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3830" yWindow="45" windowWidth="14160" windowHeight="11760"/>
  </bookViews>
  <sheets>
    <sheet name="Feuil1" sheetId="1" r:id="rId1"/>
    <sheet name="BdD" sheetId="3" r:id="rId2"/>
    <sheet name="DATA" sheetId="2" r:id="rId3"/>
  </sheets>
  <definedNames>
    <definedName name="AN">DATA!$N$1:$N$337</definedName>
    <definedName name="ANN">DATA!$O$1:$O$29</definedName>
    <definedName name="data_aw4">DATA!$AW$2:$AZ$17</definedName>
    <definedName name="data_aw5">DATA!$AW$19:$AZ$50</definedName>
    <definedName name="data_aw6">DATA!$AV$51:$AZ$55</definedName>
    <definedName name="data_aw7">DATA!$BA$1:$BB$50</definedName>
    <definedName name="datab">DATA!$B$2:$B$40</definedName>
    <definedName name="datak">DATA!$K$1:$K$6</definedName>
    <definedName name="nb">DATA!$P$1:$P$29</definedName>
  </definedNames>
  <calcPr calcId="145621"/>
</workbook>
</file>

<file path=xl/calcChain.xml><?xml version="1.0" encoding="utf-8"?>
<calcChain xmlns="http://schemas.openxmlformats.org/spreadsheetml/2006/main">
  <c r="CL35" i="1" l="1"/>
  <c r="CL36" i="1"/>
  <c r="CL39" i="1"/>
  <c r="CL40" i="1"/>
  <c r="CL41" i="1"/>
  <c r="CL42" i="1"/>
  <c r="CL43" i="1"/>
  <c r="CL44" i="1"/>
  <c r="CL45" i="1"/>
  <c r="CL46" i="1"/>
  <c r="CL47" i="1"/>
  <c r="CL48" i="1"/>
  <c r="CL49" i="1"/>
  <c r="CL50" i="1"/>
  <c r="CL51" i="1"/>
  <c r="CL52" i="1"/>
  <c r="CL53" i="1"/>
  <c r="CL54" i="1"/>
  <c r="CL23" i="1"/>
  <c r="CL27" i="1"/>
  <c r="CL31" i="1"/>
  <c r="CL28" i="1"/>
  <c r="CL32" i="1"/>
  <c r="CL25" i="1"/>
  <c r="CL29" i="1"/>
  <c r="CL33" i="1"/>
  <c r="CL30" i="1"/>
  <c r="CL38" i="1"/>
  <c r="CL24" i="1"/>
  <c r="CL37" i="1"/>
  <c r="CL26" i="1"/>
  <c r="CL34" i="1"/>
  <c r="CL22" i="1"/>
  <c r="AJ5" i="1" l="1"/>
  <c r="AV5" i="1"/>
  <c r="BH5" i="1"/>
  <c r="AJ6" i="1"/>
  <c r="AV6" i="1"/>
  <c r="BH6" i="1"/>
  <c r="AJ7" i="1"/>
  <c r="AV7" i="1"/>
  <c r="BH7" i="1"/>
  <c r="AJ8" i="1"/>
  <c r="AV8" i="1"/>
  <c r="BH8" i="1"/>
  <c r="AJ9" i="1"/>
  <c r="AV9" i="1"/>
  <c r="BH9" i="1"/>
  <c r="AJ10" i="1"/>
  <c r="AV10" i="1"/>
  <c r="BH10" i="1"/>
  <c r="AJ11" i="1"/>
  <c r="AV11" i="1"/>
  <c r="BH11" i="1"/>
  <c r="AJ12" i="1"/>
  <c r="AV12" i="1"/>
  <c r="BH12" i="1"/>
  <c r="AJ13" i="1"/>
  <c r="AV13" i="1"/>
  <c r="BH13" i="1"/>
  <c r="AJ14" i="1"/>
  <c r="AV14" i="1"/>
  <c r="BH14" i="1"/>
  <c r="AJ15" i="1"/>
  <c r="AV15" i="1"/>
  <c r="BH15" i="1"/>
  <c r="AJ16" i="1"/>
  <c r="AV16" i="1"/>
  <c r="BH16" i="1"/>
  <c r="AJ17" i="1"/>
  <c r="AV17" i="1"/>
  <c r="BH17" i="1"/>
  <c r="AM5" i="1"/>
  <c r="AY5" i="1"/>
  <c r="BK5" i="1"/>
  <c r="AM6" i="1"/>
  <c r="AY6" i="1"/>
  <c r="BK6" i="1"/>
  <c r="AM7" i="1"/>
  <c r="AY7" i="1"/>
  <c r="BK7" i="1"/>
  <c r="AM8" i="1"/>
  <c r="AY8" i="1"/>
  <c r="BK8" i="1"/>
  <c r="AM9" i="1"/>
  <c r="AY9" i="1"/>
  <c r="BK9" i="1"/>
  <c r="AM10" i="1"/>
  <c r="AY10" i="1"/>
  <c r="BK10" i="1"/>
  <c r="AM11" i="1"/>
  <c r="AY11" i="1"/>
  <c r="BK11" i="1"/>
  <c r="AM12" i="1"/>
  <c r="AY12" i="1"/>
  <c r="BK12" i="1"/>
  <c r="AM13" i="1"/>
  <c r="AY13" i="1"/>
  <c r="BK13" i="1"/>
  <c r="AM14" i="1"/>
  <c r="AY14" i="1"/>
  <c r="BK14" i="1"/>
  <c r="AM15" i="1"/>
  <c r="AY15" i="1"/>
  <c r="BK15" i="1"/>
  <c r="AM16" i="1"/>
  <c r="AY16" i="1"/>
  <c r="BK16" i="1"/>
  <c r="AM17" i="1"/>
  <c r="AY17" i="1"/>
  <c r="BK17" i="1"/>
  <c r="AP5" i="1"/>
  <c r="BB5" i="1"/>
  <c r="BN5" i="1"/>
  <c r="AP6" i="1"/>
  <c r="BB6" i="1"/>
  <c r="BN6" i="1"/>
  <c r="AP7" i="1"/>
  <c r="BB7" i="1"/>
  <c r="BN7" i="1"/>
  <c r="AP8" i="1"/>
  <c r="BB8" i="1"/>
  <c r="BN8" i="1"/>
  <c r="AP9" i="1"/>
  <c r="BB9" i="1"/>
  <c r="BN9" i="1"/>
  <c r="AP10" i="1"/>
  <c r="BB10" i="1"/>
  <c r="BN10" i="1"/>
  <c r="AP11" i="1"/>
  <c r="BB11" i="1"/>
  <c r="BN11" i="1"/>
  <c r="AP12" i="1"/>
  <c r="BB12" i="1"/>
  <c r="BN12" i="1"/>
  <c r="AP13" i="1"/>
  <c r="BB13" i="1"/>
  <c r="BN13" i="1"/>
  <c r="AP14" i="1"/>
  <c r="BB14" i="1"/>
  <c r="BN14" i="1"/>
  <c r="AP15" i="1"/>
  <c r="BB15" i="1"/>
  <c r="BN15" i="1"/>
  <c r="AP16" i="1"/>
  <c r="BB16" i="1"/>
  <c r="BN16" i="1"/>
  <c r="AP17" i="1"/>
  <c r="BB17" i="1"/>
  <c r="BN17" i="1"/>
  <c r="AG5" i="1"/>
  <c r="AS5" i="1"/>
  <c r="BE5" i="1"/>
  <c r="AG6" i="1"/>
  <c r="AS6" i="1"/>
  <c r="BE6" i="1"/>
  <c r="AG7" i="1"/>
  <c r="AS7" i="1"/>
  <c r="BE7" i="1"/>
  <c r="AG8" i="1"/>
  <c r="AS8" i="1"/>
  <c r="BE8" i="1"/>
  <c r="AG9" i="1"/>
  <c r="AS9" i="1"/>
  <c r="BE9" i="1"/>
  <c r="AG10" i="1"/>
  <c r="AS10" i="1"/>
  <c r="BE10" i="1"/>
  <c r="AG11" i="1"/>
  <c r="AS11" i="1"/>
  <c r="BE11" i="1"/>
  <c r="AG12" i="1"/>
  <c r="AS12" i="1"/>
  <c r="BE12" i="1"/>
  <c r="AG13" i="1"/>
  <c r="AS13" i="1"/>
  <c r="BE13" i="1"/>
  <c r="AG14" i="1"/>
  <c r="AS14" i="1"/>
  <c r="BE14" i="1"/>
  <c r="AG15" i="1"/>
  <c r="AS15" i="1"/>
  <c r="BE15" i="1"/>
  <c r="AG16" i="1"/>
  <c r="AS16" i="1"/>
  <c r="BE16" i="1"/>
  <c r="AG17" i="1"/>
  <c r="AS17" i="1"/>
  <c r="BE17" i="1"/>
  <c r="AM4" i="1"/>
  <c r="AY4" i="1"/>
  <c r="BK4" i="1"/>
  <c r="AP4" i="1"/>
  <c r="BN4" i="1"/>
  <c r="AS4" i="1"/>
  <c r="BE4" i="1"/>
  <c r="AJ4" i="1"/>
  <c r="AV4" i="1"/>
  <c r="BH4" i="1"/>
  <c r="BB4" i="1"/>
  <c r="AG4" i="1"/>
  <c r="F22" i="1" l="1"/>
  <c r="AJ3" i="1" l="1"/>
  <c r="AM3" i="1" s="1"/>
  <c r="AP3" i="1" s="1"/>
  <c r="AS3" i="1" s="1"/>
  <c r="AV3" i="1" s="1"/>
  <c r="AY3" i="1" s="1"/>
  <c r="BB3" i="1" s="1"/>
  <c r="BE3" i="1" s="1"/>
  <c r="BH3" i="1" s="1"/>
  <c r="BK3" i="1" s="1"/>
  <c r="BN3" i="1" s="1"/>
  <c r="BQ5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4" i="1"/>
  <c r="U17" i="1" l="1"/>
  <c r="X17" i="1"/>
  <c r="AD17" i="1"/>
  <c r="BQ17" i="1"/>
  <c r="BT17" i="1" s="1"/>
  <c r="AD8" i="1"/>
  <c r="AD9" i="1"/>
  <c r="AD10" i="1"/>
  <c r="AD11" i="1"/>
  <c r="AD12" i="1"/>
  <c r="AD14" i="1"/>
  <c r="AD15" i="1"/>
  <c r="AD16" i="1"/>
  <c r="AD5" i="1"/>
  <c r="U14" i="1"/>
  <c r="U15" i="1"/>
  <c r="U16" i="1"/>
  <c r="X5" i="1"/>
  <c r="X6" i="1"/>
  <c r="X7" i="1"/>
  <c r="X8" i="1"/>
  <c r="X9" i="1"/>
  <c r="X10" i="1"/>
  <c r="X11" i="1"/>
  <c r="X12" i="1"/>
  <c r="X13" i="1"/>
  <c r="X14" i="1"/>
  <c r="X15" i="1"/>
  <c r="X16" i="1"/>
  <c r="X4" i="1"/>
  <c r="BQ15" i="1"/>
  <c r="BT15" i="1" s="1"/>
  <c r="BQ16" i="1"/>
  <c r="BT16" i="1" s="1"/>
  <c r="U12" i="1" l="1"/>
  <c r="U11" i="1"/>
  <c r="U9" i="1"/>
  <c r="U6" i="1"/>
  <c r="U5" i="1"/>
  <c r="BQ11" i="1"/>
  <c r="BT11" i="1" s="1"/>
  <c r="BQ12" i="1"/>
  <c r="BT12" i="1" s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24" i="1"/>
  <c r="F23" i="1"/>
  <c r="F29" i="1"/>
  <c r="F26" i="1"/>
  <c r="F31" i="1"/>
  <c r="F30" i="1"/>
  <c r="F32" i="1"/>
  <c r="F37" i="1"/>
  <c r="F34" i="1"/>
  <c r="F38" i="1"/>
  <c r="F36" i="1"/>
  <c r="F25" i="1"/>
  <c r="F27" i="1"/>
  <c r="F28" i="1"/>
  <c r="F33" i="1"/>
  <c r="F35" i="1"/>
  <c r="BQ4" i="1" l="1"/>
  <c r="AD13" i="1"/>
  <c r="U13" i="1"/>
  <c r="BQ14" i="1"/>
  <c r="BT14" i="1" s="1"/>
  <c r="BQ8" i="1"/>
  <c r="BT8" i="1" s="1"/>
  <c r="AD4" i="1"/>
  <c r="BQ7" i="1"/>
  <c r="BT7" i="1" s="1"/>
  <c r="U7" i="1"/>
  <c r="AD7" i="1"/>
  <c r="U4" i="1"/>
  <c r="BQ13" i="1"/>
  <c r="BT13" i="1" s="1"/>
  <c r="AD6" i="1"/>
  <c r="U10" i="1"/>
  <c r="U8" i="1"/>
  <c r="BQ10" i="1"/>
  <c r="BT10" i="1" s="1"/>
  <c r="BQ6" i="1"/>
  <c r="BT6" i="1" s="1"/>
  <c r="BT5" i="1"/>
  <c r="BQ9" i="1"/>
  <c r="BT9" i="1" s="1"/>
  <c r="AL20" i="1" l="1"/>
  <c r="AK20" i="1" s="1"/>
  <c r="AJ20" i="1" s="1"/>
  <c r="AI20" i="1" s="1"/>
  <c r="AH20" i="1" s="1"/>
  <c r="AG20" i="1" s="1"/>
  <c r="AF20" i="1" s="1"/>
  <c r="AE20" i="1" s="1"/>
  <c r="AD20" i="1" s="1"/>
  <c r="AC20" i="1" s="1"/>
  <c r="AB20" i="1" s="1"/>
  <c r="AA20" i="1" s="1"/>
  <c r="Z20" i="1" s="1"/>
  <c r="Y20" i="1" s="1"/>
  <c r="X20" i="1" s="1"/>
  <c r="W20" i="1" s="1"/>
  <c r="V20" i="1" s="1"/>
  <c r="U20" i="1" l="1"/>
  <c r="T20" i="1" s="1"/>
  <c r="S20" i="1" l="1"/>
  <c r="T21" i="1"/>
  <c r="R20" i="1" l="1"/>
  <c r="S21" i="1"/>
  <c r="Q20" i="1" l="1"/>
  <c r="P20" i="1" s="1"/>
  <c r="S19" i="1"/>
  <c r="R21" i="1"/>
  <c r="U21" i="1"/>
  <c r="Q21" i="1" l="1"/>
  <c r="O20" i="1"/>
  <c r="P21" i="1"/>
  <c r="V21" i="1"/>
  <c r="BB2" i="2"/>
  <c r="BB3" i="2"/>
  <c r="BB4" i="2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BB45" i="2"/>
  <c r="BB46" i="2"/>
  <c r="BB47" i="2"/>
  <c r="BB48" i="2"/>
  <c r="BB49" i="2"/>
  <c r="BB50" i="2"/>
  <c r="BB1" i="2"/>
  <c r="BA2" i="2"/>
  <c r="BA3" i="2"/>
  <c r="BA4" i="2"/>
  <c r="BA5" i="2"/>
  <c r="BA6" i="2"/>
  <c r="BA7" i="2"/>
  <c r="BA8" i="2"/>
  <c r="BA9" i="2"/>
  <c r="BA10" i="2"/>
  <c r="BA11" i="2"/>
  <c r="BA12" i="2"/>
  <c r="BA13" i="2"/>
  <c r="BA14" i="2"/>
  <c r="BA15" i="2"/>
  <c r="BA16" i="2"/>
  <c r="BA17" i="2"/>
  <c r="BA18" i="2"/>
  <c r="BA19" i="2"/>
  <c r="BA20" i="2"/>
  <c r="BA21" i="2"/>
  <c r="BA22" i="2"/>
  <c r="BA23" i="2"/>
  <c r="BA24" i="2"/>
  <c r="BA25" i="2"/>
  <c r="BA26" i="2"/>
  <c r="BA27" i="2"/>
  <c r="BA28" i="2"/>
  <c r="BA29" i="2"/>
  <c r="BA30" i="2"/>
  <c r="BA31" i="2"/>
  <c r="BA32" i="2"/>
  <c r="BA33" i="2"/>
  <c r="BA34" i="2"/>
  <c r="BA35" i="2"/>
  <c r="BA36" i="2"/>
  <c r="BA37" i="2"/>
  <c r="BA38" i="2"/>
  <c r="BA39" i="2"/>
  <c r="BA40" i="2"/>
  <c r="BA41" i="2"/>
  <c r="BA42" i="2"/>
  <c r="BA43" i="2"/>
  <c r="BA44" i="2"/>
  <c r="BA45" i="2"/>
  <c r="BA46" i="2"/>
  <c r="BA47" i="2"/>
  <c r="BA48" i="2"/>
  <c r="BA49" i="2"/>
  <c r="BA50" i="2"/>
  <c r="BA1" i="2"/>
  <c r="AX54" i="2"/>
  <c r="AX53" i="2"/>
  <c r="AX52" i="2"/>
  <c r="AX51" i="2"/>
  <c r="AV20" i="2"/>
  <c r="AV21" i="2" s="1"/>
  <c r="AV22" i="2" s="1"/>
  <c r="AV23" i="2" s="1"/>
  <c r="AV24" i="2" s="1"/>
  <c r="AV25" i="2" s="1"/>
  <c r="AV26" i="2" s="1"/>
  <c r="AV27" i="2" s="1"/>
  <c r="AV28" i="2" s="1"/>
  <c r="AV29" i="2" s="1"/>
  <c r="AV30" i="2" s="1"/>
  <c r="AV31" i="2" s="1"/>
  <c r="AV32" i="2" s="1"/>
  <c r="AV33" i="2" s="1"/>
  <c r="AV34" i="2" s="1"/>
  <c r="AV35" i="2" s="1"/>
  <c r="AV36" i="2" s="1"/>
  <c r="AV37" i="2" s="1"/>
  <c r="AV38" i="2" s="1"/>
  <c r="AV39" i="2" s="1"/>
  <c r="AV40" i="2" s="1"/>
  <c r="AV41" i="2" s="1"/>
  <c r="AV42" i="2" s="1"/>
  <c r="AV43" i="2" s="1"/>
  <c r="AV44" i="2" s="1"/>
  <c r="AV45" i="2" s="1"/>
  <c r="AV46" i="2" s="1"/>
  <c r="AV47" i="2" s="1"/>
  <c r="AV48" i="2" s="1"/>
  <c r="AV49" i="2" s="1"/>
  <c r="AV50" i="2" s="1"/>
  <c r="AZ1" i="2"/>
  <c r="N20" i="1" l="1"/>
  <c r="O21" i="1"/>
  <c r="W21" i="1"/>
  <c r="N21" i="1" l="1"/>
  <c r="M20" i="1"/>
  <c r="X21" i="1"/>
  <c r="L20" i="1" l="1"/>
  <c r="M21" i="1"/>
  <c r="Y21" i="1"/>
  <c r="L21" i="1" l="1"/>
  <c r="K20" i="1"/>
  <c r="Z21" i="1"/>
  <c r="K21" i="1" l="1"/>
  <c r="J20" i="1"/>
  <c r="AA21" i="1"/>
  <c r="I20" i="1" l="1"/>
  <c r="J21" i="1"/>
  <c r="AB21" i="1"/>
  <c r="I21" i="1" l="1"/>
  <c r="H20" i="1"/>
  <c r="G20" i="1" s="1"/>
  <c r="AC21" i="1"/>
  <c r="H21" i="1" l="1"/>
  <c r="G21" i="1"/>
  <c r="AD21" i="1"/>
  <c r="AE21" i="1" l="1"/>
  <c r="AF21" i="1" l="1"/>
  <c r="AG21" i="1" l="1"/>
  <c r="AH21" i="1" l="1"/>
  <c r="AI21" i="1" l="1"/>
  <c r="AJ21" i="1" l="1"/>
  <c r="AK21" i="1" l="1"/>
  <c r="AL21" i="1"/>
  <c r="AM20" i="1"/>
  <c r="AN20" i="1" l="1"/>
  <c r="AO20" i="1" s="1"/>
  <c r="AM21" i="1"/>
  <c r="AN21" i="1" l="1"/>
  <c r="AP20" i="1"/>
  <c r="AO21" i="1"/>
  <c r="AQ20" i="1" l="1"/>
  <c r="AP21" i="1"/>
  <c r="AQ21" i="1" l="1"/>
  <c r="AR20" i="1"/>
  <c r="AS20" i="1" l="1"/>
  <c r="AR21" i="1"/>
  <c r="AS21" i="1" l="1"/>
  <c r="AT20" i="1"/>
  <c r="AU20" i="1" l="1"/>
  <c r="AU19" i="1" s="1"/>
  <c r="AT21" i="1"/>
  <c r="AU21" i="1" l="1"/>
  <c r="AV20" i="1"/>
  <c r="AW20" i="1" l="1"/>
  <c r="AV21" i="1"/>
  <c r="AX20" i="1" l="1"/>
  <c r="AW21" i="1"/>
  <c r="AY20" i="1" l="1"/>
  <c r="AX21" i="1"/>
  <c r="AY21" i="1" l="1"/>
  <c r="AZ20" i="1"/>
  <c r="BA20" i="1" l="1"/>
  <c r="AZ21" i="1"/>
  <c r="BA21" i="1" l="1"/>
  <c r="BB20" i="1"/>
  <c r="BC20" i="1" l="1"/>
  <c r="BB21" i="1"/>
  <c r="BC21" i="1" l="1"/>
  <c r="BD20" i="1"/>
  <c r="BE20" i="1" l="1"/>
  <c r="BD21" i="1"/>
  <c r="BF20" i="1" l="1"/>
  <c r="BE21" i="1"/>
  <c r="BG20" i="1" l="1"/>
  <c r="BF21" i="1"/>
  <c r="BG21" i="1" l="1"/>
  <c r="BH20" i="1"/>
  <c r="BI20" i="1" l="1"/>
  <c r="BH21" i="1"/>
  <c r="BI21" i="1" l="1"/>
  <c r="BJ20" i="1"/>
  <c r="BJ21" i="1" l="1"/>
  <c r="BK20" i="1"/>
  <c r="BK21" i="1" l="1"/>
  <c r="BL20" i="1"/>
  <c r="BM20" i="1" l="1"/>
  <c r="BL21" i="1"/>
  <c r="BM21" i="1" l="1"/>
  <c r="BN20" i="1"/>
  <c r="BO20" i="1" l="1"/>
  <c r="BN21" i="1"/>
  <c r="BO21" i="1" l="1"/>
  <c r="BP20" i="1"/>
  <c r="BQ20" i="1" l="1"/>
  <c r="BP21" i="1"/>
  <c r="BQ21" i="1" l="1"/>
  <c r="BR20" i="1"/>
  <c r="BS20" i="1" l="1"/>
  <c r="BR21" i="1"/>
  <c r="BS21" i="1" l="1"/>
  <c r="BT20" i="1"/>
  <c r="BT19" i="1" s="1"/>
  <c r="BU20" i="1" l="1"/>
  <c r="BT21" i="1"/>
  <c r="BU21" i="1" l="1"/>
  <c r="BV20" i="1"/>
  <c r="BW20" i="1" l="1"/>
  <c r="BV21" i="1"/>
  <c r="BW21" i="1" l="1"/>
  <c r="BX20" i="1"/>
  <c r="BY20" i="1" l="1"/>
  <c r="BX21" i="1"/>
  <c r="BY21" i="1" l="1"/>
  <c r="BZ20" i="1"/>
  <c r="CA20" i="1" l="1"/>
  <c r="BZ21" i="1"/>
  <c r="CA21" i="1" l="1"/>
  <c r="CB20" i="1"/>
  <c r="CC20" i="1" l="1"/>
  <c r="CD20" i="1" s="1"/>
  <c r="CB21" i="1"/>
  <c r="CE20" i="1" l="1"/>
  <c r="CD21" i="1"/>
  <c r="CC21" i="1"/>
  <c r="CF20" i="1" l="1"/>
  <c r="CE21" i="1"/>
  <c r="CG20" i="1" l="1"/>
  <c r="CF21" i="1"/>
  <c r="CH20" i="1" l="1"/>
  <c r="CG21" i="1"/>
  <c r="CI20" i="1" l="1"/>
  <c r="CH21" i="1"/>
  <c r="CJ20" i="1" l="1"/>
  <c r="CJ21" i="1" s="1"/>
  <c r="CI21" i="1"/>
  <c r="BT4" i="1"/>
</calcChain>
</file>

<file path=xl/comments1.xml><?xml version="1.0" encoding="utf-8"?>
<comments xmlns="http://schemas.openxmlformats.org/spreadsheetml/2006/main">
  <authors>
    <author>Bernard</author>
  </authors>
  <commentList>
    <comment ref="BT2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pourcentage entre le nombre de jour en cm et le nombre de jour ouvert. </t>
        </r>
      </text>
    </comment>
  </commentList>
</comments>
</file>

<file path=xl/comments2.xml><?xml version="1.0" encoding="utf-8"?>
<comments xmlns="http://schemas.openxmlformats.org/spreadsheetml/2006/main">
  <authors>
    <author>Bernard</author>
  </authors>
  <commentList>
    <comment ref="N1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=an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=ann
</t>
        </r>
      </text>
    </comment>
  </commentList>
</comments>
</file>

<file path=xl/sharedStrings.xml><?xml version="1.0" encoding="utf-8"?>
<sst xmlns="http://schemas.openxmlformats.org/spreadsheetml/2006/main" count="285" uniqueCount="89">
  <si>
    <t>Employés</t>
  </si>
  <si>
    <t>déb.</t>
  </si>
  <si>
    <t>fin</t>
  </si>
  <si>
    <t>N°</t>
  </si>
  <si>
    <t>Employée</t>
  </si>
  <si>
    <t xml:space="preserve">droit vac. </t>
  </si>
  <si>
    <t>Nb J. Pris</t>
  </si>
  <si>
    <t>solde VA</t>
  </si>
  <si>
    <t>autres absences</t>
  </si>
  <si>
    <t>congé mat.</t>
  </si>
  <si>
    <t>VA</t>
  </si>
  <si>
    <t xml:space="preserve">Acc. Trav. </t>
  </si>
  <si>
    <t>autres</t>
  </si>
  <si>
    <t>Julie V.</t>
  </si>
  <si>
    <t>Aurore C.</t>
  </si>
  <si>
    <t>Gaëlle O.</t>
  </si>
  <si>
    <t>Muriel M.</t>
  </si>
  <si>
    <t>x</t>
  </si>
  <si>
    <t>CM</t>
  </si>
  <si>
    <t xml:space="preserve">FERMETURES MCAE ANNEE: </t>
  </si>
  <si>
    <t>congés légaux</t>
  </si>
  <si>
    <t>jour de l'an</t>
  </si>
  <si>
    <t>lundi de Pâques</t>
  </si>
  <si>
    <t>lundi de pâques</t>
  </si>
  <si>
    <t>fête du travail</t>
  </si>
  <si>
    <t>Ascension</t>
  </si>
  <si>
    <t>Pentecôte</t>
  </si>
  <si>
    <t>fête nationale</t>
  </si>
  <si>
    <t>Assomption</t>
  </si>
  <si>
    <t>fête de la féd. Wallonie-Bruxelles</t>
  </si>
  <si>
    <t>fête de la fédération-wallonie-bruxelles</t>
  </si>
  <si>
    <t>toussaint</t>
  </si>
  <si>
    <t>jour des morts</t>
  </si>
  <si>
    <t>Armistice</t>
  </si>
  <si>
    <t>fête de la monarchie</t>
  </si>
  <si>
    <t>Noël</t>
  </si>
  <si>
    <t>noël</t>
  </si>
  <si>
    <t>2 ième jour de noël</t>
  </si>
  <si>
    <t>lendemain de noël</t>
  </si>
  <si>
    <r>
      <t>fermetures_</t>
    </r>
    <r>
      <rPr>
        <b/>
        <sz val="11"/>
        <color indexed="9"/>
        <rFont val="Calibri"/>
        <family val="2"/>
      </rPr>
      <t>mcae</t>
    </r>
  </si>
  <si>
    <t>F. annuelle - vac. de printemps</t>
  </si>
  <si>
    <t>F. annuelle - sem. pâques</t>
  </si>
  <si>
    <t xml:space="preserve">F. annuelle - grandes vacances </t>
  </si>
  <si>
    <t>F. annuelle - congés fin d'année</t>
  </si>
  <si>
    <t>récup. - toussaint</t>
  </si>
  <si>
    <t>récup. - jour des morts</t>
  </si>
  <si>
    <t>récup. fête du Roi</t>
  </si>
  <si>
    <t>récup. 27 sept.</t>
  </si>
  <si>
    <t>pont</t>
  </si>
  <si>
    <t>formations</t>
  </si>
  <si>
    <t xml:space="preserve">formation - 1 </t>
  </si>
  <si>
    <t>formation - 2</t>
  </si>
  <si>
    <t>formation - 3</t>
  </si>
  <si>
    <t>formation - 4</t>
  </si>
  <si>
    <t>infos parents</t>
  </si>
  <si>
    <t>Vac. de printemps</t>
  </si>
  <si>
    <t>fête des mamans</t>
  </si>
  <si>
    <t>fête des papas</t>
  </si>
  <si>
    <t>fêtes des puéricultrices :-)</t>
  </si>
  <si>
    <t xml:space="preserve">Laura D. </t>
  </si>
  <si>
    <t>Abs.</t>
  </si>
  <si>
    <t>KER.</t>
  </si>
  <si>
    <t>KER</t>
  </si>
  <si>
    <t xml:space="preserve">Valérie L. </t>
  </si>
  <si>
    <t>DOUT</t>
  </si>
  <si>
    <t>%</t>
  </si>
  <si>
    <t>Judite C.</t>
  </si>
  <si>
    <t>Valérie L.</t>
  </si>
  <si>
    <t>Aurélie T.</t>
  </si>
  <si>
    <t>Laura D.</t>
  </si>
  <si>
    <t xml:space="preserve">Sigrid G. </t>
  </si>
  <si>
    <t>tps travail / jour</t>
  </si>
  <si>
    <t>Jour</t>
  </si>
  <si>
    <t xml:space="preserve">Total </t>
  </si>
  <si>
    <t>Solde</t>
  </si>
  <si>
    <t>Initial</t>
  </si>
  <si>
    <t>initial</t>
  </si>
  <si>
    <t>S/ année</t>
  </si>
  <si>
    <t>titulaire</t>
  </si>
  <si>
    <t>remplacant</t>
  </si>
  <si>
    <t>Date</t>
  </si>
  <si>
    <t>Naissance</t>
  </si>
  <si>
    <t>âge</t>
  </si>
  <si>
    <t xml:space="preserve">Identific. </t>
  </si>
  <si>
    <t xml:space="preserve">Marjorie T. </t>
  </si>
  <si>
    <t>Depuis</t>
  </si>
  <si>
    <t xml:space="preserve">Aurelie H. </t>
  </si>
  <si>
    <t>GESTIONS DES ABSENCES
2014</t>
  </si>
  <si>
    <t>=SOMMEPROD((A3:A109&gt;=F6)*(A3:A109&lt;=F7)*(B3:B109))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</si>
</sst>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"/>
    <numFmt numFmtId="165" formatCode="ddd\ \-\ dd\ \-\ mm\ \-\ yy"/>
    <numFmt numFmtId="166" formatCode="dd/mm/yy"/>
    <numFmt numFmtId="167" formatCode="[h]:mm"/>
    <numFmt numFmtId="168" formatCode="General&quot; j.&quot;"/>
    <numFmt numFmtId="169" formatCode="mmmm"/>
  </numFmts>
  <fonts count="30" x14ac:knownFonts="1">
    <font>
      <sz val="10"/>
      <color theme="1"/>
      <name val="Century Gothic"/>
      <family val="2"/>
    </font>
    <font>
      <sz val="12"/>
      <name val="Trebuchet MS"/>
      <family val="2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  <scheme val="minor"/>
    </font>
    <font>
      <sz val="10"/>
      <color rgb="FF555555"/>
      <name val="Calibri"/>
      <family val="2"/>
      <scheme val="minor"/>
    </font>
    <font>
      <b/>
      <sz val="9"/>
      <color theme="6" tint="-0.499984740745262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8"/>
      <color theme="6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6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333333"/>
      <name val="Calibri"/>
      <family val="2"/>
      <scheme val="minor"/>
    </font>
    <font>
      <sz val="10"/>
      <color theme="1"/>
      <name val="Century Gothic"/>
      <family val="2"/>
    </font>
    <font>
      <sz val="10"/>
      <color rgb="FF33333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i/>
      <sz val="18"/>
      <color theme="6" tint="-0.499984740745262"/>
      <name val="Calibri"/>
      <family val="2"/>
      <scheme val="minor"/>
    </font>
    <font>
      <sz val="18"/>
      <color theme="6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theme="6" tint="-0.49998474074526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09F7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lightUp">
        <fgColor theme="6" tint="0.39994506668294322"/>
        <bgColor theme="6" tint="0.79998168889431442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Dashed">
        <color theme="6" tint="-0.24994659260841701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mediumDashed">
        <color theme="6" tint="-0.24994659260841701"/>
      </right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hair">
        <color theme="6" tint="0.39994506668294322"/>
      </left>
      <right style="hair">
        <color theme="6" tint="0.39994506668294322"/>
      </right>
      <top style="hair">
        <color theme="6" tint="0.39994506668294322"/>
      </top>
      <bottom/>
      <diagonal/>
    </border>
    <border>
      <left style="hair">
        <color theme="6" tint="0.39994506668294322"/>
      </left>
      <right style="hair">
        <color theme="6" tint="0.39994506668294322"/>
      </right>
      <top style="hair">
        <color theme="6" tint="0.39994506668294322"/>
      </top>
      <bottom style="hair">
        <color theme="6" tint="0.39994506668294322"/>
      </bottom>
      <diagonal/>
    </border>
    <border>
      <left/>
      <right/>
      <top style="hair">
        <color theme="6" tint="0.79995117038483843"/>
      </top>
      <bottom style="hair">
        <color theme="6" tint="0.79995117038483843"/>
      </bottom>
      <diagonal/>
    </border>
    <border>
      <left/>
      <right/>
      <top style="hair">
        <color theme="6" tint="0.79995117038483843"/>
      </top>
      <bottom/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 style="hair">
        <color theme="6" tint="0.39991454817346722"/>
      </left>
      <right style="hair">
        <color theme="6" tint="0.39991454817346722"/>
      </right>
      <top style="hair">
        <color theme="6" tint="0.39991454817346722"/>
      </top>
      <bottom style="hair">
        <color theme="6" tint="0.39991454817346722"/>
      </bottom>
      <diagonal/>
    </border>
    <border>
      <left style="hair">
        <color theme="6" tint="0.39994506668294322"/>
      </left>
      <right/>
      <top style="hair">
        <color theme="6" tint="0.39994506668294322"/>
      </top>
      <bottom style="hair">
        <color theme="6" tint="0.39994506668294322"/>
      </bottom>
      <diagonal/>
    </border>
    <border>
      <left style="hair">
        <color theme="6" tint="0.39994506668294322"/>
      </left>
      <right/>
      <top style="hair">
        <color theme="6" tint="0.39994506668294322"/>
      </top>
      <bottom/>
      <diagonal/>
    </border>
    <border>
      <left style="thin">
        <color theme="6" tint="-0.24994659260841701"/>
      </left>
      <right/>
      <top style="thin">
        <color theme="6" tint="-0.24994659260841701"/>
      </top>
      <bottom/>
      <diagonal/>
    </border>
    <border>
      <left/>
      <right style="hair">
        <color theme="6" tint="0.39994506668294322"/>
      </right>
      <top style="hair">
        <color theme="6" tint="0.39994506668294322"/>
      </top>
      <bottom style="hair">
        <color theme="6" tint="0.39994506668294322"/>
      </bottom>
      <diagonal/>
    </border>
    <border>
      <left/>
      <right style="hair">
        <color theme="6" tint="0.39994506668294322"/>
      </right>
      <top style="hair">
        <color theme="6" tint="0.3999450666829432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theme="6" tint="0.39994506668294322"/>
      </right>
      <top/>
      <bottom style="hair">
        <color theme="6" tint="0.39991454817346722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/>
      <right style="thin">
        <color theme="6" tint="-0.499984740745262"/>
      </right>
      <top/>
      <bottom style="thin">
        <color theme="6" tint="-0.499984740745262"/>
      </bottom>
      <diagonal/>
    </border>
    <border>
      <left/>
      <right style="thin">
        <color theme="6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theme="6" tint="-0.24994659260841701"/>
      </bottom>
      <diagonal/>
    </border>
    <border>
      <left style="thin">
        <color indexed="64"/>
      </left>
      <right/>
      <top style="thin">
        <color indexed="64"/>
      </top>
      <bottom style="mediumDashed">
        <color theme="6" tint="-0.24994659260841701"/>
      </bottom>
      <diagonal/>
    </border>
    <border>
      <left/>
      <right style="thin">
        <color indexed="64"/>
      </right>
      <top style="thin">
        <color indexed="64"/>
      </top>
      <bottom style="mediumDashed">
        <color theme="6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theme="6" tint="-0.499984740745262"/>
      </bottom>
      <diagonal/>
    </border>
    <border>
      <left style="thin">
        <color indexed="64"/>
      </left>
      <right/>
      <top style="thin">
        <color indexed="64"/>
      </top>
      <bottom style="mediumDashed">
        <color theme="6" tint="-0.499984740745262"/>
      </bottom>
      <diagonal/>
    </border>
    <border>
      <left/>
      <right style="thin">
        <color indexed="64"/>
      </right>
      <top style="thin">
        <color indexed="64"/>
      </top>
      <bottom style="mediumDashed">
        <color theme="6" tint="-0.499984740745262"/>
      </bottom>
      <diagonal/>
    </border>
    <border>
      <left style="hair">
        <color theme="0"/>
      </left>
      <right/>
      <top style="hair">
        <color theme="0"/>
      </top>
      <bottom style="thin">
        <color indexed="64"/>
      </bottom>
      <diagonal/>
    </border>
    <border>
      <left/>
      <right/>
      <top style="hair">
        <color theme="0"/>
      </top>
      <bottom style="thin">
        <color indexed="64"/>
      </bottom>
      <diagonal/>
    </border>
  </borders>
  <cellStyleXfs count="2">
    <xf numFmtId="0" fontId="0" fillId="0" borderId="0"/>
    <xf numFmtId="9" fontId="20" fillId="0" borderId="0" applyFont="0" applyFill="0" applyBorder="0" applyAlignment="0" applyProtection="0"/>
  </cellStyleXfs>
  <cellXfs count="199">
    <xf numFmtId="0" fontId="0" fillId="0" borderId="0" xfId="0"/>
    <xf numFmtId="0" fontId="1" fillId="0" borderId="1" xfId="0" applyFont="1" applyFill="1" applyBorder="1" applyProtection="1">
      <protection locked="0"/>
    </xf>
    <xf numFmtId="0" fontId="0" fillId="0" borderId="2" xfId="0" applyBorder="1"/>
    <xf numFmtId="14" fontId="0" fillId="0" borderId="0" xfId="0" applyNumberFormat="1"/>
    <xf numFmtId="0" fontId="2" fillId="0" borderId="0" xfId="0" applyFont="1"/>
    <xf numFmtId="0" fontId="5" fillId="2" borderId="5" xfId="0" applyFont="1" applyFill="1" applyBorder="1" applyAlignment="1"/>
    <xf numFmtId="14" fontId="3" fillId="2" borderId="6" xfId="0" applyNumberFormat="1" applyFont="1" applyFill="1" applyBorder="1" applyAlignment="1">
      <alignment horizontal="center"/>
    </xf>
    <xf numFmtId="0" fontId="3" fillId="2" borderId="3" xfId="0" applyFont="1" applyFill="1" applyBorder="1" applyAlignment="1"/>
    <xf numFmtId="14" fontId="6" fillId="2" borderId="7" xfId="0" applyNumberFormat="1" applyFont="1" applyFill="1" applyBorder="1"/>
    <xf numFmtId="14" fontId="4" fillId="0" borderId="0" xfId="0" applyNumberFormat="1" applyFont="1" applyFill="1" applyBorder="1" applyAlignment="1"/>
    <xf numFmtId="0" fontId="5" fillId="3" borderId="4" xfId="0" applyFont="1" applyFill="1" applyBorder="1" applyAlignment="1">
      <alignment horizontal="right"/>
    </xf>
    <xf numFmtId="165" fontId="3" fillId="3" borderId="0" xfId="0" applyNumberFormat="1" applyFont="1" applyFill="1" applyAlignment="1">
      <alignment horizontal="center"/>
    </xf>
    <xf numFmtId="0" fontId="2" fillId="0" borderId="0" xfId="0" applyFont="1" applyBorder="1" applyAlignment="1"/>
    <xf numFmtId="165" fontId="5" fillId="3" borderId="0" xfId="0" applyNumberFormat="1" applyFont="1" applyFill="1"/>
    <xf numFmtId="0" fontId="0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Fill="1" applyBorder="1"/>
    <xf numFmtId="165" fontId="0" fillId="3" borderId="0" xfId="0" applyNumberFormat="1" applyFont="1" applyFill="1"/>
    <xf numFmtId="165" fontId="2" fillId="3" borderId="0" xfId="0" applyNumberFormat="1" applyFont="1" applyFill="1"/>
    <xf numFmtId="0" fontId="5" fillId="4" borderId="4" xfId="0" applyFont="1" applyFill="1" applyBorder="1" applyAlignment="1">
      <alignment horizontal="right"/>
    </xf>
    <xf numFmtId="165" fontId="3" fillId="4" borderId="0" xfId="0" applyNumberFormat="1" applyFont="1" applyFill="1" applyAlignment="1">
      <alignment horizontal="center"/>
    </xf>
    <xf numFmtId="0" fontId="2" fillId="4" borderId="0" xfId="0" applyFont="1" applyFill="1" applyBorder="1"/>
    <xf numFmtId="165" fontId="5" fillId="4" borderId="0" xfId="0" applyNumberFormat="1" applyFont="1" applyFill="1"/>
    <xf numFmtId="0" fontId="8" fillId="0" borderId="0" xfId="0" applyFont="1" applyFill="1" applyAlignment="1">
      <alignment horizontal="center"/>
    </xf>
    <xf numFmtId="0" fontId="4" fillId="0" borderId="0" xfId="0" applyFont="1" applyFill="1" applyBorder="1"/>
    <xf numFmtId="0" fontId="0" fillId="4" borderId="0" xfId="0" applyFont="1" applyFill="1"/>
    <xf numFmtId="165" fontId="3" fillId="4" borderId="0" xfId="0" applyNumberFormat="1" applyFont="1" applyFill="1"/>
    <xf numFmtId="165" fontId="2" fillId="4" borderId="0" xfId="0" applyNumberFormat="1" applyFont="1" applyFill="1"/>
    <xf numFmtId="165" fontId="0" fillId="4" borderId="0" xfId="0" applyNumberFormat="1" applyFont="1" applyFill="1"/>
    <xf numFmtId="0" fontId="5" fillId="5" borderId="4" xfId="0" applyFont="1" applyFill="1" applyBorder="1" applyAlignment="1">
      <alignment horizontal="right"/>
    </xf>
    <xf numFmtId="165" fontId="3" fillId="5" borderId="0" xfId="0" applyNumberFormat="1" applyFont="1" applyFill="1"/>
    <xf numFmtId="0" fontId="2" fillId="5" borderId="0" xfId="0" applyFont="1" applyFill="1" applyBorder="1"/>
    <xf numFmtId="165" fontId="5" fillId="6" borderId="0" xfId="0" applyNumberFormat="1" applyFont="1" applyFill="1" applyBorder="1"/>
    <xf numFmtId="0" fontId="0" fillId="0" borderId="0" xfId="0" applyFont="1" applyFill="1" applyAlignment="1">
      <alignment horizontal="center"/>
    </xf>
    <xf numFmtId="165" fontId="3" fillId="6" borderId="0" xfId="0" applyNumberFormat="1" applyFont="1" applyFill="1"/>
    <xf numFmtId="165" fontId="5" fillId="6" borderId="0" xfId="0" applyNumberFormat="1" applyFont="1" applyFill="1"/>
    <xf numFmtId="0" fontId="0" fillId="0" borderId="0" xfId="0" applyFont="1" applyFill="1" applyBorder="1" applyAlignment="1">
      <alignment horizontal="center"/>
    </xf>
    <xf numFmtId="165" fontId="3" fillId="6" borderId="0" xfId="0" applyNumberFormat="1" applyFont="1" applyFill="1" applyBorder="1"/>
    <xf numFmtId="14" fontId="4" fillId="5" borderId="0" xfId="0" applyNumberFormat="1" applyFont="1" applyFill="1" applyAlignment="1">
      <alignment horizontal="center"/>
    </xf>
    <xf numFmtId="0" fontId="9" fillId="0" borderId="0" xfId="0" applyFont="1" applyFill="1" applyBorder="1"/>
    <xf numFmtId="165" fontId="0" fillId="5" borderId="0" xfId="0" applyNumberFormat="1" applyFont="1" applyFill="1"/>
    <xf numFmtId="0" fontId="0" fillId="7" borderId="0" xfId="0" applyFill="1" applyAlignment="1">
      <alignment horizontal="center"/>
    </xf>
    <xf numFmtId="165" fontId="4" fillId="7" borderId="0" xfId="0" applyNumberFormat="1" applyFont="1" applyFill="1" applyAlignment="1">
      <alignment horizontal="center"/>
    </xf>
    <xf numFmtId="165" fontId="0" fillId="7" borderId="0" xfId="0" applyNumberFormat="1" applyFont="1" applyFill="1"/>
    <xf numFmtId="165" fontId="2" fillId="7" borderId="0" xfId="0" applyNumberFormat="1" applyFont="1" applyFill="1"/>
    <xf numFmtId="0" fontId="0" fillId="0" borderId="4" xfId="0" applyFont="1" applyFill="1" applyBorder="1" applyAlignment="1">
      <alignment horizontal="left"/>
    </xf>
    <xf numFmtId="14" fontId="8" fillId="0" borderId="0" xfId="0" applyNumberFormat="1" applyFont="1" applyFill="1" applyAlignment="1">
      <alignment horizontal="center"/>
    </xf>
    <xf numFmtId="14" fontId="2" fillId="7" borderId="0" xfId="0" applyNumberFormat="1" applyFont="1" applyFill="1" applyAlignment="1">
      <alignment horizontal="center"/>
    </xf>
    <xf numFmtId="0" fontId="0" fillId="7" borderId="0" xfId="0" applyFont="1" applyFill="1"/>
    <xf numFmtId="14" fontId="0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0" fillId="0" borderId="0" xfId="0" applyFont="1"/>
    <xf numFmtId="14" fontId="4" fillId="0" borderId="0" xfId="0" applyNumberFormat="1" applyFont="1" applyFill="1" applyAlignment="1">
      <alignment horizontal="center"/>
    </xf>
    <xf numFmtId="0" fontId="0" fillId="0" borderId="4" xfId="0" applyFont="1" applyFill="1" applyBorder="1" applyAlignment="1"/>
    <xf numFmtId="14" fontId="4" fillId="0" borderId="0" xfId="0" applyNumberFormat="1" applyFont="1" applyFill="1"/>
    <xf numFmtId="0" fontId="2" fillId="0" borderId="0" xfId="0" applyFont="1" applyFill="1"/>
    <xf numFmtId="165" fontId="0" fillId="0" borderId="0" xfId="0" applyNumberFormat="1"/>
    <xf numFmtId="0" fontId="10" fillId="9" borderId="8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66" fontId="2" fillId="0" borderId="12" xfId="0" applyNumberFormat="1" applyFont="1" applyBorder="1" applyAlignment="1">
      <alignment horizontal="center"/>
    </xf>
    <xf numFmtId="166" fontId="2" fillId="0" borderId="14" xfId="0" applyNumberFormat="1" applyFont="1" applyBorder="1" applyAlignment="1">
      <alignment horizontal="center"/>
    </xf>
    <xf numFmtId="0" fontId="10" fillId="9" borderId="16" xfId="0" applyFont="1" applyFill="1" applyBorder="1" applyAlignment="1">
      <alignment horizontal="center"/>
    </xf>
    <xf numFmtId="0" fontId="10" fillId="9" borderId="17" xfId="0" applyFont="1" applyFill="1" applyBorder="1" applyAlignment="1">
      <alignment horizontal="center"/>
    </xf>
    <xf numFmtId="164" fontId="13" fillId="8" borderId="1" xfId="0" applyNumberFormat="1" applyFont="1" applyFill="1" applyBorder="1" applyAlignment="1">
      <alignment horizontal="center"/>
    </xf>
    <xf numFmtId="0" fontId="13" fillId="9" borderId="8" xfId="0" applyFont="1" applyFill="1" applyBorder="1" applyAlignment="1">
      <alignment horizontal="center"/>
    </xf>
    <xf numFmtId="0" fontId="13" fillId="9" borderId="9" xfId="0" applyFont="1" applyFill="1" applyBorder="1" applyAlignment="1">
      <alignment horizontal="center"/>
    </xf>
    <xf numFmtId="0" fontId="13" fillId="9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1" fillId="0" borderId="0" xfId="0" applyFont="1" applyBorder="1"/>
    <xf numFmtId="14" fontId="13" fillId="9" borderId="8" xfId="0" applyNumberFormat="1" applyFont="1" applyFill="1" applyBorder="1" applyAlignment="1">
      <alignment horizontal="center"/>
    </xf>
    <xf numFmtId="0" fontId="2" fillId="0" borderId="21" xfId="0" applyFont="1" applyBorder="1"/>
    <xf numFmtId="0" fontId="2" fillId="0" borderId="22" xfId="0" applyFont="1" applyBorder="1"/>
    <xf numFmtId="167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14" fillId="0" borderId="20" xfId="0" quotePrefix="1" applyFont="1" applyFill="1" applyBorder="1" applyAlignment="1">
      <alignment horizontal="center"/>
    </xf>
    <xf numFmtId="0" fontId="2" fillId="0" borderId="20" xfId="0" quotePrefix="1" applyFont="1" applyFill="1" applyBorder="1" applyAlignment="1">
      <alignment horizontal="center"/>
    </xf>
    <xf numFmtId="0" fontId="14" fillId="0" borderId="19" xfId="0" quotePrefix="1" applyFont="1" applyFill="1" applyBorder="1" applyAlignment="1">
      <alignment horizontal="center"/>
    </xf>
    <xf numFmtId="0" fontId="2" fillId="0" borderId="19" xfId="0" quotePrefix="1" applyFont="1" applyFill="1" applyBorder="1" applyAlignment="1">
      <alignment horizontal="center"/>
    </xf>
    <xf numFmtId="14" fontId="3" fillId="0" borderId="0" xfId="0" applyNumberFormat="1" applyFont="1"/>
    <xf numFmtId="0" fontId="17" fillId="8" borderId="18" xfId="0" applyNumberFormat="1" applyFont="1" applyFill="1" applyBorder="1" applyAlignment="1">
      <alignment horizontal="centerContinuous" vertical="center"/>
    </xf>
    <xf numFmtId="0" fontId="17" fillId="8" borderId="0" xfId="0" applyNumberFormat="1" applyFont="1" applyFill="1" applyBorder="1" applyAlignment="1">
      <alignment horizontal="centerContinuous" vertical="center"/>
    </xf>
    <xf numFmtId="0" fontId="14" fillId="0" borderId="25" xfId="0" quotePrefix="1" applyFont="1" applyFill="1" applyBorder="1" applyAlignment="1">
      <alignment horizontal="center"/>
    </xf>
    <xf numFmtId="0" fontId="14" fillId="0" borderId="26" xfId="0" quotePrefix="1" applyFont="1" applyFill="1" applyBorder="1" applyAlignment="1">
      <alignment horizontal="center"/>
    </xf>
    <xf numFmtId="0" fontId="14" fillId="0" borderId="24" xfId="0" quotePrefix="1" applyFont="1" applyFill="1" applyBorder="1" applyAlignment="1">
      <alignment horizontal="center"/>
    </xf>
    <xf numFmtId="166" fontId="2" fillId="0" borderId="23" xfId="0" applyNumberFormat="1" applyFont="1" applyBorder="1" applyAlignment="1">
      <alignment horizontal="center"/>
    </xf>
    <xf numFmtId="166" fontId="2" fillId="0" borderId="27" xfId="0" applyNumberFormat="1" applyFont="1" applyBorder="1" applyAlignment="1">
      <alignment horizontal="center"/>
    </xf>
    <xf numFmtId="0" fontId="14" fillId="0" borderId="28" xfId="0" quotePrefix="1" applyFont="1" applyFill="1" applyBorder="1" applyAlignment="1">
      <alignment horizontal="center"/>
    </xf>
    <xf numFmtId="0" fontId="14" fillId="0" borderId="29" xfId="0" quotePrefix="1" applyFont="1" applyFill="1" applyBorder="1" applyAlignment="1">
      <alignment horizontal="center"/>
    </xf>
    <xf numFmtId="166" fontId="2" fillId="0" borderId="20" xfId="0" applyNumberFormat="1" applyFont="1" applyBorder="1" applyAlignment="1">
      <alignment horizontal="center"/>
    </xf>
    <xf numFmtId="166" fontId="2" fillId="0" borderId="19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14" fontId="18" fillId="0" borderId="0" xfId="0" applyNumberFormat="1" applyFont="1" applyBorder="1" applyAlignment="1">
      <alignment horizontal="center" vertical="center"/>
    </xf>
    <xf numFmtId="167" fontId="18" fillId="0" borderId="0" xfId="0" applyNumberFormat="1" applyFont="1" applyBorder="1" applyAlignment="1">
      <alignment horizontal="center" vertical="center"/>
    </xf>
    <xf numFmtId="167" fontId="19" fillId="0" borderId="0" xfId="0" applyNumberFormat="1" applyFont="1" applyBorder="1" applyAlignment="1">
      <alignment horizontal="center" vertical="center"/>
    </xf>
    <xf numFmtId="164" fontId="13" fillId="8" borderId="31" xfId="0" applyNumberFormat="1" applyFont="1" applyFill="1" applyBorder="1" applyAlignment="1">
      <alignment horizontal="center"/>
    </xf>
    <xf numFmtId="14" fontId="13" fillId="9" borderId="13" xfId="0" applyNumberFormat="1" applyFont="1" applyFill="1" applyBorder="1" applyAlignment="1">
      <alignment horizontal="center"/>
    </xf>
    <xf numFmtId="14" fontId="3" fillId="9" borderId="38" xfId="0" applyNumberFormat="1" applyFont="1" applyFill="1" applyBorder="1"/>
    <xf numFmtId="0" fontId="2" fillId="9" borderId="39" xfId="0" applyFont="1" applyFill="1" applyBorder="1"/>
    <xf numFmtId="14" fontId="10" fillId="9" borderId="40" xfId="0" applyNumberFormat="1" applyFont="1" applyFill="1" applyBorder="1" applyAlignment="1" applyProtection="1">
      <alignment horizontal="center" vertical="center"/>
    </xf>
    <xf numFmtId="0" fontId="22" fillId="0" borderId="0" xfId="0" applyFont="1"/>
    <xf numFmtId="0" fontId="25" fillId="8" borderId="18" xfId="0" applyNumberFormat="1" applyFont="1" applyFill="1" applyBorder="1" applyAlignment="1">
      <alignment vertical="center"/>
    </xf>
    <xf numFmtId="0" fontId="24" fillId="9" borderId="10" xfId="0" applyFont="1" applyFill="1" applyBorder="1" applyAlignment="1" applyProtection="1">
      <alignment horizontal="center" vertical="center"/>
    </xf>
    <xf numFmtId="14" fontId="24" fillId="9" borderId="11" xfId="0" applyNumberFormat="1" applyFont="1" applyFill="1" applyBorder="1" applyAlignment="1" applyProtection="1">
      <alignment horizontal="center" vertical="center"/>
    </xf>
    <xf numFmtId="1" fontId="2" fillId="9" borderId="37" xfId="0" applyNumberFormat="1" applyFont="1" applyFill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3" fillId="10" borderId="35" xfId="0" applyFont="1" applyFill="1" applyBorder="1" applyAlignment="1">
      <alignment vertical="center"/>
    </xf>
    <xf numFmtId="0" fontId="11" fillId="8" borderId="1" xfId="0" applyFont="1" applyFill="1" applyBorder="1" applyAlignment="1">
      <alignment horizontal="center"/>
    </xf>
    <xf numFmtId="0" fontId="29" fillId="8" borderId="1" xfId="0" applyFont="1" applyFill="1" applyBorder="1" applyAlignment="1">
      <alignment horizontal="center" vertical="center"/>
    </xf>
    <xf numFmtId="0" fontId="29" fillId="8" borderId="36" xfId="0" applyFont="1" applyFill="1" applyBorder="1" applyAlignment="1">
      <alignment horizontal="center" vertical="center"/>
    </xf>
    <xf numFmtId="0" fontId="23" fillId="10" borderId="33" xfId="0" applyFont="1" applyFill="1" applyBorder="1" applyAlignment="1">
      <alignment vertical="center"/>
    </xf>
    <xf numFmtId="0" fontId="24" fillId="8" borderId="30" xfId="0" applyFont="1" applyFill="1" applyBorder="1" applyAlignment="1">
      <alignment vertical="center"/>
    </xf>
    <xf numFmtId="0" fontId="24" fillId="8" borderId="31" xfId="0" applyFont="1" applyFill="1" applyBorder="1" applyAlignment="1">
      <alignment vertical="center"/>
    </xf>
    <xf numFmtId="0" fontId="17" fillId="8" borderId="36" xfId="0" applyFont="1" applyFill="1" applyBorder="1" applyAlignment="1">
      <alignment horizontal="center"/>
    </xf>
    <xf numFmtId="0" fontId="17" fillId="8" borderId="15" xfId="0" applyFont="1" applyFill="1" applyBorder="1" applyAlignment="1">
      <alignment horizontal="center"/>
    </xf>
    <xf numFmtId="166" fontId="11" fillId="8" borderId="1" xfId="0" applyNumberFormat="1" applyFont="1" applyFill="1" applyBorder="1" applyAlignment="1">
      <alignment horizontal="center"/>
    </xf>
    <xf numFmtId="0" fontId="24" fillId="8" borderId="34" xfId="0" applyFont="1" applyFill="1" applyBorder="1" applyAlignment="1">
      <alignment vertical="center"/>
    </xf>
    <xf numFmtId="166" fontId="11" fillId="8" borderId="36" xfId="0" applyNumberFormat="1" applyFont="1" applyFill="1" applyBorder="1" applyAlignment="1">
      <alignment horizontal="center"/>
    </xf>
    <xf numFmtId="0" fontId="24" fillId="8" borderId="35" xfId="0" applyFont="1" applyFill="1" applyBorder="1" applyAlignment="1">
      <alignment vertical="center"/>
    </xf>
    <xf numFmtId="0" fontId="11" fillId="8" borderId="36" xfId="0" applyFont="1" applyFill="1" applyBorder="1" applyAlignment="1">
      <alignment horizontal="center"/>
    </xf>
    <xf numFmtId="0" fontId="11" fillId="8" borderId="43" xfId="0" applyFont="1" applyFill="1" applyBorder="1" applyAlignment="1">
      <alignment horizontal="center"/>
    </xf>
    <xf numFmtId="0" fontId="24" fillId="8" borderId="44" xfId="0" applyFont="1" applyFill="1" applyBorder="1" applyAlignment="1">
      <alignment vertical="center"/>
    </xf>
    <xf numFmtId="166" fontId="11" fillId="8" borderId="43" xfId="0" applyNumberFormat="1" applyFont="1" applyFill="1" applyBorder="1" applyAlignment="1">
      <alignment horizontal="center"/>
    </xf>
    <xf numFmtId="0" fontId="24" fillId="8" borderId="45" xfId="0" applyFont="1" applyFill="1" applyBorder="1" applyAlignment="1">
      <alignment vertical="center"/>
    </xf>
    <xf numFmtId="0" fontId="11" fillId="8" borderId="46" xfId="0" applyFont="1" applyFill="1" applyBorder="1" applyAlignment="1">
      <alignment horizontal="center"/>
    </xf>
    <xf numFmtId="0" fontId="24" fillId="8" borderId="47" xfId="0" applyFont="1" applyFill="1" applyBorder="1" applyAlignment="1">
      <alignment vertical="center"/>
    </xf>
    <xf numFmtId="166" fontId="11" fillId="8" borderId="46" xfId="0" applyNumberFormat="1" applyFont="1" applyFill="1" applyBorder="1" applyAlignment="1">
      <alignment horizontal="center"/>
    </xf>
    <xf numFmtId="0" fontId="24" fillId="8" borderId="48" xfId="0" applyFont="1" applyFill="1" applyBorder="1" applyAlignment="1">
      <alignment vertical="center"/>
    </xf>
    <xf numFmtId="14" fontId="3" fillId="8" borderId="49" xfId="0" applyNumberFormat="1" applyFont="1" applyFill="1" applyBorder="1"/>
    <xf numFmtId="14" fontId="3" fillId="8" borderId="50" xfId="0" applyNumberFormat="1" applyFont="1" applyFill="1" applyBorder="1"/>
    <xf numFmtId="0" fontId="26" fillId="8" borderId="3" xfId="0" applyNumberFormat="1" applyFont="1" applyFill="1" applyBorder="1" applyAlignment="1">
      <alignment horizontal="center" vertical="center"/>
    </xf>
    <xf numFmtId="169" fontId="24" fillId="8" borderId="34" xfId="0" applyNumberFormat="1" applyFont="1" applyFill="1" applyBorder="1" applyAlignment="1">
      <alignment horizontal="center" vertical="center"/>
    </xf>
    <xf numFmtId="0" fontId="24" fillId="8" borderId="2" xfId="0" applyFont="1" applyFill="1" applyBorder="1" applyAlignment="1">
      <alignment horizontal="center" vertical="center"/>
    </xf>
    <xf numFmtId="0" fontId="24" fillId="8" borderId="35" xfId="0" applyFont="1" applyFill="1" applyBorder="1" applyAlignment="1">
      <alignment horizontal="center" vertical="center"/>
    </xf>
    <xf numFmtId="0" fontId="25" fillId="8" borderId="18" xfId="0" applyNumberFormat="1" applyFont="1" applyFill="1" applyBorder="1" applyAlignment="1">
      <alignment horizontal="center" vertical="center"/>
    </xf>
    <xf numFmtId="0" fontId="17" fillId="8" borderId="32" xfId="0" applyFont="1" applyFill="1" applyBorder="1" applyAlignment="1">
      <alignment horizontal="center" vertical="center"/>
    </xf>
    <xf numFmtId="0" fontId="17" fillId="8" borderId="9" xfId="0" applyFont="1" applyFill="1" applyBorder="1" applyAlignment="1">
      <alignment horizontal="center" vertical="center"/>
    </xf>
    <xf numFmtId="0" fontId="17" fillId="8" borderId="33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/>
    </xf>
    <xf numFmtId="167" fontId="2" fillId="8" borderId="1" xfId="0" applyNumberFormat="1" applyFont="1" applyFill="1" applyBorder="1" applyAlignment="1">
      <alignment horizontal="center" vertical="center"/>
    </xf>
    <xf numFmtId="20" fontId="2" fillId="8" borderId="1" xfId="0" applyNumberFormat="1" applyFont="1" applyFill="1" applyBorder="1" applyAlignment="1">
      <alignment horizontal="center" vertical="center"/>
    </xf>
    <xf numFmtId="168" fontId="2" fillId="8" borderId="1" xfId="0" applyNumberFormat="1" applyFont="1" applyFill="1" applyBorder="1" applyAlignment="1">
      <alignment horizontal="center" vertical="center"/>
    </xf>
    <xf numFmtId="9" fontId="2" fillId="8" borderId="1" xfId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textRotation="45"/>
    </xf>
    <xf numFmtId="1" fontId="11" fillId="8" borderId="1" xfId="0" applyNumberFormat="1" applyFont="1" applyFill="1" applyBorder="1" applyAlignment="1">
      <alignment horizontal="center"/>
    </xf>
    <xf numFmtId="1" fontId="11" fillId="8" borderId="43" xfId="0" applyNumberFormat="1" applyFont="1" applyFill="1" applyBorder="1" applyAlignment="1">
      <alignment horizontal="center"/>
    </xf>
    <xf numFmtId="1" fontId="11" fillId="8" borderId="36" xfId="0" applyNumberFormat="1" applyFont="1" applyFill="1" applyBorder="1" applyAlignment="1">
      <alignment horizontal="center"/>
    </xf>
    <xf numFmtId="1" fontId="11" fillId="8" borderId="46" xfId="0" applyNumberFormat="1" applyFont="1" applyFill="1" applyBorder="1" applyAlignment="1">
      <alignment horizontal="center"/>
    </xf>
    <xf numFmtId="0" fontId="22" fillId="10" borderId="1" xfId="0" applyFont="1" applyFill="1" applyBorder="1" applyAlignment="1">
      <alignment horizontal="center"/>
    </xf>
    <xf numFmtId="0" fontId="12" fillId="8" borderId="42" xfId="0" applyFont="1" applyFill="1" applyBorder="1" applyAlignment="1">
      <alignment horizontal="center" vertical="center" textRotation="90" wrapText="1"/>
    </xf>
    <xf numFmtId="0" fontId="12" fillId="8" borderId="42" xfId="0" applyFont="1" applyFill="1" applyBorder="1" applyAlignment="1">
      <alignment horizontal="center" vertical="center" textRotation="90"/>
    </xf>
    <xf numFmtId="0" fontId="12" fillId="8" borderId="41" xfId="0" applyFont="1" applyFill="1" applyBorder="1" applyAlignment="1">
      <alignment horizontal="center" vertical="center" textRotation="90"/>
    </xf>
    <xf numFmtId="14" fontId="2" fillId="8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167" fontId="21" fillId="8" borderId="1" xfId="0" applyNumberFormat="1" applyFont="1" applyFill="1" applyBorder="1" applyAlignment="1">
      <alignment horizontal="center" vertical="center"/>
    </xf>
    <xf numFmtId="2" fontId="2" fillId="8" borderId="1" xfId="0" applyNumberFormat="1" applyFont="1" applyFill="1" applyBorder="1" applyAlignment="1">
      <alignment horizontal="center" vertical="center"/>
    </xf>
    <xf numFmtId="0" fontId="17" fillId="10" borderId="15" xfId="0" applyFont="1" applyFill="1" applyBorder="1" applyAlignment="1">
      <alignment horizontal="center" vertical="center"/>
    </xf>
    <xf numFmtId="0" fontId="17" fillId="10" borderId="36" xfId="0" applyFont="1" applyFill="1" applyBorder="1" applyAlignment="1">
      <alignment horizontal="center" vertical="center"/>
    </xf>
    <xf numFmtId="168" fontId="2" fillId="8" borderId="36" xfId="0" applyNumberFormat="1" applyFont="1" applyFill="1" applyBorder="1" applyAlignment="1">
      <alignment horizontal="center" vertical="center"/>
    </xf>
    <xf numFmtId="9" fontId="2" fillId="8" borderId="36" xfId="1" applyFont="1" applyFill="1" applyBorder="1" applyAlignment="1">
      <alignment horizontal="center" vertical="center"/>
    </xf>
    <xf numFmtId="168" fontId="11" fillId="8" borderId="1" xfId="0" applyNumberFormat="1" applyFont="1" applyFill="1" applyBorder="1" applyAlignment="1">
      <alignment horizontal="center" vertical="center"/>
    </xf>
    <xf numFmtId="14" fontId="2" fillId="8" borderId="36" xfId="0" applyNumberFormat="1" applyFont="1" applyFill="1" applyBorder="1" applyAlignment="1">
      <alignment horizontal="center" vertical="center"/>
    </xf>
    <xf numFmtId="0" fontId="2" fillId="8" borderId="34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5" xfId="0" applyFont="1" applyFill="1" applyBorder="1" applyAlignment="1">
      <alignment horizontal="center" vertical="center"/>
    </xf>
    <xf numFmtId="20" fontId="2" fillId="8" borderId="36" xfId="0" applyNumberFormat="1" applyFont="1" applyFill="1" applyBorder="1" applyAlignment="1">
      <alignment horizontal="center" vertical="center"/>
    </xf>
    <xf numFmtId="167" fontId="2" fillId="8" borderId="36" xfId="0" applyNumberFormat="1" applyFont="1" applyFill="1" applyBorder="1" applyAlignment="1">
      <alignment horizontal="center" vertical="center"/>
    </xf>
    <xf numFmtId="167" fontId="21" fillId="8" borderId="36" xfId="0" applyNumberFormat="1" applyFont="1" applyFill="1" applyBorder="1" applyAlignment="1">
      <alignment horizontal="center" vertical="center"/>
    </xf>
    <xf numFmtId="2" fontId="2" fillId="8" borderId="36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20" fontId="2" fillId="8" borderId="43" xfId="0" applyNumberFormat="1" applyFont="1" applyFill="1" applyBorder="1" applyAlignment="1">
      <alignment horizontal="center" vertical="center"/>
    </xf>
    <xf numFmtId="0" fontId="17" fillId="8" borderId="15" xfId="0" applyFont="1" applyFill="1" applyBorder="1" applyAlignment="1">
      <alignment horizontal="center" vertical="center"/>
    </xf>
    <xf numFmtId="0" fontId="17" fillId="8" borderId="36" xfId="0" applyFont="1" applyFill="1" applyBorder="1" applyAlignment="1">
      <alignment horizontal="center" vertical="center"/>
    </xf>
    <xf numFmtId="14" fontId="2" fillId="8" borderId="43" xfId="0" applyNumberFormat="1" applyFont="1" applyFill="1" applyBorder="1" applyAlignment="1">
      <alignment horizontal="center" vertical="center"/>
    </xf>
    <xf numFmtId="0" fontId="2" fillId="8" borderId="43" xfId="0" applyFont="1" applyFill="1" applyBorder="1" applyAlignment="1">
      <alignment horizontal="center" vertical="center"/>
    </xf>
    <xf numFmtId="167" fontId="2" fillId="8" borderId="43" xfId="0" applyNumberFormat="1" applyFont="1" applyFill="1" applyBorder="1" applyAlignment="1">
      <alignment horizontal="center" vertical="center"/>
    </xf>
    <xf numFmtId="167" fontId="2" fillId="8" borderId="46" xfId="0" applyNumberFormat="1" applyFont="1" applyFill="1" applyBorder="1" applyAlignment="1">
      <alignment horizontal="center" vertical="center"/>
    </xf>
    <xf numFmtId="14" fontId="2" fillId="8" borderId="46" xfId="0" applyNumberFormat="1" applyFont="1" applyFill="1" applyBorder="1" applyAlignment="1">
      <alignment horizontal="center" vertical="center"/>
    </xf>
    <xf numFmtId="0" fontId="2" fillId="8" borderId="36" xfId="0" applyFont="1" applyFill="1" applyBorder="1" applyAlignment="1">
      <alignment horizontal="center" vertical="center"/>
    </xf>
    <xf numFmtId="0" fontId="2" fillId="8" borderId="46" xfId="0" applyFont="1" applyFill="1" applyBorder="1" applyAlignment="1">
      <alignment horizontal="center" vertical="center"/>
    </xf>
    <xf numFmtId="20" fontId="2" fillId="8" borderId="46" xfId="0" applyNumberFormat="1" applyFont="1" applyFill="1" applyBorder="1" applyAlignment="1">
      <alignment horizontal="center" vertical="center"/>
    </xf>
    <xf numFmtId="169" fontId="17" fillId="8" borderId="32" xfId="0" applyNumberFormat="1" applyFont="1" applyFill="1" applyBorder="1" applyAlignment="1">
      <alignment horizontal="center" vertical="center"/>
    </xf>
    <xf numFmtId="169" fontId="24" fillId="8" borderId="2" xfId="0" applyNumberFormat="1" applyFont="1" applyFill="1" applyBorder="1" applyAlignment="1">
      <alignment horizontal="center" vertical="center"/>
    </xf>
    <xf numFmtId="169" fontId="24" fillId="8" borderId="35" xfId="0" applyNumberFormat="1" applyFont="1" applyFill="1" applyBorder="1" applyAlignment="1">
      <alignment horizontal="center" vertical="center"/>
    </xf>
    <xf numFmtId="14" fontId="17" fillId="8" borderId="32" xfId="0" applyNumberFormat="1" applyFont="1" applyFill="1" applyBorder="1" applyAlignment="1">
      <alignment horizontal="center" vertical="center"/>
    </xf>
    <xf numFmtId="9" fontId="2" fillId="8" borderId="46" xfId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 wrapText="1"/>
    </xf>
    <xf numFmtId="9" fontId="2" fillId="8" borderId="43" xfId="1" applyFont="1" applyFill="1" applyBorder="1" applyAlignment="1">
      <alignment horizontal="center" vertical="center"/>
    </xf>
    <xf numFmtId="168" fontId="2" fillId="8" borderId="46" xfId="0" applyNumberFormat="1" applyFont="1" applyFill="1" applyBorder="1" applyAlignment="1">
      <alignment horizontal="center" vertical="center"/>
    </xf>
    <xf numFmtId="2" fontId="2" fillId="8" borderId="46" xfId="0" applyNumberFormat="1" applyFont="1" applyFill="1" applyBorder="1" applyAlignment="1">
      <alignment horizontal="center" vertical="center"/>
    </xf>
    <xf numFmtId="167" fontId="21" fillId="8" borderId="43" xfId="0" applyNumberFormat="1" applyFont="1" applyFill="1" applyBorder="1" applyAlignment="1">
      <alignment horizontal="center" vertical="center"/>
    </xf>
    <xf numFmtId="167" fontId="21" fillId="8" borderId="46" xfId="0" applyNumberFormat="1" applyFont="1" applyFill="1" applyBorder="1" applyAlignment="1">
      <alignment horizontal="center" vertical="center"/>
    </xf>
    <xf numFmtId="2" fontId="2" fillId="8" borderId="43" xfId="0" applyNumberFormat="1" applyFont="1" applyFill="1" applyBorder="1" applyAlignment="1">
      <alignment horizontal="center" vertical="center"/>
    </xf>
    <xf numFmtId="168" fontId="2" fillId="8" borderId="43" xfId="0" applyNumberFormat="1" applyFont="1" applyFill="1" applyBorder="1" applyAlignment="1">
      <alignment horizontal="center" vertical="center"/>
    </xf>
    <xf numFmtId="166" fontId="2" fillId="0" borderId="12" xfId="0" applyNumberFormat="1" applyFont="1" applyFill="1" applyBorder="1" applyAlignment="1">
      <alignment horizontal="center"/>
    </xf>
    <xf numFmtId="166" fontId="2" fillId="0" borderId="23" xfId="0" applyNumberFormat="1" applyFont="1" applyFill="1" applyBorder="1" applyAlignment="1">
      <alignment horizontal="center"/>
    </xf>
    <xf numFmtId="0" fontId="18" fillId="0" borderId="0" xfId="0" quotePrefix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8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rgb="FFC00000"/>
        </patternFill>
      </fill>
    </dxf>
    <dxf>
      <fill>
        <patternFill patternType="lightUp"/>
      </fill>
    </dxf>
    <dxf>
      <font>
        <color theme="5" tint="0.79998168889431442"/>
      </font>
      <fill>
        <patternFill>
          <bgColor theme="5" tint="-0.24994659260841701"/>
        </patternFill>
      </fill>
    </dxf>
    <dxf>
      <fill>
        <patternFill>
          <bgColor theme="3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 patternType="solid">
          <fgColor theme="0"/>
          <bgColor theme="0" tint="-0.14996795556505021"/>
        </patternFill>
      </fill>
    </dxf>
    <dxf>
      <fill>
        <patternFill patternType="solid">
          <fgColor theme="0"/>
          <bgColor rgb="FFFFC000"/>
        </patternFill>
      </fill>
    </dxf>
    <dxf>
      <font>
        <color theme="1"/>
      </font>
      <fill>
        <patternFill>
          <bgColor theme="6" tint="-0.24994659260841701"/>
        </patternFill>
      </fill>
    </dxf>
    <dxf>
      <fill>
        <patternFill>
          <bgColor theme="3" tint="0.3999450666829432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b/>
        <i/>
        <color rgb="FFFFC000"/>
      </font>
    </dxf>
    <dxf>
      <font>
        <color theme="6" tint="0.79998168889431442"/>
      </font>
      <fill>
        <patternFill>
          <bgColor theme="6" tint="-0.24994659260841701"/>
        </patternFill>
      </fill>
    </dxf>
    <dxf>
      <border>
        <right style="dashDot">
          <color theme="6" tint="-0.499984740745262"/>
        </right>
        <vertical/>
        <horizontal/>
      </border>
    </dxf>
    <dxf>
      <fill>
        <patternFill>
          <bgColor theme="5" tint="0.59996337778862885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</dxfs>
  <tableStyles count="0" defaultTableStyle="TableStyleMedium9" defaultPivotStyle="PivotStyleLight16"/>
  <colors>
    <mruColors>
      <color rgb="FFF2F6EA"/>
      <color rgb="FFFFF7DD"/>
      <color rgb="FFFFF0C1"/>
      <color rgb="FFFFE9A3"/>
      <color rgb="FFFFDA65"/>
      <color rgb="FF7A0000"/>
      <color rgb="FF5858C8"/>
      <color rgb="FF4343C1"/>
      <color rgb="FF333399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E19" horiz="1" max="1000" min="1" val="3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317500</xdr:colOff>
      <xdr:row>3</xdr:row>
      <xdr:rowOff>148169</xdr:rowOff>
    </xdr:from>
    <xdr:to>
      <xdr:col>25</xdr:col>
      <xdr:colOff>190500</xdr:colOff>
      <xdr:row>16</xdr:row>
      <xdr:rowOff>42335</xdr:rowOff>
    </xdr:to>
    <xdr:sp macro="" textlink="">
      <xdr:nvSpPr>
        <xdr:cNvPr id="3" name="Rectangle 2"/>
        <xdr:cNvSpPr/>
      </xdr:nvSpPr>
      <xdr:spPr>
        <a:xfrm>
          <a:off x="772583" y="592669"/>
          <a:ext cx="6731000" cy="205316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bonsoir,</a:t>
          </a:r>
        </a:p>
        <a:p>
          <a:pPr algn="ctr"/>
          <a:endParaRPr lang="fr-BE" sz="1100"/>
        </a:p>
        <a:p>
          <a:pPr algn="ctr"/>
          <a:r>
            <a:rPr lang="fr-BE" sz="1100"/>
            <a:t>voci</a:t>
          </a:r>
          <a:r>
            <a:rPr lang="fr-BE" sz="1100" baseline="0"/>
            <a:t> mon deuxième soucis.</a:t>
          </a:r>
        </a:p>
        <a:p>
          <a:pPr algn="ctr"/>
          <a:r>
            <a:rPr lang="fr-BE" sz="1100"/>
            <a:t> </a:t>
          </a:r>
        </a:p>
        <a:p>
          <a:pPr algn="ctr"/>
          <a:endParaRPr lang="fr-BE" sz="1100"/>
        </a:p>
        <a:p>
          <a:pPr algn="ctr"/>
          <a:r>
            <a:rPr lang="fr-BE" sz="1100"/>
            <a:t>je cherche depuis le début dde la journée une formule àplacer dans le tableau ag4:bn17 et qui me</a:t>
          </a:r>
          <a:r>
            <a:rPr lang="fr-BE" sz="1100" baseline="0"/>
            <a:t> permette de connaitre le nombre d'absence pour "cm" par mois et pour chaque personne. 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exemple </a:t>
          </a:r>
          <a:r>
            <a:rPr lang="fr-BE" sz="1100"/>
            <a:t> en ag j'aurais une formule qui aurait</a:t>
          </a:r>
          <a:r>
            <a:rPr lang="fr-BE" sz="1100" baseline="0"/>
            <a:t> pour résultat de me donner le nombre de CM pour gaëlle pour le mois de janvier. </a:t>
          </a:r>
        </a:p>
        <a:p>
          <a:pPr algn="ctr"/>
          <a:r>
            <a:rPr lang="fr-BE" sz="1100" baseline="0"/>
            <a:t>en aj4, j'aurais </a:t>
          </a:r>
          <a:r>
            <a:rPr lang="fr-BE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le nombre de CM pour gaëlle pour le mois de février. </a:t>
          </a:r>
          <a:endParaRPr lang="fr-BE" sz="1100" baseline="0"/>
        </a:p>
        <a:p>
          <a:pPr algn="ctr"/>
          <a:endParaRPr lang="fr-BE" sz="1100"/>
        </a:p>
      </xdr:txBody>
    </xdr:sp>
    <xdr:clientData/>
  </xdr:twoCellAnchor>
  <xdr:twoCellAnchor editAs="absolute">
    <xdr:from>
      <xdr:col>9</xdr:col>
      <xdr:colOff>116416</xdr:colOff>
      <xdr:row>34</xdr:row>
      <xdr:rowOff>0</xdr:rowOff>
    </xdr:from>
    <xdr:to>
      <xdr:col>29</xdr:col>
      <xdr:colOff>179916</xdr:colOff>
      <xdr:row>50</xdr:row>
      <xdr:rowOff>52916</xdr:rowOff>
    </xdr:to>
    <xdr:sp macro="" textlink="">
      <xdr:nvSpPr>
        <xdr:cNvPr id="4" name="Rectangle 3"/>
        <xdr:cNvSpPr/>
      </xdr:nvSpPr>
      <xdr:spPr>
        <a:xfrm>
          <a:off x="4011083" y="5736167"/>
          <a:ext cx="4328583" cy="259291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voici monpremier</a:t>
          </a:r>
          <a:r>
            <a:rPr lang="fr-BE" sz="1100" baseline="0"/>
            <a:t> souci. </a:t>
          </a:r>
        </a:p>
        <a:p>
          <a:pPr algn="ctr"/>
          <a:r>
            <a:rPr lang="fr-BE" sz="1100" baseline="0"/>
            <a:t>en encodant des données, je me suis rendu compte que la cellule b37 de muriel se mettait en rouge si je mettais des dates similaires à celle d'aurore et ce malgré le fait que j'ai mis un cm et non en va ou ker dans la colonne c. 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je ne comprends pas trop la raison puisque pour moila mfc précise si ...VA ou Ker.</a:t>
          </a:r>
        </a:p>
        <a:p>
          <a:pPr algn="ctr"/>
          <a:endParaRPr lang="fr-BE" sz="1100" baseline="0"/>
        </a:p>
        <a:p>
          <a:pPr algn="ctr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18</xdr:row>
          <xdr:rowOff>38100</xdr:rowOff>
        </xdr:from>
        <xdr:to>
          <xdr:col>4</xdr:col>
          <xdr:colOff>571500</xdr:colOff>
          <xdr:row>18</xdr:row>
          <xdr:rowOff>304800</xdr:rowOff>
        </xdr:to>
        <xdr:sp macro="" textlink="">
          <xdr:nvSpPr>
            <xdr:cNvPr id="1066" name="Scroll Bar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L55"/>
  <sheetViews>
    <sheetView showGridLines="0" showZeros="0" tabSelected="1" topLeftCell="J1" zoomScale="90" zoomScaleNormal="90" workbookViewId="0">
      <pane ySplit="21" topLeftCell="A22" activePane="bottomLeft" state="frozen"/>
      <selection pane="bottomLeft" activeCell="AG4" sqref="AG4:AI4"/>
    </sheetView>
  </sheetViews>
  <sheetFormatPr baseColWidth="10" defaultRowHeight="12.75" x14ac:dyDescent="0.2"/>
  <cols>
    <col min="1" max="1" width="6.85546875" style="4" customWidth="1"/>
    <col min="2" max="2" width="9.5703125" style="4" customWidth="1"/>
    <col min="3" max="3" width="10.140625" style="4" customWidth="1"/>
    <col min="4" max="4" width="9.7109375" style="4" customWidth="1"/>
    <col min="5" max="5" width="9.5703125" style="4" customWidth="1"/>
    <col min="6" max="10" width="3.140625" style="4" customWidth="1"/>
    <col min="11" max="11" width="3.7109375" style="4" customWidth="1"/>
    <col min="12" max="88" width="3.140625" style="4" customWidth="1"/>
    <col min="89" max="89" width="3.5703125" style="4" customWidth="1"/>
    <col min="90" max="90" width="4.140625" style="4" customWidth="1"/>
    <col min="91" max="16384" width="11.42578125" style="4"/>
  </cols>
  <sheetData>
    <row r="1" spans="2:74" ht="8.25" customHeight="1" x14ac:dyDescent="0.2"/>
    <row r="2" spans="2:74" s="101" customFormat="1" ht="13.5" customHeight="1" x14ac:dyDescent="0.25">
      <c r="B2" s="151" t="s">
        <v>87</v>
      </c>
      <c r="C2" s="150"/>
      <c r="D2" s="158" t="s">
        <v>83</v>
      </c>
      <c r="E2" s="116" t="s">
        <v>80</v>
      </c>
      <c r="F2" s="145" t="s">
        <v>82</v>
      </c>
      <c r="G2" s="145"/>
      <c r="H2" s="112"/>
      <c r="I2" s="171" t="s">
        <v>85</v>
      </c>
      <c r="J2" s="171"/>
      <c r="K2" s="171"/>
      <c r="L2" s="171" t="s">
        <v>64</v>
      </c>
      <c r="M2" s="171"/>
      <c r="N2" s="171"/>
      <c r="O2" s="188" t="s">
        <v>71</v>
      </c>
      <c r="P2" s="188"/>
      <c r="Q2" s="188"/>
      <c r="R2" s="173" t="s">
        <v>76</v>
      </c>
      <c r="S2" s="173"/>
      <c r="T2" s="173"/>
      <c r="U2" s="173" t="s">
        <v>74</v>
      </c>
      <c r="V2" s="173"/>
      <c r="W2" s="173"/>
      <c r="X2" s="188" t="s">
        <v>72</v>
      </c>
      <c r="Y2" s="188"/>
      <c r="Z2" s="188"/>
      <c r="AA2" s="173" t="s">
        <v>75</v>
      </c>
      <c r="AB2" s="173"/>
      <c r="AC2" s="173"/>
      <c r="AD2" s="173" t="s">
        <v>74</v>
      </c>
      <c r="AE2" s="173"/>
      <c r="AF2" s="173"/>
      <c r="AG2" s="183"/>
      <c r="AH2" s="138"/>
      <c r="AI2" s="139"/>
      <c r="AJ2" s="186"/>
      <c r="AK2" s="138"/>
      <c r="AL2" s="139"/>
      <c r="AM2" s="137"/>
      <c r="AN2" s="138"/>
      <c r="AO2" s="139"/>
      <c r="AP2" s="137"/>
      <c r="AQ2" s="138"/>
      <c r="AR2" s="139"/>
      <c r="AS2" s="137"/>
      <c r="AT2" s="138"/>
      <c r="AU2" s="139"/>
      <c r="AV2" s="137"/>
      <c r="AW2" s="138"/>
      <c r="AX2" s="139"/>
      <c r="AY2" s="137"/>
      <c r="AZ2" s="138"/>
      <c r="BA2" s="139"/>
      <c r="BB2" s="137"/>
      <c r="BC2" s="138"/>
      <c r="BD2" s="139"/>
      <c r="BE2" s="137"/>
      <c r="BF2" s="138"/>
      <c r="BG2" s="139"/>
      <c r="BH2" s="137"/>
      <c r="BI2" s="138"/>
      <c r="BJ2" s="139"/>
      <c r="BK2" s="137"/>
      <c r="BL2" s="138"/>
      <c r="BM2" s="139"/>
      <c r="BN2" s="137"/>
      <c r="BO2" s="138"/>
      <c r="BP2" s="139"/>
      <c r="BQ2" s="173" t="s">
        <v>73</v>
      </c>
      <c r="BR2" s="173"/>
      <c r="BS2" s="173"/>
      <c r="BT2" s="173" t="s">
        <v>65</v>
      </c>
      <c r="BU2" s="173"/>
      <c r="BV2" s="173"/>
    </row>
    <row r="3" spans="2:74" s="101" customFormat="1" ht="13.5" customHeight="1" x14ac:dyDescent="0.25">
      <c r="B3" s="152"/>
      <c r="C3" s="150"/>
      <c r="D3" s="159"/>
      <c r="E3" s="115" t="s">
        <v>81</v>
      </c>
      <c r="F3" s="145"/>
      <c r="G3" s="145"/>
      <c r="H3" s="108"/>
      <c r="I3" s="171"/>
      <c r="J3" s="171"/>
      <c r="K3" s="171"/>
      <c r="L3" s="171"/>
      <c r="M3" s="171"/>
      <c r="N3" s="171"/>
      <c r="O3" s="188"/>
      <c r="P3" s="188"/>
      <c r="Q3" s="188"/>
      <c r="R3" s="174" t="s">
        <v>10</v>
      </c>
      <c r="S3" s="174"/>
      <c r="T3" s="174"/>
      <c r="U3" s="174" t="s">
        <v>10</v>
      </c>
      <c r="V3" s="174"/>
      <c r="W3" s="174"/>
      <c r="X3" s="188"/>
      <c r="Y3" s="188"/>
      <c r="Z3" s="188"/>
      <c r="AA3" s="174" t="s">
        <v>62</v>
      </c>
      <c r="AB3" s="174"/>
      <c r="AC3" s="174"/>
      <c r="AD3" s="174" t="s">
        <v>62</v>
      </c>
      <c r="AE3" s="174"/>
      <c r="AF3" s="174"/>
      <c r="AG3" s="133">
        <v>41640</v>
      </c>
      <c r="AH3" s="184"/>
      <c r="AI3" s="185"/>
      <c r="AJ3" s="133">
        <f>DATE(YEAR(AG3),MONTH(AG3)+1,DAY(AG3))</f>
        <v>41671</v>
      </c>
      <c r="AK3" s="134"/>
      <c r="AL3" s="135"/>
      <c r="AM3" s="133">
        <f>DATE(YEAR(AJ3),MONTH(AJ3)+1,DAY(AJ3))</f>
        <v>41699</v>
      </c>
      <c r="AN3" s="134"/>
      <c r="AO3" s="135"/>
      <c r="AP3" s="133">
        <f t="shared" ref="AP3" si="0">DATE(YEAR(AM3),MONTH(AM3)+1,DAY(AM3))</f>
        <v>41730</v>
      </c>
      <c r="AQ3" s="134"/>
      <c r="AR3" s="135"/>
      <c r="AS3" s="133">
        <f t="shared" ref="AS3" si="1">DATE(YEAR(AP3),MONTH(AP3)+1,DAY(AP3))</f>
        <v>41760</v>
      </c>
      <c r="AT3" s="134"/>
      <c r="AU3" s="135"/>
      <c r="AV3" s="133">
        <f t="shared" ref="AV3" si="2">DATE(YEAR(AS3),MONTH(AS3)+1,DAY(AS3))</f>
        <v>41791</v>
      </c>
      <c r="AW3" s="134"/>
      <c r="AX3" s="135"/>
      <c r="AY3" s="133">
        <f t="shared" ref="AY3" si="3">DATE(YEAR(AV3),MONTH(AV3)+1,DAY(AV3))</f>
        <v>41821</v>
      </c>
      <c r="AZ3" s="134"/>
      <c r="BA3" s="135"/>
      <c r="BB3" s="133">
        <f t="shared" ref="BB3" si="4">DATE(YEAR(AY3),MONTH(AY3)+1,DAY(AY3))</f>
        <v>41852</v>
      </c>
      <c r="BC3" s="134"/>
      <c r="BD3" s="135"/>
      <c r="BE3" s="133">
        <f t="shared" ref="BE3" si="5">DATE(YEAR(BB3),MONTH(BB3)+1,DAY(BB3))</f>
        <v>41883</v>
      </c>
      <c r="BF3" s="134"/>
      <c r="BG3" s="135"/>
      <c r="BH3" s="133">
        <f t="shared" ref="BH3" si="6">DATE(YEAR(BE3),MONTH(BE3)+1,DAY(BE3))</f>
        <v>41913</v>
      </c>
      <c r="BI3" s="134"/>
      <c r="BJ3" s="135"/>
      <c r="BK3" s="133">
        <f t="shared" ref="BK3" si="7">DATE(YEAR(BH3),MONTH(BH3)+1,DAY(BH3))</f>
        <v>41944</v>
      </c>
      <c r="BL3" s="134"/>
      <c r="BM3" s="135"/>
      <c r="BN3" s="133">
        <f t="shared" ref="BN3" si="8">DATE(YEAR(BK3),MONTH(BK3)+1,DAY(BK3))</f>
        <v>41974</v>
      </c>
      <c r="BO3" s="134"/>
      <c r="BP3" s="135"/>
      <c r="BQ3" s="174" t="s">
        <v>18</v>
      </c>
      <c r="BR3" s="174"/>
      <c r="BS3" s="174"/>
      <c r="BT3" s="174" t="s">
        <v>77</v>
      </c>
      <c r="BU3" s="174"/>
      <c r="BV3" s="174"/>
    </row>
    <row r="4" spans="2:74" ht="13.5" customHeight="1" x14ac:dyDescent="0.2">
      <c r="B4" s="152"/>
      <c r="C4" s="109" t="s">
        <v>78</v>
      </c>
      <c r="D4" s="113" t="s">
        <v>15</v>
      </c>
      <c r="E4" s="117">
        <v>25420</v>
      </c>
      <c r="F4" s="146">
        <f ca="1">IF(E4="","",DATEDIF(E4,TODAY(),"y"))</f>
        <v>44</v>
      </c>
      <c r="G4" s="146"/>
      <c r="H4" s="114"/>
      <c r="I4" s="154">
        <v>40360</v>
      </c>
      <c r="J4" s="154"/>
      <c r="K4" s="154"/>
      <c r="L4" s="154"/>
      <c r="M4" s="154"/>
      <c r="N4" s="154"/>
      <c r="O4" s="142">
        <v>0.23958333333333334</v>
      </c>
      <c r="P4" s="142"/>
      <c r="Q4" s="142"/>
      <c r="R4" s="141">
        <v>2.5</v>
      </c>
      <c r="S4" s="141"/>
      <c r="T4" s="141"/>
      <c r="U4" s="156">
        <f t="shared" ref="U4:U12" ca="1" si="9">R4-SUMIFS($F$22:$F$55,$C$22:$C$55,$U$3,$B$22:$B$55,D4)*O4</f>
        <v>1.5416666666666665</v>
      </c>
      <c r="V4" s="156"/>
      <c r="W4" s="156"/>
      <c r="X4" s="157">
        <f>IF(O4="","",ROUNDUP(R4/O4,2))</f>
        <v>10.44</v>
      </c>
      <c r="Y4" s="157"/>
      <c r="Z4" s="157"/>
      <c r="AA4" s="141">
        <v>1.6666666666666667</v>
      </c>
      <c r="AB4" s="141"/>
      <c r="AC4" s="141"/>
      <c r="AD4" s="142">
        <f t="shared" ref="AD4:AD17" si="10">IF(D4="","",AA4-SUMIFS($F$22:$F$55,$C$22:$C$55,$AD$3,$B$22:$B$55,D4)*O4)</f>
        <v>1.6666666666666667</v>
      </c>
      <c r="AE4" s="142"/>
      <c r="AF4" s="142"/>
      <c r="AG4" s="140">
        <f ca="1">SUMPRODUCT(($B$22:$B$54=$D4)*($C$22:$C$54="CM")*(MONTH($D$22:$D$54)=MONTH(1&amp;AG$3)*(MONTH($D$22:$D$54)=MONTH(1&amp;AG$3))),$CL$22:$CL$54)</f>
        <v>0</v>
      </c>
      <c r="AH4" s="140"/>
      <c r="AI4" s="140"/>
      <c r="AJ4" s="140">
        <f t="shared" ref="AJ4:BP17" ca="1" si="11">SUMPRODUCT(($B$22:$B$54=$D4)*($C$22:$C$54="CM")*(MONTH($D$22:$D$54)=MONTH(1&amp;AJ$3)*(MONTH($D$22:$D$54)=MONTH(1&amp;AJ$3))),$CL$22:$CL$54)</f>
        <v>0</v>
      </c>
      <c r="AK4" s="140"/>
      <c r="AL4" s="140"/>
      <c r="AM4" s="140">
        <f t="shared" ref="AM4:BP17" ca="1" si="12">SUMPRODUCT(($B$22:$B$54=$D4)*($C$22:$C$54="CM")*(MONTH($D$22:$D$54)=MONTH(1&amp;AM$3)*(MONTH($D$22:$D$54)=MONTH(1&amp;AM$3))),$CL$22:$CL$54)</f>
        <v>0</v>
      </c>
      <c r="AN4" s="140"/>
      <c r="AO4" s="140"/>
      <c r="AP4" s="140">
        <f t="shared" ref="AP4:BP17" ca="1" si="13">SUMPRODUCT(($B$22:$B$54=$D4)*($C$22:$C$54="CM")*(MONTH($D$22:$D$54)=MONTH(1&amp;AP$3)*(MONTH($D$22:$D$54)=MONTH(1&amp;AP$3))),$CL$22:$CL$54)</f>
        <v>0</v>
      </c>
      <c r="AQ4" s="140"/>
      <c r="AR4" s="140"/>
      <c r="AS4" s="140">
        <f t="shared" ref="AS4:BP17" ca="1" si="14">SUMPRODUCT(($B$22:$B$54=$D4)*($C$22:$C$54="CM")*(MONTH($D$22:$D$54)=MONTH(1&amp;AS$3)*(MONTH($D$22:$D$54)=MONTH(1&amp;AS$3))),$CL$22:$CL$54)</f>
        <v>0</v>
      </c>
      <c r="AT4" s="140"/>
      <c r="AU4" s="140"/>
      <c r="AV4" s="140">
        <f t="shared" ref="AV4:BP17" ca="1" si="15">SUMPRODUCT(($B$22:$B$54=$D4)*($C$22:$C$54="CM")*(MONTH($D$22:$D$54)=MONTH(1&amp;AV$3)*(MONTH($D$22:$D$54)=MONTH(1&amp;AV$3))),$CL$22:$CL$54)</f>
        <v>1</v>
      </c>
      <c r="AW4" s="140"/>
      <c r="AX4" s="140"/>
      <c r="AY4" s="140">
        <f t="shared" ref="AY4:BP17" ca="1" si="16">SUMPRODUCT(($B$22:$B$54=$D4)*($C$22:$C$54="CM")*(MONTH($D$22:$D$54)=MONTH(1&amp;AY$3)*(MONTH($D$22:$D$54)=MONTH(1&amp;AY$3))),$CL$22:$CL$54)</f>
        <v>0</v>
      </c>
      <c r="AZ4" s="140"/>
      <c r="BA4" s="140"/>
      <c r="BB4" s="140">
        <f t="shared" ref="BB4:BP17" ca="1" si="17">SUMPRODUCT(($B$22:$B$54=$D4)*($C$22:$C$54="CM")*(MONTH($D$22:$D$54)=MONTH(1&amp;BB$3)*(MONTH($D$22:$D$54)=MONTH(1&amp;BB$3))),$CL$22:$CL$54)</f>
        <v>0</v>
      </c>
      <c r="BC4" s="140"/>
      <c r="BD4" s="140"/>
      <c r="BE4" s="140">
        <f t="shared" ref="BE4:BP17" ca="1" si="18">SUMPRODUCT(($B$22:$B$54=$D4)*($C$22:$C$54="CM")*(MONTH($D$22:$D$54)=MONTH(1&amp;BE$3)*(MONTH($D$22:$D$54)=MONTH(1&amp;BE$3))),$CL$22:$CL$54)</f>
        <v>0</v>
      </c>
      <c r="BF4" s="140"/>
      <c r="BG4" s="140"/>
      <c r="BH4" s="140">
        <f t="shared" ref="BH4:BP17" ca="1" si="19">SUMPRODUCT(($B$22:$B$54=$D4)*($C$22:$C$54="CM")*(MONTH($D$22:$D$54)=MONTH(1&amp;BH$3)*(MONTH($D$22:$D$54)=MONTH(1&amp;BH$3))),$CL$22:$CL$54)</f>
        <v>0</v>
      </c>
      <c r="BI4" s="140"/>
      <c r="BJ4" s="140"/>
      <c r="BK4" s="140">
        <f t="shared" ref="BK4:BP17" ca="1" si="20">SUMPRODUCT(($B$22:$B$54=$D4)*($C$22:$C$54="CM")*(MONTH($D$22:$D$54)=MONTH(1&amp;BK$3)*(MONTH($D$22:$D$54)=MONTH(1&amp;BK$3))),$CL$22:$CL$54)</f>
        <v>0</v>
      </c>
      <c r="BL4" s="140"/>
      <c r="BM4" s="140"/>
      <c r="BN4" s="140">
        <f t="shared" ref="BN4:BP17" ca="1" si="21">SUMPRODUCT(($B$22:$B$54=$D4)*($C$22:$C$54="CM")*(MONTH($D$22:$D$54)=MONTH(1&amp;BN$3)*(MONTH($D$22:$D$54)=MONTH(1&amp;BN$3))),$CL$22:$CL$54)</f>
        <v>0</v>
      </c>
      <c r="BO4" s="140"/>
      <c r="BP4" s="140"/>
      <c r="BQ4" s="143">
        <f t="shared" ref="BQ4:BQ17" ca="1" si="22">SUMIFS($F$22:$F$55,$C$22:$C$55,$BQ$3,$B$22:$B$55,D4)</f>
        <v>1</v>
      </c>
      <c r="BR4" s="143"/>
      <c r="BS4" s="143"/>
      <c r="BT4" s="144">
        <f ca="1">SUM(BQ4/220)</f>
        <v>4.5454545454545452E-3</v>
      </c>
      <c r="BU4" s="144"/>
      <c r="BV4" s="144"/>
    </row>
    <row r="5" spans="2:74" ht="13.5" customHeight="1" x14ac:dyDescent="0.2">
      <c r="B5" s="152"/>
      <c r="C5" s="109" t="s">
        <v>78</v>
      </c>
      <c r="D5" s="113" t="s">
        <v>84</v>
      </c>
      <c r="E5" s="117">
        <v>32757</v>
      </c>
      <c r="F5" s="146">
        <f t="shared" ref="F5:F17" ca="1" si="23">IF(E5="","",DATEDIF(E5,TODAY(),"y"))</f>
        <v>24</v>
      </c>
      <c r="G5" s="146"/>
      <c r="H5" s="114"/>
      <c r="I5" s="154">
        <v>40188</v>
      </c>
      <c r="J5" s="154"/>
      <c r="K5" s="154"/>
      <c r="L5" s="155"/>
      <c r="M5" s="155"/>
      <c r="N5" s="155"/>
      <c r="O5" s="142">
        <v>0.3125</v>
      </c>
      <c r="P5" s="142"/>
      <c r="Q5" s="142"/>
      <c r="R5" s="141">
        <v>3.5416666666666665</v>
      </c>
      <c r="S5" s="141"/>
      <c r="T5" s="141"/>
      <c r="U5" s="156">
        <f t="shared" si="9"/>
        <v>3.5416666666666665</v>
      </c>
      <c r="V5" s="156"/>
      <c r="W5" s="156"/>
      <c r="X5" s="157">
        <f t="shared" ref="X5:X16" si="24">IF(O5="","",ROUNDUP(R5/O5,2))</f>
        <v>11.34</v>
      </c>
      <c r="Y5" s="157"/>
      <c r="Z5" s="157"/>
      <c r="AA5" s="141">
        <v>1.6666666666666667</v>
      </c>
      <c r="AB5" s="141"/>
      <c r="AC5" s="141"/>
      <c r="AD5" s="142">
        <f t="shared" si="10"/>
        <v>1.6666666666666667</v>
      </c>
      <c r="AE5" s="142"/>
      <c r="AF5" s="142"/>
      <c r="AG5" s="140">
        <f t="shared" ref="AG5:AG17" ca="1" si="25">SUMPRODUCT(($B$22:$B$54=$D5)*($C$22:$C$54="CM")*(MONTH($D$22:$D$54)=MONTH(1&amp;AG$3)*(MONTH($D$22:$D$54)=MONTH(1&amp;AG$3))),$CL$22:$CL$54)</f>
        <v>0</v>
      </c>
      <c r="AH5" s="140"/>
      <c r="AI5" s="140"/>
      <c r="AJ5" s="140">
        <f t="shared" ca="1" si="11"/>
        <v>0</v>
      </c>
      <c r="AK5" s="140"/>
      <c r="AL5" s="140"/>
      <c r="AM5" s="140">
        <f t="shared" ca="1" si="12"/>
        <v>0</v>
      </c>
      <c r="AN5" s="140"/>
      <c r="AO5" s="140"/>
      <c r="AP5" s="140">
        <f t="shared" ca="1" si="13"/>
        <v>0</v>
      </c>
      <c r="AQ5" s="140"/>
      <c r="AR5" s="140"/>
      <c r="AS5" s="140">
        <f t="shared" ca="1" si="14"/>
        <v>0</v>
      </c>
      <c r="AT5" s="140"/>
      <c r="AU5" s="140"/>
      <c r="AV5" s="140">
        <f t="shared" ca="1" si="15"/>
        <v>0</v>
      </c>
      <c r="AW5" s="140"/>
      <c r="AX5" s="140"/>
      <c r="AY5" s="140">
        <f t="shared" ca="1" si="16"/>
        <v>0</v>
      </c>
      <c r="AZ5" s="140"/>
      <c r="BA5" s="140"/>
      <c r="BB5" s="140">
        <f t="shared" ca="1" si="17"/>
        <v>0</v>
      </c>
      <c r="BC5" s="140"/>
      <c r="BD5" s="140"/>
      <c r="BE5" s="140">
        <f t="shared" ca="1" si="18"/>
        <v>0</v>
      </c>
      <c r="BF5" s="140"/>
      <c r="BG5" s="140"/>
      <c r="BH5" s="140">
        <f t="shared" ca="1" si="19"/>
        <v>0</v>
      </c>
      <c r="BI5" s="140"/>
      <c r="BJ5" s="140"/>
      <c r="BK5" s="140">
        <f t="shared" ca="1" si="20"/>
        <v>0</v>
      </c>
      <c r="BL5" s="140"/>
      <c r="BM5" s="140"/>
      <c r="BN5" s="140">
        <f t="shared" ca="1" si="21"/>
        <v>0</v>
      </c>
      <c r="BO5" s="140"/>
      <c r="BP5" s="140"/>
      <c r="BQ5" s="143">
        <f t="shared" si="22"/>
        <v>0</v>
      </c>
      <c r="BR5" s="143"/>
      <c r="BS5" s="143"/>
      <c r="BT5" s="144">
        <f t="shared" ref="BT5:BT12" si="26">SUM(BQ5/220)</f>
        <v>0</v>
      </c>
      <c r="BU5" s="144"/>
      <c r="BV5" s="144"/>
    </row>
    <row r="6" spans="2:74" ht="13.5" customHeight="1" x14ac:dyDescent="0.2">
      <c r="B6" s="152"/>
      <c r="C6" s="109" t="s">
        <v>78</v>
      </c>
      <c r="D6" s="113" t="s">
        <v>67</v>
      </c>
      <c r="E6" s="117">
        <v>26928</v>
      </c>
      <c r="F6" s="146">
        <f t="shared" ca="1" si="23"/>
        <v>40</v>
      </c>
      <c r="G6" s="146"/>
      <c r="H6" s="114"/>
      <c r="I6" s="154">
        <v>41054</v>
      </c>
      <c r="J6" s="154"/>
      <c r="K6" s="154"/>
      <c r="L6" s="155"/>
      <c r="M6" s="155"/>
      <c r="N6" s="155"/>
      <c r="O6" s="142">
        <v>0.20833333333333334</v>
      </c>
      <c r="P6" s="142"/>
      <c r="Q6" s="142"/>
      <c r="R6" s="141">
        <v>3.2291666666666665</v>
      </c>
      <c r="S6" s="141"/>
      <c r="T6" s="141"/>
      <c r="U6" s="156">
        <f t="shared" si="9"/>
        <v>3.2291666666666665</v>
      </c>
      <c r="V6" s="156"/>
      <c r="W6" s="156"/>
      <c r="X6" s="157">
        <f t="shared" si="24"/>
        <v>15.5</v>
      </c>
      <c r="Y6" s="157"/>
      <c r="Z6" s="157"/>
      <c r="AA6" s="141">
        <v>1.6666666666666701</v>
      </c>
      <c r="AB6" s="141"/>
      <c r="AC6" s="141"/>
      <c r="AD6" s="142">
        <f t="shared" si="10"/>
        <v>1.6666666666666701</v>
      </c>
      <c r="AE6" s="142"/>
      <c r="AF6" s="142"/>
      <c r="AG6" s="140">
        <f t="shared" ca="1" si="25"/>
        <v>0</v>
      </c>
      <c r="AH6" s="140"/>
      <c r="AI6" s="140"/>
      <c r="AJ6" s="140">
        <f t="shared" ca="1" si="11"/>
        <v>0</v>
      </c>
      <c r="AK6" s="140"/>
      <c r="AL6" s="140"/>
      <c r="AM6" s="140">
        <f t="shared" ca="1" si="12"/>
        <v>0</v>
      </c>
      <c r="AN6" s="140"/>
      <c r="AO6" s="140"/>
      <c r="AP6" s="140">
        <f t="shared" ca="1" si="13"/>
        <v>0</v>
      </c>
      <c r="AQ6" s="140"/>
      <c r="AR6" s="140"/>
      <c r="AS6" s="140">
        <f t="shared" ca="1" si="14"/>
        <v>0</v>
      </c>
      <c r="AT6" s="140"/>
      <c r="AU6" s="140"/>
      <c r="AV6" s="140">
        <f t="shared" ca="1" si="15"/>
        <v>0</v>
      </c>
      <c r="AW6" s="140"/>
      <c r="AX6" s="140"/>
      <c r="AY6" s="140">
        <f t="shared" ca="1" si="16"/>
        <v>0</v>
      </c>
      <c r="AZ6" s="140"/>
      <c r="BA6" s="140"/>
      <c r="BB6" s="140">
        <f t="shared" ca="1" si="17"/>
        <v>0</v>
      </c>
      <c r="BC6" s="140"/>
      <c r="BD6" s="140"/>
      <c r="BE6" s="140">
        <f t="shared" ca="1" si="18"/>
        <v>0</v>
      </c>
      <c r="BF6" s="140"/>
      <c r="BG6" s="140"/>
      <c r="BH6" s="140">
        <f t="shared" ca="1" si="19"/>
        <v>0</v>
      </c>
      <c r="BI6" s="140"/>
      <c r="BJ6" s="140"/>
      <c r="BK6" s="140">
        <f t="shared" ca="1" si="20"/>
        <v>0</v>
      </c>
      <c r="BL6" s="140"/>
      <c r="BM6" s="140"/>
      <c r="BN6" s="140">
        <f t="shared" ca="1" si="21"/>
        <v>0</v>
      </c>
      <c r="BO6" s="140"/>
      <c r="BP6" s="140"/>
      <c r="BQ6" s="143">
        <f t="shared" si="22"/>
        <v>0</v>
      </c>
      <c r="BR6" s="143"/>
      <c r="BS6" s="143"/>
      <c r="BT6" s="144">
        <f t="shared" si="26"/>
        <v>0</v>
      </c>
      <c r="BU6" s="144"/>
      <c r="BV6" s="144"/>
    </row>
    <row r="7" spans="2:74" ht="13.5" customHeight="1" x14ac:dyDescent="0.2">
      <c r="B7" s="152"/>
      <c r="C7" s="109" t="s">
        <v>78</v>
      </c>
      <c r="D7" s="113" t="s">
        <v>14</v>
      </c>
      <c r="E7" s="117">
        <v>29212</v>
      </c>
      <c r="F7" s="146">
        <f t="shared" ca="1" si="23"/>
        <v>34</v>
      </c>
      <c r="G7" s="146"/>
      <c r="H7" s="114"/>
      <c r="I7" s="154">
        <v>41377</v>
      </c>
      <c r="J7" s="154"/>
      <c r="K7" s="154"/>
      <c r="L7" s="155"/>
      <c r="M7" s="155"/>
      <c r="N7" s="155"/>
      <c r="O7" s="142">
        <v>0.3125</v>
      </c>
      <c r="P7" s="142"/>
      <c r="Q7" s="142"/>
      <c r="R7" s="141">
        <v>4.166666666666667</v>
      </c>
      <c r="S7" s="141"/>
      <c r="T7" s="141"/>
      <c r="U7" s="156">
        <f t="shared" ca="1" si="9"/>
        <v>3.229166666666667</v>
      </c>
      <c r="V7" s="156"/>
      <c r="W7" s="156"/>
      <c r="X7" s="157">
        <f t="shared" si="24"/>
        <v>13.34</v>
      </c>
      <c r="Y7" s="157"/>
      <c r="Z7" s="157"/>
      <c r="AA7" s="141">
        <v>1.6666666666666701</v>
      </c>
      <c r="AB7" s="141"/>
      <c r="AC7" s="141"/>
      <c r="AD7" s="142">
        <f t="shared" si="10"/>
        <v>1.6666666666666701</v>
      </c>
      <c r="AE7" s="142"/>
      <c r="AF7" s="142"/>
      <c r="AG7" s="140">
        <f t="shared" ca="1" si="25"/>
        <v>0</v>
      </c>
      <c r="AH7" s="140"/>
      <c r="AI7" s="140"/>
      <c r="AJ7" s="140">
        <f t="shared" ca="1" si="11"/>
        <v>0</v>
      </c>
      <c r="AK7" s="140"/>
      <c r="AL7" s="140"/>
      <c r="AM7" s="140">
        <f t="shared" ca="1" si="12"/>
        <v>0</v>
      </c>
      <c r="AN7" s="140"/>
      <c r="AO7" s="140"/>
      <c r="AP7" s="140">
        <f t="shared" ca="1" si="13"/>
        <v>7</v>
      </c>
      <c r="AQ7" s="140"/>
      <c r="AR7" s="140"/>
      <c r="AS7" s="140">
        <f t="shared" ca="1" si="14"/>
        <v>0</v>
      </c>
      <c r="AT7" s="140"/>
      <c r="AU7" s="140"/>
      <c r="AV7" s="140">
        <f t="shared" ca="1" si="15"/>
        <v>3</v>
      </c>
      <c r="AW7" s="140"/>
      <c r="AX7" s="140"/>
      <c r="AY7" s="140">
        <f t="shared" ca="1" si="16"/>
        <v>0</v>
      </c>
      <c r="AZ7" s="140"/>
      <c r="BA7" s="140"/>
      <c r="BB7" s="140">
        <f t="shared" ca="1" si="17"/>
        <v>0</v>
      </c>
      <c r="BC7" s="140"/>
      <c r="BD7" s="140"/>
      <c r="BE7" s="140">
        <f t="shared" ca="1" si="18"/>
        <v>0</v>
      </c>
      <c r="BF7" s="140"/>
      <c r="BG7" s="140"/>
      <c r="BH7" s="140">
        <f t="shared" ca="1" si="19"/>
        <v>0</v>
      </c>
      <c r="BI7" s="140"/>
      <c r="BJ7" s="140"/>
      <c r="BK7" s="140">
        <f t="shared" ca="1" si="20"/>
        <v>0</v>
      </c>
      <c r="BL7" s="140"/>
      <c r="BM7" s="140"/>
      <c r="BN7" s="140">
        <f t="shared" ca="1" si="21"/>
        <v>0</v>
      </c>
      <c r="BO7" s="140"/>
      <c r="BP7" s="140"/>
      <c r="BQ7" s="143">
        <f t="shared" ca="1" si="22"/>
        <v>10</v>
      </c>
      <c r="BR7" s="143"/>
      <c r="BS7" s="143"/>
      <c r="BT7" s="144">
        <f t="shared" ca="1" si="26"/>
        <v>4.5454545454545456E-2</v>
      </c>
      <c r="BU7" s="144"/>
      <c r="BV7" s="144"/>
    </row>
    <row r="8" spans="2:74" ht="13.5" customHeight="1" x14ac:dyDescent="0.2">
      <c r="B8" s="152"/>
      <c r="C8" s="109" t="s">
        <v>78</v>
      </c>
      <c r="D8" s="113" t="s">
        <v>68</v>
      </c>
      <c r="E8" s="117">
        <v>32060</v>
      </c>
      <c r="F8" s="146">
        <f t="shared" ca="1" si="23"/>
        <v>26</v>
      </c>
      <c r="G8" s="146"/>
      <c r="H8" s="114"/>
      <c r="I8" s="154">
        <v>40360</v>
      </c>
      <c r="J8" s="154"/>
      <c r="K8" s="154"/>
      <c r="L8" s="155"/>
      <c r="M8" s="155"/>
      <c r="N8" s="155"/>
      <c r="O8" s="142">
        <v>0.29166666666666669</v>
      </c>
      <c r="P8" s="142"/>
      <c r="Q8" s="142"/>
      <c r="R8" s="141">
        <v>3.5416666666666665</v>
      </c>
      <c r="S8" s="141"/>
      <c r="T8" s="141"/>
      <c r="U8" s="156">
        <f t="shared" si="9"/>
        <v>3.5416666666666665</v>
      </c>
      <c r="V8" s="156"/>
      <c r="W8" s="156"/>
      <c r="X8" s="157">
        <f t="shared" si="24"/>
        <v>12.15</v>
      </c>
      <c r="Y8" s="157"/>
      <c r="Z8" s="157"/>
      <c r="AA8" s="141">
        <v>1.6666666666666701</v>
      </c>
      <c r="AB8" s="141"/>
      <c r="AC8" s="141"/>
      <c r="AD8" s="142">
        <f t="shared" si="10"/>
        <v>1.6666666666666701</v>
      </c>
      <c r="AE8" s="142"/>
      <c r="AF8" s="142"/>
      <c r="AG8" s="140">
        <f t="shared" ca="1" si="25"/>
        <v>0</v>
      </c>
      <c r="AH8" s="140"/>
      <c r="AI8" s="140"/>
      <c r="AJ8" s="140">
        <f t="shared" ca="1" si="11"/>
        <v>0</v>
      </c>
      <c r="AK8" s="140"/>
      <c r="AL8" s="140"/>
      <c r="AM8" s="140">
        <f t="shared" ca="1" si="12"/>
        <v>0</v>
      </c>
      <c r="AN8" s="140"/>
      <c r="AO8" s="140"/>
      <c r="AP8" s="140">
        <f t="shared" ca="1" si="13"/>
        <v>1</v>
      </c>
      <c r="AQ8" s="140"/>
      <c r="AR8" s="140"/>
      <c r="AS8" s="140">
        <f t="shared" ca="1" si="14"/>
        <v>3</v>
      </c>
      <c r="AT8" s="140"/>
      <c r="AU8" s="140"/>
      <c r="AV8" s="140">
        <f t="shared" ca="1" si="15"/>
        <v>7</v>
      </c>
      <c r="AW8" s="140"/>
      <c r="AX8" s="140"/>
      <c r="AY8" s="140">
        <f t="shared" ca="1" si="16"/>
        <v>0</v>
      </c>
      <c r="AZ8" s="140"/>
      <c r="BA8" s="140"/>
      <c r="BB8" s="140">
        <f t="shared" ca="1" si="17"/>
        <v>0</v>
      </c>
      <c r="BC8" s="140"/>
      <c r="BD8" s="140"/>
      <c r="BE8" s="140">
        <f t="shared" ca="1" si="18"/>
        <v>0</v>
      </c>
      <c r="BF8" s="140"/>
      <c r="BG8" s="140"/>
      <c r="BH8" s="140">
        <f t="shared" ca="1" si="19"/>
        <v>0</v>
      </c>
      <c r="BI8" s="140"/>
      <c r="BJ8" s="140"/>
      <c r="BK8" s="140">
        <f t="shared" ca="1" si="20"/>
        <v>0</v>
      </c>
      <c r="BL8" s="140"/>
      <c r="BM8" s="140"/>
      <c r="BN8" s="140">
        <f t="shared" ca="1" si="21"/>
        <v>0</v>
      </c>
      <c r="BO8" s="140"/>
      <c r="BP8" s="140"/>
      <c r="BQ8" s="143">
        <f t="shared" ca="1" si="22"/>
        <v>11</v>
      </c>
      <c r="BR8" s="143"/>
      <c r="BS8" s="143"/>
      <c r="BT8" s="144">
        <f t="shared" ca="1" si="26"/>
        <v>0.05</v>
      </c>
      <c r="BU8" s="144"/>
      <c r="BV8" s="144"/>
    </row>
    <row r="9" spans="2:74" ht="13.5" customHeight="1" x14ac:dyDescent="0.2">
      <c r="B9" s="152"/>
      <c r="C9" s="109" t="s">
        <v>78</v>
      </c>
      <c r="D9" s="113" t="s">
        <v>13</v>
      </c>
      <c r="E9" s="117">
        <v>32217</v>
      </c>
      <c r="F9" s="146">
        <f t="shared" ca="1" si="23"/>
        <v>26</v>
      </c>
      <c r="G9" s="146"/>
      <c r="H9" s="114"/>
      <c r="I9" s="154">
        <v>40188</v>
      </c>
      <c r="J9" s="154"/>
      <c r="K9" s="154"/>
      <c r="L9" s="155"/>
      <c r="M9" s="155"/>
      <c r="N9" s="155"/>
      <c r="O9" s="142">
        <v>0.17708333333333334</v>
      </c>
      <c r="P9" s="142"/>
      <c r="Q9" s="142"/>
      <c r="R9" s="141">
        <v>4.166666666666667</v>
      </c>
      <c r="S9" s="141"/>
      <c r="T9" s="141"/>
      <c r="U9" s="156">
        <f t="shared" si="9"/>
        <v>4.166666666666667</v>
      </c>
      <c r="V9" s="156"/>
      <c r="W9" s="156"/>
      <c r="X9" s="157">
        <f t="shared" si="24"/>
        <v>23.53</v>
      </c>
      <c r="Y9" s="157"/>
      <c r="Z9" s="157"/>
      <c r="AA9" s="141">
        <v>1.6666666666666701</v>
      </c>
      <c r="AB9" s="141"/>
      <c r="AC9" s="141"/>
      <c r="AD9" s="142">
        <f t="shared" si="10"/>
        <v>1.6666666666666701</v>
      </c>
      <c r="AE9" s="142"/>
      <c r="AF9" s="142"/>
      <c r="AG9" s="140">
        <f t="shared" ca="1" si="25"/>
        <v>0</v>
      </c>
      <c r="AH9" s="140"/>
      <c r="AI9" s="140"/>
      <c r="AJ9" s="140">
        <f t="shared" ca="1" si="11"/>
        <v>0</v>
      </c>
      <c r="AK9" s="140"/>
      <c r="AL9" s="140"/>
      <c r="AM9" s="140">
        <f t="shared" ca="1" si="12"/>
        <v>0</v>
      </c>
      <c r="AN9" s="140"/>
      <c r="AO9" s="140"/>
      <c r="AP9" s="140">
        <f t="shared" ca="1" si="13"/>
        <v>22</v>
      </c>
      <c r="AQ9" s="140"/>
      <c r="AR9" s="140"/>
      <c r="AS9" s="140">
        <f t="shared" ca="1" si="14"/>
        <v>5</v>
      </c>
      <c r="AT9" s="140"/>
      <c r="AU9" s="140"/>
      <c r="AV9" s="140">
        <f t="shared" ca="1" si="15"/>
        <v>0</v>
      </c>
      <c r="AW9" s="140"/>
      <c r="AX9" s="140"/>
      <c r="AY9" s="140">
        <f t="shared" ca="1" si="16"/>
        <v>7</v>
      </c>
      <c r="AZ9" s="140"/>
      <c r="BA9" s="140"/>
      <c r="BB9" s="140">
        <f t="shared" ca="1" si="17"/>
        <v>0</v>
      </c>
      <c r="BC9" s="140"/>
      <c r="BD9" s="140"/>
      <c r="BE9" s="140">
        <f t="shared" ca="1" si="18"/>
        <v>0</v>
      </c>
      <c r="BF9" s="140"/>
      <c r="BG9" s="140"/>
      <c r="BH9" s="140">
        <f t="shared" ca="1" si="19"/>
        <v>0</v>
      </c>
      <c r="BI9" s="140"/>
      <c r="BJ9" s="140"/>
      <c r="BK9" s="140">
        <f t="shared" ca="1" si="20"/>
        <v>0</v>
      </c>
      <c r="BL9" s="140"/>
      <c r="BM9" s="140"/>
      <c r="BN9" s="140">
        <f t="shared" ca="1" si="21"/>
        <v>0</v>
      </c>
      <c r="BO9" s="140"/>
      <c r="BP9" s="140"/>
      <c r="BQ9" s="143">
        <f t="shared" ca="1" si="22"/>
        <v>34</v>
      </c>
      <c r="BR9" s="143"/>
      <c r="BS9" s="143"/>
      <c r="BT9" s="144">
        <f t="shared" ca="1" si="26"/>
        <v>0.15454545454545454</v>
      </c>
      <c r="BU9" s="144"/>
      <c r="BV9" s="144"/>
    </row>
    <row r="10" spans="2:74" ht="13.5" customHeight="1" thickBot="1" x14ac:dyDescent="0.25">
      <c r="B10" s="152"/>
      <c r="C10" s="122" t="s">
        <v>78</v>
      </c>
      <c r="D10" s="123" t="s">
        <v>86</v>
      </c>
      <c r="E10" s="124">
        <v>30945</v>
      </c>
      <c r="F10" s="147">
        <f t="shared" ca="1" si="23"/>
        <v>29</v>
      </c>
      <c r="G10" s="147"/>
      <c r="H10" s="125"/>
      <c r="I10" s="175">
        <v>40188</v>
      </c>
      <c r="J10" s="175"/>
      <c r="K10" s="175"/>
      <c r="L10" s="176"/>
      <c r="M10" s="176"/>
      <c r="N10" s="176"/>
      <c r="O10" s="172">
        <v>0.20833333333333334</v>
      </c>
      <c r="P10" s="172"/>
      <c r="Q10" s="172"/>
      <c r="R10" s="177">
        <v>2.5</v>
      </c>
      <c r="S10" s="177"/>
      <c r="T10" s="177"/>
      <c r="U10" s="192">
        <f t="shared" si="9"/>
        <v>2.5</v>
      </c>
      <c r="V10" s="192"/>
      <c r="W10" s="192"/>
      <c r="X10" s="194">
        <f t="shared" si="24"/>
        <v>12</v>
      </c>
      <c r="Y10" s="194"/>
      <c r="Z10" s="194"/>
      <c r="AA10" s="141">
        <v>1.6666666666666701</v>
      </c>
      <c r="AB10" s="141"/>
      <c r="AC10" s="141"/>
      <c r="AD10" s="172">
        <f t="shared" si="10"/>
        <v>1.6666666666666701</v>
      </c>
      <c r="AE10" s="172"/>
      <c r="AF10" s="172"/>
      <c r="AG10" s="140">
        <f t="shared" ca="1" si="25"/>
        <v>0</v>
      </c>
      <c r="AH10" s="140"/>
      <c r="AI10" s="140"/>
      <c r="AJ10" s="140">
        <f t="shared" ca="1" si="11"/>
        <v>0</v>
      </c>
      <c r="AK10" s="140"/>
      <c r="AL10" s="140"/>
      <c r="AM10" s="140">
        <f t="shared" ca="1" si="12"/>
        <v>0</v>
      </c>
      <c r="AN10" s="140"/>
      <c r="AO10" s="140"/>
      <c r="AP10" s="140">
        <f t="shared" ca="1" si="13"/>
        <v>0</v>
      </c>
      <c r="AQ10" s="140"/>
      <c r="AR10" s="140"/>
      <c r="AS10" s="140">
        <f t="shared" ca="1" si="14"/>
        <v>0</v>
      </c>
      <c r="AT10" s="140"/>
      <c r="AU10" s="140"/>
      <c r="AV10" s="140">
        <f t="shared" ca="1" si="15"/>
        <v>0</v>
      </c>
      <c r="AW10" s="140"/>
      <c r="AX10" s="140"/>
      <c r="AY10" s="140">
        <f t="shared" ca="1" si="16"/>
        <v>0</v>
      </c>
      <c r="AZ10" s="140"/>
      <c r="BA10" s="140"/>
      <c r="BB10" s="140">
        <f t="shared" ca="1" si="17"/>
        <v>0</v>
      </c>
      <c r="BC10" s="140"/>
      <c r="BD10" s="140"/>
      <c r="BE10" s="140">
        <f t="shared" ca="1" si="18"/>
        <v>0</v>
      </c>
      <c r="BF10" s="140"/>
      <c r="BG10" s="140"/>
      <c r="BH10" s="140">
        <f t="shared" ca="1" si="19"/>
        <v>0</v>
      </c>
      <c r="BI10" s="140"/>
      <c r="BJ10" s="140"/>
      <c r="BK10" s="140">
        <f t="shared" ca="1" si="20"/>
        <v>0</v>
      </c>
      <c r="BL10" s="140"/>
      <c r="BM10" s="140"/>
      <c r="BN10" s="140">
        <f t="shared" ca="1" si="21"/>
        <v>0</v>
      </c>
      <c r="BO10" s="140"/>
      <c r="BP10" s="140"/>
      <c r="BQ10" s="195">
        <f t="shared" si="22"/>
        <v>0</v>
      </c>
      <c r="BR10" s="195"/>
      <c r="BS10" s="195"/>
      <c r="BT10" s="189">
        <f t="shared" si="26"/>
        <v>0</v>
      </c>
      <c r="BU10" s="189"/>
      <c r="BV10" s="189"/>
    </row>
    <row r="11" spans="2:74" ht="13.5" customHeight="1" x14ac:dyDescent="0.2">
      <c r="B11" s="152"/>
      <c r="C11" s="121" t="s">
        <v>78</v>
      </c>
      <c r="D11" s="118" t="s">
        <v>66</v>
      </c>
      <c r="E11" s="119">
        <v>25899</v>
      </c>
      <c r="F11" s="148">
        <f t="shared" ca="1" si="23"/>
        <v>43</v>
      </c>
      <c r="G11" s="148"/>
      <c r="H11" s="120"/>
      <c r="I11" s="163">
        <v>40188</v>
      </c>
      <c r="J11" s="163"/>
      <c r="K11" s="163"/>
      <c r="L11" s="180"/>
      <c r="M11" s="180"/>
      <c r="N11" s="180"/>
      <c r="O11" s="167">
        <v>0.15833333333333333</v>
      </c>
      <c r="P11" s="167"/>
      <c r="Q11" s="167"/>
      <c r="R11" s="168">
        <v>4.166666666666667</v>
      </c>
      <c r="S11" s="168"/>
      <c r="T11" s="168"/>
      <c r="U11" s="169">
        <f t="shared" si="9"/>
        <v>4.166666666666667</v>
      </c>
      <c r="V11" s="169"/>
      <c r="W11" s="169"/>
      <c r="X11" s="170">
        <f t="shared" si="24"/>
        <v>26.32</v>
      </c>
      <c r="Y11" s="170"/>
      <c r="Z11" s="170"/>
      <c r="AA11" s="141">
        <v>1.6666666666666701</v>
      </c>
      <c r="AB11" s="141"/>
      <c r="AC11" s="141"/>
      <c r="AD11" s="167">
        <f t="shared" si="10"/>
        <v>1.6666666666666701</v>
      </c>
      <c r="AE11" s="167"/>
      <c r="AF11" s="167"/>
      <c r="AG11" s="140">
        <f t="shared" ca="1" si="25"/>
        <v>0</v>
      </c>
      <c r="AH11" s="140"/>
      <c r="AI11" s="140"/>
      <c r="AJ11" s="140">
        <f t="shared" ca="1" si="11"/>
        <v>0</v>
      </c>
      <c r="AK11" s="140"/>
      <c r="AL11" s="140"/>
      <c r="AM11" s="140">
        <f t="shared" ca="1" si="12"/>
        <v>0</v>
      </c>
      <c r="AN11" s="140"/>
      <c r="AO11" s="140"/>
      <c r="AP11" s="140">
        <f t="shared" ca="1" si="13"/>
        <v>0</v>
      </c>
      <c r="AQ11" s="140"/>
      <c r="AR11" s="140"/>
      <c r="AS11" s="140">
        <f t="shared" ca="1" si="14"/>
        <v>0</v>
      </c>
      <c r="AT11" s="140"/>
      <c r="AU11" s="140"/>
      <c r="AV11" s="140">
        <f t="shared" ca="1" si="15"/>
        <v>0</v>
      </c>
      <c r="AW11" s="140"/>
      <c r="AX11" s="140"/>
      <c r="AY11" s="140">
        <f t="shared" ca="1" si="16"/>
        <v>0</v>
      </c>
      <c r="AZ11" s="140"/>
      <c r="BA11" s="140"/>
      <c r="BB11" s="140">
        <f t="shared" ca="1" si="17"/>
        <v>0</v>
      </c>
      <c r="BC11" s="140"/>
      <c r="BD11" s="140"/>
      <c r="BE11" s="140">
        <f t="shared" ca="1" si="18"/>
        <v>0</v>
      </c>
      <c r="BF11" s="140"/>
      <c r="BG11" s="140"/>
      <c r="BH11" s="140">
        <f t="shared" ca="1" si="19"/>
        <v>0</v>
      </c>
      <c r="BI11" s="140"/>
      <c r="BJ11" s="140"/>
      <c r="BK11" s="140">
        <f t="shared" ca="1" si="20"/>
        <v>0</v>
      </c>
      <c r="BL11" s="140"/>
      <c r="BM11" s="140"/>
      <c r="BN11" s="140">
        <f t="shared" ca="1" si="21"/>
        <v>0</v>
      </c>
      <c r="BO11" s="140"/>
      <c r="BP11" s="140"/>
      <c r="BQ11" s="160">
        <f t="shared" si="22"/>
        <v>0</v>
      </c>
      <c r="BR11" s="160"/>
      <c r="BS11" s="160"/>
      <c r="BT11" s="161">
        <f t="shared" si="26"/>
        <v>0</v>
      </c>
      <c r="BU11" s="161"/>
      <c r="BV11" s="161"/>
    </row>
    <row r="12" spans="2:74" ht="13.5" customHeight="1" thickBot="1" x14ac:dyDescent="0.25">
      <c r="B12" s="152"/>
      <c r="C12" s="126" t="s">
        <v>78</v>
      </c>
      <c r="D12" s="127" t="s">
        <v>70</v>
      </c>
      <c r="E12" s="128">
        <v>23523</v>
      </c>
      <c r="F12" s="149">
        <f t="shared" ca="1" si="23"/>
        <v>49</v>
      </c>
      <c r="G12" s="149"/>
      <c r="H12" s="129"/>
      <c r="I12" s="179">
        <v>40188</v>
      </c>
      <c r="J12" s="179"/>
      <c r="K12" s="179"/>
      <c r="L12" s="181"/>
      <c r="M12" s="181"/>
      <c r="N12" s="181"/>
      <c r="O12" s="182">
        <v>0.15833333333333333</v>
      </c>
      <c r="P12" s="182"/>
      <c r="Q12" s="182"/>
      <c r="R12" s="178">
        <v>4.166666666666667</v>
      </c>
      <c r="S12" s="178"/>
      <c r="T12" s="178"/>
      <c r="U12" s="193">
        <f t="shared" si="9"/>
        <v>4.166666666666667</v>
      </c>
      <c r="V12" s="193"/>
      <c r="W12" s="193"/>
      <c r="X12" s="191">
        <f t="shared" si="24"/>
        <v>26.32</v>
      </c>
      <c r="Y12" s="191"/>
      <c r="Z12" s="191"/>
      <c r="AA12" s="141">
        <v>1.6666666666666701</v>
      </c>
      <c r="AB12" s="141"/>
      <c r="AC12" s="141"/>
      <c r="AD12" s="182">
        <f t="shared" si="10"/>
        <v>1.6666666666666701</v>
      </c>
      <c r="AE12" s="182"/>
      <c r="AF12" s="182"/>
      <c r="AG12" s="140">
        <f t="shared" ca="1" si="25"/>
        <v>0</v>
      </c>
      <c r="AH12" s="140"/>
      <c r="AI12" s="140"/>
      <c r="AJ12" s="140">
        <f t="shared" ca="1" si="11"/>
        <v>0</v>
      </c>
      <c r="AK12" s="140"/>
      <c r="AL12" s="140"/>
      <c r="AM12" s="140">
        <f t="shared" ca="1" si="12"/>
        <v>0</v>
      </c>
      <c r="AN12" s="140"/>
      <c r="AO12" s="140"/>
      <c r="AP12" s="140">
        <f t="shared" ca="1" si="13"/>
        <v>0</v>
      </c>
      <c r="AQ12" s="140"/>
      <c r="AR12" s="140"/>
      <c r="AS12" s="140">
        <f t="shared" ca="1" si="14"/>
        <v>0</v>
      </c>
      <c r="AT12" s="140"/>
      <c r="AU12" s="140"/>
      <c r="AV12" s="140">
        <f t="shared" ca="1" si="15"/>
        <v>0</v>
      </c>
      <c r="AW12" s="140"/>
      <c r="AX12" s="140"/>
      <c r="AY12" s="140">
        <f t="shared" ca="1" si="16"/>
        <v>0</v>
      </c>
      <c r="AZ12" s="140"/>
      <c r="BA12" s="140"/>
      <c r="BB12" s="140">
        <f t="shared" ca="1" si="17"/>
        <v>0</v>
      </c>
      <c r="BC12" s="140"/>
      <c r="BD12" s="140"/>
      <c r="BE12" s="140">
        <f t="shared" ca="1" si="18"/>
        <v>0</v>
      </c>
      <c r="BF12" s="140"/>
      <c r="BG12" s="140"/>
      <c r="BH12" s="140">
        <f t="shared" ca="1" si="19"/>
        <v>0</v>
      </c>
      <c r="BI12" s="140"/>
      <c r="BJ12" s="140"/>
      <c r="BK12" s="140">
        <f t="shared" ca="1" si="20"/>
        <v>0</v>
      </c>
      <c r="BL12" s="140"/>
      <c r="BM12" s="140"/>
      <c r="BN12" s="140">
        <f t="shared" ca="1" si="21"/>
        <v>0</v>
      </c>
      <c r="BO12" s="140"/>
      <c r="BP12" s="140"/>
      <c r="BQ12" s="190">
        <f t="shared" si="22"/>
        <v>0</v>
      </c>
      <c r="BR12" s="190"/>
      <c r="BS12" s="190"/>
      <c r="BT12" s="187">
        <f t="shared" si="26"/>
        <v>0</v>
      </c>
      <c r="BU12" s="187"/>
      <c r="BV12" s="187"/>
    </row>
    <row r="13" spans="2:74" ht="12.75" customHeight="1" x14ac:dyDescent="0.2">
      <c r="B13" s="152"/>
      <c r="C13" s="111" t="s">
        <v>79</v>
      </c>
      <c r="D13" s="118" t="s">
        <v>16</v>
      </c>
      <c r="E13" s="119"/>
      <c r="F13" s="148" t="str">
        <f t="shared" ca="1" si="23"/>
        <v/>
      </c>
      <c r="G13" s="148"/>
      <c r="H13" s="120"/>
      <c r="I13" s="163"/>
      <c r="J13" s="163"/>
      <c r="K13" s="163"/>
      <c r="L13" s="164"/>
      <c r="M13" s="165"/>
      <c r="N13" s="166"/>
      <c r="O13" s="167"/>
      <c r="P13" s="167"/>
      <c r="Q13" s="167"/>
      <c r="R13" s="168"/>
      <c r="S13" s="168"/>
      <c r="T13" s="168"/>
      <c r="U13" s="169">
        <f>IF(D13="","",R13-SUMIFS($F$22:$F$55,$C$22:$C$55,$U$3,$B$22:$B$55,D13)*O13)</f>
        <v>0</v>
      </c>
      <c r="V13" s="169"/>
      <c r="W13" s="169"/>
      <c r="X13" s="170" t="str">
        <f t="shared" si="24"/>
        <v/>
      </c>
      <c r="Y13" s="170"/>
      <c r="Z13" s="170"/>
      <c r="AA13" s="168"/>
      <c r="AB13" s="168"/>
      <c r="AC13" s="168"/>
      <c r="AD13" s="167">
        <f t="shared" si="10"/>
        <v>0</v>
      </c>
      <c r="AE13" s="167"/>
      <c r="AF13" s="167"/>
      <c r="AG13" s="140">
        <f t="shared" ca="1" si="25"/>
        <v>0</v>
      </c>
      <c r="AH13" s="140"/>
      <c r="AI13" s="140"/>
      <c r="AJ13" s="140">
        <f t="shared" ca="1" si="11"/>
        <v>0</v>
      </c>
      <c r="AK13" s="140"/>
      <c r="AL13" s="140"/>
      <c r="AM13" s="140">
        <f t="shared" ca="1" si="12"/>
        <v>0</v>
      </c>
      <c r="AN13" s="140"/>
      <c r="AO13" s="140"/>
      <c r="AP13" s="140">
        <f t="shared" ca="1" si="13"/>
        <v>0</v>
      </c>
      <c r="AQ13" s="140"/>
      <c r="AR13" s="140"/>
      <c r="AS13" s="140">
        <f t="shared" ca="1" si="14"/>
        <v>5</v>
      </c>
      <c r="AT13" s="140"/>
      <c r="AU13" s="140"/>
      <c r="AV13" s="140">
        <f t="shared" ca="1" si="15"/>
        <v>2</v>
      </c>
      <c r="AW13" s="140"/>
      <c r="AX13" s="140"/>
      <c r="AY13" s="140">
        <f t="shared" ca="1" si="16"/>
        <v>0</v>
      </c>
      <c r="AZ13" s="140"/>
      <c r="BA13" s="140"/>
      <c r="BB13" s="140">
        <f t="shared" ca="1" si="17"/>
        <v>0</v>
      </c>
      <c r="BC13" s="140"/>
      <c r="BD13" s="140"/>
      <c r="BE13" s="140">
        <f t="shared" ca="1" si="18"/>
        <v>0</v>
      </c>
      <c r="BF13" s="140"/>
      <c r="BG13" s="140"/>
      <c r="BH13" s="140">
        <f t="shared" ca="1" si="19"/>
        <v>0</v>
      </c>
      <c r="BI13" s="140"/>
      <c r="BJ13" s="140"/>
      <c r="BK13" s="140">
        <f t="shared" ca="1" si="20"/>
        <v>0</v>
      </c>
      <c r="BL13" s="140"/>
      <c r="BM13" s="140"/>
      <c r="BN13" s="140">
        <f t="shared" ca="1" si="21"/>
        <v>0</v>
      </c>
      <c r="BO13" s="140"/>
      <c r="BP13" s="140"/>
      <c r="BQ13" s="160">
        <f t="shared" ca="1" si="22"/>
        <v>7</v>
      </c>
      <c r="BR13" s="160"/>
      <c r="BS13" s="160"/>
      <c r="BT13" s="161">
        <f t="shared" ref="BT13:BT16" ca="1" si="27">SUM(BQ13/220)</f>
        <v>3.1818181818181815E-2</v>
      </c>
      <c r="BU13" s="161"/>
      <c r="BV13" s="161"/>
    </row>
    <row r="14" spans="2:74" ht="12.75" customHeight="1" x14ac:dyDescent="0.2">
      <c r="B14" s="152"/>
      <c r="C14" s="110" t="s">
        <v>79</v>
      </c>
      <c r="D14" s="113" t="s">
        <v>69</v>
      </c>
      <c r="E14" s="117"/>
      <c r="F14" s="146" t="str">
        <f t="shared" ca="1" si="23"/>
        <v/>
      </c>
      <c r="G14" s="146"/>
      <c r="H14" s="114"/>
      <c r="I14" s="154"/>
      <c r="J14" s="154"/>
      <c r="K14" s="154"/>
      <c r="L14" s="155"/>
      <c r="M14" s="155"/>
      <c r="N14" s="155"/>
      <c r="O14" s="142"/>
      <c r="P14" s="142"/>
      <c r="Q14" s="142"/>
      <c r="R14" s="141"/>
      <c r="S14" s="141"/>
      <c r="T14" s="141"/>
      <c r="U14" s="156">
        <f>IF(D14="","",R14-SUMIFS($F$22:$F$55,$C$22:$C$55,$U$3,$B$22:$B$55,D14)*O14)</f>
        <v>0</v>
      </c>
      <c r="V14" s="156"/>
      <c r="W14" s="156"/>
      <c r="X14" s="157" t="str">
        <f t="shared" si="24"/>
        <v/>
      </c>
      <c r="Y14" s="157"/>
      <c r="Z14" s="157"/>
      <c r="AA14" s="141"/>
      <c r="AB14" s="141"/>
      <c r="AC14" s="141"/>
      <c r="AD14" s="142">
        <f t="shared" si="10"/>
        <v>0</v>
      </c>
      <c r="AE14" s="142"/>
      <c r="AF14" s="142"/>
      <c r="AG14" s="140">
        <f t="shared" ca="1" si="25"/>
        <v>0</v>
      </c>
      <c r="AH14" s="140"/>
      <c r="AI14" s="140"/>
      <c r="AJ14" s="140">
        <f t="shared" ca="1" si="11"/>
        <v>0</v>
      </c>
      <c r="AK14" s="140"/>
      <c r="AL14" s="140"/>
      <c r="AM14" s="140">
        <f t="shared" ca="1" si="12"/>
        <v>0</v>
      </c>
      <c r="AN14" s="140"/>
      <c r="AO14" s="140"/>
      <c r="AP14" s="140">
        <f t="shared" ca="1" si="13"/>
        <v>0</v>
      </c>
      <c r="AQ14" s="140"/>
      <c r="AR14" s="140"/>
      <c r="AS14" s="140">
        <f t="shared" ca="1" si="14"/>
        <v>5</v>
      </c>
      <c r="AT14" s="140"/>
      <c r="AU14" s="140"/>
      <c r="AV14" s="140">
        <f t="shared" ca="1" si="15"/>
        <v>0</v>
      </c>
      <c r="AW14" s="140"/>
      <c r="AX14" s="140"/>
      <c r="AY14" s="140">
        <f t="shared" ca="1" si="16"/>
        <v>2</v>
      </c>
      <c r="AZ14" s="140"/>
      <c r="BA14" s="140"/>
      <c r="BB14" s="140">
        <f t="shared" ca="1" si="17"/>
        <v>0</v>
      </c>
      <c r="BC14" s="140"/>
      <c r="BD14" s="140"/>
      <c r="BE14" s="140">
        <f t="shared" ca="1" si="18"/>
        <v>0</v>
      </c>
      <c r="BF14" s="140"/>
      <c r="BG14" s="140"/>
      <c r="BH14" s="140">
        <f t="shared" ca="1" si="19"/>
        <v>0</v>
      </c>
      <c r="BI14" s="140"/>
      <c r="BJ14" s="140"/>
      <c r="BK14" s="140">
        <f t="shared" ca="1" si="20"/>
        <v>0</v>
      </c>
      <c r="BL14" s="140"/>
      <c r="BM14" s="140"/>
      <c r="BN14" s="140">
        <f t="shared" ca="1" si="21"/>
        <v>0</v>
      </c>
      <c r="BO14" s="140"/>
      <c r="BP14" s="140"/>
      <c r="BQ14" s="162">
        <f t="shared" ca="1" si="22"/>
        <v>7</v>
      </c>
      <c r="BR14" s="162"/>
      <c r="BS14" s="162"/>
      <c r="BT14" s="144">
        <f t="shared" ca="1" si="27"/>
        <v>3.1818181818181815E-2</v>
      </c>
      <c r="BU14" s="144"/>
      <c r="BV14" s="144"/>
    </row>
    <row r="15" spans="2:74" ht="12.75" customHeight="1" x14ac:dyDescent="0.2">
      <c r="B15" s="152"/>
      <c r="C15" s="110" t="s">
        <v>79</v>
      </c>
      <c r="D15" s="113"/>
      <c r="E15" s="117"/>
      <c r="F15" s="146" t="str">
        <f t="shared" ca="1" si="23"/>
        <v/>
      </c>
      <c r="G15" s="146"/>
      <c r="H15" s="114"/>
      <c r="I15" s="154"/>
      <c r="J15" s="154"/>
      <c r="K15" s="154"/>
      <c r="L15" s="155"/>
      <c r="M15" s="155"/>
      <c r="N15" s="155"/>
      <c r="O15" s="142"/>
      <c r="P15" s="142"/>
      <c r="Q15" s="142"/>
      <c r="R15" s="141"/>
      <c r="S15" s="141"/>
      <c r="T15" s="141"/>
      <c r="U15" s="156" t="str">
        <f>IF(D15="","",R15-SUMIFS($F$22:$F$55,$C$22:$C$55,$U$3,$B$22:$B$55,D15)*O15)</f>
        <v/>
      </c>
      <c r="V15" s="156"/>
      <c r="W15" s="156"/>
      <c r="X15" s="157" t="str">
        <f t="shared" si="24"/>
        <v/>
      </c>
      <c r="Y15" s="157"/>
      <c r="Z15" s="157"/>
      <c r="AA15" s="141"/>
      <c r="AB15" s="141"/>
      <c r="AC15" s="141"/>
      <c r="AD15" s="142" t="str">
        <f t="shared" si="10"/>
        <v/>
      </c>
      <c r="AE15" s="142"/>
      <c r="AF15" s="142"/>
      <c r="AG15" s="140">
        <f t="shared" ca="1" si="25"/>
        <v>0</v>
      </c>
      <c r="AH15" s="140"/>
      <c r="AI15" s="140"/>
      <c r="AJ15" s="140">
        <f t="shared" ca="1" si="11"/>
        <v>0</v>
      </c>
      <c r="AK15" s="140"/>
      <c r="AL15" s="140"/>
      <c r="AM15" s="140">
        <f t="shared" ca="1" si="12"/>
        <v>0</v>
      </c>
      <c r="AN15" s="140"/>
      <c r="AO15" s="140"/>
      <c r="AP15" s="140">
        <f t="shared" ca="1" si="13"/>
        <v>0</v>
      </c>
      <c r="AQ15" s="140"/>
      <c r="AR15" s="140"/>
      <c r="AS15" s="140">
        <f t="shared" ca="1" si="14"/>
        <v>0</v>
      </c>
      <c r="AT15" s="140"/>
      <c r="AU15" s="140"/>
      <c r="AV15" s="140">
        <f t="shared" ca="1" si="15"/>
        <v>0</v>
      </c>
      <c r="AW15" s="140"/>
      <c r="AX15" s="140"/>
      <c r="AY15" s="140">
        <f t="shared" ca="1" si="16"/>
        <v>0</v>
      </c>
      <c r="AZ15" s="140"/>
      <c r="BA15" s="140"/>
      <c r="BB15" s="140">
        <f t="shared" ca="1" si="17"/>
        <v>0</v>
      </c>
      <c r="BC15" s="140"/>
      <c r="BD15" s="140"/>
      <c r="BE15" s="140">
        <f t="shared" ca="1" si="18"/>
        <v>0</v>
      </c>
      <c r="BF15" s="140"/>
      <c r="BG15" s="140"/>
      <c r="BH15" s="140">
        <f t="shared" ca="1" si="19"/>
        <v>0</v>
      </c>
      <c r="BI15" s="140"/>
      <c r="BJ15" s="140"/>
      <c r="BK15" s="140">
        <f t="shared" ca="1" si="20"/>
        <v>0</v>
      </c>
      <c r="BL15" s="140"/>
      <c r="BM15" s="140"/>
      <c r="BN15" s="140">
        <f t="shared" ca="1" si="21"/>
        <v>0</v>
      </c>
      <c r="BO15" s="140"/>
      <c r="BP15" s="140"/>
      <c r="BQ15" s="143">
        <f t="shared" si="22"/>
        <v>0</v>
      </c>
      <c r="BR15" s="143"/>
      <c r="BS15" s="143"/>
      <c r="BT15" s="144">
        <f t="shared" si="27"/>
        <v>0</v>
      </c>
      <c r="BU15" s="144"/>
      <c r="BV15" s="144"/>
    </row>
    <row r="16" spans="2:74" ht="12.75" customHeight="1" x14ac:dyDescent="0.2">
      <c r="B16" s="152"/>
      <c r="C16" s="110" t="s">
        <v>79</v>
      </c>
      <c r="D16" s="113"/>
      <c r="E16" s="117"/>
      <c r="F16" s="146" t="str">
        <f t="shared" ca="1" si="23"/>
        <v/>
      </c>
      <c r="G16" s="146"/>
      <c r="H16" s="114"/>
      <c r="I16" s="154"/>
      <c r="J16" s="154"/>
      <c r="K16" s="154"/>
      <c r="L16" s="155"/>
      <c r="M16" s="155"/>
      <c r="N16" s="155"/>
      <c r="O16" s="142"/>
      <c r="P16" s="142"/>
      <c r="Q16" s="142"/>
      <c r="R16" s="141"/>
      <c r="S16" s="141"/>
      <c r="T16" s="141"/>
      <c r="U16" s="156" t="str">
        <f>IF(D16="","",R16-SUMIFS($F$22:$F$55,$C$22:$C$55,$U$3,$B$22:$B$55,D16)*O16)</f>
        <v/>
      </c>
      <c r="V16" s="156"/>
      <c r="W16" s="156"/>
      <c r="X16" s="157" t="str">
        <f t="shared" si="24"/>
        <v/>
      </c>
      <c r="Y16" s="157"/>
      <c r="Z16" s="157"/>
      <c r="AA16" s="141"/>
      <c r="AB16" s="141"/>
      <c r="AC16" s="141"/>
      <c r="AD16" s="142" t="str">
        <f t="shared" si="10"/>
        <v/>
      </c>
      <c r="AE16" s="142"/>
      <c r="AF16" s="142"/>
      <c r="AG16" s="140">
        <f t="shared" ca="1" si="25"/>
        <v>0</v>
      </c>
      <c r="AH16" s="140"/>
      <c r="AI16" s="140"/>
      <c r="AJ16" s="140">
        <f t="shared" ca="1" si="11"/>
        <v>0</v>
      </c>
      <c r="AK16" s="140"/>
      <c r="AL16" s="140"/>
      <c r="AM16" s="140">
        <f t="shared" ca="1" si="12"/>
        <v>0</v>
      </c>
      <c r="AN16" s="140"/>
      <c r="AO16" s="140"/>
      <c r="AP16" s="140">
        <f t="shared" ca="1" si="13"/>
        <v>0</v>
      </c>
      <c r="AQ16" s="140"/>
      <c r="AR16" s="140"/>
      <c r="AS16" s="140">
        <f t="shared" ca="1" si="14"/>
        <v>0</v>
      </c>
      <c r="AT16" s="140"/>
      <c r="AU16" s="140"/>
      <c r="AV16" s="140">
        <f t="shared" ca="1" si="15"/>
        <v>0</v>
      </c>
      <c r="AW16" s="140"/>
      <c r="AX16" s="140"/>
      <c r="AY16" s="140">
        <f t="shared" ca="1" si="16"/>
        <v>0</v>
      </c>
      <c r="AZ16" s="140"/>
      <c r="BA16" s="140"/>
      <c r="BB16" s="140">
        <f t="shared" ca="1" si="17"/>
        <v>0</v>
      </c>
      <c r="BC16" s="140"/>
      <c r="BD16" s="140"/>
      <c r="BE16" s="140">
        <f t="shared" ca="1" si="18"/>
        <v>0</v>
      </c>
      <c r="BF16" s="140"/>
      <c r="BG16" s="140"/>
      <c r="BH16" s="140">
        <f t="shared" ca="1" si="19"/>
        <v>0</v>
      </c>
      <c r="BI16" s="140"/>
      <c r="BJ16" s="140"/>
      <c r="BK16" s="140">
        <f t="shared" ca="1" si="20"/>
        <v>0</v>
      </c>
      <c r="BL16" s="140"/>
      <c r="BM16" s="140"/>
      <c r="BN16" s="140">
        <f t="shared" ca="1" si="21"/>
        <v>0</v>
      </c>
      <c r="BO16" s="140"/>
      <c r="BP16" s="140"/>
      <c r="BQ16" s="143">
        <f t="shared" si="22"/>
        <v>0</v>
      </c>
      <c r="BR16" s="143"/>
      <c r="BS16" s="143"/>
      <c r="BT16" s="144">
        <f t="shared" si="27"/>
        <v>0</v>
      </c>
      <c r="BU16" s="144"/>
      <c r="BV16" s="144"/>
    </row>
    <row r="17" spans="2:90" ht="12.75" customHeight="1" x14ac:dyDescent="0.2">
      <c r="B17" s="153"/>
      <c r="C17" s="110" t="s">
        <v>79</v>
      </c>
      <c r="D17" s="113"/>
      <c r="E17" s="117"/>
      <c r="F17" s="146" t="str">
        <f t="shared" ca="1" si="23"/>
        <v/>
      </c>
      <c r="G17" s="146"/>
      <c r="H17" s="114"/>
      <c r="I17" s="154"/>
      <c r="J17" s="154"/>
      <c r="K17" s="154"/>
      <c r="L17" s="155"/>
      <c r="M17" s="155"/>
      <c r="N17" s="155"/>
      <c r="O17" s="142"/>
      <c r="P17" s="142"/>
      <c r="Q17" s="142"/>
      <c r="R17" s="141"/>
      <c r="S17" s="141"/>
      <c r="T17" s="141"/>
      <c r="U17" s="156" t="str">
        <f>IF(D17="","",R17-SUMIFS($F$22:$F$55,$C$22:$C$55,$U$3,$B$22:$B$55,D17)*O17)</f>
        <v/>
      </c>
      <c r="V17" s="156"/>
      <c r="W17" s="156"/>
      <c r="X17" s="157" t="str">
        <f t="shared" ref="X17" si="28">IF(O17="","",ROUNDUP(R17/O17,2))</f>
        <v/>
      </c>
      <c r="Y17" s="157"/>
      <c r="Z17" s="157"/>
      <c r="AA17" s="141"/>
      <c r="AB17" s="141"/>
      <c r="AC17" s="141"/>
      <c r="AD17" s="142" t="str">
        <f t="shared" si="10"/>
        <v/>
      </c>
      <c r="AE17" s="142"/>
      <c r="AF17" s="142"/>
      <c r="AG17" s="140">
        <f t="shared" ca="1" si="25"/>
        <v>0</v>
      </c>
      <c r="AH17" s="140"/>
      <c r="AI17" s="140"/>
      <c r="AJ17" s="140">
        <f t="shared" ca="1" si="11"/>
        <v>0</v>
      </c>
      <c r="AK17" s="140"/>
      <c r="AL17" s="140"/>
      <c r="AM17" s="140">
        <f t="shared" ca="1" si="12"/>
        <v>0</v>
      </c>
      <c r="AN17" s="140"/>
      <c r="AO17" s="140"/>
      <c r="AP17" s="140">
        <f t="shared" ca="1" si="13"/>
        <v>0</v>
      </c>
      <c r="AQ17" s="140"/>
      <c r="AR17" s="140"/>
      <c r="AS17" s="140">
        <f t="shared" ca="1" si="14"/>
        <v>0</v>
      </c>
      <c r="AT17" s="140"/>
      <c r="AU17" s="140"/>
      <c r="AV17" s="140">
        <f t="shared" ca="1" si="15"/>
        <v>0</v>
      </c>
      <c r="AW17" s="140"/>
      <c r="AX17" s="140"/>
      <c r="AY17" s="140">
        <f t="shared" ca="1" si="16"/>
        <v>0</v>
      </c>
      <c r="AZ17" s="140"/>
      <c r="BA17" s="140"/>
      <c r="BB17" s="140">
        <f t="shared" ca="1" si="17"/>
        <v>0</v>
      </c>
      <c r="BC17" s="140"/>
      <c r="BD17" s="140"/>
      <c r="BE17" s="140">
        <f t="shared" ca="1" si="18"/>
        <v>0</v>
      </c>
      <c r="BF17" s="140"/>
      <c r="BG17" s="140"/>
      <c r="BH17" s="140">
        <f t="shared" ca="1" si="19"/>
        <v>0</v>
      </c>
      <c r="BI17" s="140"/>
      <c r="BJ17" s="140"/>
      <c r="BK17" s="140">
        <f t="shared" ca="1" si="20"/>
        <v>0</v>
      </c>
      <c r="BL17" s="140"/>
      <c r="BM17" s="140"/>
      <c r="BN17" s="140">
        <f t="shared" ca="1" si="21"/>
        <v>0</v>
      </c>
      <c r="BO17" s="140"/>
      <c r="BP17" s="140"/>
      <c r="BQ17" s="143">
        <f t="shared" si="22"/>
        <v>0</v>
      </c>
      <c r="BR17" s="143"/>
      <c r="BS17" s="143"/>
      <c r="BT17" s="144">
        <f t="shared" ref="BT17" si="29">SUM(BQ17/220)</f>
        <v>0</v>
      </c>
      <c r="BU17" s="144"/>
      <c r="BV17" s="144"/>
    </row>
    <row r="18" spans="2:90" ht="21.75" customHeight="1" x14ac:dyDescent="0.2">
      <c r="B18" s="106"/>
      <c r="C18" s="93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198" t="s">
        <v>88</v>
      </c>
      <c r="P18" s="92"/>
      <c r="Q18" s="92"/>
      <c r="R18" s="94"/>
      <c r="S18" s="94"/>
      <c r="T18" s="94"/>
      <c r="U18" s="95"/>
      <c r="V18" s="95"/>
      <c r="W18" s="95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BG18" s="15"/>
      <c r="BH18" s="15"/>
      <c r="BI18" s="15"/>
      <c r="BJ18" s="15"/>
      <c r="BK18" s="15"/>
      <c r="BL18" s="15"/>
      <c r="BM18" s="15"/>
      <c r="BN18" s="15"/>
      <c r="BO18" s="15"/>
    </row>
    <row r="19" spans="2:90" ht="25.5" customHeight="1" x14ac:dyDescent="0.2">
      <c r="B19" s="107"/>
      <c r="C19" s="70"/>
      <c r="D19" s="132">
        <v>2014</v>
      </c>
      <c r="E19" s="80">
        <v>3</v>
      </c>
      <c r="F19" s="98"/>
      <c r="G19" s="130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02"/>
      <c r="S19" s="136" t="str">
        <f>IF(DAY(R20)&lt;=16,TEXT(R20,"mmmm"),"")</f>
        <v>mars</v>
      </c>
      <c r="T19" s="136"/>
      <c r="U19" s="136"/>
      <c r="V19" s="136"/>
      <c r="W19" s="136"/>
      <c r="X19" s="102"/>
      <c r="Y19" s="102"/>
      <c r="Z19" s="102"/>
      <c r="AA19" s="102"/>
      <c r="AB19" s="102"/>
      <c r="AC19" s="102"/>
      <c r="AD19" s="102"/>
      <c r="AE19" s="102"/>
      <c r="AF19" s="102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136" t="str">
        <f>IF(DAY(AU20)=10,TEXT(AU20,"mmmm"),"")</f>
        <v>avril</v>
      </c>
      <c r="AV19" s="136"/>
      <c r="AW19" s="136"/>
      <c r="AX19" s="136"/>
      <c r="AY19" s="136"/>
      <c r="AZ19" s="136"/>
      <c r="BA19" s="136"/>
      <c r="BB19" s="136"/>
      <c r="BC19" s="136"/>
      <c r="BD19" s="136"/>
      <c r="BE19" s="136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136" t="str">
        <f>IF(DAY(BT20)&lt;=5,TEXT(BT20,"mmmm"),"")</f>
        <v>mai</v>
      </c>
      <c r="BU19" s="136"/>
      <c r="BV19" s="136"/>
      <c r="BW19" s="136"/>
      <c r="BX19" s="136"/>
      <c r="BY19" s="136"/>
      <c r="BZ19" s="136"/>
      <c r="CA19" s="136"/>
      <c r="CB19" s="136"/>
      <c r="CC19" s="81"/>
      <c r="CD19" s="82"/>
      <c r="CE19" s="82"/>
      <c r="CF19" s="82"/>
      <c r="CG19" s="82"/>
      <c r="CH19" s="82"/>
      <c r="CI19" s="82"/>
      <c r="CJ19" s="82"/>
    </row>
    <row r="20" spans="2:90" ht="12.75" customHeight="1" x14ac:dyDescent="0.2">
      <c r="F20" s="99"/>
      <c r="G20" s="96">
        <f t="shared" ref="G20" si="30">H20-1</f>
        <v>41699</v>
      </c>
      <c r="H20" s="96">
        <f t="shared" ref="H20" si="31">I20-1</f>
        <v>41700</v>
      </c>
      <c r="I20" s="96">
        <f t="shared" ref="I20" si="32">J20-1</f>
        <v>41701</v>
      </c>
      <c r="J20" s="96">
        <f t="shared" ref="J20" si="33">K20-1</f>
        <v>41702</v>
      </c>
      <c r="K20" s="96">
        <f t="shared" ref="K20" si="34">L20-1</f>
        <v>41703</v>
      </c>
      <c r="L20" s="96">
        <f t="shared" ref="L20" si="35">M20-1</f>
        <v>41704</v>
      </c>
      <c r="M20" s="96">
        <f t="shared" ref="M20" si="36">N20-1</f>
        <v>41705</v>
      </c>
      <c r="N20" s="96">
        <f t="shared" ref="N20" si="37">O20-1</f>
        <v>41706</v>
      </c>
      <c r="O20" s="96">
        <f t="shared" ref="O20" si="38">P20-1</f>
        <v>41707</v>
      </c>
      <c r="P20" s="96">
        <f t="shared" ref="P20" si="39">Q20-1</f>
        <v>41708</v>
      </c>
      <c r="Q20" s="96">
        <f t="shared" ref="Q20" si="40">R20-1</f>
        <v>41709</v>
      </c>
      <c r="R20" s="96">
        <f t="shared" ref="R20" si="41">S20-1</f>
        <v>41710</v>
      </c>
      <c r="S20" s="64">
        <f t="shared" ref="S20" si="42">T20-1</f>
        <v>41711</v>
      </c>
      <c r="T20" s="64">
        <f t="shared" ref="T20" si="43">U20-1</f>
        <v>41712</v>
      </c>
      <c r="U20" s="64">
        <f t="shared" ref="U20" si="44">V20-1</f>
        <v>41713</v>
      </c>
      <c r="V20" s="64">
        <f t="shared" ref="V20:AJ20" si="45">W20-1</f>
        <v>41714</v>
      </c>
      <c r="W20" s="64">
        <f t="shared" si="45"/>
        <v>41715</v>
      </c>
      <c r="X20" s="64">
        <f t="shared" si="45"/>
        <v>41716</v>
      </c>
      <c r="Y20" s="64">
        <f t="shared" si="45"/>
        <v>41717</v>
      </c>
      <c r="Z20" s="64">
        <f t="shared" si="45"/>
        <v>41718</v>
      </c>
      <c r="AA20" s="64">
        <f t="shared" si="45"/>
        <v>41719</v>
      </c>
      <c r="AB20" s="64">
        <f t="shared" si="45"/>
        <v>41720</v>
      </c>
      <c r="AC20" s="64">
        <f t="shared" si="45"/>
        <v>41721</v>
      </c>
      <c r="AD20" s="64">
        <f t="shared" si="45"/>
        <v>41722</v>
      </c>
      <c r="AE20" s="64">
        <f t="shared" si="45"/>
        <v>41723</v>
      </c>
      <c r="AF20" s="64">
        <f t="shared" si="45"/>
        <v>41724</v>
      </c>
      <c r="AG20" s="64">
        <f t="shared" si="45"/>
        <v>41725</v>
      </c>
      <c r="AH20" s="64">
        <f t="shared" si="45"/>
        <v>41726</v>
      </c>
      <c r="AI20" s="64">
        <f t="shared" si="45"/>
        <v>41727</v>
      </c>
      <c r="AJ20" s="64">
        <f t="shared" si="45"/>
        <v>41728</v>
      </c>
      <c r="AK20" s="64">
        <f>AL20-1</f>
        <v>41729</v>
      </c>
      <c r="AL20" s="64">
        <f>EDATE(DATE(D19,1,1),E19)</f>
        <v>41730</v>
      </c>
      <c r="AM20" s="64">
        <f t="shared" ref="AM20:CC20" si="46">AL20+1</f>
        <v>41731</v>
      </c>
      <c r="AN20" s="64">
        <f t="shared" si="46"/>
        <v>41732</v>
      </c>
      <c r="AO20" s="64">
        <f t="shared" si="46"/>
        <v>41733</v>
      </c>
      <c r="AP20" s="64">
        <f t="shared" si="46"/>
        <v>41734</v>
      </c>
      <c r="AQ20" s="64">
        <f t="shared" si="46"/>
        <v>41735</v>
      </c>
      <c r="AR20" s="64">
        <f t="shared" si="46"/>
        <v>41736</v>
      </c>
      <c r="AS20" s="64">
        <f t="shared" si="46"/>
        <v>41737</v>
      </c>
      <c r="AT20" s="64">
        <f t="shared" si="46"/>
        <v>41738</v>
      </c>
      <c r="AU20" s="64">
        <f t="shared" si="46"/>
        <v>41739</v>
      </c>
      <c r="AV20" s="64">
        <f t="shared" si="46"/>
        <v>41740</v>
      </c>
      <c r="AW20" s="64">
        <f t="shared" si="46"/>
        <v>41741</v>
      </c>
      <c r="AX20" s="64">
        <f t="shared" si="46"/>
        <v>41742</v>
      </c>
      <c r="AY20" s="64">
        <f t="shared" si="46"/>
        <v>41743</v>
      </c>
      <c r="AZ20" s="64">
        <f t="shared" si="46"/>
        <v>41744</v>
      </c>
      <c r="BA20" s="64">
        <f t="shared" si="46"/>
        <v>41745</v>
      </c>
      <c r="BB20" s="64">
        <f t="shared" si="46"/>
        <v>41746</v>
      </c>
      <c r="BC20" s="64">
        <f t="shared" si="46"/>
        <v>41747</v>
      </c>
      <c r="BD20" s="64">
        <f t="shared" si="46"/>
        <v>41748</v>
      </c>
      <c r="BE20" s="64">
        <f t="shared" si="46"/>
        <v>41749</v>
      </c>
      <c r="BF20" s="64">
        <f t="shared" si="46"/>
        <v>41750</v>
      </c>
      <c r="BG20" s="64">
        <f t="shared" si="46"/>
        <v>41751</v>
      </c>
      <c r="BH20" s="64">
        <f t="shared" si="46"/>
        <v>41752</v>
      </c>
      <c r="BI20" s="64">
        <f t="shared" si="46"/>
        <v>41753</v>
      </c>
      <c r="BJ20" s="64">
        <f t="shared" si="46"/>
        <v>41754</v>
      </c>
      <c r="BK20" s="64">
        <f t="shared" si="46"/>
        <v>41755</v>
      </c>
      <c r="BL20" s="64">
        <f t="shared" si="46"/>
        <v>41756</v>
      </c>
      <c r="BM20" s="64">
        <f t="shared" si="46"/>
        <v>41757</v>
      </c>
      <c r="BN20" s="64">
        <f t="shared" si="46"/>
        <v>41758</v>
      </c>
      <c r="BO20" s="64">
        <f t="shared" si="46"/>
        <v>41759</v>
      </c>
      <c r="BP20" s="64">
        <f t="shared" si="46"/>
        <v>41760</v>
      </c>
      <c r="BQ20" s="64">
        <f t="shared" si="46"/>
        <v>41761</v>
      </c>
      <c r="BR20" s="64">
        <f t="shared" si="46"/>
        <v>41762</v>
      </c>
      <c r="BS20" s="64">
        <f t="shared" si="46"/>
        <v>41763</v>
      </c>
      <c r="BT20" s="64">
        <f t="shared" si="46"/>
        <v>41764</v>
      </c>
      <c r="BU20" s="64">
        <f t="shared" si="46"/>
        <v>41765</v>
      </c>
      <c r="BV20" s="64">
        <f t="shared" si="46"/>
        <v>41766</v>
      </c>
      <c r="BW20" s="64">
        <f t="shared" si="46"/>
        <v>41767</v>
      </c>
      <c r="BX20" s="64">
        <f t="shared" si="46"/>
        <v>41768</v>
      </c>
      <c r="BY20" s="64">
        <f t="shared" si="46"/>
        <v>41769</v>
      </c>
      <c r="BZ20" s="64">
        <f t="shared" si="46"/>
        <v>41770</v>
      </c>
      <c r="CA20" s="64">
        <f t="shared" si="46"/>
        <v>41771</v>
      </c>
      <c r="CB20" s="64">
        <f t="shared" si="46"/>
        <v>41772</v>
      </c>
      <c r="CC20" s="64">
        <f t="shared" si="46"/>
        <v>41773</v>
      </c>
      <c r="CD20" s="64">
        <f t="shared" ref="CD20" si="47">CC20+1</f>
        <v>41774</v>
      </c>
      <c r="CE20" s="64">
        <f t="shared" ref="CE20" si="48">CD20+1</f>
        <v>41775</v>
      </c>
      <c r="CF20" s="64">
        <f t="shared" ref="CF20" si="49">CE20+1</f>
        <v>41776</v>
      </c>
      <c r="CG20" s="64">
        <f t="shared" ref="CG20" si="50">CF20+1</f>
        <v>41777</v>
      </c>
      <c r="CH20" s="64">
        <f t="shared" ref="CH20" si="51">CG20+1</f>
        <v>41778</v>
      </c>
      <c r="CI20" s="64">
        <f t="shared" ref="CI20" si="52">CH20+1</f>
        <v>41779</v>
      </c>
      <c r="CJ20" s="64">
        <f t="shared" ref="CJ20" si="53">CI20+1</f>
        <v>41780</v>
      </c>
    </row>
    <row r="21" spans="2:90" ht="12" customHeight="1" x14ac:dyDescent="0.2">
      <c r="B21" s="103" t="s">
        <v>0</v>
      </c>
      <c r="C21" s="103" t="s">
        <v>60</v>
      </c>
      <c r="D21" s="104" t="s">
        <v>1</v>
      </c>
      <c r="E21" s="104" t="s">
        <v>2</v>
      </c>
      <c r="F21" s="100"/>
      <c r="G21" s="97" t="str">
        <f t="shared" ref="G21:J21" si="54">LEFT(TEXT(G20,"jjj."),1)</f>
        <v>s</v>
      </c>
      <c r="H21" s="97" t="str">
        <f t="shared" si="54"/>
        <v>d</v>
      </c>
      <c r="I21" s="97" t="str">
        <f t="shared" si="54"/>
        <v>l</v>
      </c>
      <c r="J21" s="97" t="str">
        <f t="shared" si="54"/>
        <v>m</v>
      </c>
      <c r="K21" s="97" t="str">
        <f t="shared" ref="K21:Q21" si="55">LEFT(TEXT(K20,"jjj."),1)</f>
        <v>m</v>
      </c>
      <c r="L21" s="97" t="str">
        <f t="shared" si="55"/>
        <v>j</v>
      </c>
      <c r="M21" s="97" t="str">
        <f t="shared" si="55"/>
        <v>v</v>
      </c>
      <c r="N21" s="97" t="str">
        <f t="shared" si="55"/>
        <v>s</v>
      </c>
      <c r="O21" s="97" t="str">
        <f t="shared" si="55"/>
        <v>d</v>
      </c>
      <c r="P21" s="97" t="str">
        <f t="shared" si="55"/>
        <v>l</v>
      </c>
      <c r="Q21" s="97" t="str">
        <f t="shared" si="55"/>
        <v>m</v>
      </c>
      <c r="R21" s="97" t="str">
        <f t="shared" ref="R21:T21" si="56">LEFT(TEXT(R20,"jjj."),1)</f>
        <v>m</v>
      </c>
      <c r="S21" s="71" t="str">
        <f t="shared" si="56"/>
        <v>j</v>
      </c>
      <c r="T21" s="71" t="str">
        <f t="shared" si="56"/>
        <v>v</v>
      </c>
      <c r="U21" s="71" t="str">
        <f>LEFT(TEXT(U20,"jjj."),1)</f>
        <v>s</v>
      </c>
      <c r="V21" s="65" t="str">
        <f>LEFT(TEXT(V20,"jjj."),1)</f>
        <v>d</v>
      </c>
      <c r="W21" s="65" t="str">
        <f t="shared" ref="W21:Y21" si="57">LEFT(TEXT(W20,"jjj."),1)</f>
        <v>l</v>
      </c>
      <c r="X21" s="65" t="str">
        <f t="shared" si="57"/>
        <v>m</v>
      </c>
      <c r="Y21" s="65" t="str">
        <f t="shared" si="57"/>
        <v>m</v>
      </c>
      <c r="Z21" s="65" t="str">
        <f t="shared" ref="Z21:AJ21" si="58">LEFT(TEXT(Z20,"jjj."),1)</f>
        <v>j</v>
      </c>
      <c r="AA21" s="66" t="str">
        <f t="shared" si="58"/>
        <v>v</v>
      </c>
      <c r="AB21" s="65" t="str">
        <f t="shared" si="58"/>
        <v>s</v>
      </c>
      <c r="AC21" s="66" t="str">
        <f t="shared" si="58"/>
        <v>d</v>
      </c>
      <c r="AD21" s="65" t="str">
        <f t="shared" si="58"/>
        <v>l</v>
      </c>
      <c r="AE21" s="66" t="str">
        <f t="shared" si="58"/>
        <v>m</v>
      </c>
      <c r="AF21" s="65" t="str">
        <f t="shared" si="58"/>
        <v>m</v>
      </c>
      <c r="AG21" s="66" t="str">
        <f t="shared" si="58"/>
        <v>j</v>
      </c>
      <c r="AH21" s="65" t="str">
        <f t="shared" si="58"/>
        <v>v</v>
      </c>
      <c r="AI21" s="66" t="str">
        <f t="shared" si="58"/>
        <v>s</v>
      </c>
      <c r="AJ21" s="65" t="str">
        <f t="shared" si="58"/>
        <v>d</v>
      </c>
      <c r="AK21" s="62" t="str">
        <f t="shared" ref="AK21:CJ21" si="59">LEFT(TEXT(AK20,"jjj."),1)</f>
        <v>l</v>
      </c>
      <c r="AL21" s="57" t="str">
        <f t="shared" si="59"/>
        <v>m</v>
      </c>
      <c r="AM21" s="57" t="str">
        <f t="shared" si="59"/>
        <v>m</v>
      </c>
      <c r="AN21" s="57" t="str">
        <f t="shared" si="59"/>
        <v>j</v>
      </c>
      <c r="AO21" s="57" t="str">
        <f t="shared" si="59"/>
        <v>v</v>
      </c>
      <c r="AP21" s="57" t="str">
        <f t="shared" si="59"/>
        <v>s</v>
      </c>
      <c r="AQ21" s="57" t="str">
        <f t="shared" si="59"/>
        <v>d</v>
      </c>
      <c r="AR21" s="57" t="str">
        <f t="shared" si="59"/>
        <v>l</v>
      </c>
      <c r="AS21" s="57" t="str">
        <f t="shared" si="59"/>
        <v>m</v>
      </c>
      <c r="AT21" s="57" t="str">
        <f t="shared" si="59"/>
        <v>m</v>
      </c>
      <c r="AU21" s="57" t="str">
        <f t="shared" si="59"/>
        <v>j</v>
      </c>
      <c r="AV21" s="57" t="str">
        <f t="shared" si="59"/>
        <v>v</v>
      </c>
      <c r="AW21" s="57" t="str">
        <f t="shared" si="59"/>
        <v>s</v>
      </c>
      <c r="AX21" s="57" t="str">
        <f t="shared" si="59"/>
        <v>d</v>
      </c>
      <c r="AY21" s="57" t="str">
        <f t="shared" si="59"/>
        <v>l</v>
      </c>
      <c r="AZ21" s="57" t="str">
        <f t="shared" si="59"/>
        <v>m</v>
      </c>
      <c r="BA21" s="57" t="str">
        <f t="shared" si="59"/>
        <v>m</v>
      </c>
      <c r="BB21" s="57" t="str">
        <f t="shared" si="59"/>
        <v>j</v>
      </c>
      <c r="BC21" s="57" t="str">
        <f t="shared" si="59"/>
        <v>v</v>
      </c>
      <c r="BD21" s="57" t="str">
        <f t="shared" si="59"/>
        <v>s</v>
      </c>
      <c r="BE21" s="57" t="str">
        <f t="shared" si="59"/>
        <v>d</v>
      </c>
      <c r="BF21" s="57" t="str">
        <f t="shared" si="59"/>
        <v>l</v>
      </c>
      <c r="BG21" s="57" t="str">
        <f t="shared" si="59"/>
        <v>m</v>
      </c>
      <c r="BH21" s="57" t="str">
        <f t="shared" si="59"/>
        <v>m</v>
      </c>
      <c r="BI21" s="57" t="str">
        <f t="shared" si="59"/>
        <v>j</v>
      </c>
      <c r="BJ21" s="57" t="str">
        <f t="shared" si="59"/>
        <v>v</v>
      </c>
      <c r="BK21" s="57" t="str">
        <f t="shared" si="59"/>
        <v>s</v>
      </c>
      <c r="BL21" s="57" t="str">
        <f t="shared" si="59"/>
        <v>d</v>
      </c>
      <c r="BM21" s="57" t="str">
        <f t="shared" si="59"/>
        <v>l</v>
      </c>
      <c r="BN21" s="63" t="str">
        <f t="shared" si="59"/>
        <v>m</v>
      </c>
      <c r="BO21" s="66" t="str">
        <f t="shared" si="59"/>
        <v>m</v>
      </c>
      <c r="BP21" s="67" t="str">
        <f t="shared" si="59"/>
        <v>j</v>
      </c>
      <c r="BQ21" s="65" t="str">
        <f t="shared" si="59"/>
        <v>v</v>
      </c>
      <c r="BR21" s="65" t="str">
        <f t="shared" si="59"/>
        <v>s</v>
      </c>
      <c r="BS21" s="65" t="str">
        <f t="shared" si="59"/>
        <v>d</v>
      </c>
      <c r="BT21" s="65" t="str">
        <f t="shared" si="59"/>
        <v>l</v>
      </c>
      <c r="BU21" s="65" t="str">
        <f t="shared" si="59"/>
        <v>m</v>
      </c>
      <c r="BV21" s="65" t="str">
        <f t="shared" si="59"/>
        <v>m</v>
      </c>
      <c r="BW21" s="65" t="str">
        <f t="shared" si="59"/>
        <v>j</v>
      </c>
      <c r="BX21" s="65" t="str">
        <f t="shared" si="59"/>
        <v>v</v>
      </c>
      <c r="BY21" s="65" t="str">
        <f t="shared" si="59"/>
        <v>s</v>
      </c>
      <c r="BZ21" s="65" t="str">
        <f t="shared" si="59"/>
        <v>d</v>
      </c>
      <c r="CA21" s="65" t="str">
        <f t="shared" si="59"/>
        <v>l</v>
      </c>
      <c r="CB21" s="65" t="str">
        <f t="shared" si="59"/>
        <v>m</v>
      </c>
      <c r="CC21" s="65" t="str">
        <f t="shared" si="59"/>
        <v>m</v>
      </c>
      <c r="CD21" s="65" t="str">
        <f t="shared" si="59"/>
        <v>j</v>
      </c>
      <c r="CE21" s="65" t="str">
        <f t="shared" si="59"/>
        <v>v</v>
      </c>
      <c r="CF21" s="65" t="str">
        <f t="shared" si="59"/>
        <v>s</v>
      </c>
      <c r="CG21" s="65" t="str">
        <f t="shared" si="59"/>
        <v>d</v>
      </c>
      <c r="CH21" s="65" t="str">
        <f t="shared" si="59"/>
        <v>l</v>
      </c>
      <c r="CI21" s="65" t="str">
        <f t="shared" si="59"/>
        <v>m</v>
      </c>
      <c r="CJ21" s="65" t="str">
        <f t="shared" si="59"/>
        <v>m</v>
      </c>
    </row>
    <row r="22" spans="2:90" x14ac:dyDescent="0.2">
      <c r="B22" s="58" t="s">
        <v>13</v>
      </c>
      <c r="C22" s="58" t="s">
        <v>18</v>
      </c>
      <c r="D22" s="60">
        <v>41640</v>
      </c>
      <c r="E22" s="86">
        <v>41670</v>
      </c>
      <c r="F22" s="105">
        <f ca="1">IF(OR(C22=$BQ$3,C22=$R$3,C22=$AA$3),SUMPRODUCT((WEEKDAY(ROW(INDIRECT($D22&amp;":"&amp;$E22)),2)&lt;6)*(COUNTIF(data_aw4,ROW(INDIRECT($D22&amp;":"&amp;$E22)))=0)*(COUNTIF(data_aw5,ROW(INDIRECT($D22&amp;":"&amp;$E22)))=0)),"")</f>
        <v>22</v>
      </c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76"/>
      <c r="V22" s="88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83"/>
      <c r="CC22" s="85"/>
      <c r="CD22" s="85"/>
      <c r="CE22" s="85"/>
      <c r="CF22" s="85"/>
      <c r="CG22" s="85"/>
      <c r="CH22" s="85"/>
      <c r="CI22" s="85"/>
      <c r="CJ22" s="85"/>
      <c r="CK22" s="72"/>
      <c r="CL22" s="105">
        <f ca="1">IF(C22=$BQ$3,SUMPRODUCT((WEEKDAY(ROW(INDIRECT($D22&amp;":"&amp;$E22)),2)&lt;6)*(COUNTIF(data_aw4,ROW(INDIRECT($D22&amp;":"&amp;$E22)))=0)*(COUNTIF(data_aw5,ROW(INDIRECT($D22&amp;":"&amp;$E22)))=0)),"")</f>
        <v>22</v>
      </c>
    </row>
    <row r="23" spans="2:90" x14ac:dyDescent="0.2">
      <c r="B23" s="58" t="s">
        <v>13</v>
      </c>
      <c r="C23" s="58" t="s">
        <v>18</v>
      </c>
      <c r="D23" s="60">
        <v>41673</v>
      </c>
      <c r="E23" s="86">
        <v>41677</v>
      </c>
      <c r="F23" s="105">
        <f ca="1">IF(OR(C23=$BQ$3,C23=$R$3,C23=$AA$3),SUMPRODUCT((WEEKDAY(ROW(INDIRECT($D23&amp;":"&amp;$E23)),2)&lt;6)*(COUNTIF(data_aw4,ROW(INDIRECT($D23&amp;":"&amp;$E23)))=0)*(COUNTIF(data_aw5,ROW(INDIRECT($D23&amp;":"&amp;$E23)))=0)),"")</f>
        <v>5</v>
      </c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76"/>
      <c r="V23" s="88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83"/>
      <c r="CC23" s="85"/>
      <c r="CD23" s="85"/>
      <c r="CE23" s="85"/>
      <c r="CF23" s="85"/>
      <c r="CG23" s="85"/>
      <c r="CH23" s="85"/>
      <c r="CI23" s="85"/>
      <c r="CJ23" s="85"/>
      <c r="CK23" s="72"/>
      <c r="CL23" s="105">
        <f ca="1">IF(C23=$BQ$3,SUMPRODUCT((WEEKDAY(ROW(INDIRECT($D23&amp;":"&amp;$E23)),2)&lt;6)*(COUNTIF(data_aw4,ROW(INDIRECT($D23&amp;":"&amp;$E23)))=0)*(COUNTIF(data_aw5,ROW(INDIRECT($D23&amp;":"&amp;$E23)))=0)),"")</f>
        <v>5</v>
      </c>
    </row>
    <row r="24" spans="2:90" x14ac:dyDescent="0.2">
      <c r="B24" s="58" t="s">
        <v>68</v>
      </c>
      <c r="C24" s="58" t="s">
        <v>18</v>
      </c>
      <c r="D24" s="60">
        <v>41640</v>
      </c>
      <c r="E24" s="86">
        <v>41641</v>
      </c>
      <c r="F24" s="105">
        <f ca="1">IF(OR(C24=$BQ$3,C24=$R$3,C24=$AA$3),SUMPRODUCT((WEEKDAY(ROW(INDIRECT($D24&amp;":"&amp;$E24)),2)&lt;6)*(COUNTIF(data_aw4,ROW(INDIRECT($D24&amp;":"&amp;$E24)))=0)*(COUNTIF(data_aw5,ROW(INDIRECT($D24&amp;":"&amp;$E24)))=0)),"")</f>
        <v>1</v>
      </c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76"/>
      <c r="V24" s="88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83"/>
      <c r="CC24" s="85"/>
      <c r="CD24" s="85"/>
      <c r="CE24" s="85"/>
      <c r="CF24" s="85"/>
      <c r="CG24" s="85"/>
      <c r="CH24" s="85"/>
      <c r="CI24" s="85"/>
      <c r="CJ24" s="85"/>
      <c r="CK24" s="72"/>
      <c r="CL24" s="105">
        <f ca="1">IF(C24=$BQ$3,SUMPRODUCT((WEEKDAY(ROW(INDIRECT($D24&amp;":"&amp;$E24)),2)&lt;6)*(COUNTIF(data_aw4,ROW(INDIRECT($D24&amp;":"&amp;$E24)))=0)*(COUNTIF(data_aw5,ROW(INDIRECT($D24&amp;":"&amp;$E24)))=0)),"")</f>
        <v>1</v>
      </c>
    </row>
    <row r="25" spans="2:90" x14ac:dyDescent="0.2">
      <c r="B25" s="58" t="s">
        <v>68</v>
      </c>
      <c r="C25" s="58" t="s">
        <v>18</v>
      </c>
      <c r="D25" s="60">
        <v>41675</v>
      </c>
      <c r="E25" s="86">
        <v>41677</v>
      </c>
      <c r="F25" s="105">
        <f ca="1">IF(OR(C25=$BQ$3,C25=$R$3,C25=$AA$3),SUMPRODUCT((WEEKDAY(ROW(INDIRECT($D25&amp;":"&amp;$E25)),2)&lt;6)*(COUNTIF(data_aw4,ROW(INDIRECT($D25&amp;":"&amp;$E25)))=0)*(COUNTIF(data_aw5,ROW(INDIRECT($D25&amp;":"&amp;$E25)))=0)),"")</f>
        <v>3</v>
      </c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76"/>
      <c r="V25" s="88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83"/>
      <c r="CC25" s="85"/>
      <c r="CD25" s="85"/>
      <c r="CE25" s="85"/>
      <c r="CF25" s="85"/>
      <c r="CG25" s="85"/>
      <c r="CH25" s="85"/>
      <c r="CI25" s="85"/>
      <c r="CJ25" s="85"/>
      <c r="CK25" s="72"/>
      <c r="CL25" s="105">
        <f ca="1">IF(C25=$BQ$3,SUMPRODUCT((WEEKDAY(ROW(INDIRECT($D25&amp;":"&amp;$E25)),2)&lt;6)*(COUNTIF(data_aw4,ROW(INDIRECT($D25&amp;":"&amp;$E25)))=0)*(COUNTIF(data_aw5,ROW(INDIRECT($D25&amp;":"&amp;$E25)))=0)),"")</f>
        <v>3</v>
      </c>
    </row>
    <row r="26" spans="2:90" x14ac:dyDescent="0.2">
      <c r="B26" s="58" t="s">
        <v>68</v>
      </c>
      <c r="C26" s="58" t="s">
        <v>18</v>
      </c>
      <c r="D26" s="60">
        <v>41711</v>
      </c>
      <c r="E26" s="86">
        <v>41719</v>
      </c>
      <c r="F26" s="105">
        <f ca="1">IF(OR(C26=$BQ$3,C26=$R$3,C26=$AA$3),SUMPRODUCT((WEEKDAY(ROW(INDIRECT($D26&amp;":"&amp;$E26)),2)&lt;6)*(COUNTIF(data_aw4,ROW(INDIRECT($D26&amp;":"&amp;$E26)))=0)*(COUNTIF(data_aw5,ROW(INDIRECT($D26&amp;":"&amp;$E26)))=0)),"")</f>
        <v>7</v>
      </c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76"/>
      <c r="V26" s="88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83"/>
      <c r="CC26" s="85"/>
      <c r="CD26" s="85"/>
      <c r="CE26" s="85"/>
      <c r="CF26" s="85"/>
      <c r="CG26" s="85"/>
      <c r="CH26" s="85"/>
      <c r="CI26" s="85"/>
      <c r="CJ26" s="85"/>
      <c r="CK26" s="72"/>
      <c r="CL26" s="105">
        <f ca="1">IF(C26=$BQ$3,SUMPRODUCT((WEEKDAY(ROW(INDIRECT($D26&amp;":"&amp;$E26)),2)&lt;6)*(COUNTIF(data_aw4,ROW(INDIRECT($D26&amp;":"&amp;$E26)))=0)*(COUNTIF(data_aw5,ROW(INDIRECT($D26&amp;":"&amp;$E26)))=0)),"")</f>
        <v>7</v>
      </c>
    </row>
    <row r="27" spans="2:90" x14ac:dyDescent="0.2">
      <c r="B27" s="58" t="s">
        <v>63</v>
      </c>
      <c r="C27" s="58" t="s">
        <v>18</v>
      </c>
      <c r="D27" s="60">
        <v>41729</v>
      </c>
      <c r="E27" s="86">
        <v>41733</v>
      </c>
      <c r="F27" s="105">
        <f ca="1">IF(OR(C27=$BQ$3,C27=$R$3,C27=$AA$3),SUMPRODUCT((WEEKDAY(ROW(INDIRECT($D27&amp;":"&amp;$E27)),2)&lt;6)*(COUNTIF(data_aw4,ROW(INDIRECT($D27&amp;":"&amp;$E27)))=0)*(COUNTIF(data_aw5,ROW(INDIRECT($D27&amp;":"&amp;$E27)))=0)),"")</f>
        <v>5</v>
      </c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76"/>
      <c r="V27" s="88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83"/>
      <c r="CC27" s="85"/>
      <c r="CD27" s="85"/>
      <c r="CE27" s="85"/>
      <c r="CF27" s="85"/>
      <c r="CG27" s="85"/>
      <c r="CH27" s="85"/>
      <c r="CI27" s="85"/>
      <c r="CJ27" s="85"/>
      <c r="CK27" s="72"/>
      <c r="CL27" s="105">
        <f ca="1">IF(C27=$BQ$3,SUMPRODUCT((WEEKDAY(ROW(INDIRECT($D27&amp;":"&amp;$E27)),2)&lt;6)*(COUNTIF(data_aw4,ROW(INDIRECT($D27&amp;":"&amp;$E27)))=0)*(COUNTIF(data_aw5,ROW(INDIRECT($D27&amp;":"&amp;$E27)))=0)),"")</f>
        <v>5</v>
      </c>
    </row>
    <row r="28" spans="2:90" x14ac:dyDescent="0.2">
      <c r="B28" s="58" t="s">
        <v>69</v>
      </c>
      <c r="C28" s="58" t="s">
        <v>18</v>
      </c>
      <c r="D28" s="60">
        <v>41673</v>
      </c>
      <c r="E28" s="86">
        <v>41677</v>
      </c>
      <c r="F28" s="105">
        <f ca="1">IF(OR(C28=$BQ$3,C28=$R$3,C28=$AA$3),SUMPRODUCT((WEEKDAY(ROW(INDIRECT($D28&amp;":"&amp;$E28)),2)&lt;6)*(COUNTIF(data_aw4,ROW(INDIRECT($D28&amp;":"&amp;$E28)))=0)*(COUNTIF(data_aw5,ROW(INDIRECT($D28&amp;":"&amp;$E28)))=0)),"")</f>
        <v>5</v>
      </c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76"/>
      <c r="V28" s="88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83"/>
      <c r="CC28" s="85"/>
      <c r="CD28" s="85"/>
      <c r="CE28" s="85"/>
      <c r="CF28" s="85"/>
      <c r="CG28" s="85"/>
      <c r="CH28" s="85"/>
      <c r="CI28" s="85"/>
      <c r="CJ28" s="85"/>
      <c r="CK28" s="72"/>
      <c r="CL28" s="105">
        <f ca="1">IF(C28=$BQ$3,SUMPRODUCT((WEEKDAY(ROW(INDIRECT($D28&amp;":"&amp;$E28)),2)&lt;6)*(COUNTIF(data_aw4,ROW(INDIRECT($D28&amp;":"&amp;$E28)))=0)*(COUNTIF(data_aw5,ROW(INDIRECT($D28&amp;":"&amp;$E28)))=0)),"")</f>
        <v>5</v>
      </c>
    </row>
    <row r="29" spans="2:90" x14ac:dyDescent="0.2">
      <c r="B29" s="58" t="s">
        <v>14</v>
      </c>
      <c r="C29" s="58" t="s">
        <v>18</v>
      </c>
      <c r="D29" s="60">
        <v>41640</v>
      </c>
      <c r="E29" s="86">
        <v>41649</v>
      </c>
      <c r="F29" s="105">
        <f ca="1">IF(OR(C29=$BQ$3,C29=$R$3,C29=$AA$3),SUMPRODUCT((WEEKDAY(ROW(INDIRECT($D29&amp;":"&amp;$E29)),2)&lt;6)*(COUNTIF(data_aw4,ROW(INDIRECT($D29&amp;":"&amp;$E29)))=0)*(COUNTIF(data_aw5,ROW(INDIRECT($D29&amp;":"&amp;$E29)))=0)),"")</f>
        <v>7</v>
      </c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76"/>
      <c r="V29" s="88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83"/>
      <c r="CC29" s="85"/>
      <c r="CD29" s="85"/>
      <c r="CE29" s="85"/>
      <c r="CF29" s="85"/>
      <c r="CG29" s="85"/>
      <c r="CH29" s="85"/>
      <c r="CI29" s="85"/>
      <c r="CJ29" s="85"/>
      <c r="CK29" s="72"/>
      <c r="CL29" s="105">
        <f ca="1">IF(C29=$BQ$3,SUMPRODUCT((WEEKDAY(ROW(INDIRECT($D29&amp;":"&amp;$E29)),2)&lt;6)*(COUNTIF(data_aw4,ROW(INDIRECT($D29&amp;":"&amp;$E29)))=0)*(COUNTIF(data_aw5,ROW(INDIRECT($D29&amp;":"&amp;$E29)))=0)),"")</f>
        <v>7</v>
      </c>
    </row>
    <row r="30" spans="2:90" x14ac:dyDescent="0.2">
      <c r="B30" s="58" t="s">
        <v>14</v>
      </c>
      <c r="C30" s="58" t="s">
        <v>18</v>
      </c>
      <c r="D30" s="60">
        <v>41724</v>
      </c>
      <c r="E30" s="86">
        <v>41726</v>
      </c>
      <c r="F30" s="105">
        <f ca="1">IF(OR(C30=$BQ$3,C30=$R$3,C30=$AA$3),SUMPRODUCT((WEEKDAY(ROW(INDIRECT($D30&amp;":"&amp;$E30)),2)&lt;6)*(COUNTIF(data_aw4,ROW(INDIRECT($D30&amp;":"&amp;$E30)))=0)*(COUNTIF(data_aw5,ROW(INDIRECT($D30&amp;":"&amp;$E30)))=0)),"")</f>
        <v>3</v>
      </c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76"/>
      <c r="V30" s="88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83"/>
      <c r="CC30" s="85"/>
      <c r="CD30" s="85"/>
      <c r="CE30" s="85"/>
      <c r="CF30" s="85"/>
      <c r="CG30" s="85"/>
      <c r="CH30" s="85"/>
      <c r="CI30" s="85"/>
      <c r="CJ30" s="85"/>
      <c r="CK30" s="72"/>
      <c r="CL30" s="105">
        <f ca="1">IF(C30=$BQ$3,SUMPRODUCT((WEEKDAY(ROW(INDIRECT($D30&amp;":"&amp;$E30)),2)&lt;6)*(COUNTIF(data_aw4,ROW(INDIRECT($D30&amp;":"&amp;$E30)))=0)*(COUNTIF(data_aw5,ROW(INDIRECT($D30&amp;":"&amp;$E30)))=0)),"")</f>
        <v>3</v>
      </c>
    </row>
    <row r="31" spans="2:90" x14ac:dyDescent="0.2">
      <c r="B31" s="58" t="s">
        <v>16</v>
      </c>
      <c r="C31" s="58" t="s">
        <v>18</v>
      </c>
      <c r="D31" s="60">
        <v>41694</v>
      </c>
      <c r="E31" s="86">
        <v>41698</v>
      </c>
      <c r="F31" s="105">
        <f ca="1">IF(OR(C31=$BQ$3,C31=$R$3,C31=$AA$3),SUMPRODUCT((WEEKDAY(ROW(INDIRECT($D31&amp;":"&amp;$E31)),2)&lt;6)*(COUNTIF(data_aw4,ROW(INDIRECT($D31&amp;":"&amp;$E31)))=0)*(COUNTIF(data_aw5,ROW(INDIRECT($D31&amp;":"&amp;$E31)))=0)),"")</f>
        <v>5</v>
      </c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76"/>
      <c r="V31" s="88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83"/>
      <c r="CC31" s="85"/>
      <c r="CD31" s="85"/>
      <c r="CE31" s="85"/>
      <c r="CF31" s="85"/>
      <c r="CG31" s="85"/>
      <c r="CH31" s="85"/>
      <c r="CI31" s="85"/>
      <c r="CJ31" s="85"/>
      <c r="CK31" s="72"/>
      <c r="CL31" s="105">
        <f ca="1">IF(C31=$BQ$3,SUMPRODUCT((WEEKDAY(ROW(INDIRECT($D31&amp;":"&amp;$E31)),2)&lt;6)*(COUNTIF(data_aw4,ROW(INDIRECT($D31&amp;":"&amp;$E31)))=0)*(COUNTIF(data_aw5,ROW(INDIRECT($D31&amp;":"&amp;$E31)))=0)),"")</f>
        <v>5</v>
      </c>
    </row>
    <row r="32" spans="2:90" x14ac:dyDescent="0.2">
      <c r="B32" s="58" t="s">
        <v>16</v>
      </c>
      <c r="C32" s="58" t="s">
        <v>18</v>
      </c>
      <c r="D32" s="60">
        <v>41719</v>
      </c>
      <c r="E32" s="86">
        <v>41719</v>
      </c>
      <c r="F32" s="105">
        <f ca="1">IF(OR(C32=$BQ$3,C32=$R$3,C32=$AA$3),SUMPRODUCT((WEEKDAY(ROW(INDIRECT($D32&amp;":"&amp;$E32)),2)&lt;6)*(COUNTIF(data_aw4,ROW(INDIRECT($D32&amp;":"&amp;$E32)))=0)*(COUNTIF(data_aw5,ROW(INDIRECT($D32&amp;":"&amp;$E32)))=0)),"")</f>
        <v>1</v>
      </c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76"/>
      <c r="V32" s="88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83"/>
      <c r="CC32" s="85"/>
      <c r="CD32" s="85"/>
      <c r="CE32" s="85"/>
      <c r="CF32" s="85"/>
      <c r="CG32" s="85"/>
      <c r="CH32" s="85"/>
      <c r="CI32" s="85"/>
      <c r="CJ32" s="85"/>
      <c r="CK32" s="72"/>
      <c r="CL32" s="105">
        <f ca="1">IF(C32=$BQ$3,SUMPRODUCT((WEEKDAY(ROW(INDIRECT($D32&amp;":"&amp;$E32)),2)&lt;6)*(COUNTIF(data_aw4,ROW(INDIRECT($D32&amp;":"&amp;$E32)))=0)*(COUNTIF(data_aw5,ROW(INDIRECT($D32&amp;":"&amp;$E32)))=0)),"")</f>
        <v>1</v>
      </c>
    </row>
    <row r="33" spans="2:90" x14ac:dyDescent="0.2">
      <c r="B33" s="58" t="s">
        <v>69</v>
      </c>
      <c r="C33" s="58" t="s">
        <v>18</v>
      </c>
      <c r="D33" s="60">
        <v>41739</v>
      </c>
      <c r="E33" s="86">
        <v>41740</v>
      </c>
      <c r="F33" s="105">
        <f ca="1">IF(OR(C33=$BQ$3,C33=$R$3,C33=$AA$3),SUMPRODUCT((WEEKDAY(ROW(INDIRECT($D33&amp;":"&amp;$E33)),2)&lt;6)*(COUNTIF(data_aw4,ROW(INDIRECT($D33&amp;":"&amp;$E33)))=0)*(COUNTIF(data_aw5,ROW(INDIRECT($D33&amp;":"&amp;$E33)))=0)),"")</f>
        <v>2</v>
      </c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76"/>
      <c r="V33" s="88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83"/>
      <c r="CC33" s="85"/>
      <c r="CD33" s="85"/>
      <c r="CE33" s="85"/>
      <c r="CF33" s="85"/>
      <c r="CG33" s="85"/>
      <c r="CH33" s="85"/>
      <c r="CI33" s="85"/>
      <c r="CJ33" s="85"/>
      <c r="CK33" s="72"/>
      <c r="CL33" s="105">
        <f ca="1">IF(C33=$BQ$3,SUMPRODUCT((WEEKDAY(ROW(INDIRECT($D33&amp;":"&amp;$E33)),2)&lt;6)*(COUNTIF(data_aw4,ROW(INDIRECT($D33&amp;":"&amp;$E33)))=0)*(COUNTIF(data_aw5,ROW(INDIRECT($D33&amp;":"&amp;$E33)))=0)),"")</f>
        <v>2</v>
      </c>
    </row>
    <row r="34" spans="2:90" x14ac:dyDescent="0.2">
      <c r="B34" s="58" t="s">
        <v>13</v>
      </c>
      <c r="C34" s="58" t="s">
        <v>18</v>
      </c>
      <c r="D34" s="60">
        <v>41732</v>
      </c>
      <c r="E34" s="86">
        <v>41740</v>
      </c>
      <c r="F34" s="105">
        <f ca="1">IF(OR(C34=$BQ$3,C34=$R$3,C34=$AA$3),SUMPRODUCT((WEEKDAY(ROW(INDIRECT($D34&amp;":"&amp;$E34)),2)&lt;6)*(COUNTIF(data_aw4,ROW(INDIRECT($D34&amp;":"&amp;$E34)))=0)*(COUNTIF(data_aw5,ROW(INDIRECT($D34&amp;":"&amp;$E34)))=0)),"")</f>
        <v>7</v>
      </c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76"/>
      <c r="V34" s="88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83"/>
      <c r="CC34" s="85"/>
      <c r="CD34" s="85"/>
      <c r="CE34" s="85"/>
      <c r="CF34" s="85"/>
      <c r="CG34" s="85"/>
      <c r="CH34" s="85"/>
      <c r="CI34" s="85"/>
      <c r="CJ34" s="85"/>
      <c r="CK34" s="72"/>
      <c r="CL34" s="105">
        <f ca="1">IF(C34=$BQ$3,SUMPRODUCT((WEEKDAY(ROW(INDIRECT($D34&amp;":"&amp;$E34)),2)&lt;6)*(COUNTIF(data_aw4,ROW(INDIRECT($D34&amp;":"&amp;$E34)))=0)*(COUNTIF(data_aw5,ROW(INDIRECT($D34&amp;":"&amp;$E34)))=0)),"")</f>
        <v>7</v>
      </c>
    </row>
    <row r="35" spans="2:90" x14ac:dyDescent="0.2">
      <c r="B35" s="58" t="s">
        <v>14</v>
      </c>
      <c r="C35" s="58" t="s">
        <v>10</v>
      </c>
      <c r="D35" s="196">
        <v>41701</v>
      </c>
      <c r="E35" s="197">
        <v>41703</v>
      </c>
      <c r="F35" s="105">
        <f ca="1">IF(OR(C35=$BQ$3,C35=$R$3,C35=$AA$3),SUMPRODUCT((WEEKDAY(ROW(INDIRECT($D35&amp;":"&amp;$E35)),2)&lt;6)*(COUNTIF(data_aw4,ROW(INDIRECT($D35&amp;":"&amp;$E35)))=0)*(COUNTIF(data_aw5,ROW(INDIRECT($D35&amp;":"&amp;$E35)))=0)),"")</f>
        <v>3</v>
      </c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76"/>
      <c r="V35" s="88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6"/>
      <c r="BP35" s="76"/>
      <c r="BQ35" s="76"/>
      <c r="BR35" s="76"/>
      <c r="BS35" s="76"/>
      <c r="BT35" s="76"/>
      <c r="BU35" s="76"/>
      <c r="BV35" s="76"/>
      <c r="BW35" s="76"/>
      <c r="BX35" s="76"/>
      <c r="BY35" s="76"/>
      <c r="BZ35" s="76"/>
      <c r="CA35" s="76"/>
      <c r="CB35" s="83"/>
      <c r="CC35" s="85"/>
      <c r="CD35" s="85"/>
      <c r="CE35" s="85"/>
      <c r="CF35" s="85"/>
      <c r="CG35" s="85"/>
      <c r="CH35" s="85"/>
      <c r="CI35" s="85"/>
      <c r="CJ35" s="85"/>
      <c r="CK35" s="72"/>
      <c r="CL35" s="105" t="str">
        <f ca="1">IF(C35=$BQ$3,SUMPRODUCT((WEEKDAY(ROW(INDIRECT($D35&amp;":"&amp;$E35)),2)&lt;6)*(COUNTIF(data_aw4,ROW(INDIRECT($D35&amp;":"&amp;$E35)))=0)*(COUNTIF(data_aw5,ROW(INDIRECT($D35&amp;":"&amp;$E35)))=0)),"")</f>
        <v/>
      </c>
    </row>
    <row r="36" spans="2:90" x14ac:dyDescent="0.2">
      <c r="B36" s="58" t="s">
        <v>15</v>
      </c>
      <c r="C36" s="58" t="s">
        <v>10</v>
      </c>
      <c r="D36" s="60">
        <v>41704</v>
      </c>
      <c r="E36" s="86">
        <v>41709</v>
      </c>
      <c r="F36" s="105">
        <f ca="1">IF(OR(C36=$BQ$3,C36=$R$3,C36=$AA$3),SUMPRODUCT((WEEKDAY(ROW(INDIRECT($D36&amp;":"&amp;$E36)),2)&lt;6)*(COUNTIF(data_aw4,ROW(INDIRECT($D36&amp;":"&amp;$E36)))=0)*(COUNTIF(data_aw5,ROW(INDIRECT($D36&amp;":"&amp;$E36)))=0)),"")</f>
        <v>4</v>
      </c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76"/>
      <c r="V36" s="88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6"/>
      <c r="BP36" s="76"/>
      <c r="BQ36" s="76"/>
      <c r="BR36" s="76"/>
      <c r="BS36" s="76"/>
      <c r="BT36" s="76"/>
      <c r="BU36" s="76"/>
      <c r="BV36" s="76"/>
      <c r="BW36" s="76"/>
      <c r="BX36" s="76"/>
      <c r="BY36" s="76"/>
      <c r="BZ36" s="76"/>
      <c r="CA36" s="76"/>
      <c r="CB36" s="83"/>
      <c r="CC36" s="85"/>
      <c r="CD36" s="85"/>
      <c r="CE36" s="85"/>
      <c r="CF36" s="85"/>
      <c r="CG36" s="85"/>
      <c r="CH36" s="85"/>
      <c r="CI36" s="85"/>
      <c r="CJ36" s="85"/>
      <c r="CK36" s="72"/>
      <c r="CL36" s="105" t="str">
        <f ca="1">IF(C36=$BQ$3,SUMPRODUCT((WEEKDAY(ROW(INDIRECT($D36&amp;":"&amp;$E36)),2)&lt;6)*(COUNTIF(data_aw4,ROW(INDIRECT($D36&amp;":"&amp;$E36)))=0)*(COUNTIF(data_aw5,ROW(INDIRECT($D36&amp;":"&amp;$E36)))=0)),"")</f>
        <v/>
      </c>
    </row>
    <row r="37" spans="2:90" x14ac:dyDescent="0.2">
      <c r="B37" s="58" t="s">
        <v>16</v>
      </c>
      <c r="C37" s="58" t="s">
        <v>18</v>
      </c>
      <c r="D37" s="196">
        <v>41701</v>
      </c>
      <c r="E37" s="197">
        <v>41701</v>
      </c>
      <c r="F37" s="105">
        <f ca="1">IF(OR(C37=$BQ$3,C37=$R$3,C37=$AA$3),SUMPRODUCT((WEEKDAY(ROW(INDIRECT($D37&amp;":"&amp;$E37)),2)&lt;6)*(COUNTIF(data_aw4,ROW(INDIRECT($D37&amp;":"&amp;$E37)))=0)*(COUNTIF(data_aw5,ROW(INDIRECT($D37&amp;":"&amp;$E37)))=0)),"")</f>
        <v>1</v>
      </c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76"/>
      <c r="V37" s="88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6"/>
      <c r="BP37" s="76"/>
      <c r="BQ37" s="76"/>
      <c r="BR37" s="76"/>
      <c r="BS37" s="76"/>
      <c r="BT37" s="76"/>
      <c r="BU37" s="76"/>
      <c r="BV37" s="76"/>
      <c r="BW37" s="76"/>
      <c r="BX37" s="76"/>
      <c r="BY37" s="76"/>
      <c r="BZ37" s="76"/>
      <c r="CA37" s="76"/>
      <c r="CB37" s="83"/>
      <c r="CC37" s="85"/>
      <c r="CD37" s="85"/>
      <c r="CE37" s="85"/>
      <c r="CF37" s="85"/>
      <c r="CG37" s="85"/>
      <c r="CH37" s="85"/>
      <c r="CI37" s="85"/>
      <c r="CJ37" s="85"/>
      <c r="CK37" s="72"/>
      <c r="CL37" s="105">
        <f ca="1">IF(C37=$BQ$3,SUMPRODUCT((WEEKDAY(ROW(INDIRECT($D37&amp;":"&amp;$E37)),2)&lt;6)*(COUNTIF(data_aw4,ROW(INDIRECT($D37&amp;":"&amp;$E37)))=0)*(COUNTIF(data_aw5,ROW(INDIRECT($D37&amp;":"&amp;$E37)))=0)),"")</f>
        <v>1</v>
      </c>
    </row>
    <row r="38" spans="2:90" x14ac:dyDescent="0.2">
      <c r="B38" s="58" t="s">
        <v>15</v>
      </c>
      <c r="C38" s="58" t="s">
        <v>18</v>
      </c>
      <c r="D38" s="60">
        <v>41701</v>
      </c>
      <c r="E38" s="86">
        <v>41701</v>
      </c>
      <c r="F38" s="105">
        <f ca="1">IF(OR(C38=$BQ$3,C38=$R$3,C38=$AA$3),SUMPRODUCT((WEEKDAY(ROW(INDIRECT($D38&amp;":"&amp;$E38)),2)&lt;6)*(COUNTIF(data_aw4,ROW(INDIRECT($D38&amp;":"&amp;$E38)))=0)*(COUNTIF(data_aw5,ROW(INDIRECT($D38&amp;":"&amp;$E38)))=0)),"")</f>
        <v>1</v>
      </c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76"/>
      <c r="V38" s="88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6"/>
      <c r="BP38" s="76"/>
      <c r="BQ38" s="76"/>
      <c r="BR38" s="76"/>
      <c r="BS38" s="76"/>
      <c r="BT38" s="76"/>
      <c r="BU38" s="76"/>
      <c r="BV38" s="76"/>
      <c r="BW38" s="76"/>
      <c r="BX38" s="76"/>
      <c r="BY38" s="76"/>
      <c r="BZ38" s="76"/>
      <c r="CA38" s="76"/>
      <c r="CB38" s="83"/>
      <c r="CC38" s="85"/>
      <c r="CD38" s="85"/>
      <c r="CE38" s="85"/>
      <c r="CF38" s="85"/>
      <c r="CG38" s="85"/>
      <c r="CH38" s="85"/>
      <c r="CI38" s="85"/>
      <c r="CJ38" s="85"/>
      <c r="CK38" s="72"/>
      <c r="CL38" s="105">
        <f ca="1">IF(C38=$BQ$3,SUMPRODUCT((WEEKDAY(ROW(INDIRECT($D38&amp;":"&amp;$E38)),2)&lt;6)*(COUNTIF(data_aw4,ROW(INDIRECT($D38&amp;":"&amp;$E38)))=0)*(COUNTIF(data_aw5,ROW(INDIRECT($D38&amp;":"&amp;$E38)))=0)),"")</f>
        <v>1</v>
      </c>
    </row>
    <row r="39" spans="2:90" x14ac:dyDescent="0.2">
      <c r="B39" s="58"/>
      <c r="C39" s="58"/>
      <c r="D39" s="60"/>
      <c r="E39" s="86"/>
      <c r="F39" s="105" t="str">
        <f ca="1">IF(OR(C39=$BQ$3,C39=$R$3,C39=$AA$3),SUMPRODUCT((WEEKDAY(ROW(INDIRECT($D39&amp;":"&amp;$E39)),2)&lt;6)*(COUNTIF(data_aw4,ROW(INDIRECT($D39&amp;":"&amp;$E39)))=0)*(COUNTIF(data_aw5,ROW(INDIRECT($D39&amp;":"&amp;$E39)))=0)),"")</f>
        <v/>
      </c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76"/>
      <c r="V39" s="88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6"/>
      <c r="BP39" s="76"/>
      <c r="BQ39" s="76"/>
      <c r="BR39" s="76"/>
      <c r="BS39" s="76"/>
      <c r="BT39" s="76"/>
      <c r="BU39" s="76"/>
      <c r="BV39" s="76"/>
      <c r="BW39" s="76"/>
      <c r="BX39" s="76"/>
      <c r="BY39" s="76"/>
      <c r="BZ39" s="76"/>
      <c r="CA39" s="76"/>
      <c r="CB39" s="83"/>
      <c r="CC39" s="85"/>
      <c r="CD39" s="85"/>
      <c r="CE39" s="85"/>
      <c r="CF39" s="85"/>
      <c r="CG39" s="85"/>
      <c r="CH39" s="85"/>
      <c r="CI39" s="85"/>
      <c r="CJ39" s="85"/>
      <c r="CK39" s="72"/>
      <c r="CL39" s="105" t="str">
        <f ca="1">IF(C39=$BQ$3,SUMPRODUCT((WEEKDAY(ROW(INDIRECT($D39&amp;":"&amp;$E39)),2)&lt;6)*(COUNTIF(data_aw4,ROW(INDIRECT($D39&amp;":"&amp;$E39)))=0)*(COUNTIF(data_aw5,ROW(INDIRECT($D39&amp;":"&amp;$E39)))=0)),"")</f>
        <v/>
      </c>
    </row>
    <row r="40" spans="2:90" x14ac:dyDescent="0.2">
      <c r="B40" s="58"/>
      <c r="C40" s="58"/>
      <c r="D40" s="60"/>
      <c r="E40" s="86"/>
      <c r="F40" s="105" t="str">
        <f ca="1">IF(OR(C40=$BQ$3,C40=$R$3,C40=$AA$3),SUMPRODUCT((WEEKDAY(ROW(INDIRECT($D40&amp;":"&amp;$E40)),2)&lt;6)*(COUNTIF(data_aw4,ROW(INDIRECT($D40&amp;":"&amp;$E40)))=0)*(COUNTIF(data_aw5,ROW(INDIRECT($D40&amp;":"&amp;$E40)))=0)),"")</f>
        <v/>
      </c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76"/>
      <c r="V40" s="88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6"/>
      <c r="BP40" s="76"/>
      <c r="BQ40" s="76"/>
      <c r="BR40" s="76"/>
      <c r="BS40" s="76"/>
      <c r="BT40" s="76"/>
      <c r="BU40" s="76"/>
      <c r="BV40" s="76"/>
      <c r="BW40" s="76"/>
      <c r="BX40" s="76"/>
      <c r="BY40" s="76"/>
      <c r="BZ40" s="76"/>
      <c r="CA40" s="76"/>
      <c r="CB40" s="83"/>
      <c r="CC40" s="85"/>
      <c r="CD40" s="85"/>
      <c r="CE40" s="85"/>
      <c r="CF40" s="85"/>
      <c r="CG40" s="85"/>
      <c r="CH40" s="85"/>
      <c r="CI40" s="85"/>
      <c r="CJ40" s="85"/>
      <c r="CK40" s="72"/>
      <c r="CL40" s="105" t="str">
        <f ca="1">IF(C40=$BQ$3,SUMPRODUCT((WEEKDAY(ROW(INDIRECT($D40&amp;":"&amp;$E40)),2)&lt;6)*(COUNTIF(data_aw4,ROW(INDIRECT($D40&amp;":"&amp;$E40)))=0)*(COUNTIF(data_aw5,ROW(INDIRECT($D40&amp;":"&amp;$E40)))=0)),"")</f>
        <v/>
      </c>
    </row>
    <row r="41" spans="2:90" x14ac:dyDescent="0.2">
      <c r="B41" s="58"/>
      <c r="C41" s="58"/>
      <c r="D41" s="60"/>
      <c r="E41" s="86"/>
      <c r="F41" s="105" t="str">
        <f ca="1">IF(OR(C41=$BQ$3,C41=$R$3,C41=$AA$3),SUMPRODUCT((WEEKDAY(ROW(INDIRECT($D41&amp;":"&amp;$E41)),2)&lt;6)*(COUNTIF(data_aw4,ROW(INDIRECT($D41&amp;":"&amp;$E41)))=0)*(COUNTIF(data_aw5,ROW(INDIRECT($D41&amp;":"&amp;$E41)))=0)),"")</f>
        <v/>
      </c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76"/>
      <c r="V41" s="88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6"/>
      <c r="BP41" s="76"/>
      <c r="BQ41" s="76"/>
      <c r="BR41" s="76"/>
      <c r="BS41" s="76"/>
      <c r="BT41" s="76"/>
      <c r="BU41" s="76"/>
      <c r="BV41" s="76"/>
      <c r="BW41" s="76"/>
      <c r="BX41" s="76"/>
      <c r="BY41" s="76"/>
      <c r="BZ41" s="76"/>
      <c r="CA41" s="76"/>
      <c r="CB41" s="83"/>
      <c r="CC41" s="85"/>
      <c r="CD41" s="85"/>
      <c r="CE41" s="85"/>
      <c r="CF41" s="85"/>
      <c r="CG41" s="85"/>
      <c r="CH41" s="85"/>
      <c r="CI41" s="85"/>
      <c r="CJ41" s="85"/>
      <c r="CK41" s="72"/>
      <c r="CL41" s="105" t="str">
        <f ca="1">IF(C41=$BQ$3,SUMPRODUCT((WEEKDAY(ROW(INDIRECT($D41&amp;":"&amp;$E41)),2)&lt;6)*(COUNTIF(data_aw4,ROW(INDIRECT($D41&amp;":"&amp;$E41)))=0)*(COUNTIF(data_aw5,ROW(INDIRECT($D41&amp;":"&amp;$E41)))=0)),"")</f>
        <v/>
      </c>
    </row>
    <row r="42" spans="2:90" x14ac:dyDescent="0.2">
      <c r="B42" s="58"/>
      <c r="C42" s="58"/>
      <c r="D42" s="60"/>
      <c r="E42" s="86"/>
      <c r="F42" s="105" t="str">
        <f ca="1">IF(OR(C42=$BQ$3,C42=$R$3,C42=$AA$3),SUMPRODUCT((WEEKDAY(ROW(INDIRECT($D42&amp;":"&amp;$E42)),2)&lt;6)*(COUNTIF(data_aw4,ROW(INDIRECT($D42&amp;":"&amp;$E42)))=0)*(COUNTIF(data_aw5,ROW(INDIRECT($D42&amp;":"&amp;$E42)))=0)),"")</f>
        <v/>
      </c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76"/>
      <c r="V42" s="88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77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6"/>
      <c r="BP42" s="76"/>
      <c r="BQ42" s="76"/>
      <c r="BR42" s="76"/>
      <c r="BS42" s="76"/>
      <c r="BT42" s="76"/>
      <c r="BU42" s="76"/>
      <c r="BV42" s="76"/>
      <c r="BW42" s="76"/>
      <c r="BX42" s="76"/>
      <c r="BY42" s="76"/>
      <c r="BZ42" s="76"/>
      <c r="CA42" s="76"/>
      <c r="CB42" s="83"/>
      <c r="CC42" s="85"/>
      <c r="CD42" s="85"/>
      <c r="CE42" s="85"/>
      <c r="CF42" s="85"/>
      <c r="CG42" s="85"/>
      <c r="CH42" s="85"/>
      <c r="CI42" s="85"/>
      <c r="CJ42" s="85"/>
      <c r="CK42" s="72"/>
      <c r="CL42" s="105" t="str">
        <f ca="1">IF(C42=$BQ$3,SUMPRODUCT((WEEKDAY(ROW(INDIRECT($D42&amp;":"&amp;$E42)),2)&lt;6)*(COUNTIF(data_aw4,ROW(INDIRECT($D42&amp;":"&amp;$E42)))=0)*(COUNTIF(data_aw5,ROW(INDIRECT($D42&amp;":"&amp;$E42)))=0)),"")</f>
        <v/>
      </c>
    </row>
    <row r="43" spans="2:90" x14ac:dyDescent="0.2">
      <c r="B43" s="58"/>
      <c r="C43" s="58"/>
      <c r="D43" s="60"/>
      <c r="E43" s="86"/>
      <c r="F43" s="105" t="str">
        <f ca="1">IF(OR(C43=$BQ$3,C43=$R$3,C43=$AA$3),SUMPRODUCT((WEEKDAY(ROW(INDIRECT($D43&amp;":"&amp;$E43)),2)&lt;6)*(COUNTIF(data_aw4,ROW(INDIRECT($D43&amp;":"&amp;$E43)))=0)*(COUNTIF(data_aw5,ROW(INDIRECT($D43&amp;":"&amp;$E43)))=0)),"")</f>
        <v/>
      </c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76"/>
      <c r="V43" s="88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6"/>
      <c r="BP43" s="76"/>
      <c r="BQ43" s="76"/>
      <c r="BR43" s="76"/>
      <c r="BS43" s="76"/>
      <c r="BT43" s="76"/>
      <c r="BU43" s="76"/>
      <c r="BV43" s="76"/>
      <c r="BW43" s="76"/>
      <c r="BX43" s="76"/>
      <c r="BY43" s="76"/>
      <c r="BZ43" s="76"/>
      <c r="CA43" s="76"/>
      <c r="CB43" s="83"/>
      <c r="CC43" s="85"/>
      <c r="CD43" s="85"/>
      <c r="CE43" s="85"/>
      <c r="CF43" s="85"/>
      <c r="CG43" s="85"/>
      <c r="CH43" s="85"/>
      <c r="CI43" s="85"/>
      <c r="CJ43" s="85"/>
      <c r="CK43" s="72"/>
      <c r="CL43" s="105" t="str">
        <f ca="1">IF(C43=$BQ$3,SUMPRODUCT((WEEKDAY(ROW(INDIRECT($D43&amp;":"&amp;$E43)),2)&lt;6)*(COUNTIF(data_aw4,ROW(INDIRECT($D43&amp;":"&amp;$E43)))=0)*(COUNTIF(data_aw5,ROW(INDIRECT($D43&amp;":"&amp;$E43)))=0)),"")</f>
        <v/>
      </c>
    </row>
    <row r="44" spans="2:90" x14ac:dyDescent="0.2">
      <c r="B44" s="58"/>
      <c r="C44" s="58"/>
      <c r="D44" s="60"/>
      <c r="E44" s="86"/>
      <c r="F44" s="105" t="str">
        <f ca="1">IF(OR(C44=$BQ$3,C44=$R$3,C44=$AA$3),SUMPRODUCT((WEEKDAY(ROW(INDIRECT($D44&amp;":"&amp;$E44)),2)&lt;6)*(COUNTIF(data_aw4,ROW(INDIRECT($D44&amp;":"&amp;$E44)))=0)*(COUNTIF(data_aw5,ROW(INDIRECT($D44&amp;":"&amp;$E44)))=0)),"")</f>
        <v/>
      </c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76"/>
      <c r="V44" s="88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77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6"/>
      <c r="BP44" s="76"/>
      <c r="BQ44" s="76"/>
      <c r="BR44" s="76"/>
      <c r="BS44" s="76"/>
      <c r="BT44" s="76"/>
      <c r="BU44" s="76"/>
      <c r="BV44" s="76"/>
      <c r="BW44" s="76"/>
      <c r="BX44" s="76"/>
      <c r="BY44" s="76"/>
      <c r="BZ44" s="76"/>
      <c r="CA44" s="76"/>
      <c r="CB44" s="83"/>
      <c r="CC44" s="85"/>
      <c r="CD44" s="85"/>
      <c r="CE44" s="85"/>
      <c r="CF44" s="85"/>
      <c r="CG44" s="85"/>
      <c r="CH44" s="85"/>
      <c r="CI44" s="85"/>
      <c r="CJ44" s="85"/>
      <c r="CK44" s="72"/>
      <c r="CL44" s="105" t="str">
        <f ca="1">IF(C44=$BQ$3,SUMPRODUCT((WEEKDAY(ROW(INDIRECT($D44&amp;":"&amp;$E44)),2)&lt;6)*(COUNTIF(data_aw4,ROW(INDIRECT($D44&amp;":"&amp;$E44)))=0)*(COUNTIF(data_aw5,ROW(INDIRECT($D44&amp;":"&amp;$E44)))=0)),"")</f>
        <v/>
      </c>
    </row>
    <row r="45" spans="2:90" x14ac:dyDescent="0.2">
      <c r="B45" s="58"/>
      <c r="C45" s="58"/>
      <c r="D45" s="60"/>
      <c r="E45" s="86"/>
      <c r="F45" s="105" t="str">
        <f ca="1">IF(OR(C45=$BQ$3,C45=$R$3,C45=$AA$3),SUMPRODUCT((WEEKDAY(ROW(INDIRECT($D45&amp;":"&amp;$E45)),2)&lt;6)*(COUNTIF(data_aw4,ROW(INDIRECT($D45&amp;":"&amp;$E45)))=0)*(COUNTIF(data_aw5,ROW(INDIRECT($D45&amp;":"&amp;$E45)))=0)),"")</f>
        <v/>
      </c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76"/>
      <c r="V45" s="88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6"/>
      <c r="BP45" s="76"/>
      <c r="BQ45" s="76"/>
      <c r="BR45" s="76"/>
      <c r="BS45" s="76"/>
      <c r="BT45" s="76"/>
      <c r="BU45" s="76"/>
      <c r="BV45" s="76"/>
      <c r="BW45" s="76"/>
      <c r="BX45" s="76"/>
      <c r="BY45" s="76"/>
      <c r="BZ45" s="76"/>
      <c r="CA45" s="76"/>
      <c r="CB45" s="83"/>
      <c r="CC45" s="85"/>
      <c r="CD45" s="85"/>
      <c r="CE45" s="85"/>
      <c r="CF45" s="85"/>
      <c r="CG45" s="85"/>
      <c r="CH45" s="85"/>
      <c r="CI45" s="85"/>
      <c r="CJ45" s="85"/>
      <c r="CK45" s="72"/>
      <c r="CL45" s="105" t="str">
        <f ca="1">IF(C45=$BQ$3,SUMPRODUCT((WEEKDAY(ROW(INDIRECT($D45&amp;":"&amp;$E45)),2)&lt;6)*(COUNTIF(data_aw4,ROW(INDIRECT($D45&amp;":"&amp;$E45)))=0)*(COUNTIF(data_aw5,ROW(INDIRECT($D45&amp;":"&amp;$E45)))=0)),"")</f>
        <v/>
      </c>
    </row>
    <row r="46" spans="2:90" x14ac:dyDescent="0.2">
      <c r="B46" s="58"/>
      <c r="C46" s="58"/>
      <c r="D46" s="60"/>
      <c r="E46" s="86"/>
      <c r="F46" s="105" t="str">
        <f ca="1">IF(OR(C46=$BQ$3,C46=$R$3,C46=$AA$3),SUMPRODUCT((WEEKDAY(ROW(INDIRECT($D46&amp;":"&amp;$E46)),2)&lt;6)*(COUNTIF(data_aw4,ROW(INDIRECT($D46&amp;":"&amp;$E46)))=0)*(COUNTIF(data_aw5,ROW(INDIRECT($D46&amp;":"&amp;$E46)))=0)),"")</f>
        <v/>
      </c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76"/>
      <c r="V46" s="88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77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6"/>
      <c r="BP46" s="76"/>
      <c r="BQ46" s="76"/>
      <c r="BR46" s="76"/>
      <c r="BS46" s="76"/>
      <c r="BT46" s="76"/>
      <c r="BU46" s="76"/>
      <c r="BV46" s="76"/>
      <c r="BW46" s="76"/>
      <c r="BX46" s="76"/>
      <c r="BY46" s="76"/>
      <c r="BZ46" s="76"/>
      <c r="CA46" s="76"/>
      <c r="CB46" s="83"/>
      <c r="CC46" s="85"/>
      <c r="CD46" s="85"/>
      <c r="CE46" s="85"/>
      <c r="CF46" s="85"/>
      <c r="CG46" s="85"/>
      <c r="CH46" s="85"/>
      <c r="CI46" s="85"/>
      <c r="CJ46" s="85"/>
      <c r="CK46" s="72"/>
      <c r="CL46" s="105" t="str">
        <f ca="1">IF(C46=$BQ$3,SUMPRODUCT((WEEKDAY(ROW(INDIRECT($D46&amp;":"&amp;$E46)),2)&lt;6)*(COUNTIF(data_aw4,ROW(INDIRECT($D46&amp;":"&amp;$E46)))=0)*(COUNTIF(data_aw5,ROW(INDIRECT($D46&amp;":"&amp;$E46)))=0)),"")</f>
        <v/>
      </c>
    </row>
    <row r="47" spans="2:90" x14ac:dyDescent="0.2">
      <c r="B47" s="58"/>
      <c r="C47" s="58"/>
      <c r="D47" s="60"/>
      <c r="E47" s="86"/>
      <c r="F47" s="105" t="str">
        <f ca="1">IF(OR(C47=$BQ$3,C47=$R$3,C47=$AA$3),SUMPRODUCT((WEEKDAY(ROW(INDIRECT($D47&amp;":"&amp;$E47)),2)&lt;6)*(COUNTIF(data_aw4,ROW(INDIRECT($D47&amp;":"&amp;$E47)))=0)*(COUNTIF(data_aw5,ROW(INDIRECT($D47&amp;":"&amp;$E47)))=0)),"")</f>
        <v/>
      </c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76"/>
      <c r="V47" s="88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6"/>
      <c r="BP47" s="76"/>
      <c r="BQ47" s="76"/>
      <c r="BR47" s="76"/>
      <c r="BS47" s="76"/>
      <c r="BT47" s="76"/>
      <c r="BU47" s="76"/>
      <c r="BV47" s="76"/>
      <c r="BW47" s="76"/>
      <c r="BX47" s="76"/>
      <c r="BY47" s="76"/>
      <c r="BZ47" s="76"/>
      <c r="CA47" s="76"/>
      <c r="CB47" s="83"/>
      <c r="CC47" s="85"/>
      <c r="CD47" s="85"/>
      <c r="CE47" s="85"/>
      <c r="CF47" s="85"/>
      <c r="CG47" s="85"/>
      <c r="CH47" s="85"/>
      <c r="CI47" s="85"/>
      <c r="CJ47" s="85"/>
      <c r="CK47" s="72"/>
      <c r="CL47" s="105" t="str">
        <f ca="1">IF(C47=$BQ$3,SUMPRODUCT((WEEKDAY(ROW(INDIRECT($D47&amp;":"&amp;$E47)),2)&lt;6)*(COUNTIF(data_aw4,ROW(INDIRECT($D47&amp;":"&amp;$E47)))=0)*(COUNTIF(data_aw5,ROW(INDIRECT($D47&amp;":"&amp;$E47)))=0)),"")</f>
        <v/>
      </c>
    </row>
    <row r="48" spans="2:90" x14ac:dyDescent="0.2">
      <c r="B48" s="58"/>
      <c r="C48" s="58"/>
      <c r="D48" s="60"/>
      <c r="E48" s="86"/>
      <c r="F48" s="105" t="str">
        <f ca="1">IF(OR(C48=$BQ$3,C48=$R$3,C48=$AA$3),SUMPRODUCT((WEEKDAY(ROW(INDIRECT($D48&amp;":"&amp;$E48)),2)&lt;6)*(COUNTIF(data_aw4,ROW(INDIRECT($D48&amp;":"&amp;$E48)))=0)*(COUNTIF(data_aw5,ROW(INDIRECT($D48&amp;":"&amp;$E48)))=0)),"")</f>
        <v/>
      </c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76"/>
      <c r="V48" s="88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6"/>
      <c r="BP48" s="76"/>
      <c r="BQ48" s="76"/>
      <c r="BR48" s="76"/>
      <c r="BS48" s="76"/>
      <c r="BT48" s="76"/>
      <c r="BU48" s="76"/>
      <c r="BV48" s="76"/>
      <c r="BW48" s="76"/>
      <c r="BX48" s="76"/>
      <c r="BY48" s="76"/>
      <c r="BZ48" s="76"/>
      <c r="CA48" s="76"/>
      <c r="CB48" s="83"/>
      <c r="CC48" s="85"/>
      <c r="CD48" s="85"/>
      <c r="CE48" s="85"/>
      <c r="CF48" s="85"/>
      <c r="CG48" s="85"/>
      <c r="CH48" s="85"/>
      <c r="CI48" s="85"/>
      <c r="CJ48" s="85"/>
      <c r="CK48" s="72"/>
      <c r="CL48" s="105" t="str">
        <f ca="1">IF(C48=$BQ$3,SUMPRODUCT((WEEKDAY(ROW(INDIRECT($D48&amp;":"&amp;$E48)),2)&lt;6)*(COUNTIF(data_aw4,ROW(INDIRECT($D48&amp;":"&amp;$E48)))=0)*(COUNTIF(data_aw5,ROW(INDIRECT($D48&amp;":"&amp;$E48)))=0)),"")</f>
        <v/>
      </c>
    </row>
    <row r="49" spans="2:90" x14ac:dyDescent="0.2">
      <c r="B49" s="58"/>
      <c r="C49" s="58"/>
      <c r="D49" s="60"/>
      <c r="E49" s="86"/>
      <c r="F49" s="105" t="str">
        <f ca="1">IF(OR(C49=$BQ$3,C49=$R$3,C49=$AA$3),SUMPRODUCT((WEEKDAY(ROW(INDIRECT($D49&amp;":"&amp;$E49)),2)&lt;6)*(COUNTIF(data_aw4,ROW(INDIRECT($D49&amp;":"&amp;$E49)))=0)*(COUNTIF(data_aw5,ROW(INDIRECT($D49&amp;":"&amp;$E49)))=0)),"")</f>
        <v/>
      </c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76"/>
      <c r="V49" s="88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6"/>
      <c r="BP49" s="76"/>
      <c r="BQ49" s="76"/>
      <c r="BR49" s="76"/>
      <c r="BS49" s="76"/>
      <c r="BT49" s="76"/>
      <c r="BU49" s="76"/>
      <c r="BV49" s="76"/>
      <c r="BW49" s="76"/>
      <c r="BX49" s="76"/>
      <c r="BY49" s="76"/>
      <c r="BZ49" s="76"/>
      <c r="CA49" s="76"/>
      <c r="CB49" s="83"/>
      <c r="CC49" s="85"/>
      <c r="CD49" s="85"/>
      <c r="CE49" s="85"/>
      <c r="CF49" s="85"/>
      <c r="CG49" s="85"/>
      <c r="CH49" s="85"/>
      <c r="CI49" s="85"/>
      <c r="CJ49" s="85"/>
      <c r="CK49" s="72"/>
      <c r="CL49" s="105" t="str">
        <f ca="1">IF(C49=$BQ$3,SUMPRODUCT((WEEKDAY(ROW(INDIRECT($D49&amp;":"&amp;$E49)),2)&lt;6)*(COUNTIF(data_aw4,ROW(INDIRECT($D49&amp;":"&amp;$E49)))=0)*(COUNTIF(data_aw5,ROW(INDIRECT($D49&amp;":"&amp;$E49)))=0)),"")</f>
        <v/>
      </c>
    </row>
    <row r="50" spans="2:90" x14ac:dyDescent="0.2">
      <c r="B50" s="58"/>
      <c r="C50" s="58"/>
      <c r="D50" s="60"/>
      <c r="E50" s="86"/>
      <c r="F50" s="105" t="str">
        <f ca="1">IF(OR(C50=$BQ$3,C50=$R$3,C50=$AA$3),SUMPRODUCT((WEEKDAY(ROW(INDIRECT($D50&amp;":"&amp;$E50)),2)&lt;6)*(COUNTIF(data_aw4,ROW(INDIRECT($D50&amp;":"&amp;$E50)))=0)*(COUNTIF(data_aw5,ROW(INDIRECT($D50&amp;":"&amp;$E50)))=0)),"")</f>
        <v/>
      </c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76"/>
      <c r="V50" s="88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83"/>
      <c r="CC50" s="85"/>
      <c r="CD50" s="85"/>
      <c r="CE50" s="85"/>
      <c r="CF50" s="85"/>
      <c r="CG50" s="85"/>
      <c r="CH50" s="85"/>
      <c r="CI50" s="85"/>
      <c r="CJ50" s="85"/>
      <c r="CK50" s="72"/>
      <c r="CL50" s="105" t="str">
        <f ca="1">IF(C50=$BQ$3,SUMPRODUCT((WEEKDAY(ROW(INDIRECT($D50&amp;":"&amp;$E50)),2)&lt;6)*(COUNTIF(data_aw4,ROW(INDIRECT($D50&amp;":"&amp;$E50)))=0)*(COUNTIF(data_aw5,ROW(INDIRECT($D50&amp;":"&amp;$E50)))=0)),"")</f>
        <v/>
      </c>
    </row>
    <row r="51" spans="2:90" x14ac:dyDescent="0.2">
      <c r="B51" s="58"/>
      <c r="C51" s="58"/>
      <c r="D51" s="60"/>
      <c r="E51" s="86"/>
      <c r="F51" s="105" t="str">
        <f ca="1">IF(OR(C51=$BQ$3,C51=$R$3,C51=$AA$3),SUMPRODUCT((WEEKDAY(ROW(INDIRECT($D51&amp;":"&amp;$E51)),2)&lt;6)*(COUNTIF(data_aw4,ROW(INDIRECT($D51&amp;":"&amp;$E51)))=0)*(COUNTIF(data_aw5,ROW(INDIRECT($D51&amp;":"&amp;$E51)))=0)),"")</f>
        <v/>
      </c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76"/>
      <c r="V51" s="88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6"/>
      <c r="BP51" s="76"/>
      <c r="BQ51" s="76"/>
      <c r="BR51" s="76"/>
      <c r="BS51" s="76"/>
      <c r="BT51" s="76"/>
      <c r="BU51" s="76"/>
      <c r="BV51" s="76"/>
      <c r="BW51" s="76"/>
      <c r="BX51" s="76"/>
      <c r="BY51" s="76"/>
      <c r="BZ51" s="76"/>
      <c r="CA51" s="76"/>
      <c r="CB51" s="83"/>
      <c r="CC51" s="85"/>
      <c r="CD51" s="85"/>
      <c r="CE51" s="85"/>
      <c r="CF51" s="85"/>
      <c r="CG51" s="85"/>
      <c r="CH51" s="85"/>
      <c r="CI51" s="85"/>
      <c r="CJ51" s="85"/>
      <c r="CK51" s="72"/>
      <c r="CL51" s="105" t="str">
        <f ca="1">IF(C51=$BQ$3,SUMPRODUCT((WEEKDAY(ROW(INDIRECT($D51&amp;":"&amp;$E51)),2)&lt;6)*(COUNTIF(data_aw4,ROW(INDIRECT($D51&amp;":"&amp;$E51)))=0)*(COUNTIF(data_aw5,ROW(INDIRECT($D51&amp;":"&amp;$E51)))=0)),"")</f>
        <v/>
      </c>
    </row>
    <row r="52" spans="2:90" x14ac:dyDescent="0.2">
      <c r="B52" s="58"/>
      <c r="C52" s="58"/>
      <c r="D52" s="60"/>
      <c r="E52" s="86"/>
      <c r="F52" s="105" t="str">
        <f ca="1">IF(OR(C52=$BQ$3,C52=$R$3,C52=$AA$3),SUMPRODUCT((WEEKDAY(ROW(INDIRECT($D52&amp;":"&amp;$E52)),2)&lt;6)*(COUNTIF(data_aw4,ROW(INDIRECT($D52&amp;":"&amp;$E52)))=0)*(COUNTIF(data_aw5,ROW(INDIRECT($D52&amp;":"&amp;$E52)))=0)),"")</f>
        <v/>
      </c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76"/>
      <c r="V52" s="88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6"/>
      <c r="BP52" s="76"/>
      <c r="BQ52" s="76"/>
      <c r="BR52" s="76"/>
      <c r="BS52" s="76"/>
      <c r="BT52" s="76"/>
      <c r="BU52" s="76"/>
      <c r="BV52" s="76"/>
      <c r="BW52" s="76"/>
      <c r="BX52" s="76"/>
      <c r="BY52" s="76"/>
      <c r="BZ52" s="76"/>
      <c r="CA52" s="76"/>
      <c r="CB52" s="83"/>
      <c r="CC52" s="85"/>
      <c r="CD52" s="85"/>
      <c r="CE52" s="85"/>
      <c r="CF52" s="85"/>
      <c r="CG52" s="85"/>
      <c r="CH52" s="85"/>
      <c r="CI52" s="85"/>
      <c r="CJ52" s="85"/>
      <c r="CK52" s="72"/>
      <c r="CL52" s="105" t="str">
        <f ca="1">IF(C52=$BQ$3,SUMPRODUCT((WEEKDAY(ROW(INDIRECT($D52&amp;":"&amp;$E52)),2)&lt;6)*(COUNTIF(data_aw4,ROW(INDIRECT($D52&amp;":"&amp;$E52)))=0)*(COUNTIF(data_aw5,ROW(INDIRECT($D52&amp;":"&amp;$E52)))=0)),"")</f>
        <v/>
      </c>
    </row>
    <row r="53" spans="2:90" x14ac:dyDescent="0.2">
      <c r="B53" s="58"/>
      <c r="C53" s="58"/>
      <c r="D53" s="60"/>
      <c r="E53" s="86"/>
      <c r="F53" s="105" t="str">
        <f ca="1">IF(OR(C53=$BQ$3,C53=$R$3,C53=$AA$3),SUMPRODUCT((WEEKDAY(ROW(INDIRECT($D53&amp;":"&amp;$E53)),2)&lt;6)*(COUNTIF(data_aw4,ROW(INDIRECT($D53&amp;":"&amp;$E53)))=0)*(COUNTIF(data_aw5,ROW(INDIRECT($D53&amp;":"&amp;$E53)))=0)),"")</f>
        <v/>
      </c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76"/>
      <c r="V53" s="88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6"/>
      <c r="BP53" s="76"/>
      <c r="BQ53" s="76"/>
      <c r="BR53" s="76"/>
      <c r="BS53" s="76"/>
      <c r="BT53" s="76"/>
      <c r="BU53" s="76"/>
      <c r="BV53" s="76"/>
      <c r="BW53" s="76"/>
      <c r="BX53" s="76"/>
      <c r="BY53" s="76"/>
      <c r="BZ53" s="76"/>
      <c r="CA53" s="76"/>
      <c r="CB53" s="83"/>
      <c r="CC53" s="85"/>
      <c r="CD53" s="85"/>
      <c r="CE53" s="85"/>
      <c r="CF53" s="85"/>
      <c r="CG53" s="85"/>
      <c r="CH53" s="85"/>
      <c r="CI53" s="85"/>
      <c r="CJ53" s="85"/>
      <c r="CK53" s="72"/>
      <c r="CL53" s="105" t="str">
        <f ca="1">IF(C53=$BQ$3,SUMPRODUCT((WEEKDAY(ROW(INDIRECT($D53&amp;":"&amp;$E53)),2)&lt;6)*(COUNTIF(data_aw4,ROW(INDIRECT($D53&amp;":"&amp;$E53)))=0)*(COUNTIF(data_aw5,ROW(INDIRECT($D53&amp;":"&amp;$E53)))=0)),"")</f>
        <v/>
      </c>
    </row>
    <row r="54" spans="2:90" s="15" customFormat="1" x14ac:dyDescent="0.2">
      <c r="B54" s="59"/>
      <c r="C54" s="59"/>
      <c r="D54" s="61"/>
      <c r="E54" s="87"/>
      <c r="F54" s="105" t="str">
        <f ca="1">IF(OR(C54=$BQ$3,C54=$R$3,C54=$AA$3),SUMPRODUCT((WEEKDAY(ROW(INDIRECT($D54&amp;":"&amp;$E54)),2)&lt;6)*(COUNTIF(data_aw4,ROW(INDIRECT($D54&amp;":"&amp;$E54)))=0)*(COUNTIF(data_aw5,ROW(INDIRECT($D54&amp;":"&amp;$E54)))=0)),"")</f>
        <v/>
      </c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78"/>
      <c r="V54" s="89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D54" s="79"/>
      <c r="BE54" s="79"/>
      <c r="BF54" s="79"/>
      <c r="BG54" s="79"/>
      <c r="BH54" s="79"/>
      <c r="BI54" s="79"/>
      <c r="BJ54" s="79"/>
      <c r="BK54" s="79"/>
      <c r="BL54" s="79"/>
      <c r="BM54" s="79"/>
      <c r="BN54" s="79"/>
      <c r="BO54" s="78"/>
      <c r="BP54" s="78"/>
      <c r="BQ54" s="78"/>
      <c r="BR54" s="78"/>
      <c r="BS54" s="78"/>
      <c r="BT54" s="78"/>
      <c r="BU54" s="78"/>
      <c r="BV54" s="78"/>
      <c r="BW54" s="78"/>
      <c r="BX54" s="78"/>
      <c r="BY54" s="78"/>
      <c r="BZ54" s="78"/>
      <c r="CA54" s="78"/>
      <c r="CB54" s="84"/>
      <c r="CC54" s="85"/>
      <c r="CD54" s="85"/>
      <c r="CE54" s="85"/>
      <c r="CF54" s="85"/>
      <c r="CG54" s="85"/>
      <c r="CH54" s="85"/>
      <c r="CI54" s="85"/>
      <c r="CJ54" s="85"/>
      <c r="CK54" s="73"/>
      <c r="CL54" s="105" t="str">
        <f ca="1">IF(C54=$BQ$3,SUMPRODUCT((WEEKDAY(ROW(INDIRECT($D54&amp;":"&amp;$E54)),2)&lt;6)*(COUNTIF(data_aw4,ROW(INDIRECT($D54&amp;":"&amp;$E54)))=0)*(COUNTIF(data_aw5,ROW(INDIRECT($D54&amp;":"&amp;$E54)))=0)),"")</f>
        <v/>
      </c>
    </row>
    <row r="55" spans="2:90" x14ac:dyDescent="0.2"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</row>
  </sheetData>
  <mergeCells count="369">
    <mergeCell ref="AA8:AC8"/>
    <mergeCell ref="AA9:AC9"/>
    <mergeCell ref="AA10:AC10"/>
    <mergeCell ref="AA11:AC11"/>
    <mergeCell ref="O2:Q3"/>
    <mergeCell ref="AA4:AC4"/>
    <mergeCell ref="AA5:AC5"/>
    <mergeCell ref="AA6:AC6"/>
    <mergeCell ref="AA7:AC7"/>
    <mergeCell ref="BQ12:BS12"/>
    <mergeCell ref="X12:Z12"/>
    <mergeCell ref="AD12:AF12"/>
    <mergeCell ref="AA12:AC12"/>
    <mergeCell ref="U9:W9"/>
    <mergeCell ref="U10:W10"/>
    <mergeCell ref="U11:W11"/>
    <mergeCell ref="U12:W12"/>
    <mergeCell ref="BQ8:BS8"/>
    <mergeCell ref="X8:Z8"/>
    <mergeCell ref="X9:Z9"/>
    <mergeCell ref="X10:Z10"/>
    <mergeCell ref="X11:Z11"/>
    <mergeCell ref="X7:Z7"/>
    <mergeCell ref="AD8:AF8"/>
    <mergeCell ref="AD9:AF9"/>
    <mergeCell ref="AD10:AF10"/>
    <mergeCell ref="I2:K3"/>
    <mergeCell ref="U4:W4"/>
    <mergeCell ref="U5:W5"/>
    <mergeCell ref="U6:W6"/>
    <mergeCell ref="U7:W7"/>
    <mergeCell ref="U8:W8"/>
    <mergeCell ref="X2:Z3"/>
    <mergeCell ref="X4:Z4"/>
    <mergeCell ref="X5:Z5"/>
    <mergeCell ref="X6:Z6"/>
    <mergeCell ref="AJ8:AL8"/>
    <mergeCell ref="AJ9:AL9"/>
    <mergeCell ref="AJ10:AL10"/>
    <mergeCell ref="AJ11:AL11"/>
    <mergeCell ref="AG12:AI12"/>
    <mergeCell ref="AJ12:AL12"/>
    <mergeCell ref="AM12:AO12"/>
    <mergeCell ref="BT12:BV12"/>
    <mergeCell ref="AG8:AI8"/>
    <mergeCell ref="AG9:AI9"/>
    <mergeCell ref="AG10:AI10"/>
    <mergeCell ref="AG11:AI11"/>
    <mergeCell ref="BT8:BV8"/>
    <mergeCell ref="BT9:BV9"/>
    <mergeCell ref="BT10:BV10"/>
    <mergeCell ref="BT11:BV11"/>
    <mergeCell ref="BQ9:BS9"/>
    <mergeCell ref="BQ10:BS10"/>
    <mergeCell ref="BQ11:BS11"/>
    <mergeCell ref="BQ4:BS4"/>
    <mergeCell ref="BQ5:BS5"/>
    <mergeCell ref="BQ6:BS6"/>
    <mergeCell ref="BQ7:BS7"/>
    <mergeCell ref="BT4:BV4"/>
    <mergeCell ref="AU19:BE19"/>
    <mergeCell ref="BT19:CB19"/>
    <mergeCell ref="AM8:AO8"/>
    <mergeCell ref="AM9:AO9"/>
    <mergeCell ref="AM10:AO10"/>
    <mergeCell ref="AM11:AO11"/>
    <mergeCell ref="BT5:BV5"/>
    <mergeCell ref="BT6:BV6"/>
    <mergeCell ref="BT7:BV7"/>
    <mergeCell ref="AM6:AO6"/>
    <mergeCell ref="AM7:AO7"/>
    <mergeCell ref="AG4:AI4"/>
    <mergeCell ref="AG5:AI5"/>
    <mergeCell ref="AG6:AI6"/>
    <mergeCell ref="AG7:AI7"/>
    <mergeCell ref="AD4:AF4"/>
    <mergeCell ref="AD5:AF5"/>
    <mergeCell ref="AD6:AF6"/>
    <mergeCell ref="AD7:AF7"/>
    <mergeCell ref="AJ4:AL4"/>
    <mergeCell ref="AJ5:AL5"/>
    <mergeCell ref="AJ6:AL6"/>
    <mergeCell ref="AJ7:AL7"/>
    <mergeCell ref="BT2:BV2"/>
    <mergeCell ref="BT3:BV3"/>
    <mergeCell ref="BQ2:BS2"/>
    <mergeCell ref="BQ3:BS3"/>
    <mergeCell ref="U2:W2"/>
    <mergeCell ref="U3:W3"/>
    <mergeCell ref="AD2:AF2"/>
    <mergeCell ref="AD3:AF3"/>
    <mergeCell ref="AA2:AC2"/>
    <mergeCell ref="AA3:AC3"/>
    <mergeCell ref="BK3:BM3"/>
    <mergeCell ref="BN3:BP3"/>
    <mergeCell ref="BH6:BJ6"/>
    <mergeCell ref="BK6:BM6"/>
    <mergeCell ref="BN6:BP6"/>
    <mergeCell ref="AV4:AX4"/>
    <mergeCell ref="AV3:AX3"/>
    <mergeCell ref="AY3:BA3"/>
    <mergeCell ref="BB3:BD3"/>
    <mergeCell ref="BE3:BG3"/>
    <mergeCell ref="BH3:BJ3"/>
    <mergeCell ref="BB4:BD4"/>
    <mergeCell ref="BE4:BG4"/>
    <mergeCell ref="BK4:BM4"/>
    <mergeCell ref="BN4:BP4"/>
    <mergeCell ref="BN2:BP2"/>
    <mergeCell ref="AP3:AR3"/>
    <mergeCell ref="AP4:AR4"/>
    <mergeCell ref="AP5:AR5"/>
    <mergeCell ref="AP6:AR6"/>
    <mergeCell ref="AP7:AR7"/>
    <mergeCell ref="AP8:AR8"/>
    <mergeCell ref="AP9:AR9"/>
    <mergeCell ref="AP10:AR10"/>
    <mergeCell ref="AS3:AU3"/>
    <mergeCell ref="AS4:AU4"/>
    <mergeCell ref="AS5:AU5"/>
    <mergeCell ref="AS6:AU6"/>
    <mergeCell ref="AS7:AU7"/>
    <mergeCell ref="AS9:AU9"/>
    <mergeCell ref="AS10:AU10"/>
    <mergeCell ref="AV9:AX9"/>
    <mergeCell ref="AV10:AX10"/>
    <mergeCell ref="AY10:BA10"/>
    <mergeCell ref="BB10:BD10"/>
    <mergeCell ref="AS8:AU8"/>
    <mergeCell ref="AV7:AX7"/>
    <mergeCell ref="AV8:AX8"/>
    <mergeCell ref="AY7:BA7"/>
    <mergeCell ref="BN8:BP8"/>
    <mergeCell ref="AY9:BA9"/>
    <mergeCell ref="BB9:BD9"/>
    <mergeCell ref="BE9:BG9"/>
    <mergeCell ref="BH9:BJ9"/>
    <mergeCell ref="BK9:BM9"/>
    <mergeCell ref="BN9:BP9"/>
    <mergeCell ref="AY4:BA4"/>
    <mergeCell ref="BH4:BJ4"/>
    <mergeCell ref="AY5:BA5"/>
    <mergeCell ref="BB5:BD5"/>
    <mergeCell ref="BE5:BG5"/>
    <mergeCell ref="BH5:BJ5"/>
    <mergeCell ref="BK5:BM5"/>
    <mergeCell ref="BN5:BP5"/>
    <mergeCell ref="BB7:BD7"/>
    <mergeCell ref="BE7:BG7"/>
    <mergeCell ref="BH7:BJ7"/>
    <mergeCell ref="BK7:BM7"/>
    <mergeCell ref="BN7:BP7"/>
    <mergeCell ref="AY8:BA8"/>
    <mergeCell ref="AY6:BA6"/>
    <mergeCell ref="BB6:BD6"/>
    <mergeCell ref="BE6:BG6"/>
    <mergeCell ref="BN12:BP12"/>
    <mergeCell ref="AY13:BA13"/>
    <mergeCell ref="BB13:BD13"/>
    <mergeCell ref="BE13:BG13"/>
    <mergeCell ref="BH13:BJ13"/>
    <mergeCell ref="BK13:BM13"/>
    <mergeCell ref="BN13:BP13"/>
    <mergeCell ref="BE10:BG10"/>
    <mergeCell ref="BH10:BJ10"/>
    <mergeCell ref="BK10:BM10"/>
    <mergeCell ref="BN10:BP10"/>
    <mergeCell ref="AY11:BA11"/>
    <mergeCell ref="BB11:BD11"/>
    <mergeCell ref="BE11:BG11"/>
    <mergeCell ref="BH11:BJ11"/>
    <mergeCell ref="BK11:BM11"/>
    <mergeCell ref="BN11:BP11"/>
    <mergeCell ref="AY12:BA12"/>
    <mergeCell ref="BB12:BD12"/>
    <mergeCell ref="I11:K11"/>
    <mergeCell ref="I12:K12"/>
    <mergeCell ref="L11:N11"/>
    <mergeCell ref="L12:N12"/>
    <mergeCell ref="O12:Q12"/>
    <mergeCell ref="AS13:AU13"/>
    <mergeCell ref="AV13:AX13"/>
    <mergeCell ref="BE12:BG12"/>
    <mergeCell ref="BH12:BJ12"/>
    <mergeCell ref="AP11:AR11"/>
    <mergeCell ref="AP12:AR12"/>
    <mergeCell ref="AP13:AR13"/>
    <mergeCell ref="AS11:AU11"/>
    <mergeCell ref="AS12:AU12"/>
    <mergeCell ref="AV11:AX11"/>
    <mergeCell ref="AV12:AX12"/>
    <mergeCell ref="AD11:AF11"/>
    <mergeCell ref="O11:Q11"/>
    <mergeCell ref="R2:T2"/>
    <mergeCell ref="R3:T3"/>
    <mergeCell ref="I4:K4"/>
    <mergeCell ref="I5:K5"/>
    <mergeCell ref="I6:K6"/>
    <mergeCell ref="I7:K7"/>
    <mergeCell ref="I8:K8"/>
    <mergeCell ref="I9:K9"/>
    <mergeCell ref="I10:K10"/>
    <mergeCell ref="L4:N4"/>
    <mergeCell ref="L5:N5"/>
    <mergeCell ref="L6:N6"/>
    <mergeCell ref="L7:N7"/>
    <mergeCell ref="L8:N8"/>
    <mergeCell ref="L9:N9"/>
    <mergeCell ref="L10:N10"/>
    <mergeCell ref="R4:T4"/>
    <mergeCell ref="R5:T5"/>
    <mergeCell ref="R6:T6"/>
    <mergeCell ref="R7:T7"/>
    <mergeCell ref="R8:T8"/>
    <mergeCell ref="R9:T9"/>
    <mergeCell ref="R10:T10"/>
    <mergeCell ref="BQ13:BS13"/>
    <mergeCell ref="BT13:BV13"/>
    <mergeCell ref="AG13:AI13"/>
    <mergeCell ref="AJ13:AL13"/>
    <mergeCell ref="AM13:AO13"/>
    <mergeCell ref="I14:K14"/>
    <mergeCell ref="L14:N14"/>
    <mergeCell ref="O14:Q14"/>
    <mergeCell ref="R14:T14"/>
    <mergeCell ref="U14:W14"/>
    <mergeCell ref="X14:Z14"/>
    <mergeCell ref="AA14:AC14"/>
    <mergeCell ref="AD14:AF14"/>
    <mergeCell ref="BQ14:BS14"/>
    <mergeCell ref="BT14:BV14"/>
    <mergeCell ref="AG14:AI14"/>
    <mergeCell ref="AJ14:AL14"/>
    <mergeCell ref="AM14:AO14"/>
    <mergeCell ref="I13:K13"/>
    <mergeCell ref="L13:N13"/>
    <mergeCell ref="O13:Q13"/>
    <mergeCell ref="R13:T13"/>
    <mergeCell ref="U13:W13"/>
    <mergeCell ref="X13:Z13"/>
    <mergeCell ref="BQ16:BS16"/>
    <mergeCell ref="BT16:BV16"/>
    <mergeCell ref="AG16:AI16"/>
    <mergeCell ref="AJ16:AL16"/>
    <mergeCell ref="AM16:AO16"/>
    <mergeCell ref="I15:K15"/>
    <mergeCell ref="L15:N15"/>
    <mergeCell ref="O15:Q15"/>
    <mergeCell ref="R15:T15"/>
    <mergeCell ref="U15:W15"/>
    <mergeCell ref="X15:Z15"/>
    <mergeCell ref="AA15:AC15"/>
    <mergeCell ref="AD15:AF15"/>
    <mergeCell ref="C2:C3"/>
    <mergeCell ref="B2:B17"/>
    <mergeCell ref="I17:K17"/>
    <mergeCell ref="L17:N17"/>
    <mergeCell ref="O17:Q17"/>
    <mergeCell ref="R17:T17"/>
    <mergeCell ref="U17:W17"/>
    <mergeCell ref="X17:Z17"/>
    <mergeCell ref="F17:G17"/>
    <mergeCell ref="D2:D3"/>
    <mergeCell ref="I16:K16"/>
    <mergeCell ref="L16:N16"/>
    <mergeCell ref="O16:Q16"/>
    <mergeCell ref="R16:T16"/>
    <mergeCell ref="U16:W16"/>
    <mergeCell ref="X16:Z16"/>
    <mergeCell ref="L2:N3"/>
    <mergeCell ref="O4:Q4"/>
    <mergeCell ref="O5:Q5"/>
    <mergeCell ref="O6:Q6"/>
    <mergeCell ref="O7:Q7"/>
    <mergeCell ref="O8:Q8"/>
    <mergeCell ref="O9:Q9"/>
    <mergeCell ref="O10:Q10"/>
    <mergeCell ref="BQ17:BS17"/>
    <mergeCell ref="BT17:BV17"/>
    <mergeCell ref="AG17:AI17"/>
    <mergeCell ref="AJ17:AL17"/>
    <mergeCell ref="AM17:AO17"/>
    <mergeCell ref="F2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BQ15:BS15"/>
    <mergeCell ref="BT15:BV15"/>
    <mergeCell ref="AG15:AI15"/>
    <mergeCell ref="AJ15:AL15"/>
    <mergeCell ref="AM15:AO15"/>
    <mergeCell ref="BN15:BP15"/>
    <mergeCell ref="AP14:AR14"/>
    <mergeCell ref="AS14:AU14"/>
    <mergeCell ref="AV14:AX14"/>
    <mergeCell ref="AY14:BA14"/>
    <mergeCell ref="BB14:BD14"/>
    <mergeCell ref="BE14:BG14"/>
    <mergeCell ref="BH14:BJ14"/>
    <mergeCell ref="BK14:BM14"/>
    <mergeCell ref="BN14:BP14"/>
    <mergeCell ref="BN17:BP17"/>
    <mergeCell ref="AP16:AR16"/>
    <mergeCell ref="AS16:AU16"/>
    <mergeCell ref="AV16:AX16"/>
    <mergeCell ref="AY16:BA16"/>
    <mergeCell ref="BB16:BD16"/>
    <mergeCell ref="BE16:BG16"/>
    <mergeCell ref="BH16:BJ16"/>
    <mergeCell ref="BK16:BM16"/>
    <mergeCell ref="BN16:BP16"/>
    <mergeCell ref="BE2:BG2"/>
    <mergeCell ref="BH2:BJ2"/>
    <mergeCell ref="BK2:BM2"/>
    <mergeCell ref="AP17:AR17"/>
    <mergeCell ref="AS17:AU17"/>
    <mergeCell ref="AV17:AX17"/>
    <mergeCell ref="AY17:BA17"/>
    <mergeCell ref="BB17:BD17"/>
    <mergeCell ref="BE17:BG17"/>
    <mergeCell ref="BH17:BJ17"/>
    <mergeCell ref="BK17:BM17"/>
    <mergeCell ref="AP15:AR15"/>
    <mergeCell ref="AS15:AU15"/>
    <mergeCell ref="AV15:AX15"/>
    <mergeCell ref="AY15:BA15"/>
    <mergeCell ref="BB15:BD15"/>
    <mergeCell ref="BE15:BG15"/>
    <mergeCell ref="BH15:BJ15"/>
    <mergeCell ref="BK15:BM15"/>
    <mergeCell ref="BK12:BM12"/>
    <mergeCell ref="BB8:BD8"/>
    <mergeCell ref="BE8:BG8"/>
    <mergeCell ref="BH8:BJ8"/>
    <mergeCell ref="BK8:BM8"/>
    <mergeCell ref="AJ3:AL3"/>
    <mergeCell ref="AM3:AO3"/>
    <mergeCell ref="S19:W19"/>
    <mergeCell ref="AM2:AO2"/>
    <mergeCell ref="AP2:AR2"/>
    <mergeCell ref="AS2:AU2"/>
    <mergeCell ref="AV2:AX2"/>
    <mergeCell ref="AY2:BA2"/>
    <mergeCell ref="BB2:BD2"/>
    <mergeCell ref="AA17:AC17"/>
    <mergeCell ref="AD17:AF17"/>
    <mergeCell ref="AA16:AC16"/>
    <mergeCell ref="AD16:AF16"/>
    <mergeCell ref="AA13:AC13"/>
    <mergeCell ref="AD13:AF13"/>
    <mergeCell ref="R11:T11"/>
    <mergeCell ref="R12:T12"/>
    <mergeCell ref="AV5:AX5"/>
    <mergeCell ref="AV6:AX6"/>
    <mergeCell ref="AG2:AI2"/>
    <mergeCell ref="AG3:AI3"/>
    <mergeCell ref="AJ2:AL2"/>
    <mergeCell ref="AM4:AO4"/>
    <mergeCell ref="AM5:AO5"/>
  </mergeCells>
  <conditionalFormatting sqref="C22:C54">
    <cfRule type="containsText" dxfId="33" priority="16" operator="containsText" text="cm">
      <formula>NOT(ISERROR(SEARCH("cm",C22)))</formula>
    </cfRule>
  </conditionalFormatting>
  <conditionalFormatting sqref="G19:CJ54">
    <cfRule type="expression" dxfId="32" priority="15">
      <formula>DAY(G$20)=DAY(EOMONTH(DATE($D$19,MONTH(G$20),1),0))</formula>
    </cfRule>
  </conditionalFormatting>
  <conditionalFormatting sqref="BF19:BS19 AG19:AT19 CC19:CJ19">
    <cfRule type="expression" dxfId="31" priority="14">
      <formula>MONTH(AG$20)=7</formula>
    </cfRule>
  </conditionalFormatting>
  <conditionalFormatting sqref="BT19">
    <cfRule type="expression" dxfId="30" priority="5">
      <formula>DAY(BT$20)=15</formula>
    </cfRule>
    <cfRule type="expression" dxfId="29" priority="6">
      <formula>MONTH(BT$20)=7</formula>
    </cfRule>
  </conditionalFormatting>
  <conditionalFormatting sqref="G22:CJ54">
    <cfRule type="expression" dxfId="28" priority="17">
      <formula>COUNTIF(data_aw6,G$20)&gt;0</formula>
    </cfRule>
    <cfRule type="expression" dxfId="27" priority="18">
      <formula>COUNTIF(data_aw5,G$20)&gt;0</formula>
    </cfRule>
    <cfRule type="expression" dxfId="26" priority="19">
      <formula>COUNTIF(data_aw4,G$20)&gt;0</formula>
    </cfRule>
    <cfRule type="expression" dxfId="25" priority="20">
      <formula>AND(G$20&lt;&gt;0,WEEKDAY(G$20,2)&gt;5)</formula>
    </cfRule>
    <cfRule type="expression" dxfId="24" priority="21">
      <formula>AND($C22="CM",SUMPRODUCT(($D22&lt;=G$20)*($E22&gt;=G$20)))</formula>
    </cfRule>
    <cfRule type="expression" dxfId="23" priority="22">
      <formula>AND($C22="VA",SUMPRODUCT(($D22&lt;=G$20)*($E22&gt;=G$20)))</formula>
    </cfRule>
  </conditionalFormatting>
  <conditionalFormatting sqref="B22:B54">
    <cfRule type="expression" dxfId="22" priority="2">
      <formula>SUMPRODUCT((($C$22:$C$54&lt;&gt;"CM")*($C$22:$C$54&lt;&gt;""))*(D22&lt;=$E$22:$E$54)*(E22&gt;=$D$22:$D$54)*(ROW()&lt;&gt;ROW($C$22:$C$54)))</formula>
    </cfRule>
  </conditionalFormatting>
  <conditionalFormatting sqref="H4:BV17">
    <cfRule type="containsBlanks" dxfId="21" priority="1">
      <formula>LEN(TRIM(H4))=0</formula>
    </cfRule>
  </conditionalFormatting>
  <dataValidations count="3">
    <dataValidation type="list" allowBlank="1" showInputMessage="1" showErrorMessage="1" sqref="B22:B54 D4:D17">
      <formula1>datab</formula1>
    </dataValidation>
    <dataValidation type="list" allowBlank="1" showInputMessage="1" showErrorMessage="1" sqref="D19">
      <formula1>nb</formula1>
    </dataValidation>
    <dataValidation type="list" allowBlank="1" showInputMessage="1" showErrorMessage="1" sqref="C22:C54">
      <formula1>datak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Scroll Bar 42">
              <controlPr defaultSize="0" autoPict="0">
                <anchor moveWithCells="1">
                  <from>
                    <xdr:col>4</xdr:col>
                    <xdr:colOff>28575</xdr:colOff>
                    <xdr:row>18</xdr:row>
                    <xdr:rowOff>38100</xdr:rowOff>
                  </from>
                  <to>
                    <xdr:col>4</xdr:col>
                    <xdr:colOff>571500</xdr:colOff>
                    <xdr:row>18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0"/>
  <sheetViews>
    <sheetView workbookViewId="0">
      <selection activeCell="D4" sqref="D4"/>
    </sheetView>
  </sheetViews>
  <sheetFormatPr baseColWidth="10" defaultRowHeight="13.5" x14ac:dyDescent="0.25"/>
  <cols>
    <col min="1" max="2" width="11.42578125" style="68"/>
    <col min="3" max="3" width="8.28515625" style="68" customWidth="1"/>
    <col min="4" max="5" width="11.42578125" style="68"/>
    <col min="6" max="6" width="15.7109375" style="68" bestFit="1" customWidth="1"/>
    <col min="7" max="16384" width="11.42578125" style="68"/>
  </cols>
  <sheetData>
    <row r="1" spans="1:4" x14ac:dyDescent="0.25">
      <c r="A1" s="68" t="s">
        <v>3</v>
      </c>
      <c r="B1" s="68" t="s">
        <v>4</v>
      </c>
      <c r="C1" s="68" t="s">
        <v>10</v>
      </c>
      <c r="D1" s="68" t="s">
        <v>61</v>
      </c>
    </row>
    <row r="2" spans="1:4" x14ac:dyDescent="0.25">
      <c r="B2" s="68" t="s">
        <v>13</v>
      </c>
      <c r="C2" s="74">
        <v>4.583333333333333</v>
      </c>
    </row>
    <row r="3" spans="1:4" x14ac:dyDescent="0.25">
      <c r="B3" s="68" t="s">
        <v>59</v>
      </c>
      <c r="C3" s="74">
        <v>4.166666666666667</v>
      </c>
      <c r="D3" s="75">
        <v>0.20833333333333334</v>
      </c>
    </row>
    <row r="4" spans="1:4" x14ac:dyDescent="0.25">
      <c r="B4" s="68" t="s">
        <v>14</v>
      </c>
      <c r="C4" s="74">
        <v>3.2638888888888888</v>
      </c>
    </row>
    <row r="5" spans="1:4" x14ac:dyDescent="0.25">
      <c r="B5" s="68" t="s">
        <v>17</v>
      </c>
    </row>
    <row r="6" spans="1:4" x14ac:dyDescent="0.25">
      <c r="B6" s="68" t="s">
        <v>17</v>
      </c>
    </row>
    <row r="7" spans="1:4" x14ac:dyDescent="0.25">
      <c r="B7" s="68" t="s">
        <v>17</v>
      </c>
    </row>
    <row r="8" spans="1:4" x14ac:dyDescent="0.25">
      <c r="B8" s="68" t="s">
        <v>17</v>
      </c>
    </row>
    <row r="9" spans="1:4" x14ac:dyDescent="0.25">
      <c r="B9" s="68" t="s">
        <v>17</v>
      </c>
    </row>
    <row r="10" spans="1:4" x14ac:dyDescent="0.25">
      <c r="B10" s="68" t="s">
        <v>17</v>
      </c>
    </row>
    <row r="11" spans="1:4" x14ac:dyDescent="0.25">
      <c r="B11" s="68" t="s">
        <v>17</v>
      </c>
    </row>
    <row r="12" spans="1:4" x14ac:dyDescent="0.25">
      <c r="B12" s="68" t="s">
        <v>17</v>
      </c>
    </row>
    <row r="13" spans="1:4" x14ac:dyDescent="0.25">
      <c r="B13" s="68" t="s">
        <v>17</v>
      </c>
    </row>
    <row r="14" spans="1:4" x14ac:dyDescent="0.25">
      <c r="B14" s="68" t="s">
        <v>17</v>
      </c>
    </row>
    <row r="15" spans="1:4" x14ac:dyDescent="0.25">
      <c r="B15" s="68" t="s">
        <v>17</v>
      </c>
    </row>
    <row r="16" spans="1:4" x14ac:dyDescent="0.25">
      <c r="B16" s="68" t="s">
        <v>17</v>
      </c>
    </row>
    <row r="17" spans="2:2" x14ac:dyDescent="0.25">
      <c r="B17" s="68" t="s">
        <v>17</v>
      </c>
    </row>
    <row r="18" spans="2:2" x14ac:dyDescent="0.25">
      <c r="B18" s="68" t="s">
        <v>17</v>
      </c>
    </row>
    <row r="19" spans="2:2" x14ac:dyDescent="0.25">
      <c r="B19" s="68" t="s">
        <v>17</v>
      </c>
    </row>
    <row r="20" spans="2:2" x14ac:dyDescent="0.25">
      <c r="B20" s="68" t="s">
        <v>17</v>
      </c>
    </row>
    <row r="21" spans="2:2" x14ac:dyDescent="0.25">
      <c r="B21" s="68" t="s">
        <v>17</v>
      </c>
    </row>
    <row r="22" spans="2:2" x14ac:dyDescent="0.25">
      <c r="B22" s="68" t="s">
        <v>17</v>
      </c>
    </row>
    <row r="23" spans="2:2" x14ac:dyDescent="0.25">
      <c r="B23" s="68" t="s">
        <v>17</v>
      </c>
    </row>
    <row r="24" spans="2:2" x14ac:dyDescent="0.25">
      <c r="B24" s="68" t="s">
        <v>17</v>
      </c>
    </row>
    <row r="25" spans="2:2" x14ac:dyDescent="0.25">
      <c r="B25" s="68" t="s">
        <v>17</v>
      </c>
    </row>
    <row r="26" spans="2:2" x14ac:dyDescent="0.25">
      <c r="B26" s="68" t="s">
        <v>17</v>
      </c>
    </row>
    <row r="27" spans="2:2" x14ac:dyDescent="0.25">
      <c r="B27" s="68" t="s">
        <v>17</v>
      </c>
    </row>
    <row r="28" spans="2:2" x14ac:dyDescent="0.25">
      <c r="B28" s="68" t="s">
        <v>17</v>
      </c>
    </row>
    <row r="29" spans="2:2" x14ac:dyDescent="0.25">
      <c r="B29" s="68" t="s">
        <v>17</v>
      </c>
    </row>
    <row r="30" spans="2:2" x14ac:dyDescent="0.25">
      <c r="B30" s="68" t="s">
        <v>17</v>
      </c>
    </row>
    <row r="31" spans="2:2" x14ac:dyDescent="0.25">
      <c r="B31" s="68" t="s">
        <v>17</v>
      </c>
    </row>
    <row r="32" spans="2:2" x14ac:dyDescent="0.25">
      <c r="B32" s="68" t="s">
        <v>17</v>
      </c>
    </row>
    <row r="33" spans="1:6" x14ac:dyDescent="0.25">
      <c r="B33" s="68" t="s">
        <v>17</v>
      </c>
    </row>
    <row r="34" spans="1:6" x14ac:dyDescent="0.25">
      <c r="B34" s="68" t="s">
        <v>17</v>
      </c>
    </row>
    <row r="35" spans="1:6" x14ac:dyDescent="0.25">
      <c r="B35" s="68" t="s">
        <v>17</v>
      </c>
    </row>
    <row r="36" spans="1:6" x14ac:dyDescent="0.25">
      <c r="B36" s="68" t="s">
        <v>17</v>
      </c>
    </row>
    <row r="37" spans="1:6" x14ac:dyDescent="0.25">
      <c r="B37" s="68" t="s">
        <v>17</v>
      </c>
    </row>
    <row r="38" spans="1:6" x14ac:dyDescent="0.25">
      <c r="B38" s="68" t="s">
        <v>17</v>
      </c>
    </row>
    <row r="39" spans="1:6" x14ac:dyDescent="0.25">
      <c r="B39" s="68" t="s">
        <v>17</v>
      </c>
    </row>
    <row r="40" spans="1:6" x14ac:dyDescent="0.25">
      <c r="A40" s="69"/>
      <c r="B40" s="69" t="s">
        <v>17</v>
      </c>
      <c r="C40" s="69"/>
      <c r="D40" s="69"/>
      <c r="E40" s="69"/>
      <c r="F40" s="6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B337"/>
  <sheetViews>
    <sheetView topLeftCell="B1" workbookViewId="0">
      <selection activeCell="K4" sqref="K4"/>
    </sheetView>
  </sheetViews>
  <sheetFormatPr baseColWidth="10" defaultRowHeight="13.5" x14ac:dyDescent="0.25"/>
  <cols>
    <col min="1" max="1" width="4.28515625" customWidth="1"/>
    <col min="6" max="6" width="15.7109375" bestFit="1" customWidth="1"/>
    <col min="7" max="7" width="15.7109375" customWidth="1"/>
    <col min="9" max="9" width="15.7109375" customWidth="1"/>
    <col min="11" max="11" width="21.5703125" bestFit="1" customWidth="1"/>
    <col min="14" max="14" width="12.85546875" customWidth="1"/>
    <col min="48" max="48" width="27.28515625" style="14" bestFit="1" customWidth="1"/>
    <col min="49" max="49" width="17.140625" style="4" bestFit="1" customWidth="1"/>
    <col min="50" max="50" width="35.28515625" style="15" bestFit="1" customWidth="1"/>
    <col min="51" max="51" width="17.140625" style="51" bestFit="1" customWidth="1"/>
    <col min="52" max="52" width="36.85546875" style="4" customWidth="1"/>
    <col min="53" max="53" width="15.7109375" bestFit="1" customWidth="1"/>
  </cols>
  <sheetData>
    <row r="1" spans="1:54" ht="18" x14ac:dyDescent="0.3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K1" s="1" t="s">
        <v>10</v>
      </c>
      <c r="N1" s="3">
        <v>41640</v>
      </c>
      <c r="O1" s="3">
        <v>41640</v>
      </c>
      <c r="P1">
        <v>2014</v>
      </c>
      <c r="AV1" s="5" t="s">
        <v>19</v>
      </c>
      <c r="AW1" s="6">
        <v>41640</v>
      </c>
      <c r="AX1" s="7" t="s">
        <v>19</v>
      </c>
      <c r="AY1" s="8">
        <v>42005</v>
      </c>
      <c r="AZ1" s="9">
        <f>AW1</f>
        <v>41640</v>
      </c>
      <c r="BA1" s="56">
        <f>AW1</f>
        <v>41640</v>
      </c>
      <c r="BB1" s="3">
        <f>AY1</f>
        <v>42005</v>
      </c>
    </row>
    <row r="2" spans="1:54" ht="18" x14ac:dyDescent="0.35">
      <c r="B2" t="s">
        <v>15</v>
      </c>
      <c r="K2" s="1" t="s">
        <v>62</v>
      </c>
      <c r="N2" s="3">
        <v>41671</v>
      </c>
      <c r="O2" s="3">
        <v>42005</v>
      </c>
      <c r="P2">
        <v>2015</v>
      </c>
      <c r="AV2" s="10" t="s">
        <v>20</v>
      </c>
      <c r="AW2" s="11">
        <v>41640</v>
      </c>
      <c r="AX2" s="12" t="s">
        <v>21</v>
      </c>
      <c r="AY2" s="13">
        <v>42005</v>
      </c>
      <c r="AZ2" s="12" t="s">
        <v>21</v>
      </c>
      <c r="BA2" s="56">
        <f t="shared" ref="BA2:BA50" si="0">AW2</f>
        <v>41640</v>
      </c>
      <c r="BB2" s="3">
        <f t="shared" ref="BB2:BB50" si="1">AY2</f>
        <v>42005</v>
      </c>
    </row>
    <row r="3" spans="1:54" ht="18" x14ac:dyDescent="0.35">
      <c r="B3" t="s">
        <v>84</v>
      </c>
      <c r="K3" s="1" t="s">
        <v>18</v>
      </c>
      <c r="N3" s="3">
        <v>41699</v>
      </c>
      <c r="O3" s="3">
        <v>42370</v>
      </c>
      <c r="P3">
        <v>2016</v>
      </c>
      <c r="AW3" s="11">
        <v>41750</v>
      </c>
      <c r="AX3" s="4" t="s">
        <v>22</v>
      </c>
      <c r="AY3" s="13">
        <v>42100</v>
      </c>
      <c r="AZ3" s="4" t="s">
        <v>23</v>
      </c>
      <c r="BA3" s="56">
        <f t="shared" si="0"/>
        <v>41750</v>
      </c>
      <c r="BB3" s="3">
        <f t="shared" si="1"/>
        <v>42100</v>
      </c>
    </row>
    <row r="4" spans="1:54" ht="18" x14ac:dyDescent="0.35">
      <c r="B4" t="s">
        <v>67</v>
      </c>
      <c r="K4" s="1" t="s">
        <v>9</v>
      </c>
      <c r="N4" s="3">
        <v>41730</v>
      </c>
      <c r="O4" s="3">
        <v>42736</v>
      </c>
      <c r="P4">
        <v>2017</v>
      </c>
      <c r="AW4" s="11">
        <v>41760</v>
      </c>
      <c r="AX4" s="12" t="s">
        <v>24</v>
      </c>
      <c r="AY4" s="13">
        <v>42125</v>
      </c>
      <c r="AZ4" s="12" t="s">
        <v>24</v>
      </c>
      <c r="BA4" s="56">
        <f t="shared" si="0"/>
        <v>41760</v>
      </c>
      <c r="BB4" s="3">
        <f t="shared" si="1"/>
        <v>42125</v>
      </c>
    </row>
    <row r="5" spans="1:54" ht="18" x14ac:dyDescent="0.35">
      <c r="B5" t="s">
        <v>14</v>
      </c>
      <c r="K5" s="1" t="s">
        <v>11</v>
      </c>
      <c r="N5" s="3">
        <v>41760</v>
      </c>
      <c r="O5" s="3">
        <v>43101</v>
      </c>
      <c r="P5">
        <v>2018</v>
      </c>
      <c r="AW5" s="11">
        <v>41788</v>
      </c>
      <c r="AX5" s="15" t="s">
        <v>25</v>
      </c>
      <c r="AY5" s="13">
        <v>42133</v>
      </c>
      <c r="AZ5" s="15" t="s">
        <v>25</v>
      </c>
      <c r="BA5" s="56">
        <f t="shared" si="0"/>
        <v>41788</v>
      </c>
      <c r="BB5" s="3">
        <f t="shared" si="1"/>
        <v>42133</v>
      </c>
    </row>
    <row r="6" spans="1:54" ht="18" x14ac:dyDescent="0.35">
      <c r="B6" t="s">
        <v>68</v>
      </c>
      <c r="K6" s="1" t="s">
        <v>12</v>
      </c>
      <c r="N6" s="3">
        <v>41791</v>
      </c>
      <c r="O6" s="3">
        <v>43466</v>
      </c>
      <c r="P6">
        <v>2019</v>
      </c>
      <c r="AW6" s="11">
        <v>41799</v>
      </c>
      <c r="AX6" s="15" t="s">
        <v>26</v>
      </c>
      <c r="AY6" s="13">
        <v>42144</v>
      </c>
      <c r="AZ6" s="15" t="s">
        <v>26</v>
      </c>
      <c r="BA6" s="56">
        <f t="shared" si="0"/>
        <v>41799</v>
      </c>
      <c r="BB6" s="3">
        <f t="shared" si="1"/>
        <v>42144</v>
      </c>
    </row>
    <row r="7" spans="1:54" ht="15" x14ac:dyDescent="0.25">
      <c r="B7" t="s">
        <v>13</v>
      </c>
      <c r="N7" s="3">
        <v>41821</v>
      </c>
      <c r="O7" s="3">
        <v>43831</v>
      </c>
      <c r="P7">
        <v>2020</v>
      </c>
      <c r="AW7" s="11">
        <v>41841</v>
      </c>
      <c r="AX7" s="16" t="s">
        <v>27</v>
      </c>
      <c r="AY7" s="13">
        <v>42206</v>
      </c>
      <c r="AZ7" s="16" t="s">
        <v>27</v>
      </c>
      <c r="BA7" s="56">
        <f t="shared" si="0"/>
        <v>41841</v>
      </c>
      <c r="BB7" s="3">
        <f t="shared" si="1"/>
        <v>42206</v>
      </c>
    </row>
    <row r="8" spans="1:54" ht="15" x14ac:dyDescent="0.25">
      <c r="B8" t="s">
        <v>86</v>
      </c>
      <c r="N8" s="3">
        <v>41852</v>
      </c>
      <c r="O8" s="3">
        <v>44197</v>
      </c>
      <c r="P8">
        <v>2021</v>
      </c>
      <c r="AW8" s="11">
        <v>41866</v>
      </c>
      <c r="AX8" s="15" t="s">
        <v>28</v>
      </c>
      <c r="AY8" s="13">
        <v>42231</v>
      </c>
      <c r="AZ8" s="15" t="s">
        <v>28</v>
      </c>
      <c r="BA8" s="56">
        <f t="shared" si="0"/>
        <v>41866</v>
      </c>
      <c r="BB8" s="3">
        <f t="shared" si="1"/>
        <v>42231</v>
      </c>
    </row>
    <row r="9" spans="1:54" ht="15" x14ac:dyDescent="0.25">
      <c r="B9" t="s">
        <v>66</v>
      </c>
      <c r="N9" s="3">
        <v>41883</v>
      </c>
      <c r="O9" s="3">
        <v>44562</v>
      </c>
      <c r="P9">
        <v>2022</v>
      </c>
      <c r="AW9" s="11">
        <v>41909</v>
      </c>
      <c r="AX9" s="16" t="s">
        <v>29</v>
      </c>
      <c r="AY9" s="13">
        <v>42274</v>
      </c>
      <c r="AZ9" s="16" t="s">
        <v>30</v>
      </c>
      <c r="BA9" s="56">
        <f t="shared" si="0"/>
        <v>41909</v>
      </c>
      <c r="BB9" s="3">
        <f t="shared" si="1"/>
        <v>42274</v>
      </c>
    </row>
    <row r="10" spans="1:54" ht="15" x14ac:dyDescent="0.25">
      <c r="B10" t="s">
        <v>70</v>
      </c>
      <c r="N10" s="3">
        <v>41913</v>
      </c>
      <c r="O10" s="3">
        <v>44927</v>
      </c>
      <c r="P10">
        <v>2023</v>
      </c>
      <c r="AW10" s="11">
        <v>41944</v>
      </c>
      <c r="AX10" s="15" t="s">
        <v>31</v>
      </c>
      <c r="AY10" s="13">
        <v>42309</v>
      </c>
      <c r="AZ10" s="15" t="s">
        <v>31</v>
      </c>
      <c r="BA10" s="56">
        <f t="shared" si="0"/>
        <v>41944</v>
      </c>
      <c r="BB10" s="3">
        <f t="shared" si="1"/>
        <v>42309</v>
      </c>
    </row>
    <row r="11" spans="1:54" ht="15" x14ac:dyDescent="0.25">
      <c r="B11" t="s">
        <v>16</v>
      </c>
      <c r="N11" s="3">
        <v>41944</v>
      </c>
      <c r="O11" s="3">
        <v>45292</v>
      </c>
      <c r="P11">
        <v>2024</v>
      </c>
      <c r="AW11" s="11">
        <v>41945</v>
      </c>
      <c r="AX11" s="15" t="s">
        <v>32</v>
      </c>
      <c r="AY11" s="13">
        <v>42310</v>
      </c>
      <c r="AZ11" s="15" t="s">
        <v>32</v>
      </c>
      <c r="BA11" s="56">
        <f t="shared" si="0"/>
        <v>41945</v>
      </c>
      <c r="BB11" s="3">
        <f t="shared" si="1"/>
        <v>42310</v>
      </c>
    </row>
    <row r="12" spans="1:54" ht="15" x14ac:dyDescent="0.25">
      <c r="B12" t="s">
        <v>69</v>
      </c>
      <c r="N12" s="3">
        <v>41974</v>
      </c>
      <c r="O12" s="3">
        <v>45658</v>
      </c>
      <c r="P12">
        <v>2025</v>
      </c>
      <c r="AW12" s="11">
        <v>41954</v>
      </c>
      <c r="AX12" s="4" t="s">
        <v>33</v>
      </c>
      <c r="AY12" s="13">
        <v>42319</v>
      </c>
      <c r="AZ12" s="4" t="s">
        <v>33</v>
      </c>
      <c r="BA12" s="56">
        <f t="shared" si="0"/>
        <v>41954</v>
      </c>
      <c r="BB12" s="3">
        <f t="shared" si="1"/>
        <v>42319</v>
      </c>
    </row>
    <row r="13" spans="1:54" ht="15" x14ac:dyDescent="0.25">
      <c r="B13" t="s">
        <v>17</v>
      </c>
      <c r="N13" s="3">
        <v>42005</v>
      </c>
      <c r="O13" s="3">
        <v>46023</v>
      </c>
      <c r="P13">
        <v>2026</v>
      </c>
      <c r="AW13" s="11">
        <v>41958</v>
      </c>
      <c r="AX13" s="4" t="s">
        <v>34</v>
      </c>
      <c r="AY13" s="13">
        <v>42323</v>
      </c>
      <c r="AZ13" s="4" t="s">
        <v>34</v>
      </c>
      <c r="BA13" s="56">
        <f t="shared" si="0"/>
        <v>41958</v>
      </c>
      <c r="BB13" s="3">
        <f t="shared" si="1"/>
        <v>42323</v>
      </c>
    </row>
    <row r="14" spans="1:54" ht="15" x14ac:dyDescent="0.25">
      <c r="B14" t="s">
        <v>17</v>
      </c>
      <c r="N14" s="3">
        <v>42036</v>
      </c>
      <c r="O14" s="3">
        <v>46388</v>
      </c>
      <c r="P14">
        <v>2027</v>
      </c>
      <c r="AW14" s="11">
        <v>41998</v>
      </c>
      <c r="AX14" s="15" t="s">
        <v>35</v>
      </c>
      <c r="AY14" s="13">
        <v>42363</v>
      </c>
      <c r="AZ14" s="4" t="s">
        <v>36</v>
      </c>
      <c r="BA14" s="56">
        <f t="shared" si="0"/>
        <v>41998</v>
      </c>
      <c r="BB14" s="3">
        <f t="shared" si="1"/>
        <v>42363</v>
      </c>
    </row>
    <row r="15" spans="1:54" ht="15" x14ac:dyDescent="0.25">
      <c r="B15" t="s">
        <v>17</v>
      </c>
      <c r="N15" s="3">
        <v>42064</v>
      </c>
      <c r="O15" s="3">
        <v>46753</v>
      </c>
      <c r="P15">
        <v>2028</v>
      </c>
      <c r="AW15" s="11">
        <v>41999</v>
      </c>
      <c r="AX15" s="15" t="s">
        <v>37</v>
      </c>
      <c r="AY15" s="13">
        <v>42364</v>
      </c>
      <c r="AZ15" s="15" t="s">
        <v>38</v>
      </c>
      <c r="BA15" s="56">
        <f t="shared" si="0"/>
        <v>41999</v>
      </c>
      <c r="BB15" s="3">
        <f t="shared" si="1"/>
        <v>42364</v>
      </c>
    </row>
    <row r="16" spans="1:54" x14ac:dyDescent="0.25">
      <c r="B16" t="s">
        <v>17</v>
      </c>
      <c r="N16" s="3">
        <v>42095</v>
      </c>
      <c r="O16" s="3">
        <v>47119</v>
      </c>
      <c r="P16">
        <v>2029</v>
      </c>
      <c r="AW16" s="11"/>
      <c r="AY16" s="17"/>
      <c r="BA16" s="56">
        <f t="shared" si="0"/>
        <v>0</v>
      </c>
      <c r="BB16" s="3">
        <f t="shared" si="1"/>
        <v>0</v>
      </c>
    </row>
    <row r="17" spans="2:54" ht="15" x14ac:dyDescent="0.25">
      <c r="B17" t="s">
        <v>17</v>
      </c>
      <c r="N17" s="3">
        <v>42125</v>
      </c>
      <c r="O17" s="3">
        <v>47484</v>
      </c>
      <c r="P17">
        <v>2030</v>
      </c>
      <c r="AW17" s="18"/>
      <c r="AY17" s="13"/>
      <c r="BA17" s="56">
        <f t="shared" si="0"/>
        <v>0</v>
      </c>
      <c r="BB17" s="3">
        <f t="shared" si="1"/>
        <v>0</v>
      </c>
    </row>
    <row r="18" spans="2:54" ht="15" x14ac:dyDescent="0.25">
      <c r="B18" t="s">
        <v>17</v>
      </c>
      <c r="N18" s="3">
        <v>42156</v>
      </c>
      <c r="O18" s="3">
        <v>47849</v>
      </c>
      <c r="P18">
        <v>2031</v>
      </c>
      <c r="AV18" s="19" t="s">
        <v>39</v>
      </c>
      <c r="AW18" s="20"/>
      <c r="AX18" s="21"/>
      <c r="AY18" s="22"/>
      <c r="AZ18" s="15"/>
      <c r="BA18" s="56">
        <f t="shared" si="0"/>
        <v>0</v>
      </c>
      <c r="BB18" s="3">
        <f t="shared" si="1"/>
        <v>0</v>
      </c>
    </row>
    <row r="19" spans="2:54" ht="15" x14ac:dyDescent="0.25">
      <c r="B19" t="s">
        <v>17</v>
      </c>
      <c r="N19" s="3">
        <v>42186</v>
      </c>
      <c r="O19" s="3">
        <v>48214</v>
      </c>
      <c r="P19">
        <v>2032</v>
      </c>
      <c r="AV19" s="23">
        <v>1</v>
      </c>
      <c r="AW19" s="20">
        <v>41743</v>
      </c>
      <c r="AX19" s="24" t="s">
        <v>40</v>
      </c>
      <c r="AY19" s="25"/>
      <c r="BA19" s="56">
        <f t="shared" si="0"/>
        <v>41743</v>
      </c>
      <c r="BB19" s="3">
        <f t="shared" si="1"/>
        <v>0</v>
      </c>
    </row>
    <row r="20" spans="2:54" ht="15" x14ac:dyDescent="0.25">
      <c r="B20" t="s">
        <v>17</v>
      </c>
      <c r="N20" s="3">
        <v>42217</v>
      </c>
      <c r="O20" s="3">
        <v>48580</v>
      </c>
      <c r="P20">
        <v>2033</v>
      </c>
      <c r="AV20" s="23">
        <f t="shared" ref="AV20:AV38" si="2">IF(AW20=AW19+IF(WEEKDAY(AW19,1)=6,3,1),AV19,AV19+1)</f>
        <v>1</v>
      </c>
      <c r="AW20" s="20">
        <v>41744</v>
      </c>
      <c r="AX20" s="24" t="s">
        <v>40</v>
      </c>
      <c r="AY20" s="22">
        <v>42101</v>
      </c>
      <c r="AZ20" s="15" t="s">
        <v>41</v>
      </c>
      <c r="BA20" s="56">
        <f t="shared" si="0"/>
        <v>41744</v>
      </c>
      <c r="BB20" s="3">
        <f t="shared" si="1"/>
        <v>42101</v>
      </c>
    </row>
    <row r="21" spans="2:54" ht="15" x14ac:dyDescent="0.25">
      <c r="B21" t="s">
        <v>17</v>
      </c>
      <c r="N21" s="3">
        <v>42248</v>
      </c>
      <c r="O21" s="3">
        <v>48945</v>
      </c>
      <c r="P21">
        <v>2034</v>
      </c>
      <c r="AV21" s="23">
        <f t="shared" si="2"/>
        <v>1</v>
      </c>
      <c r="AW21" s="20">
        <v>41745</v>
      </c>
      <c r="AX21" s="24" t="s">
        <v>40</v>
      </c>
      <c r="AY21" s="22">
        <v>42102</v>
      </c>
      <c r="AZ21" s="15" t="s">
        <v>41</v>
      </c>
      <c r="BA21" s="56">
        <f t="shared" si="0"/>
        <v>41745</v>
      </c>
      <c r="BB21" s="3">
        <f t="shared" si="1"/>
        <v>42102</v>
      </c>
    </row>
    <row r="22" spans="2:54" ht="15" x14ac:dyDescent="0.25">
      <c r="B22" t="s">
        <v>17</v>
      </c>
      <c r="N22" s="3">
        <v>42278</v>
      </c>
      <c r="O22" s="3">
        <v>49310</v>
      </c>
      <c r="P22">
        <v>2035</v>
      </c>
      <c r="AV22" s="23">
        <f t="shared" si="2"/>
        <v>1</v>
      </c>
      <c r="AW22" s="20">
        <v>41746</v>
      </c>
      <c r="AX22" s="24" t="s">
        <v>40</v>
      </c>
      <c r="AY22" s="22">
        <v>42103</v>
      </c>
      <c r="AZ22" s="15" t="s">
        <v>41</v>
      </c>
      <c r="BA22" s="56">
        <f t="shared" si="0"/>
        <v>41746</v>
      </c>
      <c r="BB22" s="3">
        <f t="shared" si="1"/>
        <v>42103</v>
      </c>
    </row>
    <row r="23" spans="2:54" ht="15" x14ac:dyDescent="0.25">
      <c r="B23" t="s">
        <v>17</v>
      </c>
      <c r="N23" s="3">
        <v>42309</v>
      </c>
      <c r="O23" s="3">
        <v>49675</v>
      </c>
      <c r="P23">
        <v>2036</v>
      </c>
      <c r="AV23" s="23">
        <f t="shared" si="2"/>
        <v>1</v>
      </c>
      <c r="AW23" s="20">
        <v>41747</v>
      </c>
      <c r="AX23" s="24" t="s">
        <v>40</v>
      </c>
      <c r="AY23" s="22">
        <v>42104</v>
      </c>
      <c r="AZ23" s="15" t="s">
        <v>41</v>
      </c>
      <c r="BA23" s="56">
        <f t="shared" si="0"/>
        <v>41747</v>
      </c>
      <c r="BB23" s="3">
        <f t="shared" si="1"/>
        <v>42104</v>
      </c>
    </row>
    <row r="24" spans="2:54" ht="15" x14ac:dyDescent="0.25">
      <c r="B24" t="s">
        <v>17</v>
      </c>
      <c r="N24" s="3">
        <v>42339</v>
      </c>
      <c r="O24" s="3">
        <v>50041</v>
      </c>
      <c r="P24">
        <v>2037</v>
      </c>
      <c r="AV24" s="23">
        <f t="shared" si="2"/>
        <v>2</v>
      </c>
      <c r="AW24" s="20">
        <v>41834</v>
      </c>
      <c r="AX24" s="15" t="s">
        <v>42</v>
      </c>
      <c r="AY24" s="22">
        <v>42198</v>
      </c>
      <c r="AZ24" s="15" t="s">
        <v>42</v>
      </c>
      <c r="BA24" s="56">
        <f t="shared" si="0"/>
        <v>41834</v>
      </c>
      <c r="BB24" s="3">
        <f t="shared" si="1"/>
        <v>42198</v>
      </c>
    </row>
    <row r="25" spans="2:54" ht="15" x14ac:dyDescent="0.25">
      <c r="B25" t="s">
        <v>17</v>
      </c>
      <c r="N25" s="3">
        <v>42370</v>
      </c>
      <c r="O25" s="3">
        <v>50406</v>
      </c>
      <c r="P25">
        <v>2038</v>
      </c>
      <c r="AV25" s="23">
        <f t="shared" si="2"/>
        <v>2</v>
      </c>
      <c r="AW25" s="20">
        <v>41835</v>
      </c>
      <c r="AX25" s="15" t="s">
        <v>42</v>
      </c>
      <c r="AY25" s="22">
        <v>42199</v>
      </c>
      <c r="AZ25" s="15" t="s">
        <v>42</v>
      </c>
      <c r="BA25" s="56">
        <f t="shared" si="0"/>
        <v>41835</v>
      </c>
      <c r="BB25" s="3">
        <f t="shared" si="1"/>
        <v>42199</v>
      </c>
    </row>
    <row r="26" spans="2:54" ht="15" x14ac:dyDescent="0.25">
      <c r="B26" t="s">
        <v>17</v>
      </c>
      <c r="N26" s="3">
        <v>42401</v>
      </c>
      <c r="O26" s="3">
        <v>50771</v>
      </c>
      <c r="P26">
        <v>2039</v>
      </c>
      <c r="AV26" s="23">
        <f t="shared" si="2"/>
        <v>2</v>
      </c>
      <c r="AW26" s="20">
        <v>41836</v>
      </c>
      <c r="AX26" s="15" t="s">
        <v>42</v>
      </c>
      <c r="AY26" s="22">
        <v>42200</v>
      </c>
      <c r="AZ26" s="15" t="s">
        <v>42</v>
      </c>
      <c r="BA26" s="56">
        <f t="shared" si="0"/>
        <v>41836</v>
      </c>
      <c r="BB26" s="3">
        <f t="shared" si="1"/>
        <v>42200</v>
      </c>
    </row>
    <row r="27" spans="2:54" ht="15" x14ac:dyDescent="0.25">
      <c r="B27" t="s">
        <v>17</v>
      </c>
      <c r="N27" s="3">
        <v>42430</v>
      </c>
      <c r="O27" s="3">
        <v>51136</v>
      </c>
      <c r="P27">
        <v>2040</v>
      </c>
      <c r="AV27" s="23">
        <f t="shared" si="2"/>
        <v>2</v>
      </c>
      <c r="AW27" s="20">
        <v>41837</v>
      </c>
      <c r="AX27" s="15" t="s">
        <v>42</v>
      </c>
      <c r="AY27" s="22">
        <v>42201</v>
      </c>
      <c r="AZ27" s="15" t="s">
        <v>42</v>
      </c>
      <c r="BA27" s="56">
        <f t="shared" si="0"/>
        <v>41837</v>
      </c>
      <c r="BB27" s="3">
        <f t="shared" si="1"/>
        <v>42201</v>
      </c>
    </row>
    <row r="28" spans="2:54" ht="15" x14ac:dyDescent="0.25">
      <c r="B28" t="s">
        <v>17</v>
      </c>
      <c r="N28" s="3">
        <v>42461</v>
      </c>
      <c r="O28" s="3">
        <v>51502</v>
      </c>
      <c r="P28">
        <v>2041</v>
      </c>
      <c r="AV28" s="23">
        <f t="shared" si="2"/>
        <v>2</v>
      </c>
      <c r="AW28" s="20">
        <v>41838</v>
      </c>
      <c r="AX28" s="15" t="s">
        <v>42</v>
      </c>
      <c r="AY28" s="22">
        <v>42202</v>
      </c>
      <c r="AZ28" s="15" t="s">
        <v>42</v>
      </c>
      <c r="BA28" s="56">
        <f t="shared" si="0"/>
        <v>41838</v>
      </c>
      <c r="BB28" s="3">
        <f t="shared" si="1"/>
        <v>42202</v>
      </c>
    </row>
    <row r="29" spans="2:54" ht="15" x14ac:dyDescent="0.25">
      <c r="B29" t="s">
        <v>17</v>
      </c>
      <c r="N29" s="3">
        <v>42491</v>
      </c>
      <c r="O29" s="3">
        <v>51867</v>
      </c>
      <c r="P29">
        <v>2042</v>
      </c>
      <c r="AV29" s="23">
        <f t="shared" si="2"/>
        <v>3</v>
      </c>
      <c r="AW29" s="20"/>
      <c r="AY29" s="22">
        <v>42205</v>
      </c>
      <c r="AZ29" s="15" t="s">
        <v>42</v>
      </c>
      <c r="BA29" s="56">
        <f t="shared" si="0"/>
        <v>0</v>
      </c>
      <c r="BB29" s="3">
        <f t="shared" si="1"/>
        <v>42205</v>
      </c>
    </row>
    <row r="30" spans="2:54" ht="15" x14ac:dyDescent="0.25">
      <c r="B30" t="s">
        <v>17</v>
      </c>
      <c r="N30" s="3">
        <v>42522</v>
      </c>
      <c r="O30" s="3"/>
      <c r="AV30" s="23">
        <f t="shared" si="2"/>
        <v>4</v>
      </c>
      <c r="AW30" s="20">
        <v>41842</v>
      </c>
      <c r="AX30" s="15" t="s">
        <v>42</v>
      </c>
      <c r="AY30" s="22"/>
      <c r="AZ30" s="15"/>
      <c r="BA30" s="56">
        <f t="shared" si="0"/>
        <v>41842</v>
      </c>
      <c r="BB30" s="3">
        <f t="shared" si="1"/>
        <v>0</v>
      </c>
    </row>
    <row r="31" spans="2:54" ht="15" x14ac:dyDescent="0.25">
      <c r="B31" t="s">
        <v>17</v>
      </c>
      <c r="N31" s="3">
        <v>42552</v>
      </c>
      <c r="AV31" s="23">
        <f t="shared" si="2"/>
        <v>4</v>
      </c>
      <c r="AW31" s="20">
        <v>41843</v>
      </c>
      <c r="AX31" s="15" t="s">
        <v>42</v>
      </c>
      <c r="AY31" s="22">
        <v>42207</v>
      </c>
      <c r="AZ31" s="15" t="s">
        <v>42</v>
      </c>
      <c r="BA31" s="56">
        <f t="shared" si="0"/>
        <v>41843</v>
      </c>
      <c r="BB31" s="3">
        <f t="shared" si="1"/>
        <v>42207</v>
      </c>
    </row>
    <row r="32" spans="2:54" ht="15" x14ac:dyDescent="0.25">
      <c r="B32" t="s">
        <v>17</v>
      </c>
      <c r="N32" s="3">
        <v>42583</v>
      </c>
      <c r="AV32" s="23">
        <f t="shared" si="2"/>
        <v>4</v>
      </c>
      <c r="AW32" s="20">
        <v>41844</v>
      </c>
      <c r="AX32" s="15" t="s">
        <v>42</v>
      </c>
      <c r="AY32" s="22">
        <v>42208</v>
      </c>
      <c r="AZ32" s="15" t="s">
        <v>42</v>
      </c>
      <c r="BA32" s="56">
        <f t="shared" si="0"/>
        <v>41844</v>
      </c>
      <c r="BB32" s="3">
        <f t="shared" si="1"/>
        <v>42208</v>
      </c>
    </row>
    <row r="33" spans="2:54" ht="15" x14ac:dyDescent="0.25">
      <c r="B33" t="s">
        <v>17</v>
      </c>
      <c r="N33" s="3">
        <v>42614</v>
      </c>
      <c r="AV33" s="23">
        <f t="shared" si="2"/>
        <v>4</v>
      </c>
      <c r="AW33" s="20">
        <v>41845</v>
      </c>
      <c r="AX33" s="15" t="s">
        <v>42</v>
      </c>
      <c r="AY33" s="22">
        <v>42209</v>
      </c>
      <c r="AZ33" s="15" t="s">
        <v>42</v>
      </c>
      <c r="BA33" s="56">
        <f t="shared" si="0"/>
        <v>41845</v>
      </c>
      <c r="BB33" s="3">
        <f t="shared" si="1"/>
        <v>42209</v>
      </c>
    </row>
    <row r="34" spans="2:54" ht="15" x14ac:dyDescent="0.25">
      <c r="B34" t="s">
        <v>17</v>
      </c>
      <c r="N34" s="3">
        <v>42644</v>
      </c>
      <c r="AV34" s="23">
        <f t="shared" si="2"/>
        <v>4</v>
      </c>
      <c r="AW34" s="20">
        <v>41848</v>
      </c>
      <c r="AX34" s="15" t="s">
        <v>42</v>
      </c>
      <c r="AY34" s="22">
        <v>42212</v>
      </c>
      <c r="AZ34" s="15" t="s">
        <v>42</v>
      </c>
      <c r="BA34" s="56">
        <f t="shared" si="0"/>
        <v>41848</v>
      </c>
      <c r="BB34" s="3">
        <f t="shared" si="1"/>
        <v>42212</v>
      </c>
    </row>
    <row r="35" spans="2:54" ht="15" x14ac:dyDescent="0.25">
      <c r="B35" t="s">
        <v>17</v>
      </c>
      <c r="N35" s="3">
        <v>42675</v>
      </c>
      <c r="AV35" s="23">
        <f t="shared" si="2"/>
        <v>4</v>
      </c>
      <c r="AW35" s="20">
        <v>41849</v>
      </c>
      <c r="AX35" s="15" t="s">
        <v>42</v>
      </c>
      <c r="AY35" s="22">
        <v>42213</v>
      </c>
      <c r="AZ35" s="15" t="s">
        <v>42</v>
      </c>
      <c r="BA35" s="56">
        <f t="shared" si="0"/>
        <v>41849</v>
      </c>
      <c r="BB35" s="3">
        <f t="shared" si="1"/>
        <v>42213</v>
      </c>
    </row>
    <row r="36" spans="2:54" ht="15" x14ac:dyDescent="0.25">
      <c r="B36" t="s">
        <v>17</v>
      </c>
      <c r="N36" s="3">
        <v>42705</v>
      </c>
      <c r="AV36" s="23">
        <f t="shared" si="2"/>
        <v>4</v>
      </c>
      <c r="AW36" s="20">
        <v>41850</v>
      </c>
      <c r="AX36" s="15" t="s">
        <v>42</v>
      </c>
      <c r="AY36" s="22">
        <v>42214</v>
      </c>
      <c r="AZ36" s="15" t="s">
        <v>42</v>
      </c>
      <c r="BA36" s="56">
        <f t="shared" si="0"/>
        <v>41850</v>
      </c>
      <c r="BB36" s="3">
        <f t="shared" si="1"/>
        <v>42214</v>
      </c>
    </row>
    <row r="37" spans="2:54" ht="15" x14ac:dyDescent="0.25">
      <c r="B37" t="s">
        <v>17</v>
      </c>
      <c r="N37" s="3">
        <v>42736</v>
      </c>
      <c r="AV37" s="23">
        <f t="shared" si="2"/>
        <v>4</v>
      </c>
      <c r="AW37" s="20">
        <v>41851</v>
      </c>
      <c r="AX37" s="15" t="s">
        <v>42</v>
      </c>
      <c r="AY37" s="22">
        <v>42215</v>
      </c>
      <c r="AZ37" s="15" t="s">
        <v>42</v>
      </c>
      <c r="BA37" s="56">
        <f t="shared" si="0"/>
        <v>41851</v>
      </c>
      <c r="BB37" s="3">
        <f t="shared" si="1"/>
        <v>42215</v>
      </c>
    </row>
    <row r="38" spans="2:54" ht="15" x14ac:dyDescent="0.25">
      <c r="B38" t="s">
        <v>17</v>
      </c>
      <c r="N38" s="3">
        <v>42767</v>
      </c>
      <c r="AV38" s="23">
        <f t="shared" si="2"/>
        <v>4</v>
      </c>
      <c r="AW38" s="20">
        <v>41852</v>
      </c>
      <c r="AX38" s="15" t="s">
        <v>42</v>
      </c>
      <c r="AY38" s="22">
        <v>42216</v>
      </c>
      <c r="AZ38" s="15" t="s">
        <v>42</v>
      </c>
      <c r="BA38" s="56">
        <f t="shared" si="0"/>
        <v>41852</v>
      </c>
      <c r="BB38" s="3">
        <f t="shared" si="1"/>
        <v>42216</v>
      </c>
    </row>
    <row r="39" spans="2:54" ht="15" x14ac:dyDescent="0.25">
      <c r="B39" t="s">
        <v>17</v>
      </c>
      <c r="N39" s="3">
        <v>42795</v>
      </c>
      <c r="AV39" s="23">
        <f>IF(AW39=AW38+IF(WEEKDAY(AW38,1)=6,3,1),AV38,AV38+1)</f>
        <v>5</v>
      </c>
      <c r="AW39" s="20"/>
      <c r="AY39" s="22"/>
      <c r="AZ39" s="15"/>
      <c r="BA39" s="56">
        <f t="shared" si="0"/>
        <v>0</v>
      </c>
      <c r="BB39" s="3">
        <f t="shared" si="1"/>
        <v>0</v>
      </c>
    </row>
    <row r="40" spans="2:54" s="2" customFormat="1" ht="15" x14ac:dyDescent="0.25">
      <c r="B40" s="2" t="s">
        <v>17</v>
      </c>
      <c r="N40" s="3">
        <v>42826</v>
      </c>
      <c r="AV40" s="23">
        <f>IF(AW40=AW39+IF(WEEKDAY(AW39,1)=6,3,1),AV39,AV39+1)</f>
        <v>6</v>
      </c>
      <c r="AW40" s="20">
        <v>42002</v>
      </c>
      <c r="AX40" s="15" t="s">
        <v>43</v>
      </c>
      <c r="AY40" s="22">
        <v>42366</v>
      </c>
      <c r="AZ40" s="15" t="s">
        <v>43</v>
      </c>
      <c r="BA40" s="56">
        <f t="shared" si="0"/>
        <v>42002</v>
      </c>
      <c r="BB40" s="3">
        <f t="shared" si="1"/>
        <v>42366</v>
      </c>
    </row>
    <row r="41" spans="2:54" ht="15" x14ac:dyDescent="0.25">
      <c r="N41" s="3">
        <v>42856</v>
      </c>
      <c r="AV41" s="23">
        <f>IF(AW41=AW40+IF(WEEKDAY(AW40,1)=6,3,1),AV40,AV40+1)</f>
        <v>6</v>
      </c>
      <c r="AW41" s="20">
        <v>42003</v>
      </c>
      <c r="AX41" s="15" t="s">
        <v>43</v>
      </c>
      <c r="AY41" s="22">
        <v>42367</v>
      </c>
      <c r="AZ41" s="15" t="s">
        <v>43</v>
      </c>
      <c r="BA41" s="56">
        <f t="shared" si="0"/>
        <v>42003</v>
      </c>
      <c r="BB41" s="3">
        <f t="shared" si="1"/>
        <v>42367</v>
      </c>
    </row>
    <row r="42" spans="2:54" ht="15" x14ac:dyDescent="0.25">
      <c r="N42" s="3">
        <v>42887</v>
      </c>
      <c r="AV42" s="23">
        <f>IF(AW44=AW41+IF(WEEKDAY(AW41,1)=6,3,1),AV41,AV41+1)</f>
        <v>7</v>
      </c>
      <c r="AW42" s="26">
        <v>42004</v>
      </c>
      <c r="AX42" s="15" t="s">
        <v>43</v>
      </c>
      <c r="AY42" s="22">
        <v>42368</v>
      </c>
      <c r="AZ42" s="15" t="s">
        <v>43</v>
      </c>
      <c r="BA42" s="56">
        <f t="shared" si="0"/>
        <v>42004</v>
      </c>
      <c r="BB42" s="3">
        <f t="shared" si="1"/>
        <v>42368</v>
      </c>
    </row>
    <row r="43" spans="2:54" ht="15" x14ac:dyDescent="0.25">
      <c r="N43" s="3">
        <v>42917</v>
      </c>
      <c r="AV43" s="23">
        <f>IF(AW45=AW42+IF(WEEKDAY(AW42,1)=6,3,1),AV42,AV42+1)</f>
        <v>8</v>
      </c>
      <c r="AW43" s="27"/>
      <c r="AY43" s="22">
        <v>42369</v>
      </c>
      <c r="AZ43" s="15" t="s">
        <v>43</v>
      </c>
      <c r="BA43" s="56">
        <f t="shared" si="0"/>
        <v>0</v>
      </c>
      <c r="BB43" s="3">
        <f t="shared" si="1"/>
        <v>42369</v>
      </c>
    </row>
    <row r="44" spans="2:54" ht="15" x14ac:dyDescent="0.25">
      <c r="N44" s="3">
        <v>42948</v>
      </c>
      <c r="AV44" s="23">
        <f t="shared" ref="AV44:AV50" si="3">IF(AW46=AW43+IF(WEEKDAY(AW43,1)=6,3,1),AV43,AV43+1)</f>
        <v>9</v>
      </c>
      <c r="AW44" s="20">
        <v>41946</v>
      </c>
      <c r="AX44" s="16" t="s">
        <v>44</v>
      </c>
      <c r="AY44" s="22"/>
      <c r="BA44" s="56">
        <f t="shared" si="0"/>
        <v>41946</v>
      </c>
      <c r="BB44" s="3">
        <f t="shared" si="1"/>
        <v>0</v>
      </c>
    </row>
    <row r="45" spans="2:54" ht="15" x14ac:dyDescent="0.25">
      <c r="N45" s="3">
        <v>42979</v>
      </c>
      <c r="AV45" s="23">
        <f t="shared" si="3"/>
        <v>10</v>
      </c>
      <c r="AW45" s="20">
        <v>41947</v>
      </c>
      <c r="AX45" s="15" t="s">
        <v>45</v>
      </c>
      <c r="AY45" s="22"/>
      <c r="BA45" s="56">
        <f t="shared" si="0"/>
        <v>41947</v>
      </c>
      <c r="BB45" s="3">
        <f t="shared" si="1"/>
        <v>0</v>
      </c>
    </row>
    <row r="46" spans="2:54" ht="15" x14ac:dyDescent="0.25">
      <c r="N46" s="3">
        <v>43009</v>
      </c>
      <c r="AV46" s="23">
        <f t="shared" si="3"/>
        <v>11</v>
      </c>
      <c r="AW46" s="20">
        <v>41960</v>
      </c>
      <c r="AX46" s="15" t="s">
        <v>46</v>
      </c>
      <c r="AY46" s="28"/>
      <c r="BA46" s="56">
        <f t="shared" si="0"/>
        <v>41960</v>
      </c>
      <c r="BB46" s="3">
        <f t="shared" si="1"/>
        <v>0</v>
      </c>
    </row>
    <row r="47" spans="2:54" ht="15" x14ac:dyDescent="0.25">
      <c r="N47" s="3">
        <v>43040</v>
      </c>
      <c r="AV47" s="23">
        <f t="shared" si="3"/>
        <v>12</v>
      </c>
      <c r="AW47" s="20">
        <v>41911</v>
      </c>
      <c r="AX47" s="15" t="s">
        <v>47</v>
      </c>
      <c r="AY47" s="22"/>
      <c r="BA47" s="56">
        <f t="shared" si="0"/>
        <v>41911</v>
      </c>
      <c r="BB47" s="3">
        <f t="shared" si="1"/>
        <v>0</v>
      </c>
    </row>
    <row r="48" spans="2:54" ht="15" x14ac:dyDescent="0.25">
      <c r="N48" s="3">
        <v>43070</v>
      </c>
      <c r="AV48" s="23">
        <f t="shared" si="3"/>
        <v>13</v>
      </c>
      <c r="AW48" s="20">
        <v>41789</v>
      </c>
      <c r="AX48" s="16" t="s">
        <v>48</v>
      </c>
      <c r="AY48" s="22"/>
      <c r="AZ48" s="4" t="s">
        <v>48</v>
      </c>
      <c r="BA48" s="56">
        <f t="shared" si="0"/>
        <v>41789</v>
      </c>
      <c r="BB48" s="3">
        <f t="shared" si="1"/>
        <v>0</v>
      </c>
    </row>
    <row r="49" spans="14:54" ht="15" x14ac:dyDescent="0.25">
      <c r="N49" s="3">
        <v>43101</v>
      </c>
      <c r="AV49" s="23">
        <f t="shared" si="3"/>
        <v>14</v>
      </c>
      <c r="AW49" s="20">
        <v>41953</v>
      </c>
      <c r="AX49" s="15" t="s">
        <v>48</v>
      </c>
      <c r="AY49" s="25"/>
      <c r="AZ49" s="4" t="s">
        <v>48</v>
      </c>
      <c r="BA49" s="56">
        <f t="shared" si="0"/>
        <v>41953</v>
      </c>
      <c r="BB49" s="3">
        <f t="shared" si="1"/>
        <v>0</v>
      </c>
    </row>
    <row r="50" spans="14:54" ht="15" x14ac:dyDescent="0.25">
      <c r="N50" s="3">
        <v>43132</v>
      </c>
      <c r="AV50" s="23">
        <f t="shared" si="3"/>
        <v>15</v>
      </c>
      <c r="AW50" s="27"/>
      <c r="AY50" s="25"/>
      <c r="BA50" s="56">
        <f t="shared" si="0"/>
        <v>0</v>
      </c>
      <c r="BB50" s="3">
        <f t="shared" si="1"/>
        <v>0</v>
      </c>
    </row>
    <row r="51" spans="14:54" ht="15" x14ac:dyDescent="0.25">
      <c r="N51" s="3">
        <v>43160</v>
      </c>
      <c r="AV51" s="29" t="s">
        <v>49</v>
      </c>
      <c r="AW51" s="30">
        <v>41673</v>
      </c>
      <c r="AX51" s="31" t="str">
        <f>IF(AW51="","","formation - 1")</f>
        <v>formation - 1</v>
      </c>
      <c r="AY51" s="32"/>
      <c r="AZ51" s="15" t="s">
        <v>50</v>
      </c>
      <c r="BA51" s="56"/>
    </row>
    <row r="52" spans="14:54" ht="15" x14ac:dyDescent="0.25">
      <c r="N52" s="3">
        <v>43191</v>
      </c>
      <c r="AV52" s="33"/>
      <c r="AW52" s="34"/>
      <c r="AX52" s="16" t="str">
        <f>IF(AW52="","","formation - 1")</f>
        <v/>
      </c>
      <c r="AY52" s="35"/>
      <c r="AZ52" s="15" t="s">
        <v>51</v>
      </c>
      <c r="BA52" s="56"/>
    </row>
    <row r="53" spans="14:54" ht="15" x14ac:dyDescent="0.25">
      <c r="N53" s="3">
        <v>43221</v>
      </c>
      <c r="AV53" s="33"/>
      <c r="AW53" s="34"/>
      <c r="AX53" s="16" t="str">
        <f>IF(AW53="","","formation - 1")</f>
        <v/>
      </c>
      <c r="AY53" s="35"/>
      <c r="AZ53" s="15" t="s">
        <v>52</v>
      </c>
      <c r="BA53" s="56"/>
    </row>
    <row r="54" spans="14:54" ht="15" x14ac:dyDescent="0.25">
      <c r="N54" s="3">
        <v>43252</v>
      </c>
      <c r="AV54" s="36"/>
      <c r="AW54" s="37"/>
      <c r="AX54" s="16" t="str">
        <f>IF(AW54="","","formation - 1")</f>
        <v/>
      </c>
      <c r="AY54" s="35"/>
      <c r="AZ54" s="15" t="s">
        <v>53</v>
      </c>
      <c r="BA54" s="56"/>
    </row>
    <row r="55" spans="14:54" x14ac:dyDescent="0.25">
      <c r="N55" s="3">
        <v>43282</v>
      </c>
      <c r="AV55" s="33"/>
      <c r="AW55" s="38"/>
      <c r="AX55" s="39"/>
      <c r="AY55" s="40"/>
      <c r="BA55" s="56"/>
    </row>
    <row r="56" spans="14:54" x14ac:dyDescent="0.25">
      <c r="N56" s="3">
        <v>43313</v>
      </c>
      <c r="AV56" s="41" t="s">
        <v>54</v>
      </c>
      <c r="AW56" s="42">
        <v>41736</v>
      </c>
      <c r="AX56" s="24" t="s">
        <v>55</v>
      </c>
      <c r="AY56" s="43"/>
      <c r="AZ56" s="24" t="s">
        <v>55</v>
      </c>
    </row>
    <row r="57" spans="14:54" x14ac:dyDescent="0.25">
      <c r="N57" s="3">
        <v>43344</v>
      </c>
      <c r="AV57" s="33"/>
      <c r="AW57" s="42">
        <v>41737</v>
      </c>
      <c r="AX57" s="24" t="s">
        <v>55</v>
      </c>
      <c r="AY57" s="43"/>
      <c r="AZ57" s="24" t="s">
        <v>55</v>
      </c>
    </row>
    <row r="58" spans="14:54" x14ac:dyDescent="0.25">
      <c r="N58" s="3">
        <v>43374</v>
      </c>
      <c r="AV58" s="33"/>
      <c r="AW58" s="42">
        <v>41738</v>
      </c>
      <c r="AX58" s="24" t="s">
        <v>55</v>
      </c>
      <c r="AY58" s="43"/>
      <c r="AZ58" s="24" t="s">
        <v>55</v>
      </c>
    </row>
    <row r="59" spans="14:54" x14ac:dyDescent="0.25">
      <c r="N59" s="3">
        <v>43405</v>
      </c>
      <c r="AV59" s="33"/>
      <c r="AW59" s="42">
        <v>41739</v>
      </c>
      <c r="AX59" s="24" t="s">
        <v>55</v>
      </c>
      <c r="AY59" s="43"/>
      <c r="AZ59" s="24" t="s">
        <v>55</v>
      </c>
    </row>
    <row r="60" spans="14:54" x14ac:dyDescent="0.25">
      <c r="N60" s="3">
        <v>43435</v>
      </c>
      <c r="AV60" s="33"/>
      <c r="AW60" s="42">
        <v>41740</v>
      </c>
      <c r="AX60" s="24" t="s">
        <v>55</v>
      </c>
      <c r="AY60" s="43"/>
      <c r="AZ60" s="24" t="s">
        <v>55</v>
      </c>
    </row>
    <row r="61" spans="14:54" x14ac:dyDescent="0.25">
      <c r="N61" s="3">
        <v>43466</v>
      </c>
      <c r="AV61" s="33"/>
      <c r="AW61" s="44">
        <v>41769</v>
      </c>
      <c r="AX61" s="4" t="s">
        <v>56</v>
      </c>
      <c r="AY61" s="43">
        <v>42134</v>
      </c>
      <c r="AZ61" s="4" t="s">
        <v>56</v>
      </c>
    </row>
    <row r="62" spans="14:54" x14ac:dyDescent="0.25">
      <c r="N62" s="3">
        <v>43497</v>
      </c>
      <c r="AV62" s="45"/>
      <c r="AW62" s="44">
        <v>41804</v>
      </c>
      <c r="AX62" s="4" t="s">
        <v>57</v>
      </c>
      <c r="AY62" s="43">
        <v>42169</v>
      </c>
      <c r="AZ62" s="4" t="s">
        <v>57</v>
      </c>
    </row>
    <row r="63" spans="14:54" ht="15" x14ac:dyDescent="0.25">
      <c r="N63" s="3">
        <v>43525</v>
      </c>
      <c r="AV63" s="46"/>
      <c r="AW63" s="44">
        <v>41924</v>
      </c>
      <c r="AX63" s="4" t="s">
        <v>58</v>
      </c>
      <c r="AY63" s="43">
        <v>42289</v>
      </c>
      <c r="AZ63" s="4" t="s">
        <v>58</v>
      </c>
    </row>
    <row r="64" spans="14:54" ht="15" x14ac:dyDescent="0.25">
      <c r="N64" s="3">
        <v>43556</v>
      </c>
      <c r="AV64" s="46"/>
      <c r="AW64" s="47"/>
      <c r="AX64" s="24"/>
      <c r="AY64" s="48"/>
    </row>
    <row r="65" spans="14:51" x14ac:dyDescent="0.25">
      <c r="N65" s="3">
        <v>43586</v>
      </c>
      <c r="AV65" s="49"/>
      <c r="AW65" s="47"/>
      <c r="AX65" s="24"/>
      <c r="AY65" s="48"/>
    </row>
    <row r="66" spans="14:51" x14ac:dyDescent="0.25">
      <c r="N66" s="3">
        <v>43617</v>
      </c>
      <c r="AV66" s="49"/>
      <c r="AW66" s="47"/>
      <c r="AX66" s="24"/>
      <c r="AY66" s="48"/>
    </row>
    <row r="67" spans="14:51" x14ac:dyDescent="0.25">
      <c r="N67" s="3">
        <v>43647</v>
      </c>
      <c r="AV67" s="33"/>
      <c r="AW67" s="50"/>
      <c r="AX67" s="16"/>
    </row>
    <row r="68" spans="14:51" x14ac:dyDescent="0.25">
      <c r="N68" s="3">
        <v>43678</v>
      </c>
      <c r="AV68" s="33"/>
      <c r="AW68" s="52"/>
      <c r="AX68" s="16"/>
    </row>
    <row r="69" spans="14:51" x14ac:dyDescent="0.25">
      <c r="N69" s="3">
        <v>43709</v>
      </c>
      <c r="AV69" s="33"/>
      <c r="AW69" s="52"/>
      <c r="AX69" s="16"/>
    </row>
    <row r="70" spans="14:51" x14ac:dyDescent="0.25">
      <c r="N70" s="3">
        <v>43739</v>
      </c>
      <c r="AV70" s="33"/>
      <c r="AW70" s="52"/>
      <c r="AX70" s="16"/>
    </row>
    <row r="71" spans="14:51" x14ac:dyDescent="0.25">
      <c r="N71" s="3">
        <v>43770</v>
      </c>
      <c r="AV71" s="33"/>
      <c r="AW71" s="52"/>
      <c r="AX71" s="16"/>
    </row>
    <row r="72" spans="14:51" x14ac:dyDescent="0.25">
      <c r="N72" s="3">
        <v>43800</v>
      </c>
      <c r="AV72" s="33"/>
      <c r="AW72" s="52"/>
      <c r="AX72" s="16"/>
    </row>
    <row r="73" spans="14:51" x14ac:dyDescent="0.25">
      <c r="N73" s="3">
        <v>43831</v>
      </c>
      <c r="AV73" s="33"/>
      <c r="AW73" s="52"/>
      <c r="AX73" s="16"/>
    </row>
    <row r="74" spans="14:51" x14ac:dyDescent="0.25">
      <c r="N74" s="3">
        <v>43862</v>
      </c>
      <c r="AV74" s="33"/>
      <c r="AW74" s="52"/>
      <c r="AX74" s="16"/>
    </row>
    <row r="75" spans="14:51" x14ac:dyDescent="0.25">
      <c r="N75" s="3">
        <v>43891</v>
      </c>
      <c r="AV75" s="33"/>
      <c r="AW75" s="52"/>
      <c r="AX75" s="16"/>
    </row>
    <row r="76" spans="14:51" x14ac:dyDescent="0.25">
      <c r="N76" s="3">
        <v>43922</v>
      </c>
      <c r="AV76" s="33"/>
      <c r="AW76" s="52"/>
      <c r="AX76" s="16"/>
    </row>
    <row r="77" spans="14:51" x14ac:dyDescent="0.25">
      <c r="N77" s="3">
        <v>43952</v>
      </c>
      <c r="AV77" s="33"/>
      <c r="AW77" s="52"/>
      <c r="AX77" s="16"/>
    </row>
    <row r="78" spans="14:51" x14ac:dyDescent="0.25">
      <c r="N78" s="3">
        <v>43983</v>
      </c>
      <c r="AV78" s="33"/>
      <c r="AW78" s="52"/>
      <c r="AX78" s="16"/>
    </row>
    <row r="79" spans="14:51" x14ac:dyDescent="0.25">
      <c r="N79" s="3">
        <v>44013</v>
      </c>
      <c r="AV79" s="33"/>
      <c r="AW79" s="52"/>
      <c r="AX79" s="16"/>
    </row>
    <row r="80" spans="14:51" x14ac:dyDescent="0.25">
      <c r="N80" s="3">
        <v>44044</v>
      </c>
      <c r="AV80" s="33"/>
      <c r="AW80" s="52"/>
      <c r="AX80" s="16"/>
    </row>
    <row r="81" spans="14:50" x14ac:dyDescent="0.25">
      <c r="N81" s="3">
        <v>44075</v>
      </c>
      <c r="AV81" s="33"/>
      <c r="AW81" s="52"/>
      <c r="AX81" s="16"/>
    </row>
    <row r="82" spans="14:50" x14ac:dyDescent="0.25">
      <c r="N82" s="3">
        <v>44105</v>
      </c>
      <c r="AV82" s="33"/>
      <c r="AW82" s="52"/>
      <c r="AX82" s="16"/>
    </row>
    <row r="83" spans="14:50" x14ac:dyDescent="0.25">
      <c r="N83" s="3">
        <v>44136</v>
      </c>
      <c r="AV83" s="33"/>
      <c r="AW83" s="50"/>
      <c r="AX83" s="16"/>
    </row>
    <row r="84" spans="14:50" x14ac:dyDescent="0.25">
      <c r="N84" s="3">
        <v>44166</v>
      </c>
      <c r="AV84" s="33"/>
      <c r="AW84" s="50"/>
      <c r="AX84" s="16"/>
    </row>
    <row r="85" spans="14:50" x14ac:dyDescent="0.25">
      <c r="N85" s="3">
        <v>44197</v>
      </c>
      <c r="AV85" s="33"/>
      <c r="AW85" s="50"/>
      <c r="AX85" s="16"/>
    </row>
    <row r="86" spans="14:50" x14ac:dyDescent="0.25">
      <c r="N86" s="3">
        <v>44228</v>
      </c>
      <c r="AV86" s="33"/>
      <c r="AW86" s="50"/>
      <c r="AX86" s="16"/>
    </row>
    <row r="87" spans="14:50" x14ac:dyDescent="0.25">
      <c r="N87" s="3">
        <v>44256</v>
      </c>
      <c r="AV87" s="33"/>
      <c r="AW87" s="50"/>
      <c r="AX87" s="16"/>
    </row>
    <row r="88" spans="14:50" x14ac:dyDescent="0.25">
      <c r="N88" s="3">
        <v>44287</v>
      </c>
      <c r="AV88" s="33"/>
      <c r="AW88" s="50"/>
      <c r="AX88" s="16"/>
    </row>
    <row r="89" spans="14:50" x14ac:dyDescent="0.25">
      <c r="N89" s="3">
        <v>44317</v>
      </c>
      <c r="AV89" s="53"/>
      <c r="AW89" s="54"/>
      <c r="AX89" s="16"/>
    </row>
    <row r="90" spans="14:50" x14ac:dyDescent="0.25">
      <c r="N90" s="3">
        <v>44348</v>
      </c>
      <c r="AV90" s="33"/>
      <c r="AW90" s="54"/>
      <c r="AX90" s="16"/>
    </row>
    <row r="91" spans="14:50" x14ac:dyDescent="0.25">
      <c r="N91" s="3">
        <v>44378</v>
      </c>
      <c r="AV91" s="33"/>
      <c r="AW91" s="54"/>
      <c r="AX91" s="16"/>
    </row>
    <row r="92" spans="14:50" x14ac:dyDescent="0.25">
      <c r="N92" s="3">
        <v>44409</v>
      </c>
      <c r="AV92" s="33"/>
      <c r="AW92" s="54"/>
      <c r="AX92" s="16"/>
    </row>
    <row r="93" spans="14:50" x14ac:dyDescent="0.25">
      <c r="N93" s="3">
        <v>44440</v>
      </c>
      <c r="AV93" s="33"/>
      <c r="AW93" s="55"/>
      <c r="AX93" s="16"/>
    </row>
    <row r="94" spans="14:50" x14ac:dyDescent="0.25">
      <c r="N94" s="3">
        <v>44470</v>
      </c>
      <c r="AV94" s="33"/>
      <c r="AW94" s="55"/>
      <c r="AX94" s="16"/>
    </row>
    <row r="95" spans="14:50" x14ac:dyDescent="0.25">
      <c r="N95" s="3">
        <v>44501</v>
      </c>
      <c r="AV95" s="33"/>
      <c r="AW95" s="55"/>
      <c r="AX95" s="16"/>
    </row>
    <row r="96" spans="14:50" x14ac:dyDescent="0.25">
      <c r="N96" s="3">
        <v>44531</v>
      </c>
      <c r="AV96" s="33"/>
      <c r="AW96" s="55"/>
      <c r="AX96" s="16"/>
    </row>
    <row r="97" spans="14:50" x14ac:dyDescent="0.25">
      <c r="N97" s="3">
        <v>44562</v>
      </c>
      <c r="AV97" s="33"/>
      <c r="AW97" s="55"/>
      <c r="AX97" s="16"/>
    </row>
    <row r="98" spans="14:50" x14ac:dyDescent="0.25">
      <c r="N98" s="3">
        <v>44593</v>
      </c>
      <c r="AV98" s="33"/>
      <c r="AW98" s="55"/>
      <c r="AX98" s="16"/>
    </row>
    <row r="99" spans="14:50" x14ac:dyDescent="0.25">
      <c r="N99" s="3">
        <v>44621</v>
      </c>
      <c r="AV99" s="33"/>
      <c r="AW99" s="55"/>
      <c r="AX99" s="16"/>
    </row>
    <row r="100" spans="14:50" x14ac:dyDescent="0.25">
      <c r="N100" s="3">
        <v>44652</v>
      </c>
      <c r="AV100" s="33"/>
      <c r="AW100" s="55"/>
      <c r="AX100" s="16"/>
    </row>
    <row r="101" spans="14:50" x14ac:dyDescent="0.25">
      <c r="N101" s="3">
        <v>44682</v>
      </c>
      <c r="AV101" s="33"/>
      <c r="AW101" s="55"/>
      <c r="AX101" s="16"/>
    </row>
    <row r="102" spans="14:50" x14ac:dyDescent="0.25">
      <c r="N102" s="3">
        <v>44713</v>
      </c>
      <c r="AV102" s="33"/>
      <c r="AW102" s="55"/>
      <c r="AX102" s="16"/>
    </row>
    <row r="103" spans="14:50" x14ac:dyDescent="0.25">
      <c r="N103" s="3">
        <v>44743</v>
      </c>
      <c r="AV103" s="33"/>
      <c r="AW103" s="55"/>
      <c r="AX103" s="16"/>
    </row>
    <row r="104" spans="14:50" x14ac:dyDescent="0.25">
      <c r="N104" s="3">
        <v>44774</v>
      </c>
      <c r="AV104" s="33"/>
      <c r="AW104" s="55"/>
      <c r="AX104" s="16"/>
    </row>
    <row r="105" spans="14:50" x14ac:dyDescent="0.25">
      <c r="N105" s="3">
        <v>44805</v>
      </c>
      <c r="AV105" s="33"/>
      <c r="AW105" s="55"/>
      <c r="AX105" s="16"/>
    </row>
    <row r="106" spans="14:50" x14ac:dyDescent="0.25">
      <c r="N106" s="3">
        <v>44835</v>
      </c>
      <c r="AV106" s="33"/>
      <c r="AW106" s="55"/>
      <c r="AX106" s="16"/>
    </row>
    <row r="107" spans="14:50" x14ac:dyDescent="0.25">
      <c r="N107" s="3">
        <v>44866</v>
      </c>
      <c r="AV107" s="33"/>
      <c r="AW107" s="55"/>
      <c r="AX107" s="16"/>
    </row>
    <row r="108" spans="14:50" x14ac:dyDescent="0.25">
      <c r="N108" s="3">
        <v>44896</v>
      </c>
      <c r="AV108" s="33"/>
      <c r="AW108" s="55"/>
      <c r="AX108" s="16"/>
    </row>
    <row r="109" spans="14:50" x14ac:dyDescent="0.25">
      <c r="N109" s="3">
        <v>44927</v>
      </c>
      <c r="AV109" s="33"/>
      <c r="AW109" s="55"/>
      <c r="AX109" s="16"/>
    </row>
    <row r="110" spans="14:50" x14ac:dyDescent="0.25">
      <c r="N110" s="3">
        <v>44958</v>
      </c>
      <c r="AV110" s="33"/>
      <c r="AW110" s="55"/>
      <c r="AX110" s="16"/>
    </row>
    <row r="111" spans="14:50" x14ac:dyDescent="0.25">
      <c r="N111" s="3">
        <v>44986</v>
      </c>
      <c r="AV111" s="33"/>
      <c r="AW111" s="55"/>
      <c r="AX111" s="16"/>
    </row>
    <row r="112" spans="14:50" x14ac:dyDescent="0.25">
      <c r="N112" s="3">
        <v>45017</v>
      </c>
      <c r="AV112" s="33"/>
      <c r="AW112" s="55"/>
      <c r="AX112" s="16"/>
    </row>
    <row r="113" spans="14:14" x14ac:dyDescent="0.25">
      <c r="N113" s="3">
        <v>45047</v>
      </c>
    </row>
    <row r="114" spans="14:14" x14ac:dyDescent="0.25">
      <c r="N114" s="3">
        <v>45078</v>
      </c>
    </row>
    <row r="115" spans="14:14" x14ac:dyDescent="0.25">
      <c r="N115" s="3">
        <v>45108</v>
      </c>
    </row>
    <row r="116" spans="14:14" x14ac:dyDescent="0.25">
      <c r="N116" s="3">
        <v>45139</v>
      </c>
    </row>
    <row r="117" spans="14:14" x14ac:dyDescent="0.25">
      <c r="N117" s="3">
        <v>45170</v>
      </c>
    </row>
    <row r="118" spans="14:14" x14ac:dyDescent="0.25">
      <c r="N118" s="3">
        <v>45200</v>
      </c>
    </row>
    <row r="119" spans="14:14" x14ac:dyDescent="0.25">
      <c r="N119" s="3">
        <v>45231</v>
      </c>
    </row>
    <row r="120" spans="14:14" x14ac:dyDescent="0.25">
      <c r="N120" s="3">
        <v>45261</v>
      </c>
    </row>
    <row r="121" spans="14:14" x14ac:dyDescent="0.25">
      <c r="N121" s="3">
        <v>45292</v>
      </c>
    </row>
    <row r="122" spans="14:14" x14ac:dyDescent="0.25">
      <c r="N122" s="3">
        <v>45323</v>
      </c>
    </row>
    <row r="123" spans="14:14" x14ac:dyDescent="0.25">
      <c r="N123" s="3">
        <v>45352</v>
      </c>
    </row>
    <row r="124" spans="14:14" x14ac:dyDescent="0.25">
      <c r="N124" s="3">
        <v>45383</v>
      </c>
    </row>
    <row r="125" spans="14:14" x14ac:dyDescent="0.25">
      <c r="N125" s="3">
        <v>45413</v>
      </c>
    </row>
    <row r="126" spans="14:14" x14ac:dyDescent="0.25">
      <c r="N126" s="3">
        <v>45444</v>
      </c>
    </row>
    <row r="127" spans="14:14" x14ac:dyDescent="0.25">
      <c r="N127" s="3">
        <v>45474</v>
      </c>
    </row>
    <row r="128" spans="14:14" x14ac:dyDescent="0.25">
      <c r="N128" s="3">
        <v>45505</v>
      </c>
    </row>
    <row r="129" spans="14:14" x14ac:dyDescent="0.25">
      <c r="N129" s="3">
        <v>45536</v>
      </c>
    </row>
    <row r="130" spans="14:14" x14ac:dyDescent="0.25">
      <c r="N130" s="3">
        <v>45566</v>
      </c>
    </row>
    <row r="131" spans="14:14" x14ac:dyDescent="0.25">
      <c r="N131" s="3">
        <v>45597</v>
      </c>
    </row>
    <row r="132" spans="14:14" x14ac:dyDescent="0.25">
      <c r="N132" s="3">
        <v>45627</v>
      </c>
    </row>
    <row r="133" spans="14:14" x14ac:dyDescent="0.25">
      <c r="N133" s="3">
        <v>45658</v>
      </c>
    </row>
    <row r="134" spans="14:14" x14ac:dyDescent="0.25">
      <c r="N134" s="3">
        <v>45689</v>
      </c>
    </row>
    <row r="135" spans="14:14" x14ac:dyDescent="0.25">
      <c r="N135" s="3">
        <v>45717</v>
      </c>
    </row>
    <row r="136" spans="14:14" x14ac:dyDescent="0.25">
      <c r="N136" s="3">
        <v>45748</v>
      </c>
    </row>
    <row r="137" spans="14:14" x14ac:dyDescent="0.25">
      <c r="N137" s="3">
        <v>45778</v>
      </c>
    </row>
    <row r="138" spans="14:14" x14ac:dyDescent="0.25">
      <c r="N138" s="3">
        <v>45809</v>
      </c>
    </row>
    <row r="139" spans="14:14" x14ac:dyDescent="0.25">
      <c r="N139" s="3">
        <v>45839</v>
      </c>
    </row>
    <row r="140" spans="14:14" x14ac:dyDescent="0.25">
      <c r="N140" s="3">
        <v>45870</v>
      </c>
    </row>
    <row r="141" spans="14:14" x14ac:dyDescent="0.25">
      <c r="N141" s="3">
        <v>45901</v>
      </c>
    </row>
    <row r="142" spans="14:14" x14ac:dyDescent="0.25">
      <c r="N142" s="3">
        <v>45931</v>
      </c>
    </row>
    <row r="143" spans="14:14" x14ac:dyDescent="0.25">
      <c r="N143" s="3">
        <v>45962</v>
      </c>
    </row>
    <row r="144" spans="14:14" x14ac:dyDescent="0.25">
      <c r="N144" s="3">
        <v>45992</v>
      </c>
    </row>
    <row r="145" spans="14:14" x14ac:dyDescent="0.25">
      <c r="N145" s="3">
        <v>46023</v>
      </c>
    </row>
    <row r="146" spans="14:14" x14ac:dyDescent="0.25">
      <c r="N146" s="3">
        <v>46054</v>
      </c>
    </row>
    <row r="147" spans="14:14" x14ac:dyDescent="0.25">
      <c r="N147" s="3">
        <v>46082</v>
      </c>
    </row>
    <row r="148" spans="14:14" x14ac:dyDescent="0.25">
      <c r="N148" s="3">
        <v>46113</v>
      </c>
    </row>
    <row r="149" spans="14:14" x14ac:dyDescent="0.25">
      <c r="N149" s="3">
        <v>46143</v>
      </c>
    </row>
    <row r="150" spans="14:14" x14ac:dyDescent="0.25">
      <c r="N150" s="3">
        <v>46174</v>
      </c>
    </row>
    <row r="151" spans="14:14" x14ac:dyDescent="0.25">
      <c r="N151" s="3">
        <v>46204</v>
      </c>
    </row>
    <row r="152" spans="14:14" x14ac:dyDescent="0.25">
      <c r="N152" s="3">
        <v>46235</v>
      </c>
    </row>
    <row r="153" spans="14:14" x14ac:dyDescent="0.25">
      <c r="N153" s="3">
        <v>46266</v>
      </c>
    </row>
    <row r="154" spans="14:14" x14ac:dyDescent="0.25">
      <c r="N154" s="3">
        <v>46296</v>
      </c>
    </row>
    <row r="155" spans="14:14" x14ac:dyDescent="0.25">
      <c r="N155" s="3">
        <v>46327</v>
      </c>
    </row>
    <row r="156" spans="14:14" x14ac:dyDescent="0.25">
      <c r="N156" s="3">
        <v>46357</v>
      </c>
    </row>
    <row r="157" spans="14:14" x14ac:dyDescent="0.25">
      <c r="N157" s="3">
        <v>46388</v>
      </c>
    </row>
    <row r="158" spans="14:14" x14ac:dyDescent="0.25">
      <c r="N158" s="3">
        <v>46419</v>
      </c>
    </row>
    <row r="159" spans="14:14" x14ac:dyDescent="0.25">
      <c r="N159" s="3">
        <v>46447</v>
      </c>
    </row>
    <row r="160" spans="14:14" x14ac:dyDescent="0.25">
      <c r="N160" s="3">
        <v>46478</v>
      </c>
    </row>
    <row r="161" spans="14:14" x14ac:dyDescent="0.25">
      <c r="N161" s="3">
        <v>46508</v>
      </c>
    </row>
    <row r="162" spans="14:14" x14ac:dyDescent="0.25">
      <c r="N162" s="3">
        <v>46539</v>
      </c>
    </row>
    <row r="163" spans="14:14" x14ac:dyDescent="0.25">
      <c r="N163" s="3">
        <v>46569</v>
      </c>
    </row>
    <row r="164" spans="14:14" x14ac:dyDescent="0.25">
      <c r="N164" s="3">
        <v>46600</v>
      </c>
    </row>
    <row r="165" spans="14:14" x14ac:dyDescent="0.25">
      <c r="N165" s="3">
        <v>46631</v>
      </c>
    </row>
    <row r="166" spans="14:14" x14ac:dyDescent="0.25">
      <c r="N166" s="3">
        <v>46661</v>
      </c>
    </row>
    <row r="167" spans="14:14" x14ac:dyDescent="0.25">
      <c r="N167" s="3">
        <v>46692</v>
      </c>
    </row>
    <row r="168" spans="14:14" x14ac:dyDescent="0.25">
      <c r="N168" s="3">
        <v>46722</v>
      </c>
    </row>
    <row r="169" spans="14:14" x14ac:dyDescent="0.25">
      <c r="N169" s="3">
        <v>46753</v>
      </c>
    </row>
    <row r="170" spans="14:14" x14ac:dyDescent="0.25">
      <c r="N170" s="3">
        <v>46784</v>
      </c>
    </row>
    <row r="171" spans="14:14" x14ac:dyDescent="0.25">
      <c r="N171" s="3">
        <v>46813</v>
      </c>
    </row>
    <row r="172" spans="14:14" x14ac:dyDescent="0.25">
      <c r="N172" s="3">
        <v>46844</v>
      </c>
    </row>
    <row r="173" spans="14:14" x14ac:dyDescent="0.25">
      <c r="N173" s="3">
        <v>46874</v>
      </c>
    </row>
    <row r="174" spans="14:14" x14ac:dyDescent="0.25">
      <c r="N174" s="3">
        <v>46905</v>
      </c>
    </row>
    <row r="175" spans="14:14" x14ac:dyDescent="0.25">
      <c r="N175" s="3">
        <v>46935</v>
      </c>
    </row>
    <row r="176" spans="14:14" x14ac:dyDescent="0.25">
      <c r="N176" s="3">
        <v>46966</v>
      </c>
    </row>
    <row r="177" spans="14:14" x14ac:dyDescent="0.25">
      <c r="N177" s="3">
        <v>46997</v>
      </c>
    </row>
    <row r="178" spans="14:14" x14ac:dyDescent="0.25">
      <c r="N178" s="3">
        <v>47027</v>
      </c>
    </row>
    <row r="179" spans="14:14" x14ac:dyDescent="0.25">
      <c r="N179" s="3">
        <v>47058</v>
      </c>
    </row>
    <row r="180" spans="14:14" x14ac:dyDescent="0.25">
      <c r="N180" s="3">
        <v>47088</v>
      </c>
    </row>
    <row r="181" spans="14:14" x14ac:dyDescent="0.25">
      <c r="N181" s="3">
        <v>47119</v>
      </c>
    </row>
    <row r="182" spans="14:14" x14ac:dyDescent="0.25">
      <c r="N182" s="3">
        <v>47150</v>
      </c>
    </row>
    <row r="183" spans="14:14" x14ac:dyDescent="0.25">
      <c r="N183" s="3">
        <v>47178</v>
      </c>
    </row>
    <row r="184" spans="14:14" x14ac:dyDescent="0.25">
      <c r="N184" s="3">
        <v>47209</v>
      </c>
    </row>
    <row r="185" spans="14:14" x14ac:dyDescent="0.25">
      <c r="N185" s="3">
        <v>47239</v>
      </c>
    </row>
    <row r="186" spans="14:14" x14ac:dyDescent="0.25">
      <c r="N186" s="3">
        <v>47270</v>
      </c>
    </row>
    <row r="187" spans="14:14" x14ac:dyDescent="0.25">
      <c r="N187" s="3">
        <v>47300</v>
      </c>
    </row>
    <row r="188" spans="14:14" x14ac:dyDescent="0.25">
      <c r="N188" s="3">
        <v>47331</v>
      </c>
    </row>
    <row r="189" spans="14:14" x14ac:dyDescent="0.25">
      <c r="N189" s="3">
        <v>47362</v>
      </c>
    </row>
    <row r="190" spans="14:14" x14ac:dyDescent="0.25">
      <c r="N190" s="3">
        <v>47392</v>
      </c>
    </row>
    <row r="191" spans="14:14" x14ac:dyDescent="0.25">
      <c r="N191" s="3">
        <v>47423</v>
      </c>
    </row>
    <row r="192" spans="14:14" x14ac:dyDescent="0.25">
      <c r="N192" s="3">
        <v>47453</v>
      </c>
    </row>
    <row r="193" spans="14:14" x14ac:dyDescent="0.25">
      <c r="N193" s="3">
        <v>47484</v>
      </c>
    </row>
    <row r="194" spans="14:14" x14ac:dyDescent="0.25">
      <c r="N194" s="3">
        <v>47515</v>
      </c>
    </row>
    <row r="195" spans="14:14" x14ac:dyDescent="0.25">
      <c r="N195" s="3">
        <v>47543</v>
      </c>
    </row>
    <row r="196" spans="14:14" x14ac:dyDescent="0.25">
      <c r="N196" s="3">
        <v>47574</v>
      </c>
    </row>
    <row r="197" spans="14:14" x14ac:dyDescent="0.25">
      <c r="N197" s="3">
        <v>47604</v>
      </c>
    </row>
    <row r="198" spans="14:14" x14ac:dyDescent="0.25">
      <c r="N198" s="3">
        <v>47635</v>
      </c>
    </row>
    <row r="199" spans="14:14" x14ac:dyDescent="0.25">
      <c r="N199" s="3">
        <v>47665</v>
      </c>
    </row>
    <row r="200" spans="14:14" x14ac:dyDescent="0.25">
      <c r="N200" s="3">
        <v>47696</v>
      </c>
    </row>
    <row r="201" spans="14:14" x14ac:dyDescent="0.25">
      <c r="N201" s="3">
        <v>47727</v>
      </c>
    </row>
    <row r="202" spans="14:14" x14ac:dyDescent="0.25">
      <c r="N202" s="3">
        <v>47757</v>
      </c>
    </row>
    <row r="203" spans="14:14" x14ac:dyDescent="0.25">
      <c r="N203" s="3">
        <v>47788</v>
      </c>
    </row>
    <row r="204" spans="14:14" x14ac:dyDescent="0.25">
      <c r="N204" s="3">
        <v>47818</v>
      </c>
    </row>
    <row r="205" spans="14:14" x14ac:dyDescent="0.25">
      <c r="N205" s="3">
        <v>47849</v>
      </c>
    </row>
    <row r="206" spans="14:14" x14ac:dyDescent="0.25">
      <c r="N206" s="3">
        <v>47880</v>
      </c>
    </row>
    <row r="207" spans="14:14" x14ac:dyDescent="0.25">
      <c r="N207" s="3">
        <v>47908</v>
      </c>
    </row>
    <row r="208" spans="14:14" x14ac:dyDescent="0.25">
      <c r="N208" s="3">
        <v>47939</v>
      </c>
    </row>
    <row r="209" spans="14:14" x14ac:dyDescent="0.25">
      <c r="N209" s="3">
        <v>47969</v>
      </c>
    </row>
    <row r="210" spans="14:14" x14ac:dyDescent="0.25">
      <c r="N210" s="3">
        <v>48000</v>
      </c>
    </row>
    <row r="211" spans="14:14" x14ac:dyDescent="0.25">
      <c r="N211" s="3">
        <v>48030</v>
      </c>
    </row>
    <row r="212" spans="14:14" x14ac:dyDescent="0.25">
      <c r="N212" s="3">
        <v>48061</v>
      </c>
    </row>
    <row r="213" spans="14:14" x14ac:dyDescent="0.25">
      <c r="N213" s="3">
        <v>48092</v>
      </c>
    </row>
    <row r="214" spans="14:14" x14ac:dyDescent="0.25">
      <c r="N214" s="3">
        <v>48122</v>
      </c>
    </row>
    <row r="215" spans="14:14" x14ac:dyDescent="0.25">
      <c r="N215" s="3">
        <v>48153</v>
      </c>
    </row>
    <row r="216" spans="14:14" x14ac:dyDescent="0.25">
      <c r="N216" s="3">
        <v>48183</v>
      </c>
    </row>
    <row r="217" spans="14:14" x14ac:dyDescent="0.25">
      <c r="N217" s="3">
        <v>48214</v>
      </c>
    </row>
    <row r="218" spans="14:14" x14ac:dyDescent="0.25">
      <c r="N218" s="3">
        <v>48245</v>
      </c>
    </row>
    <row r="219" spans="14:14" x14ac:dyDescent="0.25">
      <c r="N219" s="3">
        <v>48274</v>
      </c>
    </row>
    <row r="220" spans="14:14" x14ac:dyDescent="0.25">
      <c r="N220" s="3">
        <v>48305</v>
      </c>
    </row>
    <row r="221" spans="14:14" x14ac:dyDescent="0.25">
      <c r="N221" s="3">
        <v>48335</v>
      </c>
    </row>
    <row r="222" spans="14:14" x14ac:dyDescent="0.25">
      <c r="N222" s="3">
        <v>48366</v>
      </c>
    </row>
    <row r="223" spans="14:14" x14ac:dyDescent="0.25">
      <c r="N223" s="3">
        <v>48396</v>
      </c>
    </row>
    <row r="224" spans="14:14" x14ac:dyDescent="0.25">
      <c r="N224" s="3">
        <v>48427</v>
      </c>
    </row>
    <row r="225" spans="14:14" x14ac:dyDescent="0.25">
      <c r="N225" s="3">
        <v>48458</v>
      </c>
    </row>
    <row r="226" spans="14:14" x14ac:dyDescent="0.25">
      <c r="N226" s="3">
        <v>48488</v>
      </c>
    </row>
    <row r="227" spans="14:14" x14ac:dyDescent="0.25">
      <c r="N227" s="3">
        <v>48519</v>
      </c>
    </row>
    <row r="228" spans="14:14" x14ac:dyDescent="0.25">
      <c r="N228" s="3">
        <v>48549</v>
      </c>
    </row>
    <row r="229" spans="14:14" x14ac:dyDescent="0.25">
      <c r="N229" s="3">
        <v>48580</v>
      </c>
    </row>
    <row r="230" spans="14:14" x14ac:dyDescent="0.25">
      <c r="N230" s="3">
        <v>48611</v>
      </c>
    </row>
    <row r="231" spans="14:14" x14ac:dyDescent="0.25">
      <c r="N231" s="3">
        <v>48639</v>
      </c>
    </row>
    <row r="232" spans="14:14" x14ac:dyDescent="0.25">
      <c r="N232" s="3">
        <v>48670</v>
      </c>
    </row>
    <row r="233" spans="14:14" x14ac:dyDescent="0.25">
      <c r="N233" s="3">
        <v>48700</v>
      </c>
    </row>
    <row r="234" spans="14:14" x14ac:dyDescent="0.25">
      <c r="N234" s="3">
        <v>48731</v>
      </c>
    </row>
    <row r="235" spans="14:14" x14ac:dyDescent="0.25">
      <c r="N235" s="3">
        <v>48761</v>
      </c>
    </row>
    <row r="236" spans="14:14" x14ac:dyDescent="0.25">
      <c r="N236" s="3">
        <v>48792</v>
      </c>
    </row>
    <row r="237" spans="14:14" x14ac:dyDescent="0.25">
      <c r="N237" s="3">
        <v>48823</v>
      </c>
    </row>
    <row r="238" spans="14:14" x14ac:dyDescent="0.25">
      <c r="N238" s="3">
        <v>48853</v>
      </c>
    </row>
    <row r="239" spans="14:14" x14ac:dyDescent="0.25">
      <c r="N239" s="3">
        <v>48884</v>
      </c>
    </row>
    <row r="240" spans="14:14" x14ac:dyDescent="0.25">
      <c r="N240" s="3">
        <v>48914</v>
      </c>
    </row>
    <row r="241" spans="14:14" x14ac:dyDescent="0.25">
      <c r="N241" s="3">
        <v>48945</v>
      </c>
    </row>
    <row r="242" spans="14:14" x14ac:dyDescent="0.25">
      <c r="N242" s="3">
        <v>48976</v>
      </c>
    </row>
    <row r="243" spans="14:14" x14ac:dyDescent="0.25">
      <c r="N243" s="3">
        <v>49004</v>
      </c>
    </row>
    <row r="244" spans="14:14" x14ac:dyDescent="0.25">
      <c r="N244" s="3">
        <v>49035</v>
      </c>
    </row>
    <row r="245" spans="14:14" x14ac:dyDescent="0.25">
      <c r="N245" s="3">
        <v>49065</v>
      </c>
    </row>
    <row r="246" spans="14:14" x14ac:dyDescent="0.25">
      <c r="N246" s="3">
        <v>49096</v>
      </c>
    </row>
    <row r="247" spans="14:14" x14ac:dyDescent="0.25">
      <c r="N247" s="3">
        <v>49126</v>
      </c>
    </row>
    <row r="248" spans="14:14" x14ac:dyDescent="0.25">
      <c r="N248" s="3">
        <v>49157</v>
      </c>
    </row>
    <row r="249" spans="14:14" x14ac:dyDescent="0.25">
      <c r="N249" s="3">
        <v>49188</v>
      </c>
    </row>
    <row r="250" spans="14:14" x14ac:dyDescent="0.25">
      <c r="N250" s="3">
        <v>49218</v>
      </c>
    </row>
    <row r="251" spans="14:14" x14ac:dyDescent="0.25">
      <c r="N251" s="3">
        <v>49249</v>
      </c>
    </row>
    <row r="252" spans="14:14" x14ac:dyDescent="0.25">
      <c r="N252" s="3">
        <v>49279</v>
      </c>
    </row>
    <row r="253" spans="14:14" x14ac:dyDescent="0.25">
      <c r="N253" s="3">
        <v>49310</v>
      </c>
    </row>
    <row r="254" spans="14:14" x14ac:dyDescent="0.25">
      <c r="N254" s="3">
        <v>49341</v>
      </c>
    </row>
    <row r="255" spans="14:14" x14ac:dyDescent="0.25">
      <c r="N255" s="3">
        <v>49369</v>
      </c>
    </row>
    <row r="256" spans="14:14" x14ac:dyDescent="0.25">
      <c r="N256" s="3">
        <v>49400</v>
      </c>
    </row>
    <row r="257" spans="14:14" x14ac:dyDescent="0.25">
      <c r="N257" s="3">
        <v>49430</v>
      </c>
    </row>
    <row r="258" spans="14:14" x14ac:dyDescent="0.25">
      <c r="N258" s="3">
        <v>49461</v>
      </c>
    </row>
    <row r="259" spans="14:14" x14ac:dyDescent="0.25">
      <c r="N259" s="3">
        <v>49491</v>
      </c>
    </row>
    <row r="260" spans="14:14" x14ac:dyDescent="0.25">
      <c r="N260" s="3">
        <v>49522</v>
      </c>
    </row>
    <row r="261" spans="14:14" x14ac:dyDescent="0.25">
      <c r="N261" s="3">
        <v>49553</v>
      </c>
    </row>
    <row r="262" spans="14:14" x14ac:dyDescent="0.25">
      <c r="N262" s="3">
        <v>49583</v>
      </c>
    </row>
    <row r="263" spans="14:14" x14ac:dyDescent="0.25">
      <c r="N263" s="3">
        <v>49614</v>
      </c>
    </row>
    <row r="264" spans="14:14" x14ac:dyDescent="0.25">
      <c r="N264" s="3">
        <v>49644</v>
      </c>
    </row>
    <row r="265" spans="14:14" x14ac:dyDescent="0.25">
      <c r="N265" s="3">
        <v>49675</v>
      </c>
    </row>
    <row r="266" spans="14:14" x14ac:dyDescent="0.25">
      <c r="N266" s="3">
        <v>49706</v>
      </c>
    </row>
    <row r="267" spans="14:14" x14ac:dyDescent="0.25">
      <c r="N267" s="3">
        <v>49735</v>
      </c>
    </row>
    <row r="268" spans="14:14" x14ac:dyDescent="0.25">
      <c r="N268" s="3">
        <v>49766</v>
      </c>
    </row>
    <row r="269" spans="14:14" x14ac:dyDescent="0.25">
      <c r="N269" s="3">
        <v>49796</v>
      </c>
    </row>
    <row r="270" spans="14:14" x14ac:dyDescent="0.25">
      <c r="N270" s="3">
        <v>49827</v>
      </c>
    </row>
    <row r="271" spans="14:14" x14ac:dyDescent="0.25">
      <c r="N271" s="3">
        <v>49857</v>
      </c>
    </row>
    <row r="272" spans="14:14" x14ac:dyDescent="0.25">
      <c r="N272" s="3">
        <v>49888</v>
      </c>
    </row>
    <row r="273" spans="14:14" x14ac:dyDescent="0.25">
      <c r="N273" s="3">
        <v>49919</v>
      </c>
    </row>
    <row r="274" spans="14:14" x14ac:dyDescent="0.25">
      <c r="N274" s="3">
        <v>49949</v>
      </c>
    </row>
    <row r="275" spans="14:14" x14ac:dyDescent="0.25">
      <c r="N275" s="3">
        <v>49980</v>
      </c>
    </row>
    <row r="276" spans="14:14" x14ac:dyDescent="0.25">
      <c r="N276" s="3">
        <v>50010</v>
      </c>
    </row>
    <row r="277" spans="14:14" x14ac:dyDescent="0.25">
      <c r="N277" s="3">
        <v>50041</v>
      </c>
    </row>
    <row r="278" spans="14:14" x14ac:dyDescent="0.25">
      <c r="N278" s="3">
        <v>50072</v>
      </c>
    </row>
    <row r="279" spans="14:14" x14ac:dyDescent="0.25">
      <c r="N279" s="3">
        <v>50100</v>
      </c>
    </row>
    <row r="280" spans="14:14" x14ac:dyDescent="0.25">
      <c r="N280" s="3">
        <v>50131</v>
      </c>
    </row>
    <row r="281" spans="14:14" x14ac:dyDescent="0.25">
      <c r="N281" s="3">
        <v>50161</v>
      </c>
    </row>
    <row r="282" spans="14:14" x14ac:dyDescent="0.25">
      <c r="N282" s="3">
        <v>50192</v>
      </c>
    </row>
    <row r="283" spans="14:14" x14ac:dyDescent="0.25">
      <c r="N283" s="3">
        <v>50222</v>
      </c>
    </row>
    <row r="284" spans="14:14" x14ac:dyDescent="0.25">
      <c r="N284" s="3">
        <v>50253</v>
      </c>
    </row>
    <row r="285" spans="14:14" x14ac:dyDescent="0.25">
      <c r="N285" s="3">
        <v>50284</v>
      </c>
    </row>
    <row r="286" spans="14:14" x14ac:dyDescent="0.25">
      <c r="N286" s="3">
        <v>50314</v>
      </c>
    </row>
    <row r="287" spans="14:14" x14ac:dyDescent="0.25">
      <c r="N287" s="3">
        <v>50345</v>
      </c>
    </row>
    <row r="288" spans="14:14" x14ac:dyDescent="0.25">
      <c r="N288" s="3">
        <v>50375</v>
      </c>
    </row>
    <row r="289" spans="14:14" x14ac:dyDescent="0.25">
      <c r="N289" s="3">
        <v>50406</v>
      </c>
    </row>
    <row r="290" spans="14:14" x14ac:dyDescent="0.25">
      <c r="N290" s="3">
        <v>50437</v>
      </c>
    </row>
    <row r="291" spans="14:14" x14ac:dyDescent="0.25">
      <c r="N291" s="3">
        <v>50465</v>
      </c>
    </row>
    <row r="292" spans="14:14" x14ac:dyDescent="0.25">
      <c r="N292" s="3">
        <v>50496</v>
      </c>
    </row>
    <row r="293" spans="14:14" x14ac:dyDescent="0.25">
      <c r="N293" s="3">
        <v>50526</v>
      </c>
    </row>
    <row r="294" spans="14:14" x14ac:dyDescent="0.25">
      <c r="N294" s="3">
        <v>50557</v>
      </c>
    </row>
    <row r="295" spans="14:14" x14ac:dyDescent="0.25">
      <c r="N295" s="3">
        <v>50587</v>
      </c>
    </row>
    <row r="296" spans="14:14" x14ac:dyDescent="0.25">
      <c r="N296" s="3">
        <v>50618</v>
      </c>
    </row>
    <row r="297" spans="14:14" x14ac:dyDescent="0.25">
      <c r="N297" s="3">
        <v>50649</v>
      </c>
    </row>
    <row r="298" spans="14:14" x14ac:dyDescent="0.25">
      <c r="N298" s="3">
        <v>50679</v>
      </c>
    </row>
    <row r="299" spans="14:14" x14ac:dyDescent="0.25">
      <c r="N299" s="3">
        <v>50710</v>
      </c>
    </row>
    <row r="300" spans="14:14" x14ac:dyDescent="0.25">
      <c r="N300" s="3">
        <v>50740</v>
      </c>
    </row>
    <row r="301" spans="14:14" x14ac:dyDescent="0.25">
      <c r="N301" s="3">
        <v>50771</v>
      </c>
    </row>
    <row r="302" spans="14:14" x14ac:dyDescent="0.25">
      <c r="N302" s="3">
        <v>50802</v>
      </c>
    </row>
    <row r="303" spans="14:14" x14ac:dyDescent="0.25">
      <c r="N303" s="3">
        <v>50830</v>
      </c>
    </row>
    <row r="304" spans="14:14" x14ac:dyDescent="0.25">
      <c r="N304" s="3">
        <v>50861</v>
      </c>
    </row>
    <row r="305" spans="14:14" x14ac:dyDescent="0.25">
      <c r="N305" s="3">
        <v>50891</v>
      </c>
    </row>
    <row r="306" spans="14:14" x14ac:dyDescent="0.25">
      <c r="N306" s="3">
        <v>50922</v>
      </c>
    </row>
    <row r="307" spans="14:14" x14ac:dyDescent="0.25">
      <c r="N307" s="3">
        <v>50952</v>
      </c>
    </row>
    <row r="308" spans="14:14" x14ac:dyDescent="0.25">
      <c r="N308" s="3">
        <v>50983</v>
      </c>
    </row>
    <row r="309" spans="14:14" x14ac:dyDescent="0.25">
      <c r="N309" s="3">
        <v>51014</v>
      </c>
    </row>
    <row r="310" spans="14:14" x14ac:dyDescent="0.25">
      <c r="N310" s="3">
        <v>51044</v>
      </c>
    </row>
    <row r="311" spans="14:14" x14ac:dyDescent="0.25">
      <c r="N311" s="3">
        <v>51075</v>
      </c>
    </row>
    <row r="312" spans="14:14" x14ac:dyDescent="0.25">
      <c r="N312" s="3">
        <v>51105</v>
      </c>
    </row>
    <row r="313" spans="14:14" x14ac:dyDescent="0.25">
      <c r="N313" s="3">
        <v>51136</v>
      </c>
    </row>
    <row r="314" spans="14:14" x14ac:dyDescent="0.25">
      <c r="N314" s="3">
        <v>51167</v>
      </c>
    </row>
    <row r="315" spans="14:14" x14ac:dyDescent="0.25">
      <c r="N315" s="3">
        <v>51196</v>
      </c>
    </row>
    <row r="316" spans="14:14" x14ac:dyDescent="0.25">
      <c r="N316" s="3">
        <v>51227</v>
      </c>
    </row>
    <row r="317" spans="14:14" x14ac:dyDescent="0.25">
      <c r="N317" s="3">
        <v>51257</v>
      </c>
    </row>
    <row r="318" spans="14:14" x14ac:dyDescent="0.25">
      <c r="N318" s="3">
        <v>51288</v>
      </c>
    </row>
    <row r="319" spans="14:14" x14ac:dyDescent="0.25">
      <c r="N319" s="3">
        <v>51318</v>
      </c>
    </row>
    <row r="320" spans="14:14" x14ac:dyDescent="0.25">
      <c r="N320" s="3">
        <v>51349</v>
      </c>
    </row>
    <row r="321" spans="14:14" x14ac:dyDescent="0.25">
      <c r="N321" s="3">
        <v>51380</v>
      </c>
    </row>
    <row r="322" spans="14:14" x14ac:dyDescent="0.25">
      <c r="N322" s="3">
        <v>51410</v>
      </c>
    </row>
    <row r="323" spans="14:14" x14ac:dyDescent="0.25">
      <c r="N323" s="3">
        <v>51441</v>
      </c>
    </row>
    <row r="324" spans="14:14" x14ac:dyDescent="0.25">
      <c r="N324" s="3">
        <v>51471</v>
      </c>
    </row>
    <row r="325" spans="14:14" x14ac:dyDescent="0.25">
      <c r="N325" s="3">
        <v>51502</v>
      </c>
    </row>
    <row r="326" spans="14:14" x14ac:dyDescent="0.25">
      <c r="N326" s="3">
        <v>51533</v>
      </c>
    </row>
    <row r="327" spans="14:14" x14ac:dyDescent="0.25">
      <c r="N327" s="3">
        <v>51561</v>
      </c>
    </row>
    <row r="328" spans="14:14" x14ac:dyDescent="0.25">
      <c r="N328" s="3">
        <v>51592</v>
      </c>
    </row>
    <row r="329" spans="14:14" x14ac:dyDescent="0.25">
      <c r="N329" s="3">
        <v>51622</v>
      </c>
    </row>
    <row r="330" spans="14:14" x14ac:dyDescent="0.25">
      <c r="N330" s="3">
        <v>51653</v>
      </c>
    </row>
    <row r="331" spans="14:14" x14ac:dyDescent="0.25">
      <c r="N331" s="3">
        <v>51683</v>
      </c>
    </row>
    <row r="332" spans="14:14" x14ac:dyDescent="0.25">
      <c r="N332" s="3">
        <v>51714</v>
      </c>
    </row>
    <row r="333" spans="14:14" x14ac:dyDescent="0.25">
      <c r="N333" s="3">
        <v>51745</v>
      </c>
    </row>
    <row r="334" spans="14:14" x14ac:dyDescent="0.25">
      <c r="N334" s="3">
        <v>51775</v>
      </c>
    </row>
    <row r="335" spans="14:14" x14ac:dyDescent="0.25">
      <c r="N335" s="3">
        <v>51806</v>
      </c>
    </row>
    <row r="336" spans="14:14" x14ac:dyDescent="0.25">
      <c r="N336" s="3">
        <v>51836</v>
      </c>
    </row>
    <row r="337" spans="14:14" x14ac:dyDescent="0.25">
      <c r="N337" s="3">
        <v>51867</v>
      </c>
    </row>
  </sheetData>
  <conditionalFormatting sqref="AW2:AY17">
    <cfRule type="containsText" dxfId="20" priority="1" stopIfTrue="1" operator="containsText" text="dim">
      <formula>NOT(ISERROR(SEARCH("dim",AW2)))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Feuil1</vt:lpstr>
      <vt:lpstr>BdD</vt:lpstr>
      <vt:lpstr>DATA</vt:lpstr>
      <vt:lpstr>AN</vt:lpstr>
      <vt:lpstr>ANN</vt:lpstr>
      <vt:lpstr>data_aw4</vt:lpstr>
      <vt:lpstr>data_aw5</vt:lpstr>
      <vt:lpstr>data_aw6</vt:lpstr>
      <vt:lpstr>data_aw7</vt:lpstr>
      <vt:lpstr>datab</vt:lpstr>
      <vt:lpstr>datak</vt:lpstr>
      <vt:lpstr>nb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leakim</cp:lastModifiedBy>
  <dcterms:created xsi:type="dcterms:W3CDTF">2014-04-11T15:02:26Z</dcterms:created>
  <dcterms:modified xsi:type="dcterms:W3CDTF">2014-04-21T06:37:19Z</dcterms:modified>
</cp:coreProperties>
</file>