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6570" yWindow="510" windowWidth="10560" windowHeight="8220" firstSheet="3" activeTab="3"/>
  </bookViews>
  <sheets>
    <sheet name="aide tps partiel rtt" sheetId="7" state="hidden" r:id="rId1"/>
    <sheet name="aide tps complet " sheetId="8" state="hidden" r:id="rId2"/>
    <sheet name="planning administratif octobre" sheetId="9" state="hidden" r:id="rId3"/>
    <sheet name="Feuille mensuelle AMBUL" sheetId="18" r:id="rId4"/>
    <sheet name="horaires" sheetId="19" r:id="rId5"/>
    <sheet name="Feuille mensuelle AMBUL prete" sheetId="20" r:id="rId6"/>
  </sheets>
  <externalReferences>
    <externalReference r:id="rId7"/>
  </externalReferences>
  <definedNames>
    <definedName name="Client">[1]BD!$D$2:$D$12</definedName>
    <definedName name="Début">[1]BD!$G$2:$G$12</definedName>
    <definedName name="Débutimpression" localSheetId="1">'aide tps complet '!#REF!</definedName>
    <definedName name="Débutimpression" localSheetId="0">'aide tps partiel rtt'!#REF!</definedName>
    <definedName name="Débutimpression" localSheetId="3">'Feuille mensuelle AMBUL'!#REF!</definedName>
    <definedName name="Débutimpression" localSheetId="5">'Feuille mensuelle AMBUL prete'!#REF!</definedName>
    <definedName name="Débutimpression">#REF!</definedName>
    <definedName name="Entreprise">[1]BD!$C$2:$C$12</definedName>
    <definedName name="Etat">[1]BD!$F$2:$F$12</definedName>
    <definedName name="fériés" localSheetId="3">'Feuille mensuelle AMBUL'!$AO$6:$AO$16</definedName>
    <definedName name="fériés" localSheetId="5">'Feuille mensuelle AMBUL prete'!$AO$6:$AO$16</definedName>
    <definedName name="fériés">'Feuille mensuelle AMBUL'!$AO$6:$AO$16</definedName>
    <definedName name="Fin">[1]BD!$H$2:$H$12</definedName>
    <definedName name="Finimpression" localSheetId="1">'aide tps complet '!#REF!</definedName>
    <definedName name="Finimpression" localSheetId="0">'aide tps partiel rtt'!#REF!</definedName>
    <definedName name="Finimpression" localSheetId="3">'Feuille mensuelle AMBUL'!#REF!</definedName>
    <definedName name="Finimpression" localSheetId="5">'Feuille mensuelle AMBUL prete'!#REF!</definedName>
    <definedName name="Finimpression">#REF!</definedName>
    <definedName name="ListeEnt">OFFSET([1]Calendrier!$AT$2,,,COUNTIF([1]Calendrier!$AT$2:$AT$8,"&lt;&gt;0"))</definedName>
    <definedName name="mois" localSheetId="5">'Feuille mensuelle AMBUL prete'!$AO$3:$AO$14</definedName>
    <definedName name="mois">'Feuille mensuelle AMBUL'!$AO$3:$AO$14</definedName>
    <definedName name="mois_année" localSheetId="5">#REF!</definedName>
    <definedName name="mois_année">#REF!</definedName>
    <definedName name="table_choix" localSheetId="3">#REF!,#REF!,#REF!,#REF!,#REF!,#REF!,#REF!,#REF!,#REF!,#REF!,#REF!,#REF!</definedName>
    <definedName name="table_choix" localSheetId="5">#REF!,#REF!,#REF!,#REF!,#REF!,#REF!,#REF!,#REF!,#REF!,#REF!,#REF!,#REF!</definedName>
    <definedName name="table_choix">#REF!,#REF!,#REF!,#REF!,#REF!,#REF!,#REF!,#REF!,#REF!,#REF!,#REF!,#REF!</definedName>
    <definedName name="table_HAMB" localSheetId="3">'Feuille mensuelle AMBUL'!$C$10:$L$40,'Feuille mensuelle AMBUL'!$M$10:$M$40,'Feuille mensuelle AMBUL'!$P$10:$W$40</definedName>
    <definedName name="table_HAMB" localSheetId="5">'Feuille mensuelle AMBUL prete'!$C$10:$L$40,'Feuille mensuelle AMBUL prete'!$M$10:$M$40,'Feuille mensuelle AMBUL prete'!$P$10:$W$40</definedName>
    <definedName name="table_HAMB">#REF!,#REF!,#REF!</definedName>
    <definedName name="table_Hctr" localSheetId="5">#REF!,#REF!,#REF!</definedName>
    <definedName name="table_Hctr">#REF!,#REF!,#REF!</definedName>
    <definedName name="table_mois" localSheetId="5">#REF!</definedName>
    <definedName name="table_mois">#REF!</definedName>
    <definedName name="table_RC" localSheetId="3">#REF!</definedName>
    <definedName name="table_RC" localSheetId="5">#REF!</definedName>
    <definedName name="table_RC">#REF!</definedName>
    <definedName name="Z_29ED3FAA_43E2_4BA8_8C96_37141622C57A_.wvu.PrintArea" localSheetId="1" hidden="1">'aide tps complet '!$A$1:$AC$58</definedName>
    <definedName name="Z_29ED3FAA_43E2_4BA8_8C96_37141622C57A_.wvu.PrintArea" localSheetId="0" hidden="1">'aide tps partiel rtt'!$A$1:$AC$58</definedName>
    <definedName name="Z_29ED3FAA_43E2_4BA8_8C96_37141622C57A_.wvu.PrintArea" localSheetId="3" hidden="1">'Feuille mensuelle AMBUL'!$A$1:$W$57</definedName>
    <definedName name="Z_29ED3FAA_43E2_4BA8_8C96_37141622C57A_.wvu.PrintArea" localSheetId="5" hidden="1">'Feuille mensuelle AMBUL prete'!$A$1:$W$57</definedName>
    <definedName name="Z_29ED3FAA_43E2_4BA8_8C96_37141622C57A_.wvu.PrintArea" localSheetId="2" hidden="1">'planning administratif octobre'!$A$10:$E$42</definedName>
    <definedName name="_xlnm.Print_Area" localSheetId="1">'aide tps complet '!$A$1:$AC$58</definedName>
    <definedName name="_xlnm.Print_Area" localSheetId="0">'aide tps partiel rtt'!$A$1:$AC$58</definedName>
    <definedName name="_xlnm.Print_Area" localSheetId="3">'Feuille mensuelle AMBUL'!$A$1:$W$57</definedName>
    <definedName name="_xlnm.Print_Area" localSheetId="5">'Feuille mensuelle AMBUL prete'!$A$1:$W$57</definedName>
    <definedName name="_xlnm.Print_Area" localSheetId="2">'planning administratif octobre'!$A$10:$E$42</definedName>
  </definedNames>
  <calcPr calcId="145621"/>
  <customWorkbookViews>
    <customWorkbookView name="ALiA49 - Affichage personnalisé" guid="{29ED3FAA-43E2-4BA8-8C96-37141622C57A}" mergeInterval="0" personalView="1" maximized="1" windowWidth="1276" windowHeight="795" activeSheetId="4"/>
  </customWorkbookViews>
</workbook>
</file>

<file path=xl/calcChain.xml><?xml version="1.0" encoding="utf-8"?>
<calcChain xmlns="http://schemas.openxmlformats.org/spreadsheetml/2006/main">
  <c r="K14" i="20" l="1"/>
  <c r="K15" i="20"/>
  <c r="K16" i="20"/>
  <c r="K18" i="20"/>
  <c r="K21" i="20"/>
  <c r="K22" i="20"/>
  <c r="K28" i="20"/>
  <c r="K29" i="20"/>
  <c r="K35" i="20"/>
  <c r="K36" i="20"/>
  <c r="AC40" i="18"/>
  <c r="AD40" i="18" s="1"/>
  <c r="AB40" i="18"/>
  <c r="Z40" i="18"/>
  <c r="AA40" i="18" s="1"/>
  <c r="AE40" i="18" s="1"/>
  <c r="Y40" i="18"/>
  <c r="AC39" i="18"/>
  <c r="AD39" i="18" s="1"/>
  <c r="AB39" i="18"/>
  <c r="Z39" i="18"/>
  <c r="AA39" i="18" s="1"/>
  <c r="AE39" i="18" s="1"/>
  <c r="Y39" i="18"/>
  <c r="AC38" i="18"/>
  <c r="AD38" i="18" s="1"/>
  <c r="AB38" i="18"/>
  <c r="AA38" i="18"/>
  <c r="AE38" i="18" s="1"/>
  <c r="Z38" i="18"/>
  <c r="Y38" i="18"/>
  <c r="AD37" i="18"/>
  <c r="AC37" i="18"/>
  <c r="AB37" i="18"/>
  <c r="Z37" i="18"/>
  <c r="AA37" i="18" s="1"/>
  <c r="AE37" i="18" s="1"/>
  <c r="Y37" i="18"/>
  <c r="AC36" i="18"/>
  <c r="AD36" i="18" s="1"/>
  <c r="AB36" i="18"/>
  <c r="Z36" i="18"/>
  <c r="AA36" i="18" s="1"/>
  <c r="Y36" i="18"/>
  <c r="AC35" i="18"/>
  <c r="AD35" i="18" s="1"/>
  <c r="AB35" i="18"/>
  <c r="Z35" i="18"/>
  <c r="AA35" i="18" s="1"/>
  <c r="Y35" i="18"/>
  <c r="AC34" i="18"/>
  <c r="AD34" i="18" s="1"/>
  <c r="AB34" i="18"/>
  <c r="AA34" i="18"/>
  <c r="Z34" i="18"/>
  <c r="Y34" i="18"/>
  <c r="AD33" i="18"/>
  <c r="AC33" i="18"/>
  <c r="AB33" i="18"/>
  <c r="Z33" i="18"/>
  <c r="AA33" i="18" s="1"/>
  <c r="AE33" i="18" s="1"/>
  <c r="Y33" i="18"/>
  <c r="AC32" i="18"/>
  <c r="AD32" i="18" s="1"/>
  <c r="AB32" i="18"/>
  <c r="Z32" i="18"/>
  <c r="AA32" i="18" s="1"/>
  <c r="AE32" i="18" s="1"/>
  <c r="Y32" i="18"/>
  <c r="AC31" i="18"/>
  <c r="AD31" i="18" s="1"/>
  <c r="AB31" i="18"/>
  <c r="Z31" i="18"/>
  <c r="AA31" i="18" s="1"/>
  <c r="AE31" i="18" s="1"/>
  <c r="Y31" i="18"/>
  <c r="AC30" i="18"/>
  <c r="AD30" i="18" s="1"/>
  <c r="AB30" i="18"/>
  <c r="AA30" i="18"/>
  <c r="AE30" i="18" s="1"/>
  <c r="Z30" i="18"/>
  <c r="Y30" i="18"/>
  <c r="AD29" i="18"/>
  <c r="AC29" i="18"/>
  <c r="AB29" i="18"/>
  <c r="Z29" i="18"/>
  <c r="AA29" i="18" s="1"/>
  <c r="AE29" i="18" s="1"/>
  <c r="Y29" i="18"/>
  <c r="AC28" i="18"/>
  <c r="AD28" i="18" s="1"/>
  <c r="AB28" i="18"/>
  <c r="Z28" i="18"/>
  <c r="AA28" i="18" s="1"/>
  <c r="Y28" i="18"/>
  <c r="AC27" i="18"/>
  <c r="AD27" i="18" s="1"/>
  <c r="AB27" i="18"/>
  <c r="Z27" i="18"/>
  <c r="AA27" i="18" s="1"/>
  <c r="Y27" i="18"/>
  <c r="AC26" i="18"/>
  <c r="AD26" i="18" s="1"/>
  <c r="AB26" i="18"/>
  <c r="AA26" i="18"/>
  <c r="Z26" i="18"/>
  <c r="Y26" i="18"/>
  <c r="AD25" i="18"/>
  <c r="AC25" i="18"/>
  <c r="AB25" i="18"/>
  <c r="Z25" i="18"/>
  <c r="AA25" i="18" s="1"/>
  <c r="AE25" i="18" s="1"/>
  <c r="Y25" i="18"/>
  <c r="AC24" i="18"/>
  <c r="AD24" i="18" s="1"/>
  <c r="AB24" i="18"/>
  <c r="Z24" i="18"/>
  <c r="AA24" i="18" s="1"/>
  <c r="AE24" i="18" s="1"/>
  <c r="Y24" i="18"/>
  <c r="AC23" i="18"/>
  <c r="AD23" i="18" s="1"/>
  <c r="AB23" i="18"/>
  <c r="Z23" i="18"/>
  <c r="AA23" i="18" s="1"/>
  <c r="AE23" i="18" s="1"/>
  <c r="Y23" i="18"/>
  <c r="AC22" i="18"/>
  <c r="AD22" i="18" s="1"/>
  <c r="AB22" i="18"/>
  <c r="AA22" i="18"/>
  <c r="AE22" i="18" s="1"/>
  <c r="Z22" i="18"/>
  <c r="Y22" i="18"/>
  <c r="AD21" i="18"/>
  <c r="AC21" i="18"/>
  <c r="AB21" i="18"/>
  <c r="Z21" i="18"/>
  <c r="AA21" i="18" s="1"/>
  <c r="AE21" i="18" s="1"/>
  <c r="Y21" i="18"/>
  <c r="AC20" i="18"/>
  <c r="AD20" i="18" s="1"/>
  <c r="AB20" i="18"/>
  <c r="Z20" i="18"/>
  <c r="AA20" i="18" s="1"/>
  <c r="Y20" i="18"/>
  <c r="AC19" i="18"/>
  <c r="AD19" i="18" s="1"/>
  <c r="AB19" i="18"/>
  <c r="Z19" i="18"/>
  <c r="AA19" i="18" s="1"/>
  <c r="Y19" i="18"/>
  <c r="AC18" i="18"/>
  <c r="AD18" i="18" s="1"/>
  <c r="AB18" i="18"/>
  <c r="AA18" i="18"/>
  <c r="Z18" i="18"/>
  <c r="Y18" i="18"/>
  <c r="AD17" i="18"/>
  <c r="AC17" i="18"/>
  <c r="AB17" i="18"/>
  <c r="Z17" i="18"/>
  <c r="AA17" i="18" s="1"/>
  <c r="AE17" i="18" s="1"/>
  <c r="Y17" i="18"/>
  <c r="AC16" i="18"/>
  <c r="AD16" i="18" s="1"/>
  <c r="AB16" i="18"/>
  <c r="Z16" i="18"/>
  <c r="AA16" i="18" s="1"/>
  <c r="AE16" i="18" s="1"/>
  <c r="Y16" i="18"/>
  <c r="AC15" i="18"/>
  <c r="AD15" i="18" s="1"/>
  <c r="AB15" i="18"/>
  <c r="Z15" i="18"/>
  <c r="AA15" i="18" s="1"/>
  <c r="AE15" i="18" s="1"/>
  <c r="Y15" i="18"/>
  <c r="AC14" i="18"/>
  <c r="AD14" i="18" s="1"/>
  <c r="AB14" i="18"/>
  <c r="AA14" i="18"/>
  <c r="AE14" i="18" s="1"/>
  <c r="Z14" i="18"/>
  <c r="Y14" i="18"/>
  <c r="AD13" i="18"/>
  <c r="AC13" i="18"/>
  <c r="AB13" i="18"/>
  <c r="Z13" i="18"/>
  <c r="AA13" i="18" s="1"/>
  <c r="AE13" i="18" s="1"/>
  <c r="Y13" i="18"/>
  <c r="AC12" i="18"/>
  <c r="AD12" i="18" s="1"/>
  <c r="AB12" i="18"/>
  <c r="Z12" i="18"/>
  <c r="AA12" i="18" s="1"/>
  <c r="Y12" i="18"/>
  <c r="AC11" i="18"/>
  <c r="AD11" i="18" s="1"/>
  <c r="AB11" i="18"/>
  <c r="Z11" i="18"/>
  <c r="AA11" i="18" s="1"/>
  <c r="Y11" i="18"/>
  <c r="AC10" i="18"/>
  <c r="AD10" i="18" s="1"/>
  <c r="AB10" i="18"/>
  <c r="AA10" i="18"/>
  <c r="Z10" i="18"/>
  <c r="Y10" i="18"/>
  <c r="AE14" i="20"/>
  <c r="AE15" i="20"/>
  <c r="AE18" i="20"/>
  <c r="AE21" i="20"/>
  <c r="AE22" i="20"/>
  <c r="AE28" i="20"/>
  <c r="AE29" i="20"/>
  <c r="AE35" i="20"/>
  <c r="AE36" i="20"/>
  <c r="AN3" i="19"/>
  <c r="AA16" i="20"/>
  <c r="Y16" i="20"/>
  <c r="AE11" i="18" l="1"/>
  <c r="AE12" i="18"/>
  <c r="AE18" i="18"/>
  <c r="AE27" i="18"/>
  <c r="AE28" i="18"/>
  <c r="AE10" i="18"/>
  <c r="AE19" i="18"/>
  <c r="AE20" i="18"/>
  <c r="AE26" i="18"/>
  <c r="AE34" i="18"/>
  <c r="AE35" i="18"/>
  <c r="AE36" i="18"/>
  <c r="AD14" i="20"/>
  <c r="AD15" i="20"/>
  <c r="AD18" i="20"/>
  <c r="AD21" i="20"/>
  <c r="AD22" i="20"/>
  <c r="AD28" i="20"/>
  <c r="AD29" i="20"/>
  <c r="AD35" i="20"/>
  <c r="AD36" i="20"/>
  <c r="AC11" i="20"/>
  <c r="AD11" i="20" s="1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D23" i="20" s="1"/>
  <c r="AC24" i="20"/>
  <c r="AC25" i="20"/>
  <c r="AC26" i="20"/>
  <c r="AD26" i="20" s="1"/>
  <c r="AC27" i="20"/>
  <c r="AD27" i="20" s="1"/>
  <c r="AC28" i="20"/>
  <c r="AC29" i="20"/>
  <c r="AC30" i="20"/>
  <c r="AC31" i="20"/>
  <c r="AD31" i="20" s="1"/>
  <c r="AC32" i="20"/>
  <c r="AD32" i="20" s="1"/>
  <c r="AC33" i="20"/>
  <c r="AC34" i="20"/>
  <c r="AC35" i="20"/>
  <c r="AC36" i="20"/>
  <c r="AC37" i="20"/>
  <c r="AD37" i="20" s="1"/>
  <c r="AC38" i="20"/>
  <c r="AC39" i="20"/>
  <c r="AC40" i="20"/>
  <c r="AD40" i="20" s="1"/>
  <c r="AB11" i="20"/>
  <c r="AB12" i="20"/>
  <c r="AD12" i="20" s="1"/>
  <c r="AB13" i="20"/>
  <c r="AD13" i="20" s="1"/>
  <c r="AB14" i="20"/>
  <c r="AB15" i="20"/>
  <c r="AB16" i="20"/>
  <c r="AB17" i="20"/>
  <c r="AD17" i="20" s="1"/>
  <c r="AB18" i="20"/>
  <c r="AB19" i="20"/>
  <c r="AB20" i="20"/>
  <c r="AB21" i="20"/>
  <c r="AB22" i="20"/>
  <c r="AB23" i="20"/>
  <c r="AB24" i="20"/>
  <c r="AD24" i="20" s="1"/>
  <c r="AB25" i="20"/>
  <c r="AD25" i="20" s="1"/>
  <c r="AB26" i="20"/>
  <c r="AB27" i="20"/>
  <c r="AB28" i="20"/>
  <c r="AB29" i="20"/>
  <c r="AB30" i="20"/>
  <c r="AD30" i="20" s="1"/>
  <c r="AB31" i="20"/>
  <c r="AB32" i="20"/>
  <c r="AB33" i="20"/>
  <c r="AD33" i="20" s="1"/>
  <c r="AB34" i="20"/>
  <c r="AD34" i="20" s="1"/>
  <c r="AB35" i="20"/>
  <c r="AB36" i="20"/>
  <c r="AB37" i="20"/>
  <c r="AB38" i="20"/>
  <c r="AD38" i="20" s="1"/>
  <c r="AB39" i="20"/>
  <c r="AD39" i="20" s="1"/>
  <c r="AB40" i="20"/>
  <c r="AA11" i="20"/>
  <c r="AA14" i="20"/>
  <c r="AA15" i="20"/>
  <c r="AA18" i="20"/>
  <c r="AA20" i="20"/>
  <c r="AA21" i="20"/>
  <c r="AA22" i="20"/>
  <c r="AA23" i="20"/>
  <c r="AA24" i="20"/>
  <c r="AA27" i="20"/>
  <c r="AA28" i="20"/>
  <c r="AA29" i="20"/>
  <c r="AA30" i="20"/>
  <c r="AA31" i="20"/>
  <c r="AA34" i="20"/>
  <c r="AA35" i="20"/>
  <c r="AA36" i="20"/>
  <c r="AA37" i="20"/>
  <c r="AA38" i="20"/>
  <c r="Z11" i="20"/>
  <c r="Z12" i="20"/>
  <c r="AA12" i="20" s="1"/>
  <c r="Z13" i="20"/>
  <c r="Z14" i="20"/>
  <c r="Z15" i="20"/>
  <c r="Z16" i="20"/>
  <c r="Z17" i="20"/>
  <c r="AA17" i="20" s="1"/>
  <c r="Z18" i="20"/>
  <c r="Z19" i="20"/>
  <c r="AA19" i="20" s="1"/>
  <c r="Z20" i="20"/>
  <c r="Z21" i="20"/>
  <c r="Z22" i="20"/>
  <c r="Z23" i="20"/>
  <c r="Z24" i="20"/>
  <c r="Z25" i="20"/>
  <c r="AA25" i="20" s="1"/>
  <c r="Z26" i="20"/>
  <c r="AA26" i="20" s="1"/>
  <c r="Z27" i="20"/>
  <c r="Z28" i="20"/>
  <c r="Z29" i="20"/>
  <c r="Z30" i="20"/>
  <c r="Z31" i="20"/>
  <c r="Z32" i="20"/>
  <c r="AA32" i="20" s="1"/>
  <c r="AE32" i="20" s="1"/>
  <c r="K32" i="20" s="1"/>
  <c r="Z33" i="20"/>
  <c r="AA33" i="20" s="1"/>
  <c r="AE33" i="20" s="1"/>
  <c r="K33" i="20" s="1"/>
  <c r="Z34" i="20"/>
  <c r="Z35" i="20"/>
  <c r="Z36" i="20"/>
  <c r="Z37" i="20"/>
  <c r="Z38" i="20"/>
  <c r="Z39" i="20"/>
  <c r="AA39" i="20" s="1"/>
  <c r="Z40" i="20"/>
  <c r="AA40" i="20" s="1"/>
  <c r="Y11" i="20"/>
  <c r="Y12" i="20"/>
  <c r="Y13" i="20"/>
  <c r="AA13" i="20" s="1"/>
  <c r="AE13" i="20" s="1"/>
  <c r="K13" i="20" s="1"/>
  <c r="Y14" i="20"/>
  <c r="Y15" i="20"/>
  <c r="Y17" i="20"/>
  <c r="Y18" i="20"/>
  <c r="Y19" i="20"/>
  <c r="Y20" i="20"/>
  <c r="Y21" i="20"/>
  <c r="Y22" i="20"/>
  <c r="Y23" i="20"/>
  <c r="Y24" i="20"/>
  <c r="Y25" i="20"/>
  <c r="Y26" i="20"/>
  <c r="Y27" i="20"/>
  <c r="Y28" i="20"/>
  <c r="Y29" i="20"/>
  <c r="Y30" i="20"/>
  <c r="Y31" i="20"/>
  <c r="Y32" i="20"/>
  <c r="Y33" i="20"/>
  <c r="Y34" i="20"/>
  <c r="Y35" i="20"/>
  <c r="Y36" i="20"/>
  <c r="Y37" i="20"/>
  <c r="Y38" i="20"/>
  <c r="Y39" i="20"/>
  <c r="Y40" i="20"/>
  <c r="AC10" i="20"/>
  <c r="AB10" i="20"/>
  <c r="Z10" i="20"/>
  <c r="AA10" i="20" s="1"/>
  <c r="Y10" i="20"/>
  <c r="AB54" i="20"/>
  <c r="U41" i="20"/>
  <c r="AO13" i="20"/>
  <c r="AO12" i="20"/>
  <c r="AO11" i="20"/>
  <c r="AO10" i="20"/>
  <c r="AO9" i="20"/>
  <c r="AO8" i="20"/>
  <c r="S8" i="20"/>
  <c r="Q8" i="20"/>
  <c r="AO7" i="20"/>
  <c r="N7" i="20"/>
  <c r="AO6" i="20"/>
  <c r="L3" i="20"/>
  <c r="W8" i="20" s="1"/>
  <c r="AO2" i="20"/>
  <c r="AO14" i="20" s="1"/>
  <c r="L2" i="20"/>
  <c r="E45" i="20" s="1"/>
  <c r="A2" i="20"/>
  <c r="B10" i="20" s="1"/>
  <c r="B11" i="20" s="1"/>
  <c r="B12" i="20" s="1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B35" i="20" s="1"/>
  <c r="B36" i="20" s="1"/>
  <c r="B37" i="20" s="1"/>
  <c r="B38" i="20" s="1"/>
  <c r="B39" i="20" s="1"/>
  <c r="B40" i="20" s="1"/>
  <c r="AE40" i="20" l="1"/>
  <c r="K40" i="20" s="1"/>
  <c r="AE39" i="20"/>
  <c r="K39" i="20" s="1"/>
  <c r="AE38" i="20"/>
  <c r="K38" i="20" s="1"/>
  <c r="AE37" i="20"/>
  <c r="K37" i="20" s="1"/>
  <c r="AE31" i="20"/>
  <c r="K31" i="20" s="1"/>
  <c r="AE34" i="20"/>
  <c r="K34" i="20" s="1"/>
  <c r="AE30" i="20"/>
  <c r="K30" i="20" s="1"/>
  <c r="AE26" i="20"/>
  <c r="K26" i="20" s="1"/>
  <c r="AE25" i="20"/>
  <c r="K25" i="20" s="1"/>
  <c r="AE24" i="20"/>
  <c r="K24" i="20" s="1"/>
  <c r="AE27" i="20"/>
  <c r="K27" i="20" s="1"/>
  <c r="AE23" i="20"/>
  <c r="K23" i="20" s="1"/>
  <c r="AE12" i="20"/>
  <c r="K12" i="20" s="1"/>
  <c r="AE11" i="20"/>
  <c r="K11" i="20" s="1"/>
  <c r="AD10" i="20"/>
  <c r="AD20" i="20"/>
  <c r="AE20" i="20" s="1"/>
  <c r="K20" i="20" s="1"/>
  <c r="AD19" i="20"/>
  <c r="AE19" i="20"/>
  <c r="K19" i="20" s="1"/>
  <c r="AE17" i="20"/>
  <c r="K17" i="20" s="1"/>
  <c r="AD16" i="20"/>
  <c r="AE16" i="20" s="1"/>
  <c r="AE10" i="20"/>
  <c r="K10" i="20" s="1"/>
  <c r="AO16" i="20"/>
  <c r="A10" i="20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O15" i="20"/>
  <c r="AI4" i="19"/>
  <c r="AI5" i="19"/>
  <c r="AI6" i="19"/>
  <c r="AI7" i="19"/>
  <c r="AI8" i="19"/>
  <c r="AI9" i="19"/>
  <c r="AI10" i="19"/>
  <c r="AI11" i="19"/>
  <c r="AI12" i="19"/>
  <c r="AI13" i="19"/>
  <c r="AI14" i="19"/>
  <c r="AI15" i="19"/>
  <c r="AI16" i="19"/>
  <c r="AI17" i="19"/>
  <c r="AI18" i="19"/>
  <c r="AI19" i="19"/>
  <c r="AI20" i="19"/>
  <c r="AI21" i="19"/>
  <c r="AI22" i="19"/>
  <c r="AI23" i="19"/>
  <c r="AI24" i="19"/>
  <c r="AI25" i="19"/>
  <c r="AI26" i="19"/>
  <c r="AI27" i="19"/>
  <c r="AI28" i="19"/>
  <c r="AI29" i="19"/>
  <c r="AI30" i="19"/>
  <c r="AI31" i="19"/>
  <c r="AI32" i="19"/>
  <c r="AI33" i="19"/>
  <c r="AI34" i="19"/>
  <c r="AI35" i="19"/>
  <c r="AI36" i="19"/>
  <c r="AI37" i="19"/>
  <c r="AI38" i="19"/>
  <c r="AI39" i="19"/>
  <c r="AI40" i="19"/>
  <c r="AI41" i="19"/>
  <c r="AI42" i="19"/>
  <c r="AI43" i="19"/>
  <c r="AI44" i="19"/>
  <c r="AI45" i="19"/>
  <c r="AI46" i="19"/>
  <c r="AI47" i="19"/>
  <c r="AI48" i="19"/>
  <c r="AI49" i="19"/>
  <c r="AI50" i="19"/>
  <c r="AI51" i="19"/>
  <c r="AI52" i="19"/>
  <c r="AI53" i="19"/>
  <c r="AI54" i="19"/>
  <c r="AI55" i="19"/>
  <c r="AI56" i="19"/>
  <c r="AI57" i="19"/>
  <c r="AI58" i="19"/>
  <c r="AI59" i="19"/>
  <c r="AI60" i="19"/>
  <c r="AI61" i="19"/>
  <c r="AI62" i="19"/>
  <c r="AI63" i="19"/>
  <c r="AI64" i="19"/>
  <c r="AI65" i="19"/>
  <c r="AI66" i="19"/>
  <c r="AI67" i="19"/>
  <c r="AI68" i="19"/>
  <c r="AI69" i="19"/>
  <c r="AI70" i="19"/>
  <c r="AI71" i="19"/>
  <c r="AI72" i="19"/>
  <c r="AI73" i="19"/>
  <c r="AI74" i="19"/>
  <c r="AI75" i="19"/>
  <c r="AI76" i="19"/>
  <c r="AI77" i="19"/>
  <c r="AI78" i="19"/>
  <c r="AI79" i="19"/>
  <c r="AI80" i="19"/>
  <c r="AI81" i="19"/>
  <c r="AI82" i="19"/>
  <c r="AI83" i="19"/>
  <c r="AI84" i="19"/>
  <c r="AF3" i="19"/>
  <c r="AG3" i="19"/>
  <c r="AH3" i="19"/>
  <c r="AI3" i="19"/>
  <c r="K41" i="20" l="1"/>
  <c r="A40" i="19"/>
  <c r="A41" i="19" s="1"/>
  <c r="A42" i="19" s="1"/>
  <c r="A43" i="19" s="1"/>
  <c r="A44" i="19" s="1"/>
  <c r="A10" i="19"/>
  <c r="A12" i="19" s="1"/>
  <c r="A13" i="19" s="1"/>
  <c r="A14" i="19" s="1"/>
  <c r="A15" i="19" s="1"/>
  <c r="A16" i="19" s="1"/>
  <c r="A17" i="19" s="1"/>
  <c r="A19" i="19" s="1"/>
  <c r="A20" i="19" s="1"/>
  <c r="A21" i="19" s="1"/>
  <c r="A22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" i="19"/>
  <c r="A4" i="19" s="1"/>
  <c r="A5" i="19" s="1"/>
  <c r="A6" i="19" s="1"/>
  <c r="A7" i="19" s="1"/>
  <c r="AS82" i="19"/>
  <c r="AS79" i="19" s="1"/>
  <c r="AS76" i="19" s="1"/>
  <c r="AS73" i="19" s="1"/>
  <c r="AS70" i="19" s="1"/>
  <c r="AS67" i="19" s="1"/>
  <c r="AS64" i="19" s="1"/>
  <c r="AS61" i="19" s="1"/>
  <c r="AS58" i="19" s="1"/>
  <c r="AS55" i="19" s="1"/>
  <c r="AS52" i="19" s="1"/>
  <c r="AS49" i="19" s="1"/>
  <c r="AS46" i="19" s="1"/>
  <c r="AS43" i="19" s="1"/>
  <c r="AS40" i="19" s="1"/>
  <c r="AS37" i="19" s="1"/>
  <c r="AS34" i="19" s="1"/>
  <c r="AS31" i="19" s="1"/>
  <c r="AS28" i="19" s="1"/>
  <c r="AS25" i="19" s="1"/>
  <c r="AS22" i="19" s="1"/>
  <c r="AS19" i="19" s="1"/>
  <c r="AS16" i="19" s="1"/>
  <c r="AS13" i="19" s="1"/>
  <c r="AS10" i="19" s="1"/>
  <c r="AS7" i="19" s="1"/>
  <c r="AS4" i="19" s="1"/>
  <c r="AS84" i="19"/>
  <c r="AS81" i="19" s="1"/>
  <c r="AS78" i="19" s="1"/>
  <c r="AS75" i="19" s="1"/>
  <c r="AS72" i="19" s="1"/>
  <c r="AS69" i="19" s="1"/>
  <c r="AS66" i="19" s="1"/>
  <c r="AS63" i="19" s="1"/>
  <c r="AS60" i="19" s="1"/>
  <c r="AS57" i="19" s="1"/>
  <c r="AS54" i="19" s="1"/>
  <c r="AS51" i="19" s="1"/>
  <c r="AS48" i="19" s="1"/>
  <c r="AS45" i="19" s="1"/>
  <c r="AS42" i="19" s="1"/>
  <c r="AS39" i="19" s="1"/>
  <c r="AS36" i="19" s="1"/>
  <c r="AS33" i="19" s="1"/>
  <c r="AS30" i="19" s="1"/>
  <c r="AS27" i="19" s="1"/>
  <c r="AS24" i="19" s="1"/>
  <c r="AS21" i="19" s="1"/>
  <c r="AS18" i="19" s="1"/>
  <c r="AS15" i="19" s="1"/>
  <c r="AS12" i="19" s="1"/>
  <c r="AS9" i="19" s="1"/>
  <c r="AS6" i="19" s="1"/>
  <c r="AS83" i="19"/>
  <c r="AS80" i="19" s="1"/>
  <c r="AS77" i="19" s="1"/>
  <c r="AS74" i="19" s="1"/>
  <c r="AS71" i="19" s="1"/>
  <c r="AS68" i="19" s="1"/>
  <c r="AS65" i="19" s="1"/>
  <c r="AS62" i="19" s="1"/>
  <c r="AS59" i="19" s="1"/>
  <c r="AS56" i="19" s="1"/>
  <c r="AS53" i="19" s="1"/>
  <c r="AS50" i="19" s="1"/>
  <c r="AS47" i="19" s="1"/>
  <c r="AS44" i="19" s="1"/>
  <c r="AS41" i="19" s="1"/>
  <c r="AS38" i="19" s="1"/>
  <c r="AS35" i="19" s="1"/>
  <c r="AS32" i="19" s="1"/>
  <c r="AS29" i="19" s="1"/>
  <c r="AS26" i="19" s="1"/>
  <c r="AS23" i="19" s="1"/>
  <c r="AS20" i="19" s="1"/>
  <c r="AS17" i="19" s="1"/>
  <c r="AS14" i="19" s="1"/>
  <c r="AS11" i="19" s="1"/>
  <c r="AS8" i="19" s="1"/>
  <c r="AS5" i="19" s="1"/>
  <c r="AH84" i="19"/>
  <c r="AG84" i="19"/>
  <c r="AF84" i="19"/>
  <c r="AE84" i="19"/>
  <c r="AD84" i="19"/>
  <c r="AC84" i="19"/>
  <c r="AB84" i="19"/>
  <c r="AA84" i="19"/>
  <c r="Z84" i="19"/>
  <c r="AH83" i="19"/>
  <c r="AG83" i="19"/>
  <c r="AF83" i="19"/>
  <c r="AE83" i="19"/>
  <c r="AD83" i="19"/>
  <c r="AC83" i="19"/>
  <c r="AB83" i="19"/>
  <c r="AA83" i="19"/>
  <c r="Z83" i="19"/>
  <c r="AH82" i="19"/>
  <c r="AG82" i="19"/>
  <c r="AF82" i="19"/>
  <c r="AE82" i="19"/>
  <c r="AD82" i="19"/>
  <c r="AC82" i="19"/>
  <c r="AB82" i="19"/>
  <c r="AA82" i="19"/>
  <c r="Z82" i="19"/>
  <c r="AH81" i="19"/>
  <c r="AN81" i="19" s="1"/>
  <c r="AG81" i="19"/>
  <c r="AF81" i="19"/>
  <c r="AE81" i="19"/>
  <c r="AD81" i="19"/>
  <c r="AC81" i="19"/>
  <c r="AB81" i="19"/>
  <c r="AA81" i="19"/>
  <c r="Z81" i="19"/>
  <c r="AH80" i="19"/>
  <c r="AG80" i="19"/>
  <c r="AF80" i="19"/>
  <c r="AE80" i="19"/>
  <c r="AD80" i="19"/>
  <c r="AL80" i="19" s="1"/>
  <c r="AC80" i="19"/>
  <c r="AB80" i="19"/>
  <c r="AA80" i="19"/>
  <c r="Z80" i="19"/>
  <c r="AH79" i="19"/>
  <c r="AG79" i="19"/>
  <c r="AF79" i="19"/>
  <c r="AE79" i="19"/>
  <c r="AD79" i="19"/>
  <c r="AC79" i="19"/>
  <c r="AB79" i="19"/>
  <c r="AA79" i="19"/>
  <c r="Z79" i="19"/>
  <c r="AH78" i="19"/>
  <c r="AG78" i="19"/>
  <c r="AF78" i="19"/>
  <c r="AM78" i="19" s="1"/>
  <c r="AE78" i="19"/>
  <c r="AD78" i="19"/>
  <c r="AC78" i="19"/>
  <c r="AB78" i="19"/>
  <c r="AA78" i="19"/>
  <c r="Z78" i="19"/>
  <c r="AH77" i="19"/>
  <c r="AG77" i="19"/>
  <c r="AF77" i="19"/>
  <c r="AE77" i="19"/>
  <c r="AD77" i="19"/>
  <c r="AC77" i="19"/>
  <c r="AB77" i="19"/>
  <c r="AA77" i="19"/>
  <c r="Z77" i="19"/>
  <c r="AH76" i="19"/>
  <c r="AN76" i="19" s="1"/>
  <c r="AG76" i="19"/>
  <c r="AF76" i="19"/>
  <c r="AE76" i="19"/>
  <c r="AD76" i="19"/>
  <c r="AC76" i="19"/>
  <c r="AB76" i="19"/>
  <c r="AA76" i="19"/>
  <c r="Z76" i="19"/>
  <c r="AH75" i="19"/>
  <c r="AG75" i="19"/>
  <c r="AF75" i="19"/>
  <c r="AE75" i="19"/>
  <c r="AD75" i="19"/>
  <c r="AC75" i="19"/>
  <c r="AB75" i="19"/>
  <c r="AA75" i="19"/>
  <c r="Z75" i="19"/>
  <c r="AH74" i="19"/>
  <c r="AG74" i="19"/>
  <c r="AF74" i="19"/>
  <c r="AE74" i="19"/>
  <c r="AD74" i="19"/>
  <c r="AC74" i="19"/>
  <c r="AB74" i="19"/>
  <c r="AA74" i="19"/>
  <c r="Z74" i="19"/>
  <c r="AH73" i="19"/>
  <c r="AG73" i="19"/>
  <c r="AF73" i="19"/>
  <c r="AE73" i="19"/>
  <c r="AD73" i="19"/>
  <c r="AC73" i="19"/>
  <c r="AB73" i="19"/>
  <c r="AA73" i="19"/>
  <c r="Z73" i="19"/>
  <c r="AH72" i="19"/>
  <c r="AN72" i="19" s="1"/>
  <c r="AG72" i="19"/>
  <c r="AF72" i="19"/>
  <c r="AE72" i="19"/>
  <c r="AD72" i="19"/>
  <c r="AL72" i="19" s="1"/>
  <c r="AC72" i="19"/>
  <c r="AB72" i="19"/>
  <c r="AA72" i="19"/>
  <c r="Z72" i="19"/>
  <c r="AJ72" i="19" s="1"/>
  <c r="AH71" i="19"/>
  <c r="AG71" i="19"/>
  <c r="AF71" i="19"/>
  <c r="AE71" i="19"/>
  <c r="AD71" i="19"/>
  <c r="AC71" i="19"/>
  <c r="AB71" i="19"/>
  <c r="AA71" i="19"/>
  <c r="Z71" i="19"/>
  <c r="AH70" i="19"/>
  <c r="AG70" i="19"/>
  <c r="AF70" i="19"/>
  <c r="AM70" i="19" s="1"/>
  <c r="AE70" i="19"/>
  <c r="AD70" i="19"/>
  <c r="AC70" i="19"/>
  <c r="AB70" i="19"/>
  <c r="AA70" i="19"/>
  <c r="Z70" i="19"/>
  <c r="AH69" i="19"/>
  <c r="AG69" i="19"/>
  <c r="AF69" i="19"/>
  <c r="AE69" i="19"/>
  <c r="AD69" i="19"/>
  <c r="AC69" i="19"/>
  <c r="AB69" i="19"/>
  <c r="AA69" i="19"/>
  <c r="Z69" i="19"/>
  <c r="AH68" i="19"/>
  <c r="AN68" i="19" s="1"/>
  <c r="AG68" i="19"/>
  <c r="AF68" i="19"/>
  <c r="AE68" i="19"/>
  <c r="AD68" i="19"/>
  <c r="AC68" i="19"/>
  <c r="AK68" i="19" s="1"/>
  <c r="AB68" i="19"/>
  <c r="AA68" i="19"/>
  <c r="Z68" i="19"/>
  <c r="AH67" i="19"/>
  <c r="AG67" i="19"/>
  <c r="AF67" i="19"/>
  <c r="AE67" i="19"/>
  <c r="AD67" i="19"/>
  <c r="AC67" i="19"/>
  <c r="AB67" i="19"/>
  <c r="AA67" i="19"/>
  <c r="Z67" i="19"/>
  <c r="AH66" i="19"/>
  <c r="AG66" i="19"/>
  <c r="AF66" i="19"/>
  <c r="AE66" i="19"/>
  <c r="AD66" i="19"/>
  <c r="AC66" i="19"/>
  <c r="AB66" i="19"/>
  <c r="AA66" i="19"/>
  <c r="Z66" i="19"/>
  <c r="AH65" i="19"/>
  <c r="AN65" i="19" s="1"/>
  <c r="AG65" i="19"/>
  <c r="AF65" i="19"/>
  <c r="AE65" i="19"/>
  <c r="AD65" i="19"/>
  <c r="AC65" i="19"/>
  <c r="AB65" i="19"/>
  <c r="AA65" i="19"/>
  <c r="Z65" i="19"/>
  <c r="AJ65" i="19" s="1"/>
  <c r="AH64" i="19"/>
  <c r="AG64" i="19"/>
  <c r="AF64" i="19"/>
  <c r="AE64" i="19"/>
  <c r="AD64" i="19"/>
  <c r="AC64" i="19"/>
  <c r="AB64" i="19"/>
  <c r="AA64" i="19"/>
  <c r="Z64" i="19"/>
  <c r="AH63" i="19"/>
  <c r="AG63" i="19"/>
  <c r="AF63" i="19"/>
  <c r="AE63" i="19"/>
  <c r="AD63" i="19"/>
  <c r="AC63" i="19"/>
  <c r="AB63" i="19"/>
  <c r="AA63" i="19"/>
  <c r="Z63" i="19"/>
  <c r="AH62" i="19"/>
  <c r="AG62" i="19"/>
  <c r="AF62" i="19"/>
  <c r="AM62" i="19" s="1"/>
  <c r="AE62" i="19"/>
  <c r="AD62" i="19"/>
  <c r="AC62" i="19"/>
  <c r="AB62" i="19"/>
  <c r="AA62" i="19"/>
  <c r="Z62" i="19"/>
  <c r="AH61" i="19"/>
  <c r="AG61" i="19"/>
  <c r="AF61" i="19"/>
  <c r="AE61" i="19"/>
  <c r="AD61" i="19"/>
  <c r="AC61" i="19"/>
  <c r="AB61" i="19"/>
  <c r="AA61" i="19"/>
  <c r="Z61" i="19"/>
  <c r="AH60" i="19"/>
  <c r="AG60" i="19"/>
  <c r="AF60" i="19"/>
  <c r="AE60" i="19"/>
  <c r="AD60" i="19"/>
  <c r="AC60" i="19"/>
  <c r="AB60" i="19"/>
  <c r="AA60" i="19"/>
  <c r="Z60" i="19"/>
  <c r="AH59" i="19"/>
  <c r="AG59" i="19"/>
  <c r="AF59" i="19"/>
  <c r="AE59" i="19"/>
  <c r="AD59" i="19"/>
  <c r="AC59" i="19"/>
  <c r="AB59" i="19"/>
  <c r="AA59" i="19"/>
  <c r="Z59" i="19"/>
  <c r="AH58" i="19"/>
  <c r="AG58" i="19"/>
  <c r="AF58" i="19"/>
  <c r="AE58" i="19"/>
  <c r="AD58" i="19"/>
  <c r="AC58" i="19"/>
  <c r="AB58" i="19"/>
  <c r="AA58" i="19"/>
  <c r="Z58" i="19"/>
  <c r="AH57" i="19"/>
  <c r="AN57" i="19" s="1"/>
  <c r="AG57" i="19"/>
  <c r="AF57" i="19"/>
  <c r="AE57" i="19"/>
  <c r="AD57" i="19"/>
  <c r="AC57" i="19"/>
  <c r="AB57" i="19"/>
  <c r="AA57" i="19"/>
  <c r="Z57" i="19"/>
  <c r="AJ57" i="19" s="1"/>
  <c r="AH56" i="19"/>
  <c r="AN56" i="19" s="1"/>
  <c r="AG56" i="19"/>
  <c r="AF56" i="19"/>
  <c r="AE56" i="19"/>
  <c r="AD56" i="19"/>
  <c r="AC56" i="19"/>
  <c r="AB56" i="19"/>
  <c r="AA56" i="19"/>
  <c r="Z56" i="19"/>
  <c r="AH55" i="19"/>
  <c r="AG55" i="19"/>
  <c r="AF55" i="19"/>
  <c r="AE55" i="19"/>
  <c r="AD55" i="19"/>
  <c r="AC55" i="19"/>
  <c r="AB55" i="19"/>
  <c r="AA55" i="19"/>
  <c r="Z55" i="19"/>
  <c r="AH54" i="19"/>
  <c r="AG54" i="19"/>
  <c r="AF54" i="19"/>
  <c r="AM54" i="19" s="1"/>
  <c r="AE54" i="19"/>
  <c r="AD54" i="19"/>
  <c r="AC54" i="19"/>
  <c r="AB54" i="19"/>
  <c r="AA54" i="19"/>
  <c r="Z54" i="19"/>
  <c r="AH53" i="19"/>
  <c r="AG53" i="19"/>
  <c r="AF53" i="19"/>
  <c r="AE53" i="19"/>
  <c r="AD53" i="19"/>
  <c r="AC53" i="19"/>
  <c r="AB53" i="19"/>
  <c r="AA53" i="19"/>
  <c r="Z53" i="19"/>
  <c r="AH52" i="19"/>
  <c r="AN52" i="19" s="1"/>
  <c r="AG52" i="19"/>
  <c r="AF52" i="19"/>
  <c r="AE52" i="19"/>
  <c r="AD52" i="19"/>
  <c r="AL52" i="19" s="1"/>
  <c r="AC52" i="19"/>
  <c r="AB52" i="19"/>
  <c r="AA52" i="19"/>
  <c r="Z52" i="19"/>
  <c r="AJ52" i="19" s="1"/>
  <c r="AH51" i="19"/>
  <c r="AG51" i="19"/>
  <c r="AF51" i="19"/>
  <c r="AM51" i="19" s="1"/>
  <c r="AE51" i="19"/>
  <c r="AD51" i="19"/>
  <c r="AC51" i="19"/>
  <c r="AB51" i="19"/>
  <c r="AK51" i="19" s="1"/>
  <c r="AA51" i="19"/>
  <c r="Z51" i="19"/>
  <c r="AH50" i="19"/>
  <c r="AG50" i="19"/>
  <c r="AF50" i="19"/>
  <c r="AE50" i="19"/>
  <c r="AD50" i="19"/>
  <c r="AC50" i="19"/>
  <c r="AB50" i="19"/>
  <c r="AA50" i="19"/>
  <c r="Z50" i="19"/>
  <c r="AH49" i="19"/>
  <c r="AN49" i="19" s="1"/>
  <c r="AG49" i="19"/>
  <c r="AF49" i="19"/>
  <c r="AE49" i="19"/>
  <c r="AD49" i="19"/>
  <c r="AL49" i="19" s="1"/>
  <c r="AC49" i="19"/>
  <c r="AB49" i="19"/>
  <c r="AA49" i="19"/>
  <c r="Z49" i="19"/>
  <c r="AJ49" i="19" s="1"/>
  <c r="AH48" i="19"/>
  <c r="AN48" i="19" s="1"/>
  <c r="AG48" i="19"/>
  <c r="AF48" i="19"/>
  <c r="AE48" i="19"/>
  <c r="AD48" i="19"/>
  <c r="AC48" i="19"/>
  <c r="AB48" i="19"/>
  <c r="AA48" i="19"/>
  <c r="Z48" i="19"/>
  <c r="AH47" i="19"/>
  <c r="AG47" i="19"/>
  <c r="AF47" i="19"/>
  <c r="AE47" i="19"/>
  <c r="AD47" i="19"/>
  <c r="AC47" i="19"/>
  <c r="AB47" i="19"/>
  <c r="AA47" i="19"/>
  <c r="Z47" i="19"/>
  <c r="AH46" i="19"/>
  <c r="AN46" i="19" s="1"/>
  <c r="AG46" i="19"/>
  <c r="AF46" i="19"/>
  <c r="AE46" i="19"/>
  <c r="AD46" i="19"/>
  <c r="AC46" i="19"/>
  <c r="AB46" i="19"/>
  <c r="AA46" i="19"/>
  <c r="Z46" i="19"/>
  <c r="AH45" i="19"/>
  <c r="AG45" i="19"/>
  <c r="AF45" i="19"/>
  <c r="AE45" i="19"/>
  <c r="AD45" i="19"/>
  <c r="AC45" i="19"/>
  <c r="AB45" i="19"/>
  <c r="AA45" i="19"/>
  <c r="Z45" i="19"/>
  <c r="AH44" i="19"/>
  <c r="AN44" i="19" s="1"/>
  <c r="AG44" i="19"/>
  <c r="AF44" i="19"/>
  <c r="AE44" i="19"/>
  <c r="AD44" i="19"/>
  <c r="AC44" i="19"/>
  <c r="AB44" i="19"/>
  <c r="AA44" i="19"/>
  <c r="Z44" i="19"/>
  <c r="AH43" i="19"/>
  <c r="AG43" i="19"/>
  <c r="AF43" i="19"/>
  <c r="AE43" i="19"/>
  <c r="AD43" i="19"/>
  <c r="AC43" i="19"/>
  <c r="AB43" i="19"/>
  <c r="AA43" i="19"/>
  <c r="Z43" i="19"/>
  <c r="AH42" i="19"/>
  <c r="AG42" i="19"/>
  <c r="AF42" i="19"/>
  <c r="AE42" i="19"/>
  <c r="AD42" i="19"/>
  <c r="AC42" i="19"/>
  <c r="AB42" i="19"/>
  <c r="AA42" i="19"/>
  <c r="Z42" i="19"/>
  <c r="AH41" i="19"/>
  <c r="AN41" i="19" s="1"/>
  <c r="AG41" i="19"/>
  <c r="AF41" i="19"/>
  <c r="AE41" i="19"/>
  <c r="AD41" i="19"/>
  <c r="AL41" i="19" s="1"/>
  <c r="AC41" i="19"/>
  <c r="AB41" i="19"/>
  <c r="AA41" i="19"/>
  <c r="Z41" i="19"/>
  <c r="AJ41" i="19" s="1"/>
  <c r="AH40" i="19"/>
  <c r="AN40" i="19" s="1"/>
  <c r="AG40" i="19"/>
  <c r="AF40" i="19"/>
  <c r="AE40" i="19"/>
  <c r="AD40" i="19"/>
  <c r="AC40" i="19"/>
  <c r="AB40" i="19"/>
  <c r="AA40" i="19"/>
  <c r="Z40" i="19"/>
  <c r="AH39" i="19"/>
  <c r="AG39" i="19"/>
  <c r="AF39" i="19"/>
  <c r="AE39" i="19"/>
  <c r="AD39" i="19"/>
  <c r="AC39" i="19"/>
  <c r="AB39" i="19"/>
  <c r="AA39" i="19"/>
  <c r="Z39" i="19"/>
  <c r="AH38" i="19"/>
  <c r="AG38" i="19"/>
  <c r="AF38" i="19"/>
  <c r="AE38" i="19"/>
  <c r="AD38" i="19"/>
  <c r="AC38" i="19"/>
  <c r="AB38" i="19"/>
  <c r="AA38" i="19"/>
  <c r="Z38" i="19"/>
  <c r="AH37" i="19"/>
  <c r="AG37" i="19"/>
  <c r="AF37" i="19"/>
  <c r="AE37" i="19"/>
  <c r="AD37" i="19"/>
  <c r="AC37" i="19"/>
  <c r="AB37" i="19"/>
  <c r="AA37" i="19"/>
  <c r="Z37" i="19"/>
  <c r="AN36" i="19"/>
  <c r="AH36" i="19"/>
  <c r="AG36" i="19"/>
  <c r="AF36" i="19"/>
  <c r="AE36" i="19"/>
  <c r="AD36" i="19"/>
  <c r="AC36" i="19"/>
  <c r="AB36" i="19"/>
  <c r="AA36" i="19"/>
  <c r="Z36" i="19"/>
  <c r="AH35" i="19"/>
  <c r="AN35" i="19" s="1"/>
  <c r="AG35" i="19"/>
  <c r="AF35" i="19"/>
  <c r="AE35" i="19"/>
  <c r="AD35" i="19"/>
  <c r="AC35" i="19"/>
  <c r="AB35" i="19"/>
  <c r="AA35" i="19"/>
  <c r="Z35" i="19"/>
  <c r="AH34" i="19"/>
  <c r="AG34" i="19"/>
  <c r="AF34" i="19"/>
  <c r="AE34" i="19"/>
  <c r="AD34" i="19"/>
  <c r="AL34" i="19" s="1"/>
  <c r="AC34" i="19"/>
  <c r="AB34" i="19"/>
  <c r="AA34" i="19"/>
  <c r="Z34" i="19"/>
  <c r="AH33" i="19"/>
  <c r="AN33" i="19" s="1"/>
  <c r="AG33" i="19"/>
  <c r="AF33" i="19"/>
  <c r="AE33" i="19"/>
  <c r="AD33" i="19"/>
  <c r="AC33" i="19"/>
  <c r="AB33" i="19"/>
  <c r="AA33" i="19"/>
  <c r="Z33" i="19"/>
  <c r="AH32" i="19"/>
  <c r="AN32" i="19" s="1"/>
  <c r="AG32" i="19"/>
  <c r="AF32" i="19"/>
  <c r="AE32" i="19"/>
  <c r="AD32" i="19"/>
  <c r="AC32" i="19"/>
  <c r="AB32" i="19"/>
  <c r="AA32" i="19"/>
  <c r="Z32" i="19"/>
  <c r="AH31" i="19"/>
  <c r="AG31" i="19"/>
  <c r="AF31" i="19"/>
  <c r="AE31" i="19"/>
  <c r="AD31" i="19"/>
  <c r="AC31" i="19"/>
  <c r="AB31" i="19"/>
  <c r="AA31" i="19"/>
  <c r="Z31" i="19"/>
  <c r="AH30" i="19"/>
  <c r="AG30" i="19"/>
  <c r="AF30" i="19"/>
  <c r="AE30" i="19"/>
  <c r="AD30" i="19"/>
  <c r="AC30" i="19"/>
  <c r="AB30" i="19"/>
  <c r="AA30" i="19"/>
  <c r="Z30" i="19"/>
  <c r="AH29" i="19"/>
  <c r="AG29" i="19"/>
  <c r="AF29" i="19"/>
  <c r="AE29" i="19"/>
  <c r="AD29" i="19"/>
  <c r="AC29" i="19"/>
  <c r="AB29" i="19"/>
  <c r="AA29" i="19"/>
  <c r="Z29" i="19"/>
  <c r="AH28" i="19"/>
  <c r="AG28" i="19"/>
  <c r="AF28" i="19"/>
  <c r="AE28" i="19"/>
  <c r="AD28" i="19"/>
  <c r="AC28" i="19"/>
  <c r="AB28" i="19"/>
  <c r="AA28" i="19"/>
  <c r="Z28" i="19"/>
  <c r="AH27" i="19"/>
  <c r="AN27" i="19" s="1"/>
  <c r="AG27" i="19"/>
  <c r="AF27" i="19"/>
  <c r="AE27" i="19"/>
  <c r="AD27" i="19"/>
  <c r="AC27" i="19"/>
  <c r="AB27" i="19"/>
  <c r="AA27" i="19"/>
  <c r="Z27" i="19"/>
  <c r="AH26" i="19"/>
  <c r="AG26" i="19"/>
  <c r="AF26" i="19"/>
  <c r="AE26" i="19"/>
  <c r="AD26" i="19"/>
  <c r="AC26" i="19"/>
  <c r="AB26" i="19"/>
  <c r="AA26" i="19"/>
  <c r="Z26" i="19"/>
  <c r="AH25" i="19"/>
  <c r="AN25" i="19" s="1"/>
  <c r="AG25" i="19"/>
  <c r="AF25" i="19"/>
  <c r="AE25" i="19"/>
  <c r="AD25" i="19"/>
  <c r="AC25" i="19"/>
  <c r="AB25" i="19"/>
  <c r="AA25" i="19"/>
  <c r="Z25" i="19"/>
  <c r="AH24" i="19"/>
  <c r="AG24" i="19"/>
  <c r="AF24" i="19"/>
  <c r="AE24" i="19"/>
  <c r="AD24" i="19"/>
  <c r="AC24" i="19"/>
  <c r="AB24" i="19"/>
  <c r="AA24" i="19"/>
  <c r="Z24" i="19"/>
  <c r="AH23" i="19"/>
  <c r="AN23" i="19" s="1"/>
  <c r="AG23" i="19"/>
  <c r="AF23" i="19"/>
  <c r="AE23" i="19"/>
  <c r="AD23" i="19"/>
  <c r="AC23" i="19"/>
  <c r="AB23" i="19"/>
  <c r="AA23" i="19"/>
  <c r="Z23" i="19"/>
  <c r="AH22" i="19"/>
  <c r="AG22" i="19"/>
  <c r="AF22" i="19"/>
  <c r="AE22" i="19"/>
  <c r="AD22" i="19"/>
  <c r="AL22" i="19" s="1"/>
  <c r="AC22" i="19"/>
  <c r="AB22" i="19"/>
  <c r="AA22" i="19"/>
  <c r="Z22" i="19"/>
  <c r="AH21" i="19"/>
  <c r="AG21" i="19"/>
  <c r="AF21" i="19"/>
  <c r="AE21" i="19"/>
  <c r="AD21" i="19"/>
  <c r="AC21" i="19"/>
  <c r="AB21" i="19"/>
  <c r="AA21" i="19"/>
  <c r="Z21" i="19"/>
  <c r="AH20" i="19"/>
  <c r="AG20" i="19"/>
  <c r="AF20" i="19"/>
  <c r="AM20" i="19" s="1"/>
  <c r="AE20" i="19"/>
  <c r="AD20" i="19"/>
  <c r="AC20" i="19"/>
  <c r="AB20" i="19"/>
  <c r="AA20" i="19"/>
  <c r="Z20" i="19"/>
  <c r="AH19" i="19"/>
  <c r="AN19" i="19" s="1"/>
  <c r="AG19" i="19"/>
  <c r="AF19" i="19"/>
  <c r="AE19" i="19"/>
  <c r="AD19" i="19"/>
  <c r="AC19" i="19"/>
  <c r="AB19" i="19"/>
  <c r="AA19" i="19"/>
  <c r="Z19" i="19"/>
  <c r="AH18" i="19"/>
  <c r="AG18" i="19"/>
  <c r="AF18" i="19"/>
  <c r="AE18" i="19"/>
  <c r="AD18" i="19"/>
  <c r="AC18" i="19"/>
  <c r="AB18" i="19"/>
  <c r="AA18" i="19"/>
  <c r="Z18" i="19"/>
  <c r="AH17" i="19"/>
  <c r="AG17" i="19"/>
  <c r="AF17" i="19"/>
  <c r="AE17" i="19"/>
  <c r="AD17" i="19"/>
  <c r="AC17" i="19"/>
  <c r="AB17" i="19"/>
  <c r="AA17" i="19"/>
  <c r="Z17" i="19"/>
  <c r="AH16" i="19"/>
  <c r="AG16" i="19"/>
  <c r="AF16" i="19"/>
  <c r="AM16" i="19" s="1"/>
  <c r="AE16" i="19"/>
  <c r="AD16" i="19"/>
  <c r="AC16" i="19"/>
  <c r="AB16" i="19"/>
  <c r="AK16" i="19" s="1"/>
  <c r="AA16" i="19"/>
  <c r="Z16" i="19"/>
  <c r="AH15" i="19"/>
  <c r="AN15" i="19" s="1"/>
  <c r="AG15" i="19"/>
  <c r="AF15" i="19"/>
  <c r="AE15" i="19"/>
  <c r="AD15" i="19"/>
  <c r="AC15" i="19"/>
  <c r="AB15" i="19"/>
  <c r="AA15" i="19"/>
  <c r="Z15" i="19"/>
  <c r="AH14" i="19"/>
  <c r="AG14" i="19"/>
  <c r="AF14" i="19"/>
  <c r="AE14" i="19"/>
  <c r="AD14" i="19"/>
  <c r="AC14" i="19"/>
  <c r="AB14" i="19"/>
  <c r="AA14" i="19"/>
  <c r="Z14" i="19"/>
  <c r="AH13" i="19"/>
  <c r="AN13" i="19" s="1"/>
  <c r="AG13" i="19"/>
  <c r="AF13" i="19"/>
  <c r="AE13" i="19"/>
  <c r="AD13" i="19"/>
  <c r="AL13" i="19" s="1"/>
  <c r="AC13" i="19"/>
  <c r="AB13" i="19"/>
  <c r="AA13" i="19"/>
  <c r="Z13" i="19"/>
  <c r="AJ13" i="19" s="1"/>
  <c r="AH12" i="19"/>
  <c r="AN12" i="19" s="1"/>
  <c r="AG12" i="19"/>
  <c r="AF12" i="19"/>
  <c r="AM12" i="19" s="1"/>
  <c r="AE12" i="19"/>
  <c r="AD12" i="19"/>
  <c r="AC12" i="19"/>
  <c r="AB12" i="19"/>
  <c r="AK12" i="19" s="1"/>
  <c r="AA12" i="19"/>
  <c r="Z12" i="19"/>
  <c r="AH11" i="19"/>
  <c r="AG11" i="19"/>
  <c r="AF11" i="19"/>
  <c r="AE11" i="19"/>
  <c r="AD11" i="19"/>
  <c r="AC11" i="19"/>
  <c r="AB11" i="19"/>
  <c r="AA11" i="19"/>
  <c r="Z11" i="19"/>
  <c r="AH10" i="19"/>
  <c r="AG10" i="19"/>
  <c r="AF10" i="19"/>
  <c r="AE10" i="19"/>
  <c r="AD10" i="19"/>
  <c r="AC10" i="19"/>
  <c r="AB10" i="19"/>
  <c r="AA10" i="19"/>
  <c r="Z10" i="19"/>
  <c r="AH9" i="19"/>
  <c r="AN9" i="19" s="1"/>
  <c r="AG9" i="19"/>
  <c r="AF9" i="19"/>
  <c r="AE9" i="19"/>
  <c r="AD9" i="19"/>
  <c r="AC9" i="19"/>
  <c r="AB9" i="19"/>
  <c r="AA9" i="19"/>
  <c r="Z9" i="19"/>
  <c r="AH8" i="19"/>
  <c r="AG8" i="19"/>
  <c r="AF8" i="19"/>
  <c r="AM8" i="19" s="1"/>
  <c r="AE8" i="19"/>
  <c r="AD8" i="19"/>
  <c r="AC8" i="19"/>
  <c r="AB8" i="19"/>
  <c r="AK8" i="19" s="1"/>
  <c r="AA8" i="19"/>
  <c r="Z8" i="19"/>
  <c r="AH7" i="19"/>
  <c r="AN7" i="19" s="1"/>
  <c r="AG7" i="19"/>
  <c r="AF7" i="19"/>
  <c r="AM7" i="19" s="1"/>
  <c r="AE7" i="19"/>
  <c r="AD7" i="19"/>
  <c r="AC7" i="19"/>
  <c r="AB7" i="19"/>
  <c r="AK7" i="19" s="1"/>
  <c r="AA7" i="19"/>
  <c r="Z7" i="19"/>
  <c r="AH6" i="19"/>
  <c r="AG6" i="19"/>
  <c r="AF6" i="19"/>
  <c r="AE6" i="19"/>
  <c r="AD6" i="19"/>
  <c r="AC6" i="19"/>
  <c r="AB6" i="19"/>
  <c r="AA6" i="19"/>
  <c r="Z6" i="19"/>
  <c r="AH5" i="19"/>
  <c r="AG5" i="19"/>
  <c r="AF5" i="19"/>
  <c r="AE5" i="19"/>
  <c r="AD5" i="19"/>
  <c r="AC5" i="19"/>
  <c r="AB5" i="19"/>
  <c r="AA5" i="19"/>
  <c r="Z5" i="19"/>
  <c r="AH4" i="19"/>
  <c r="AG4" i="19"/>
  <c r="AF4" i="19"/>
  <c r="AE4" i="19"/>
  <c r="AD4" i="19"/>
  <c r="AC4" i="19"/>
  <c r="AB4" i="19"/>
  <c r="AA4" i="19"/>
  <c r="Z4" i="19"/>
  <c r="AB3" i="19"/>
  <c r="AA3" i="19"/>
  <c r="Z3" i="19"/>
  <c r="AL31" i="19" l="1"/>
  <c r="AL71" i="19"/>
  <c r="AM73" i="19"/>
  <c r="AL79" i="19"/>
  <c r="AJ48" i="19"/>
  <c r="AL48" i="19"/>
  <c r="AL39" i="19"/>
  <c r="AL42" i="19"/>
  <c r="AJ40" i="19"/>
  <c r="AL40" i="19"/>
  <c r="AM42" i="19"/>
  <c r="AL4" i="19"/>
  <c r="AJ7" i="19"/>
  <c r="AJ12" i="19"/>
  <c r="AM30" i="19"/>
  <c r="AJ25" i="19"/>
  <c r="AL25" i="19"/>
  <c r="AJ44" i="19"/>
  <c r="AM5" i="19"/>
  <c r="AJ9" i="19"/>
  <c r="AL9" i="19"/>
  <c r="AK14" i="19"/>
  <c r="AK22" i="19"/>
  <c r="AJ23" i="19"/>
  <c r="AL23" i="19"/>
  <c r="AJ27" i="19"/>
  <c r="AL27" i="19"/>
  <c r="AJ33" i="19"/>
  <c r="AL33" i="19"/>
  <c r="AK45" i="19"/>
  <c r="AM45" i="19"/>
  <c r="AL63" i="19"/>
  <c r="AL74" i="19"/>
  <c r="AK9" i="19"/>
  <c r="AK10" i="19"/>
  <c r="AM10" i="19"/>
  <c r="AJ15" i="19"/>
  <c r="AL15" i="19"/>
  <c r="AL18" i="19"/>
  <c r="AJ19" i="19"/>
  <c r="AL19" i="19"/>
  <c r="AK24" i="19"/>
  <c r="AM24" i="19"/>
  <c r="AJ32" i="19"/>
  <c r="AL32" i="19"/>
  <c r="AM33" i="19"/>
  <c r="AM34" i="19"/>
  <c r="AJ35" i="19"/>
  <c r="AL35" i="19"/>
  <c r="AJ46" i="19"/>
  <c r="AL46" i="19"/>
  <c r="AK56" i="19"/>
  <c r="AM56" i="19"/>
  <c r="AL58" i="19"/>
  <c r="AL66" i="19"/>
  <c r="A45" i="19"/>
  <c r="A46" i="19" s="1"/>
  <c r="A49" i="19" s="1"/>
  <c r="AK82" i="19"/>
  <c r="AJ80" i="19"/>
  <c r="AN80" i="19"/>
  <c r="AK84" i="19"/>
  <c r="AL65" i="19"/>
  <c r="AM65" i="19"/>
  <c r="AK63" i="19"/>
  <c r="AL57" i="19"/>
  <c r="AL55" i="19"/>
  <c r="AJ11" i="19"/>
  <c r="AJ17" i="19"/>
  <c r="AN17" i="19"/>
  <c r="AN21" i="19"/>
  <c r="AK76" i="19"/>
  <c r="AN11" i="19"/>
  <c r="AL17" i="19"/>
  <c r="AJ21" i="19"/>
  <c r="AM22" i="19"/>
  <c r="AL50" i="19"/>
  <c r="AM57" i="19"/>
  <c r="AK60" i="19"/>
  <c r="AM82" i="19"/>
  <c r="AJ83" i="19"/>
  <c r="AL83" i="19"/>
  <c r="AN83" i="19"/>
  <c r="AM4" i="19"/>
  <c r="AJ5" i="19"/>
  <c r="AL5" i="19"/>
  <c r="AN5" i="19"/>
  <c r="AK6" i="19"/>
  <c r="AM6" i="19"/>
  <c r="AL7" i="19"/>
  <c r="AO7" i="19" s="1"/>
  <c r="AL8" i="19"/>
  <c r="AM9" i="19"/>
  <c r="AO9" i="19" s="1"/>
  <c r="AJ10" i="19"/>
  <c r="AL10" i="19"/>
  <c r="AN10" i="19"/>
  <c r="AK11" i="19"/>
  <c r="AM11" i="19"/>
  <c r="AM13" i="19"/>
  <c r="AJ14" i="19"/>
  <c r="AL14" i="19"/>
  <c r="AN14" i="19"/>
  <c r="AK15" i="19"/>
  <c r="AM15" i="19"/>
  <c r="AN16" i="19"/>
  <c r="AK17" i="19"/>
  <c r="AM17" i="19"/>
  <c r="AL20" i="19"/>
  <c r="AK21" i="19"/>
  <c r="AM21" i="19"/>
  <c r="AK26" i="19"/>
  <c r="AM26" i="19"/>
  <c r="AJ31" i="19"/>
  <c r="AN31" i="19"/>
  <c r="AK36" i="19"/>
  <c r="AM38" i="19"/>
  <c r="AK40" i="19"/>
  <c r="AM40" i="19"/>
  <c r="AK41" i="19"/>
  <c r="AM41" i="19"/>
  <c r="AM50" i="19"/>
  <c r="AK53" i="19"/>
  <c r="AM53" i="19"/>
  <c r="AJ54" i="19"/>
  <c r="AL54" i="19"/>
  <c r="AN54" i="19"/>
  <c r="AJ56" i="19"/>
  <c r="AL56" i="19"/>
  <c r="AK59" i="19"/>
  <c r="AM59" i="19"/>
  <c r="AJ60" i="19"/>
  <c r="AL60" i="19"/>
  <c r="AN60" i="19"/>
  <c r="AK67" i="19"/>
  <c r="AM67" i="19"/>
  <c r="AJ68" i="19"/>
  <c r="AL68" i="19"/>
  <c r="AJ73" i="19"/>
  <c r="AL73" i="19"/>
  <c r="AN73" i="19"/>
  <c r="AK75" i="19"/>
  <c r="AM75" i="19"/>
  <c r="AJ76" i="19"/>
  <c r="AL76" i="19"/>
  <c r="AM81" i="19"/>
  <c r="AJ84" i="19"/>
  <c r="AL84" i="19"/>
  <c r="AN84" i="19"/>
  <c r="AJ24" i="19"/>
  <c r="AL24" i="19"/>
  <c r="AN24" i="19"/>
  <c r="AK25" i="19"/>
  <c r="AM25" i="19"/>
  <c r="AL26" i="19"/>
  <c r="AK27" i="19"/>
  <c r="AJ28" i="19"/>
  <c r="AL28" i="19"/>
  <c r="AN28" i="19"/>
  <c r="AK29" i="19"/>
  <c r="AM29" i="19"/>
  <c r="AJ30" i="19"/>
  <c r="AL30" i="19"/>
  <c r="AN30" i="19"/>
  <c r="AK35" i="19"/>
  <c r="AM35" i="19"/>
  <c r="AJ36" i="19"/>
  <c r="AL36" i="19"/>
  <c r="AK43" i="19"/>
  <c r="AM43" i="19"/>
  <c r="AL44" i="19"/>
  <c r="AM46" i="19"/>
  <c r="AJ47" i="19"/>
  <c r="AL47" i="19"/>
  <c r="AK48" i="19"/>
  <c r="AM48" i="19"/>
  <c r="AK49" i="19"/>
  <c r="AM49" i="19"/>
  <c r="AM58" i="19"/>
  <c r="AJ64" i="19"/>
  <c r="AL64" i="19"/>
  <c r="AN64" i="19"/>
  <c r="AM66" i="19"/>
  <c r="AM74" i="19"/>
  <c r="AJ81" i="19"/>
  <c r="AL81" i="19"/>
  <c r="AK13" i="19"/>
  <c r="AO13" i="19" s="1"/>
  <c r="AJ16" i="19"/>
  <c r="AK19" i="19"/>
  <c r="AJ20" i="19"/>
  <c r="AN20" i="19"/>
  <c r="AJ29" i="19"/>
  <c r="AN29" i="19"/>
  <c r="AK30" i="19"/>
  <c r="AK31" i="19"/>
  <c r="AK34" i="19"/>
  <c r="AK44" i="19"/>
  <c r="AK58" i="19"/>
  <c r="AK71" i="19"/>
  <c r="AJ4" i="19"/>
  <c r="AN4" i="19"/>
  <c r="AK18" i="19"/>
  <c r="AM18" i="19"/>
  <c r="AJ37" i="19"/>
  <c r="AN37" i="19"/>
  <c r="AK38" i="19"/>
  <c r="AK39" i="19"/>
  <c r="AK42" i="19"/>
  <c r="AK52" i="19"/>
  <c r="AK66" i="19"/>
  <c r="AK79" i="19"/>
  <c r="AK4" i="19"/>
  <c r="AK5" i="19"/>
  <c r="AJ6" i="19"/>
  <c r="AL6" i="19"/>
  <c r="AN6" i="19"/>
  <c r="AJ8" i="19"/>
  <c r="AN8" i="19"/>
  <c r="AL11" i="19"/>
  <c r="AL12" i="19"/>
  <c r="AM14" i="19"/>
  <c r="AJ18" i="19"/>
  <c r="AN18" i="19"/>
  <c r="AK20" i="19"/>
  <c r="AM27" i="19"/>
  <c r="AK28" i="19"/>
  <c r="AK32" i="19"/>
  <c r="AM32" i="19"/>
  <c r="AK33" i="19"/>
  <c r="AK37" i="19"/>
  <c r="AM37" i="19"/>
  <c r="AJ38" i="19"/>
  <c r="AL38" i="19"/>
  <c r="AN38" i="19"/>
  <c r="AJ39" i="19"/>
  <c r="AN39" i="19"/>
  <c r="AJ43" i="19"/>
  <c r="AL43" i="19"/>
  <c r="AN43" i="19"/>
  <c r="AJ45" i="19"/>
  <c r="AN45" i="19"/>
  <c r="AK46" i="19"/>
  <c r="AK47" i="19"/>
  <c r="AK50" i="19"/>
  <c r="AK55" i="19"/>
  <c r="AK74" i="19"/>
  <c r="AN47" i="19"/>
  <c r="AJ51" i="19"/>
  <c r="AL51" i="19"/>
  <c r="AN51" i="19"/>
  <c r="AJ53" i="19"/>
  <c r="AN53" i="19"/>
  <c r="AK54" i="19"/>
  <c r="AJ55" i="19"/>
  <c r="AN55" i="19"/>
  <c r="AJ59" i="19"/>
  <c r="AL59" i="19"/>
  <c r="AN59" i="19"/>
  <c r="AJ61" i="19"/>
  <c r="AN61" i="19"/>
  <c r="AK62" i="19"/>
  <c r="AJ63" i="19"/>
  <c r="AN63" i="19"/>
  <c r="AJ67" i="19"/>
  <c r="AL67" i="19"/>
  <c r="AN67" i="19"/>
  <c r="AJ69" i="19"/>
  <c r="AN69" i="19"/>
  <c r="AK70" i="19"/>
  <c r="AJ71" i="19"/>
  <c r="AN71" i="19"/>
  <c r="AJ75" i="19"/>
  <c r="AL75" i="19"/>
  <c r="AN75" i="19"/>
  <c r="AJ77" i="19"/>
  <c r="AN77" i="19"/>
  <c r="AK78" i="19"/>
  <c r="AJ79" i="19"/>
  <c r="AN79" i="19"/>
  <c r="AL82" i="19"/>
  <c r="AK57" i="19"/>
  <c r="AK61" i="19"/>
  <c r="AM61" i="19"/>
  <c r="AJ62" i="19"/>
  <c r="AL62" i="19"/>
  <c r="AN62" i="19"/>
  <c r="AK64" i="19"/>
  <c r="AM64" i="19"/>
  <c r="AK65" i="19"/>
  <c r="AK69" i="19"/>
  <c r="AM69" i="19"/>
  <c r="AJ70" i="19"/>
  <c r="AL70" i="19"/>
  <c r="AN70" i="19"/>
  <c r="AK72" i="19"/>
  <c r="AO72" i="19" s="1"/>
  <c r="AM72" i="19"/>
  <c r="AK73" i="19"/>
  <c r="AK77" i="19"/>
  <c r="AM77" i="19"/>
  <c r="AJ78" i="19"/>
  <c r="AL78" i="19"/>
  <c r="AN78" i="19"/>
  <c r="AK80" i="19"/>
  <c r="AM80" i="19"/>
  <c r="AK81" i="19"/>
  <c r="AK83" i="19"/>
  <c r="AM83" i="19"/>
  <c r="AL21" i="19"/>
  <c r="AK23" i="19"/>
  <c r="AM19" i="19"/>
  <c r="AJ22" i="19"/>
  <c r="AN22" i="19"/>
  <c r="AJ26" i="19"/>
  <c r="AN26" i="19"/>
  <c r="AJ34" i="19"/>
  <c r="AN34" i="19"/>
  <c r="AJ42" i="19"/>
  <c r="AN42" i="19"/>
  <c r="AJ50" i="19"/>
  <c r="AN50" i="19"/>
  <c r="AJ58" i="19"/>
  <c r="AN58" i="19"/>
  <c r="AJ66" i="19"/>
  <c r="AN66" i="19"/>
  <c r="AJ74" i="19"/>
  <c r="AN74" i="19"/>
  <c r="AJ82" i="19"/>
  <c r="AN82" i="19"/>
  <c r="AL16" i="19"/>
  <c r="AM23" i="19"/>
  <c r="AM28" i="19"/>
  <c r="AL29" i="19"/>
  <c r="AM31" i="19"/>
  <c r="AM36" i="19"/>
  <c r="AL37" i="19"/>
  <c r="AM39" i="19"/>
  <c r="AM44" i="19"/>
  <c r="AL45" i="19"/>
  <c r="AM47" i="19"/>
  <c r="AM52" i="19"/>
  <c r="AL53" i="19"/>
  <c r="AM55" i="19"/>
  <c r="AM60" i="19"/>
  <c r="AL61" i="19"/>
  <c r="AM63" i="19"/>
  <c r="AM68" i="19"/>
  <c r="AL69" i="19"/>
  <c r="AM71" i="19"/>
  <c r="AM76" i="19"/>
  <c r="AL77" i="19"/>
  <c r="AM79" i="19"/>
  <c r="AM84" i="19"/>
  <c r="AJ3" i="19"/>
  <c r="AM3" i="19"/>
  <c r="AE3" i="19"/>
  <c r="AD3" i="19"/>
  <c r="AC3" i="19"/>
  <c r="AK3" i="19" s="1"/>
  <c r="AO35" i="19" l="1"/>
  <c r="AO40" i="19"/>
  <c r="AO41" i="19"/>
  <c r="AO19" i="19"/>
  <c r="AO12" i="19"/>
  <c r="AO32" i="19"/>
  <c r="AO27" i="19"/>
  <c r="AO44" i="19"/>
  <c r="AO33" i="19"/>
  <c r="AO49" i="19"/>
  <c r="AO25" i="19"/>
  <c r="AO83" i="19"/>
  <c r="AO23" i="19"/>
  <c r="AO48" i="19"/>
  <c r="AO36" i="19"/>
  <c r="AO65" i="19"/>
  <c r="AO69" i="19"/>
  <c r="AO46" i="19"/>
  <c r="AO18" i="19"/>
  <c r="AO6" i="19"/>
  <c r="AO16" i="19"/>
  <c r="AO15" i="19"/>
  <c r="AO31" i="19"/>
  <c r="AO42" i="19"/>
  <c r="AO57" i="19"/>
  <c r="AO80" i="19"/>
  <c r="AO77" i="19"/>
  <c r="AO52" i="19"/>
  <c r="AO53" i="19"/>
  <c r="AO61" i="19"/>
  <c r="AO29" i="19"/>
  <c r="AO21" i="19"/>
  <c r="AO66" i="19"/>
  <c r="AO34" i="19"/>
  <c r="AO78" i="19"/>
  <c r="AO79" i="19"/>
  <c r="AO63" i="19"/>
  <c r="AO8" i="19"/>
  <c r="AO68" i="19"/>
  <c r="AO14" i="19"/>
  <c r="AO45" i="19"/>
  <c r="AO38" i="19"/>
  <c r="AO20" i="19"/>
  <c r="AO81" i="19"/>
  <c r="AO47" i="19"/>
  <c r="AO28" i="19"/>
  <c r="AO76" i="19"/>
  <c r="AO60" i="19"/>
  <c r="AO56" i="19"/>
  <c r="AO17" i="19"/>
  <c r="AO82" i="19"/>
  <c r="AO50" i="19"/>
  <c r="AO22" i="19"/>
  <c r="AO70" i="19"/>
  <c r="AO62" i="19"/>
  <c r="AO71" i="19"/>
  <c r="AO55" i="19"/>
  <c r="AO43" i="19"/>
  <c r="AO30" i="19"/>
  <c r="AO24" i="19"/>
  <c r="AO54" i="19"/>
  <c r="AO74" i="19"/>
  <c r="AO58" i="19"/>
  <c r="AO26" i="19"/>
  <c r="AO75" i="19"/>
  <c r="AO67" i="19"/>
  <c r="AO59" i="19"/>
  <c r="AO51" i="19"/>
  <c r="AO39" i="19"/>
  <c r="AO37" i="19"/>
  <c r="AO4" i="19"/>
  <c r="AO64" i="19"/>
  <c r="AO84" i="19"/>
  <c r="AO73" i="19"/>
  <c r="AO10" i="19"/>
  <c r="AO5" i="19"/>
  <c r="AO11" i="19"/>
  <c r="AL3" i="19"/>
  <c r="AO3" i="19" s="1"/>
  <c r="AS3" i="19" l="1"/>
  <c r="AO13" i="18"/>
  <c r="AO12" i="18"/>
  <c r="AO11" i="18"/>
  <c r="AO10" i="18"/>
  <c r="AO9" i="18"/>
  <c r="AO8" i="18"/>
  <c r="AO7" i="18"/>
  <c r="AO6" i="18"/>
  <c r="AO2" i="18"/>
  <c r="AO15" i="18" s="1"/>
  <c r="A2" i="18"/>
  <c r="AO16" i="18" l="1"/>
  <c r="AO14" i="18"/>
  <c r="AB54" i="18" l="1"/>
  <c r="U41" i="18"/>
  <c r="N7" i="18"/>
  <c r="B10" i="18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B27" i="18" s="1"/>
  <c r="B28" i="18" s="1"/>
  <c r="B29" i="18" s="1"/>
  <c r="B30" i="18" s="1"/>
  <c r="B31" i="18" s="1"/>
  <c r="B32" i="18" s="1"/>
  <c r="B33" i="18" s="1"/>
  <c r="B34" i="18" s="1"/>
  <c r="B35" i="18" s="1"/>
  <c r="B36" i="18" s="1"/>
  <c r="B37" i="18" s="1"/>
  <c r="B38" i="18" l="1"/>
  <c r="B39" i="18" s="1"/>
  <c r="B40" i="18" s="1"/>
  <c r="S8" i="18"/>
  <c r="Q8" i="18"/>
  <c r="A10" i="18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l="1"/>
  <c r="A39" i="18" s="1"/>
  <c r="A40" i="18" s="1"/>
  <c r="B13" i="9" l="1"/>
  <c r="B14" i="9" s="1"/>
  <c r="B15" i="9" s="1"/>
  <c r="B16" i="9"/>
  <c r="B17" i="9"/>
  <c r="B18" i="9"/>
  <c r="B19" i="9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A3" i="8"/>
  <c r="R8" i="8"/>
  <c r="I9" i="8"/>
  <c r="W9" i="8"/>
  <c r="B12" i="8"/>
  <c r="Q12" i="8"/>
  <c r="B13" i="8"/>
  <c r="Q13" i="8"/>
  <c r="AE13" i="8"/>
  <c r="B14" i="8"/>
  <c r="B15" i="8" s="1"/>
  <c r="B16" i="8" s="1"/>
  <c r="B17" i="8" s="1"/>
  <c r="Q14" i="8"/>
  <c r="Q15" i="8"/>
  <c r="Q16" i="8"/>
  <c r="Q17" i="8"/>
  <c r="B18" i="8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D18" i="8"/>
  <c r="D25" i="8" s="1"/>
  <c r="D39" i="8" s="1"/>
  <c r="D19" i="8"/>
  <c r="D20" i="8"/>
  <c r="Q20" i="8"/>
  <c r="D21" i="8"/>
  <c r="Q21" i="8" s="1"/>
  <c r="D22" i="8"/>
  <c r="Q22" i="8"/>
  <c r="D23" i="8"/>
  <c r="Q23" i="8" s="1"/>
  <c r="D24" i="8"/>
  <c r="D26" i="8"/>
  <c r="Q26" i="8"/>
  <c r="D27" i="8"/>
  <c r="Q27" i="8" s="1"/>
  <c r="D28" i="8"/>
  <c r="Q28" i="8"/>
  <c r="D29" i="8"/>
  <c r="Q29" i="8"/>
  <c r="D30" i="8"/>
  <c r="Q30" i="8" s="1"/>
  <c r="D31" i="8"/>
  <c r="D32" i="8"/>
  <c r="D33" i="8"/>
  <c r="Q33" i="8" s="1"/>
  <c r="D34" i="8"/>
  <c r="Q34" i="8"/>
  <c r="D35" i="8"/>
  <c r="Q35" i="8" s="1"/>
  <c r="D36" i="8"/>
  <c r="Q36" i="8" s="1"/>
  <c r="D37" i="8"/>
  <c r="Q37" i="8" s="1"/>
  <c r="D38" i="8"/>
  <c r="AF39" i="8"/>
  <c r="D40" i="8"/>
  <c r="Q40" i="8"/>
  <c r="AG40" i="8"/>
  <c r="F42" i="8"/>
  <c r="I42" i="8"/>
  <c r="L42" i="8"/>
  <c r="O42" i="8"/>
  <c r="Q42" i="8"/>
  <c r="Y42" i="8"/>
  <c r="Q43" i="8"/>
  <c r="N44" i="8"/>
  <c r="Q44" i="8"/>
  <c r="E45" i="8"/>
  <c r="U45" i="8"/>
  <c r="E46" i="8"/>
  <c r="P46" i="8"/>
  <c r="M53" i="8" s="1"/>
  <c r="P55" i="8" s="1"/>
  <c r="K47" i="8"/>
  <c r="W50" i="8"/>
  <c r="W44" i="8" s="1"/>
  <c r="U9" i="8" s="1"/>
  <c r="Y50" i="8"/>
  <c r="Z50" i="8"/>
  <c r="U54" i="8"/>
  <c r="Y54" i="8"/>
  <c r="J57" i="8"/>
  <c r="A3" i="7"/>
  <c r="R8" i="7"/>
  <c r="I9" i="7"/>
  <c r="U9" i="7"/>
  <c r="W9" i="7"/>
  <c r="B12" i="7"/>
  <c r="B13" i="7"/>
  <c r="B14" i="7" s="1"/>
  <c r="B15" i="7" s="1"/>
  <c r="B16" i="7" s="1"/>
  <c r="AE13" i="7"/>
  <c r="B17" i="7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D18" i="7"/>
  <c r="D19" i="7"/>
  <c r="D20" i="7"/>
  <c r="D21" i="7"/>
  <c r="D22" i="7"/>
  <c r="D23" i="7"/>
  <c r="D24" i="7"/>
  <c r="D26" i="7"/>
  <c r="D27" i="7"/>
  <c r="D28" i="7"/>
  <c r="D29" i="7"/>
  <c r="D30" i="7"/>
  <c r="D31" i="7"/>
  <c r="D33" i="7"/>
  <c r="D34" i="7"/>
  <c r="D35" i="7"/>
  <c r="D36" i="7"/>
  <c r="D37" i="7"/>
  <c r="D38" i="7"/>
  <c r="AF39" i="7"/>
  <c r="D40" i="7"/>
  <c r="AG40" i="7"/>
  <c r="F42" i="7"/>
  <c r="Q42" i="7" s="1"/>
  <c r="Q43" i="7" s="1"/>
  <c r="I42" i="7"/>
  <c r="L42" i="7"/>
  <c r="O42" i="7"/>
  <c r="Y42" i="7"/>
  <c r="N44" i="7"/>
  <c r="Q44" i="7"/>
  <c r="E45" i="7"/>
  <c r="U45" i="7"/>
  <c r="E46" i="7"/>
  <c r="K47" i="7"/>
  <c r="W50" i="7"/>
  <c r="W44" i="7" s="1"/>
  <c r="Y50" i="7"/>
  <c r="Z50" i="7"/>
  <c r="U54" i="7"/>
  <c r="Y54" i="7"/>
  <c r="J57" i="7"/>
  <c r="P44" i="7" l="1"/>
  <c r="S46" i="7" s="1"/>
  <c r="P46" i="7" s="1"/>
  <c r="M53" i="7" s="1"/>
  <c r="P55" i="7" s="1"/>
  <c r="AE37" i="7"/>
  <c r="D32" i="7"/>
  <c r="D25" i="7"/>
  <c r="D39" i="7" s="1"/>
  <c r="D42" i="7"/>
  <c r="AE37" i="8"/>
  <c r="D42" i="8"/>
  <c r="P44" i="8"/>
  <c r="R6" i="7" l="1"/>
  <c r="A45" i="7" s="1"/>
  <c r="C6" i="8"/>
  <c r="X47" i="7"/>
  <c r="Z47" i="7"/>
  <c r="W45" i="8"/>
  <c r="W54" i="8" s="1"/>
  <c r="P52" i="7"/>
  <c r="AC2" i="8"/>
  <c r="W45" i="7"/>
  <c r="W54" i="7" s="1"/>
  <c r="X47" i="8"/>
  <c r="Z47" i="8"/>
  <c r="R6" i="8"/>
  <c r="A45" i="8" s="1"/>
  <c r="AH55" i="7"/>
  <c r="W47" i="7"/>
  <c r="AC4" i="8"/>
  <c r="AE26" i="7" l="1"/>
  <c r="V45" i="7"/>
  <c r="H7" i="7"/>
  <c r="W47" i="8"/>
  <c r="R5" i="8"/>
  <c r="AB4" i="7"/>
  <c r="X46" i="8"/>
  <c r="Z45" i="8"/>
  <c r="V45" i="8"/>
  <c r="Z46" i="8"/>
  <c r="W46" i="8"/>
  <c r="W46" i="7"/>
  <c r="Z46" i="7"/>
  <c r="X45" i="7"/>
  <c r="AB2" i="7"/>
  <c r="AE26" i="8"/>
  <c r="R5" i="7"/>
  <c r="C6" i="7"/>
  <c r="X46" i="7"/>
  <c r="H7" i="8"/>
  <c r="AH55" i="8"/>
  <c r="A6" i="8"/>
  <c r="A6" i="7"/>
  <c r="Z45" i="7"/>
  <c r="AC4" i="7"/>
  <c r="AB4" i="8"/>
  <c r="P52" i="8"/>
  <c r="AB2" i="8"/>
  <c r="V47" i="8"/>
  <c r="AC2" i="7"/>
  <c r="X45" i="8"/>
  <c r="V47" i="7"/>
  <c r="A50" i="19" l="1"/>
  <c r="A51" i="19"/>
  <c r="A52" i="19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K10" i="18"/>
  <c r="K41" i="18" s="1"/>
  <c r="L3" i="18" l="1"/>
  <c r="W8" i="18" s="1"/>
  <c r="L2" i="18"/>
  <c r="E45" i="18" s="1"/>
  <c r="A66" i="19"/>
  <c r="A68" i="19" s="1"/>
  <c r="A69" i="19" s="1"/>
  <c r="A70" i="19" s="1"/>
  <c r="A71" i="19" s="1"/>
  <c r="A72" i="19" s="1"/>
  <c r="A73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</calcChain>
</file>

<file path=xl/sharedStrings.xml><?xml version="1.0" encoding="utf-8"?>
<sst xmlns="http://schemas.openxmlformats.org/spreadsheetml/2006/main" count="575" uniqueCount="199">
  <si>
    <t>FEUILLE MENSUELLE DE TRAVAIL</t>
  </si>
  <si>
    <t>MOIS :</t>
  </si>
  <si>
    <t>NOM :</t>
  </si>
  <si>
    <t>PRENOM :</t>
  </si>
  <si>
    <t>Poste occupé :</t>
  </si>
  <si>
    <t>Mercredi</t>
  </si>
  <si>
    <t>Jeudi</t>
  </si>
  <si>
    <t>Vendredi</t>
  </si>
  <si>
    <t>Samedi</t>
  </si>
  <si>
    <t>Dimanche</t>
  </si>
  <si>
    <t>Lundi</t>
  </si>
  <si>
    <t>Mardi</t>
  </si>
  <si>
    <t>TOTAL</t>
  </si>
  <si>
    <t>J.F.</t>
  </si>
  <si>
    <t>VERONIQUE</t>
  </si>
  <si>
    <t>ISABELLE</t>
  </si>
  <si>
    <t>BENOIT</t>
  </si>
  <si>
    <t>PATRICK</t>
  </si>
  <si>
    <t>Heures</t>
  </si>
  <si>
    <t>CHANTAL</t>
  </si>
  <si>
    <t>ABSENCES</t>
  </si>
  <si>
    <t>Evénements familiaux</t>
  </si>
  <si>
    <t>KARINA</t>
  </si>
  <si>
    <t>HEURES PAYEES (MENSUEL)</t>
  </si>
  <si>
    <t>Jours*</t>
  </si>
  <si>
    <t>Horaire journalier (jour ouvré)</t>
  </si>
  <si>
    <t>Horaire journalier (jour ouvrable)</t>
  </si>
  <si>
    <t>DATE d'entrée:</t>
  </si>
  <si>
    <t>Récup.</t>
  </si>
  <si>
    <t>CORINNE</t>
  </si>
  <si>
    <t>VANESSA</t>
  </si>
  <si>
    <t>Récupération</t>
  </si>
  <si>
    <t>JEANNINE</t>
  </si>
  <si>
    <t>CATHERINE</t>
  </si>
  <si>
    <t>THIERRY</t>
  </si>
  <si>
    <t>Pris dans le mois</t>
  </si>
  <si>
    <t>JEAN-PIERRE</t>
  </si>
  <si>
    <t>C</t>
  </si>
  <si>
    <t>NADEGE</t>
  </si>
  <si>
    <t>KARINE</t>
  </si>
  <si>
    <t>CHRISTELLE</t>
  </si>
  <si>
    <t>ANNE</t>
  </si>
  <si>
    <t>MARIE-THERESE</t>
  </si>
  <si>
    <t>SYLVIE</t>
  </si>
  <si>
    <t>ELIANE</t>
  </si>
  <si>
    <t>MARIE-BERNARD</t>
  </si>
  <si>
    <t>STEPHANE</t>
  </si>
  <si>
    <t>Horaire prévu</t>
  </si>
  <si>
    <t>ANNE-MARIE</t>
  </si>
  <si>
    <t xml:space="preserve">Maladie </t>
  </si>
  <si>
    <t>AUDREY</t>
  </si>
  <si>
    <r>
      <t>Anne Marie :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20 heures par semaine (modulées sur 2 semaines)</t>
    </r>
  </si>
  <si>
    <r>
      <t>Soit semaine 1</t>
    </r>
    <r>
      <rPr>
        <sz val="14"/>
        <rFont val="Times New Roman"/>
        <family val="1"/>
      </rPr>
      <t xml:space="preserve"> : </t>
    </r>
  </si>
  <si>
    <t>14 heures/semaine</t>
  </si>
  <si>
    <t xml:space="preserve">Lundi &amp; Jeudi: 14H00-17H30 </t>
  </si>
  <si>
    <t>3.5+3.5</t>
  </si>
  <si>
    <t>Mercredi : 9H30 -12H30 &amp; 13H30-17H30</t>
  </si>
  <si>
    <t>*le Jeudi de 10H30 à 12H30 si supervision semaine 1.</t>
  </si>
  <si>
    <r>
      <t xml:space="preserve">Soit semaine 2 </t>
    </r>
    <r>
      <rPr>
        <sz val="14"/>
        <rFont val="Times New Roman"/>
        <family val="1"/>
      </rPr>
      <t>: 26 heures/semaine</t>
    </r>
  </si>
  <si>
    <t xml:space="preserve">Lundi, Mercredi &amp; Jeudi: 9H00-12H30 &amp; 13H30-17H30 </t>
  </si>
  <si>
    <t>7.5+7.5+7.5</t>
  </si>
  <si>
    <t xml:space="preserve">Vendredi: 9H00 -12H30 </t>
  </si>
  <si>
    <t>Anne Marie</t>
  </si>
  <si>
    <t>Myriam</t>
  </si>
  <si>
    <t>Véronique</t>
  </si>
  <si>
    <t>9h-12h30 / 13h30-17h30</t>
  </si>
  <si>
    <t>9h-12h30/13h45-18h15</t>
  </si>
  <si>
    <t>9h30-12h30 / 13h30-17h30</t>
  </si>
  <si>
    <t>9h-12h30 / 14h -17h30</t>
  </si>
  <si>
    <t>Planning administratif</t>
  </si>
  <si>
    <t>MC</t>
  </si>
  <si>
    <t>8/11/0/3/10</t>
  </si>
  <si>
    <t>0/10/0/0/0+4E SEM 3.5/6.5</t>
  </si>
  <si>
    <t>JN</t>
  </si>
  <si>
    <t>8/8/3/8/8</t>
  </si>
  <si>
    <t>daniele</t>
  </si>
  <si>
    <t>3.5/9/6/0/6.5</t>
  </si>
  <si>
    <t>Maud</t>
  </si>
  <si>
    <t>5/7.5/0/0/5</t>
  </si>
  <si>
    <t>Mélanie</t>
  </si>
  <si>
    <t>8/8/2/8/9</t>
  </si>
  <si>
    <t>pauline</t>
  </si>
  <si>
    <t>7.5/7.5/7.5/7.5/5</t>
  </si>
  <si>
    <t>hubert</t>
  </si>
  <si>
    <t>Cifam</t>
  </si>
  <si>
    <t>Acquis dans le mois</t>
  </si>
  <si>
    <t>FLORENT</t>
  </si>
  <si>
    <t>VALERIE</t>
  </si>
  <si>
    <t>14h00-17h30</t>
  </si>
  <si>
    <t>Octobre 2010</t>
  </si>
  <si>
    <t>9h00-12h30/13h30-17h30</t>
  </si>
  <si>
    <t>9h00-12h30</t>
  </si>
  <si>
    <t>SIGNATURES</t>
  </si>
  <si>
    <t>Annotations Service GRH</t>
  </si>
  <si>
    <t>REGUL. DU MOIS PRECEDENT (date+motif)</t>
  </si>
  <si>
    <t>JACKY</t>
  </si>
  <si>
    <t>Nombre de jours travaillés</t>
  </si>
  <si>
    <t>MARIE-DOMINIQUE</t>
  </si>
  <si>
    <t>CORENTIN</t>
  </si>
  <si>
    <t>MURIELLE</t>
  </si>
  <si>
    <t>Jours Fériés (JF)</t>
  </si>
  <si>
    <t>Congés payés (CP)</t>
  </si>
  <si>
    <t>congés de compensation (JC)</t>
  </si>
  <si>
    <t>Base horaire contrat de travail</t>
  </si>
  <si>
    <t xml:space="preserve">Base horaire avec Aménagement du temps de travail </t>
  </si>
  <si>
    <t xml:space="preserve">ASSOCIATION A.Li.A -     </t>
  </si>
  <si>
    <t>CHC</t>
  </si>
  <si>
    <t>Période de congés payés acquis de Juin 2010 à Mai 2011 à prendre avant le 30/04/2012- le solde qui apparait concerne le solde des cp acquis sur 2010/2011</t>
  </si>
  <si>
    <t>écart (+motif)</t>
  </si>
  <si>
    <t>Légende</t>
  </si>
  <si>
    <t>CHD</t>
  </si>
  <si>
    <t>PIERRE</t>
  </si>
  <si>
    <t>CHRISTINE</t>
  </si>
  <si>
    <t>J.C.(4)</t>
  </si>
  <si>
    <t>C.P.(30)</t>
  </si>
  <si>
    <t>Solde de décembre</t>
  </si>
  <si>
    <t>écart (+motif) OU TOTAL</t>
  </si>
  <si>
    <t>CENDRINE</t>
  </si>
  <si>
    <r>
      <t>REPARTITION DES HEURES</t>
    </r>
    <r>
      <rPr>
        <b/>
        <sz val="18"/>
        <rFont val="Comic Sans MS"/>
        <family val="4"/>
      </rPr>
      <t xml:space="preserve"> </t>
    </r>
    <r>
      <rPr>
        <b/>
        <u/>
        <sz val="18"/>
        <rFont val="Comic Sans MS"/>
        <family val="4"/>
      </rPr>
      <t>REALISEES</t>
    </r>
  </si>
  <si>
    <t>Solde de janvier</t>
  </si>
  <si>
    <t>Solde de février</t>
  </si>
  <si>
    <t>Solde de mars</t>
  </si>
  <si>
    <t>Solde de avril</t>
  </si>
  <si>
    <t>CAARUD</t>
  </si>
  <si>
    <t>CSAPA</t>
  </si>
  <si>
    <t>AVRIL</t>
  </si>
  <si>
    <t>cumul au 31/03/2012</t>
  </si>
  <si>
    <t>j. Wés avril</t>
  </si>
  <si>
    <t>Report du Solde du 31/03/12</t>
  </si>
  <si>
    <t>Solde au 30/04/2012</t>
  </si>
  <si>
    <t>Site Barjot-Cholet</t>
  </si>
  <si>
    <t>Temps partiel</t>
  </si>
  <si>
    <t>avec RTT</t>
  </si>
  <si>
    <t>A compléter par le salarié</t>
  </si>
  <si>
    <t>*les jours (JC) correspondent aux négociations collectives- soit 4 jours ouvrés par an</t>
  </si>
  <si>
    <t>*Les jours (JD) correspondent aux jours acquis si vous avez choisi 1 prime décentralisée à 3%- soit 5 jours ouvrés par an</t>
  </si>
  <si>
    <t>*Les acquisitions mensuelles de RTT/JD/JC correspondent aux jours acquis annuellement/12 mois</t>
  </si>
  <si>
    <t>* Les acquisitions de fériés: ce sont les fériés du mois</t>
  </si>
  <si>
    <t>* dans le cas où le férié coincïde avec 1 jour chomé habituellement (dimanche par exemple) alors ce férié est récupérable à hauteur de 1/5e</t>
  </si>
  <si>
    <t>Calcul majo</t>
  </si>
  <si>
    <t>Plafond légal annuel 220h</t>
  </si>
  <si>
    <t xml:space="preserve"> Solde du mois majoré</t>
  </si>
  <si>
    <t>X</t>
  </si>
  <si>
    <t>écarts du mois de</t>
  </si>
  <si>
    <t>TOTAL:</t>
  </si>
  <si>
    <t>J.D. (5)</t>
  </si>
  <si>
    <t>0% (1/10e)</t>
  </si>
  <si>
    <t>50% (+36h)</t>
  </si>
  <si>
    <t>Temps  complet</t>
  </si>
  <si>
    <t xml:space="preserve"> Solde du mois </t>
  </si>
  <si>
    <t>MELANIE</t>
  </si>
  <si>
    <t>JOCELYNE</t>
  </si>
  <si>
    <t>ELODIE</t>
  </si>
  <si>
    <t>NICOLAS</t>
  </si>
  <si>
    <t>Noter uniquement les heures travaillées en centième - exemple: 8 heures et 30 minutes= 8,5HEURES</t>
  </si>
  <si>
    <t>ALICE</t>
  </si>
  <si>
    <t>NADINE</t>
  </si>
  <si>
    <t>JEUDI</t>
  </si>
  <si>
    <t>VENDREDI</t>
  </si>
  <si>
    <t>LUNDI</t>
  </si>
  <si>
    <t>MARDI</t>
  </si>
  <si>
    <t>MERCREDI</t>
  </si>
  <si>
    <t>MICKAEL</t>
  </si>
  <si>
    <t>VINCENT</t>
  </si>
  <si>
    <t>JEAN-BAPTISTE</t>
  </si>
  <si>
    <t>FRANCOISE</t>
  </si>
  <si>
    <t>MARYVONNE</t>
  </si>
  <si>
    <t>CHARLOTTE</t>
  </si>
  <si>
    <t>FANNY</t>
  </si>
  <si>
    <t>LAURENT</t>
  </si>
  <si>
    <t>LUDWIG</t>
  </si>
  <si>
    <t>DELPHINE</t>
  </si>
  <si>
    <t>BLANDINE</t>
  </si>
  <si>
    <t>GREGOIRE</t>
  </si>
  <si>
    <t>CELINE</t>
  </si>
  <si>
    <t>ROMUALD</t>
  </si>
  <si>
    <t>PRISCILLA</t>
  </si>
  <si>
    <t>MARIE-CHRISTINE</t>
  </si>
  <si>
    <t>ERIC</t>
  </si>
  <si>
    <t>ROSELYNE</t>
  </si>
  <si>
    <t>ARLETTE</t>
  </si>
  <si>
    <t>DENIS</t>
  </si>
  <si>
    <t>JEAN-YVES</t>
  </si>
  <si>
    <t>MARTINE</t>
  </si>
  <si>
    <t>SONIA</t>
  </si>
  <si>
    <t>NADIA</t>
  </si>
  <si>
    <t>JEAN-XAVIER</t>
  </si>
  <si>
    <t>EMMANUEL</t>
  </si>
  <si>
    <t>EMMANUELLE</t>
  </si>
  <si>
    <t>JANVIER</t>
  </si>
  <si>
    <t>Matin</t>
  </si>
  <si>
    <t>Après-midi</t>
  </si>
  <si>
    <t>Jours fériés</t>
  </si>
  <si>
    <t>pâques</t>
  </si>
  <si>
    <t>Amplitude</t>
  </si>
  <si>
    <t>ETP</t>
  </si>
  <si>
    <t>HORAIRE</t>
  </si>
  <si>
    <t>Semaine</t>
  </si>
  <si>
    <t>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</si>
</sst>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#,##0.00\ &quot;F&quot;;[Red]\-#,##0.00\ &quot;F&quot;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mmmm\-yy"/>
    <numFmt numFmtId="168" formatCode="0.0"/>
    <numFmt numFmtId="169" formatCode="[$-F800]dddd\,\ mmmm\ dd\,\ yyyy"/>
    <numFmt numFmtId="170" formatCode="_-* #,##0.00\ [$€]_-;\-* #,##0.00\ [$€]_-;_-* &quot;-&quot;??\ [$€]_-;_-@_-"/>
    <numFmt numFmtId="171" formatCode="d"/>
    <numFmt numFmtId="172" formatCode="dddd"/>
    <numFmt numFmtId="173" formatCode="[h]:mm"/>
    <numFmt numFmtId="176" formatCode="h:mm;@"/>
  </numFmts>
  <fonts count="7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Modern"/>
      <family val="3"/>
      <charset val="255"/>
    </font>
    <font>
      <sz val="8"/>
      <name val="Modern"/>
      <family val="3"/>
      <charset val="255"/>
    </font>
    <font>
      <sz val="10"/>
      <name val="Arial"/>
      <family val="2"/>
    </font>
    <font>
      <sz val="8"/>
      <name val="Arial Narrow"/>
      <family val="2"/>
    </font>
    <font>
      <b/>
      <sz val="14"/>
      <name val="Arial"/>
      <family val="2"/>
    </font>
    <font>
      <sz val="8"/>
      <name val="Abadi MT Condensed Light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Arial"/>
      <family val="2"/>
    </font>
    <font>
      <b/>
      <sz val="14"/>
      <name val="Comic Sans MS"/>
      <family val="4"/>
    </font>
    <font>
      <b/>
      <sz val="12"/>
      <name val="Comic Sans MS"/>
      <family val="4"/>
    </font>
    <font>
      <b/>
      <sz val="16"/>
      <name val="Comic Sans MS"/>
      <family val="4"/>
    </font>
    <font>
      <sz val="12"/>
      <name val="Comic Sans MS"/>
      <family val="4"/>
    </font>
    <font>
      <sz val="16"/>
      <name val="Comic Sans MS"/>
      <family val="4"/>
    </font>
    <font>
      <sz val="10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b/>
      <sz val="8"/>
      <name val="Comic Sans MS"/>
      <family val="4"/>
    </font>
    <font>
      <sz val="13"/>
      <name val="Comic Sans MS"/>
      <family val="4"/>
    </font>
    <font>
      <b/>
      <sz val="10"/>
      <name val="Comic Sans MS"/>
      <family val="4"/>
    </font>
    <font>
      <b/>
      <sz val="13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sz val="11"/>
      <name val="Comic Sans MS"/>
      <family val="4"/>
    </font>
    <font>
      <b/>
      <sz val="18"/>
      <name val="Comic Sans MS"/>
      <family val="4"/>
    </font>
    <font>
      <b/>
      <sz val="11"/>
      <name val="Comic Sans MS"/>
      <family val="4"/>
    </font>
    <font>
      <b/>
      <i/>
      <sz val="14"/>
      <name val="Comic Sans MS"/>
      <family val="4"/>
    </font>
    <font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b/>
      <sz val="11"/>
      <name val="Times New Roman"/>
      <family val="1"/>
    </font>
    <font>
      <sz val="16"/>
      <name val="Arial"/>
      <family val="2"/>
    </font>
    <font>
      <b/>
      <sz val="16"/>
      <name val="Arial"/>
      <family val="2"/>
    </font>
    <font>
      <u/>
      <sz val="14"/>
      <name val="Comic Sans MS"/>
      <family val="4"/>
    </font>
    <font>
      <sz val="18"/>
      <name val="Comic Sans MS"/>
      <family val="4"/>
    </font>
    <font>
      <b/>
      <sz val="18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sz val="18"/>
      <name val="Arial"/>
      <family val="2"/>
    </font>
    <font>
      <sz val="22"/>
      <name val="Arial"/>
      <family val="2"/>
    </font>
    <font>
      <b/>
      <sz val="20"/>
      <name val="Comic Sans MS"/>
      <family val="4"/>
    </font>
    <font>
      <b/>
      <u/>
      <sz val="18"/>
      <name val="Comic Sans MS"/>
      <family val="4"/>
    </font>
    <font>
      <b/>
      <sz val="14"/>
      <color rgb="FFFF0000"/>
      <name val="Arial"/>
      <family val="2"/>
    </font>
    <font>
      <b/>
      <sz val="14"/>
      <color rgb="FFFF0000"/>
      <name val="Comic Sans MS"/>
      <family val="4"/>
    </font>
    <font>
      <b/>
      <sz val="18"/>
      <color rgb="FFFF0000"/>
      <name val="Comic Sans MS"/>
      <family val="4"/>
    </font>
    <font>
      <b/>
      <u/>
      <sz val="18"/>
      <color rgb="FFFF0000"/>
      <name val="Comic Sans MS"/>
      <family val="4"/>
    </font>
    <font>
      <sz val="18"/>
      <color rgb="FFFF0000"/>
      <name val="Comic Sans MS"/>
      <family val="4"/>
    </font>
    <font>
      <b/>
      <sz val="12"/>
      <color rgb="FFFF0000"/>
      <name val="Eras Medium ITC"/>
      <family val="2"/>
    </font>
    <font>
      <sz val="1"/>
      <name val="Comic Sans MS"/>
      <family val="4"/>
    </font>
    <font>
      <sz val="24"/>
      <name val="Comic Sans MS"/>
      <family val="4"/>
    </font>
    <font>
      <b/>
      <sz val="1"/>
      <name val="Comic Sans MS"/>
      <family val="4"/>
    </font>
    <font>
      <sz val="8"/>
      <color theme="1"/>
      <name val="Arial"/>
      <family val="2"/>
    </font>
    <font>
      <b/>
      <sz val="16"/>
      <color rgb="FFFF0000"/>
      <name val="Comic Sans MS"/>
      <family val="4"/>
    </font>
    <font>
      <b/>
      <i/>
      <sz val="12"/>
      <name val="Comic Sans MS"/>
      <family val="4"/>
    </font>
    <font>
      <b/>
      <sz val="18"/>
      <color theme="0"/>
      <name val="Comic Sans MS"/>
      <family val="4"/>
    </font>
    <font>
      <sz val="10"/>
      <color theme="0"/>
      <name val="Arial"/>
      <family val="2"/>
    </font>
    <font>
      <sz val="8"/>
      <name val="Verdana"/>
      <family val="2"/>
    </font>
    <font>
      <sz val="8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name val="Microsoft PhagsP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7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</cellStyleXfs>
  <cellXfs count="75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4" fillId="0" borderId="0" xfId="0" applyFont="1"/>
    <xf numFmtId="0" fontId="3" fillId="0" borderId="0" xfId="0" applyFont="1" applyBorder="1" applyAlignment="1">
      <alignment horizontal="right"/>
    </xf>
    <xf numFmtId="0" fontId="5" fillId="0" borderId="0" xfId="0" applyFont="1" applyBorder="1"/>
    <xf numFmtId="165" fontId="3" fillId="0" borderId="0" xfId="3" applyFont="1" applyBorder="1"/>
    <xf numFmtId="0" fontId="8" fillId="0" borderId="0" xfId="0" applyFont="1" applyBorder="1"/>
    <xf numFmtId="0" fontId="7" fillId="0" borderId="0" xfId="0" applyFont="1"/>
    <xf numFmtId="0" fontId="0" fillId="0" borderId="1" xfId="0" applyBorder="1"/>
    <xf numFmtId="0" fontId="0" fillId="0" borderId="0" xfId="0" applyFill="1"/>
    <xf numFmtId="0" fontId="0" fillId="0" borderId="0" xfId="0" applyFill="1" applyBorder="1"/>
    <xf numFmtId="0" fontId="9" fillId="0" borderId="0" xfId="0" applyFont="1" applyAlignment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2" fontId="0" fillId="0" borderId="0" xfId="0" applyNumberFormat="1"/>
    <xf numFmtId="0" fontId="4" fillId="0" borderId="0" xfId="0" applyFont="1" applyFill="1" applyBorder="1" applyAlignment="1">
      <alignment horizontal="right"/>
    </xf>
    <xf numFmtId="4" fontId="4" fillId="0" borderId="0" xfId="0" applyNumberFormat="1" applyFont="1" applyBorder="1"/>
    <xf numFmtId="0" fontId="4" fillId="0" borderId="0" xfId="0" applyFont="1" applyFill="1" applyBorder="1"/>
    <xf numFmtId="0" fontId="0" fillId="3" borderId="0" xfId="0" applyFill="1"/>
    <xf numFmtId="0" fontId="1" fillId="0" borderId="0" xfId="0" applyFont="1" applyFill="1"/>
    <xf numFmtId="0" fontId="18" fillId="0" borderId="0" xfId="0" applyFont="1"/>
    <xf numFmtId="0" fontId="12" fillId="2" borderId="5" xfId="0" applyFont="1" applyFill="1" applyBorder="1" applyAlignment="1">
      <alignment horizontal="center" textRotation="90" wrapText="1"/>
    </xf>
    <xf numFmtId="0" fontId="2" fillId="2" borderId="5" xfId="0" applyFont="1" applyFill="1" applyBorder="1" applyAlignment="1">
      <alignment horizontal="center" wrapText="1"/>
    </xf>
    <xf numFmtId="0" fontId="26" fillId="0" borderId="1" xfId="0" applyFont="1" applyBorder="1"/>
    <xf numFmtId="0" fontId="24" fillId="0" borderId="1" xfId="0" applyFont="1" applyBorder="1" applyAlignment="1">
      <alignment horizontal="center"/>
    </xf>
    <xf numFmtId="0" fontId="29" fillId="0" borderId="0" xfId="0" applyFont="1" applyBorder="1"/>
    <xf numFmtId="0" fontId="29" fillId="0" borderId="0" xfId="0" applyFont="1" applyBorder="1" applyAlignment="1">
      <alignment horizontal="right"/>
    </xf>
    <xf numFmtId="0" fontId="28" fillId="0" borderId="0" xfId="0" applyFont="1" applyBorder="1"/>
    <xf numFmtId="0" fontId="29" fillId="0" borderId="0" xfId="0" applyFont="1" applyBorder="1" applyAlignment="1">
      <alignment horizontal="left"/>
    </xf>
    <xf numFmtId="0" fontId="31" fillId="0" borderId="0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28" fillId="0" borderId="0" xfId="0" applyFont="1"/>
    <xf numFmtId="0" fontId="26" fillId="0" borderId="0" xfId="0" applyFont="1" applyBorder="1"/>
    <xf numFmtId="2" fontId="29" fillId="0" borderId="0" xfId="0" applyNumberFormat="1" applyFont="1" applyBorder="1"/>
    <xf numFmtId="2" fontId="28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35" fillId="0" borderId="0" xfId="0" applyFont="1" applyBorder="1" applyAlignment="1">
      <alignment horizontal="centerContinuous"/>
    </xf>
    <xf numFmtId="0" fontId="36" fillId="0" borderId="0" xfId="0" applyFont="1" applyBorder="1" applyAlignment="1">
      <alignment horizontal="left"/>
    </xf>
    <xf numFmtId="0" fontId="36" fillId="0" borderId="0" xfId="0" applyFont="1" applyBorder="1"/>
    <xf numFmtId="0" fontId="29" fillId="0" borderId="1" xfId="0" applyFont="1" applyBorder="1"/>
    <xf numFmtId="0" fontId="28" fillId="0" borderId="1" xfId="0" applyFont="1" applyBorder="1"/>
    <xf numFmtId="0" fontId="33" fillId="0" borderId="10" xfId="0" applyFont="1" applyBorder="1" applyAlignment="1">
      <alignment horizontal="centerContinuous"/>
    </xf>
    <xf numFmtId="0" fontId="23" fillId="0" borderId="10" xfId="0" applyFont="1" applyBorder="1" applyAlignment="1">
      <alignment horizontal="centerContinuous"/>
    </xf>
    <xf numFmtId="0" fontId="34" fillId="0" borderId="10" xfId="0" applyFont="1" applyBorder="1" applyAlignment="1">
      <alignment horizontal="centerContinuous"/>
    </xf>
    <xf numFmtId="0" fontId="28" fillId="0" borderId="0" xfId="0" applyFont="1" applyFill="1" applyBorder="1"/>
    <xf numFmtId="0" fontId="29" fillId="0" borderId="12" xfId="0" applyFont="1" applyBorder="1"/>
    <xf numFmtId="0" fontId="29" fillId="0" borderId="3" xfId="0" applyFont="1" applyBorder="1"/>
    <xf numFmtId="0" fontId="31" fillId="0" borderId="0" xfId="0" applyFont="1" applyBorder="1"/>
    <xf numFmtId="0" fontId="33" fillId="0" borderId="0" xfId="0" applyFont="1" applyBorder="1"/>
    <xf numFmtId="0" fontId="28" fillId="0" borderId="12" xfId="0" applyFont="1" applyBorder="1"/>
    <xf numFmtId="2" fontId="29" fillId="0" borderId="0" xfId="0" applyNumberFormat="1" applyFont="1"/>
    <xf numFmtId="0" fontId="29" fillId="0" borderId="13" xfId="0" applyFont="1" applyBorder="1"/>
    <xf numFmtId="0" fontId="29" fillId="0" borderId="2" xfId="0" applyFont="1" applyBorder="1"/>
    <xf numFmtId="0" fontId="28" fillId="0" borderId="0" xfId="0" applyFont="1" applyFill="1"/>
    <xf numFmtId="0" fontId="35" fillId="0" borderId="0" xfId="0" applyFont="1" applyBorder="1"/>
    <xf numFmtId="0" fontId="29" fillId="0" borderId="0" xfId="0" applyFont="1"/>
    <xf numFmtId="165" fontId="29" fillId="0" borderId="0" xfId="3" applyFont="1" applyBorder="1"/>
    <xf numFmtId="0" fontId="31" fillId="0" borderId="0" xfId="0" applyFont="1" applyFill="1" applyBorder="1" applyAlignment="1">
      <alignment horizontal="center"/>
    </xf>
    <xf numFmtId="168" fontId="26" fillId="0" borderId="0" xfId="0" applyNumberFormat="1" applyFont="1" applyBorder="1" applyAlignment="1">
      <alignment horizontal="right"/>
    </xf>
    <xf numFmtId="168" fontId="28" fillId="0" borderId="0" xfId="0" applyNumberFormat="1" applyFont="1" applyBorder="1" applyAlignment="1">
      <alignment horizontal="right"/>
    </xf>
    <xf numFmtId="0" fontId="0" fillId="0" borderId="1" xfId="0" applyFill="1" applyBorder="1"/>
    <xf numFmtId="0" fontId="4" fillId="0" borderId="0" xfId="0" applyFont="1" applyFill="1"/>
    <xf numFmtId="0" fontId="24" fillId="0" borderId="0" xfId="0" applyFont="1" applyBorder="1" applyAlignment="1">
      <alignment horizontal="left"/>
    </xf>
    <xf numFmtId="0" fontId="23" fillId="3" borderId="0" xfId="0" applyFont="1" applyFill="1" applyBorder="1" applyAlignment="1">
      <alignment horizontal="right"/>
    </xf>
    <xf numFmtId="0" fontId="37" fillId="0" borderId="0" xfId="0" applyFont="1" applyBorder="1" applyAlignment="1">
      <alignment horizontal="right"/>
    </xf>
    <xf numFmtId="0" fontId="11" fillId="2" borderId="6" xfId="0" applyFont="1" applyFill="1" applyBorder="1" applyAlignment="1">
      <alignment horizontal="center"/>
    </xf>
    <xf numFmtId="0" fontId="40" fillId="0" borderId="0" xfId="0" applyFont="1" applyBorder="1"/>
    <xf numFmtId="4" fontId="4" fillId="3" borderId="14" xfId="0" applyNumberFormat="1" applyFont="1" applyFill="1" applyBorder="1"/>
    <xf numFmtId="4" fontId="4" fillId="3" borderId="17" xfId="0" applyNumberFormat="1" applyFont="1" applyFill="1" applyBorder="1"/>
    <xf numFmtId="0" fontId="1" fillId="3" borderId="0" xfId="0" applyFont="1" applyFill="1"/>
    <xf numFmtId="0" fontId="0" fillId="3" borderId="1" xfId="0" applyFill="1" applyBorder="1"/>
    <xf numFmtId="0" fontId="20" fillId="0" borderId="0" xfId="0" applyFont="1"/>
    <xf numFmtId="4" fontId="4" fillId="3" borderId="17" xfId="0" applyNumberFormat="1" applyFont="1" applyFill="1" applyBorder="1" applyAlignment="1">
      <alignment horizontal="center"/>
    </xf>
    <xf numFmtId="0" fontId="29" fillId="5" borderId="21" xfId="0" applyFont="1" applyFill="1" applyBorder="1" applyAlignment="1">
      <alignment horizontal="left"/>
    </xf>
    <xf numFmtId="0" fontId="31" fillId="5" borderId="22" xfId="0" applyFont="1" applyFill="1" applyBorder="1"/>
    <xf numFmtId="0" fontId="30" fillId="5" borderId="2" xfId="0" applyFont="1" applyFill="1" applyBorder="1" applyAlignment="1">
      <alignment horizontal="center" textRotation="90" wrapText="1"/>
    </xf>
    <xf numFmtId="11" fontId="30" fillId="5" borderId="2" xfId="0" applyNumberFormat="1" applyFont="1" applyFill="1" applyBorder="1" applyAlignment="1">
      <alignment horizontal="center" textRotation="90" wrapText="1"/>
    </xf>
    <xf numFmtId="0" fontId="0" fillId="0" borderId="6" xfId="0" applyBorder="1"/>
    <xf numFmtId="2" fontId="29" fillId="3" borderId="0" xfId="0" applyNumberFormat="1" applyFont="1" applyFill="1"/>
    <xf numFmtId="4" fontId="4" fillId="2" borderId="25" xfId="0" applyNumberFormat="1" applyFont="1" applyFill="1" applyBorder="1"/>
    <xf numFmtId="4" fontId="0" fillId="0" borderId="0" xfId="0" applyNumberFormat="1" applyFill="1"/>
    <xf numFmtId="2" fontId="0" fillId="0" borderId="0" xfId="0" applyNumberFormat="1" applyFill="1"/>
    <xf numFmtId="0" fontId="52" fillId="0" borderId="0" xfId="0" applyFont="1" applyAlignment="1">
      <alignment horizontal="justify"/>
    </xf>
    <xf numFmtId="0" fontId="21" fillId="0" borderId="0" xfId="0" applyFont="1" applyAlignment="1">
      <alignment horizontal="justify"/>
    </xf>
    <xf numFmtId="0" fontId="13" fillId="0" borderId="6" xfId="0" applyFont="1" applyBorder="1" applyAlignment="1">
      <alignment horizontal="center"/>
    </xf>
    <xf numFmtId="0" fontId="51" fillId="0" borderId="0" xfId="0" applyFont="1" applyAlignment="1"/>
    <xf numFmtId="0" fontId="21" fillId="0" borderId="0" xfId="0" applyFont="1" applyAlignment="1"/>
    <xf numFmtId="0" fontId="7" fillId="0" borderId="0" xfId="0" applyFont="1" applyAlignment="1">
      <alignment horizontal="center" vertical="center" textRotation="180"/>
    </xf>
    <xf numFmtId="16" fontId="0" fillId="0" borderId="0" xfId="0" applyNumberFormat="1" applyFill="1" applyBorder="1"/>
    <xf numFmtId="16" fontId="7" fillId="0" borderId="0" xfId="0" applyNumberFormat="1" applyFont="1"/>
    <xf numFmtId="164" fontId="24" fillId="3" borderId="6" xfId="0" applyNumberFormat="1" applyFont="1" applyFill="1" applyBorder="1"/>
    <xf numFmtId="0" fontId="24" fillId="3" borderId="6" xfId="0" applyFont="1" applyFill="1" applyBorder="1" applyAlignment="1">
      <alignment horizontal="center"/>
    </xf>
    <xf numFmtId="164" fontId="24" fillId="2" borderId="6" xfId="0" applyNumberFormat="1" applyFont="1" applyFill="1" applyBorder="1"/>
    <xf numFmtId="0" fontId="24" fillId="2" borderId="6" xfId="0" applyFont="1" applyFill="1" applyBorder="1" applyAlignment="1">
      <alignment horizontal="center"/>
    </xf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9" fillId="3" borderId="6" xfId="0" applyFont="1" applyFill="1" applyBorder="1"/>
    <xf numFmtId="0" fontId="9" fillId="3" borderId="6" xfId="0" applyFont="1" applyFill="1" applyBorder="1" applyAlignment="1">
      <alignment horizontal="center"/>
    </xf>
    <xf numFmtId="0" fontId="9" fillId="2" borderId="6" xfId="0" applyFont="1" applyFill="1" applyBorder="1"/>
    <xf numFmtId="4" fontId="9" fillId="0" borderId="0" xfId="0" applyNumberFormat="1" applyFont="1" applyAlignment="1"/>
    <xf numFmtId="11" fontId="30" fillId="4" borderId="2" xfId="0" applyNumberFormat="1" applyFont="1" applyFill="1" applyBorder="1" applyAlignment="1">
      <alignment horizontal="center" textRotation="90" wrapText="1"/>
    </xf>
    <xf numFmtId="1" fontId="30" fillId="3" borderId="6" xfId="0" applyNumberFormat="1" applyFont="1" applyFill="1" applyBorder="1" applyAlignment="1">
      <alignment horizontal="center"/>
    </xf>
    <xf numFmtId="0" fontId="24" fillId="6" borderId="10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0" fillId="6" borderId="2" xfId="0" applyFill="1" applyBorder="1"/>
    <xf numFmtId="0" fontId="22" fillId="6" borderId="5" xfId="0" applyFont="1" applyFill="1" applyBorder="1" applyAlignment="1">
      <alignment horizontal="center" textRotation="255" wrapText="1"/>
    </xf>
    <xf numFmtId="49" fontId="11" fillId="6" borderId="19" xfId="0" applyNumberFormat="1" applyFont="1" applyFill="1" applyBorder="1" applyAlignment="1">
      <alignment horizontal="center" wrapText="1"/>
    </xf>
    <xf numFmtId="0" fontId="11" fillId="6" borderId="1" xfId="0" applyFont="1" applyFill="1" applyBorder="1" applyAlignment="1">
      <alignment horizontal="center" textRotation="255" wrapText="1"/>
    </xf>
    <xf numFmtId="0" fontId="11" fillId="6" borderId="28" xfId="0" applyFont="1" applyFill="1" applyBorder="1"/>
    <xf numFmtId="49" fontId="17" fillId="6" borderId="19" xfId="0" applyNumberFormat="1" applyFont="1" applyFill="1" applyBorder="1" applyAlignment="1">
      <alignment horizontal="center" wrapText="1"/>
    </xf>
    <xf numFmtId="0" fontId="13" fillId="6" borderId="1" xfId="0" applyFont="1" applyFill="1" applyBorder="1" applyAlignment="1">
      <alignment horizontal="center" textRotation="255" wrapText="1"/>
    </xf>
    <xf numFmtId="0" fontId="17" fillId="6" borderId="28" xfId="0" applyFont="1" applyFill="1" applyBorder="1"/>
    <xf numFmtId="0" fontId="0" fillId="6" borderId="0" xfId="0" applyFill="1"/>
    <xf numFmtId="0" fontId="11" fillId="6" borderId="6" xfId="0" applyFont="1" applyFill="1" applyBorder="1" applyAlignment="1">
      <alignment horizontal="center"/>
    </xf>
    <xf numFmtId="4" fontId="11" fillId="6" borderId="6" xfId="0" applyNumberFormat="1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47" fillId="6" borderId="2" xfId="0" applyFont="1" applyFill="1" applyBorder="1" applyAlignment="1">
      <alignment horizontal="center"/>
    </xf>
    <xf numFmtId="0" fontId="44" fillId="6" borderId="8" xfId="0" applyFont="1" applyFill="1" applyBorder="1" applyAlignment="1">
      <alignment horizontal="center"/>
    </xf>
    <xf numFmtId="164" fontId="24" fillId="7" borderId="27" xfId="0" applyNumberFormat="1" applyFont="1" applyFill="1" applyBorder="1"/>
    <xf numFmtId="0" fontId="24" fillId="7" borderId="10" xfId="0" applyFont="1" applyFill="1" applyBorder="1" applyAlignment="1">
      <alignment horizontal="center"/>
    </xf>
    <xf numFmtId="4" fontId="0" fillId="7" borderId="6" xfId="0" applyNumberFormat="1" applyFill="1" applyBorder="1"/>
    <xf numFmtId="0" fontId="11" fillId="7" borderId="6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4" fontId="0" fillId="7" borderId="5" xfId="0" applyNumberFormat="1" applyFill="1" applyBorder="1"/>
    <xf numFmtId="0" fontId="0" fillId="7" borderId="2" xfId="0" applyFill="1" applyBorder="1"/>
    <xf numFmtId="49" fontId="17" fillId="7" borderId="19" xfId="0" applyNumberFormat="1" applyFont="1" applyFill="1" applyBorder="1" applyAlignment="1">
      <alignment horizontal="center" wrapText="1"/>
    </xf>
    <xf numFmtId="0" fontId="13" fillId="7" borderId="1" xfId="0" applyFont="1" applyFill="1" applyBorder="1" applyAlignment="1">
      <alignment horizontal="center" textRotation="255" wrapText="1"/>
    </xf>
    <xf numFmtId="0" fontId="17" fillId="7" borderId="28" xfId="0" applyFont="1" applyFill="1" applyBorder="1"/>
    <xf numFmtId="0" fontId="11" fillId="6" borderId="5" xfId="0" applyFont="1" applyFill="1" applyBorder="1" applyAlignment="1">
      <alignment horizontal="center" textRotation="255" wrapText="1"/>
    </xf>
    <xf numFmtId="0" fontId="47" fillId="6" borderId="5" xfId="0" applyFont="1" applyFill="1" applyBorder="1" applyAlignment="1">
      <alignment horizontal="center" textRotation="255" wrapText="1"/>
    </xf>
    <xf numFmtId="0" fontId="13" fillId="6" borderId="0" xfId="0" applyFont="1" applyFill="1" applyBorder="1" applyAlignment="1">
      <alignment horizontal="center" textRotation="255" wrapText="1"/>
    </xf>
    <xf numFmtId="0" fontId="47" fillId="7" borderId="5" xfId="0" applyFont="1" applyFill="1" applyBorder="1" applyAlignment="1">
      <alignment horizontal="center" textRotation="255" wrapText="1"/>
    </xf>
    <xf numFmtId="0" fontId="53" fillId="6" borderId="2" xfId="0" applyFont="1" applyFill="1" applyBorder="1" applyAlignment="1">
      <alignment horizontal="center"/>
    </xf>
    <xf numFmtId="0" fontId="43" fillId="6" borderId="5" xfId="0" applyFont="1" applyFill="1" applyBorder="1" applyAlignment="1">
      <alignment horizontal="center" textRotation="255" wrapText="1"/>
    </xf>
    <xf numFmtId="49" fontId="2" fillId="6" borderId="3" xfId="0" applyNumberFormat="1" applyFont="1" applyFill="1" applyBorder="1" applyAlignment="1">
      <alignment horizontal="center" textRotation="90" wrapText="1"/>
    </xf>
    <xf numFmtId="0" fontId="13" fillId="6" borderId="3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0" fillId="6" borderId="3" xfId="0" applyFill="1" applyBorder="1"/>
    <xf numFmtId="49" fontId="17" fillId="6" borderId="0" xfId="0" applyNumberFormat="1" applyFont="1" applyFill="1" applyBorder="1" applyAlignment="1">
      <alignment horizontal="center" wrapText="1"/>
    </xf>
    <xf numFmtId="0" fontId="17" fillId="6" borderId="4" xfId="0" applyFont="1" applyFill="1" applyBorder="1"/>
    <xf numFmtId="0" fontId="11" fillId="5" borderId="36" xfId="0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 wrapText="1"/>
    </xf>
    <xf numFmtId="0" fontId="26" fillId="0" borderId="19" xfId="0" applyFont="1" applyBorder="1" applyAlignment="1">
      <alignment horizontal="center"/>
    </xf>
    <xf numFmtId="4" fontId="11" fillId="6" borderId="2" xfId="0" applyNumberFormat="1" applyFont="1" applyFill="1" applyBorder="1" applyAlignment="1">
      <alignment horizontal="center"/>
    </xf>
    <xf numFmtId="4" fontId="0" fillId="2" borderId="35" xfId="0" applyNumberFormat="1" applyFill="1" applyBorder="1"/>
    <xf numFmtId="14" fontId="29" fillId="2" borderId="38" xfId="0" applyNumberFormat="1" applyFont="1" applyFill="1" applyBorder="1" applyAlignment="1">
      <alignment horizontal="centerContinuous"/>
    </xf>
    <xf numFmtId="0" fontId="30" fillId="5" borderId="5" xfId="0" applyFont="1" applyFill="1" applyBorder="1" applyAlignment="1">
      <alignment horizontal="center" vertical="center" textRotation="90" wrapText="1"/>
    </xf>
    <xf numFmtId="0" fontId="23" fillId="0" borderId="20" xfId="0" applyFont="1" applyBorder="1" applyAlignment="1">
      <alignment horizontal="left"/>
    </xf>
    <xf numFmtId="0" fontId="29" fillId="0" borderId="16" xfId="0" applyFont="1" applyBorder="1" applyAlignment="1">
      <alignment horizontal="right"/>
    </xf>
    <xf numFmtId="0" fontId="29" fillId="0" borderId="19" xfId="0" applyFont="1" applyBorder="1" applyAlignment="1">
      <alignment horizontal="center"/>
    </xf>
    <xf numFmtId="0" fontId="29" fillId="0" borderId="19" xfId="0" applyFont="1" applyBorder="1"/>
    <xf numFmtId="0" fontId="28" fillId="0" borderId="19" xfId="0" applyFont="1" applyBorder="1" applyAlignment="1">
      <alignment horizontal="right"/>
    </xf>
    <xf numFmtId="0" fontId="29" fillId="0" borderId="39" xfId="0" applyFont="1" applyBorder="1" applyAlignment="1">
      <alignment horizontal="left"/>
    </xf>
    <xf numFmtId="0" fontId="29" fillId="0" borderId="18" xfId="0" applyFont="1" applyBorder="1" applyAlignment="1">
      <alignment horizontal="right"/>
    </xf>
    <xf numFmtId="14" fontId="29" fillId="0" borderId="18" xfId="0" applyNumberFormat="1" applyFont="1" applyBorder="1" applyAlignment="1">
      <alignment horizontal="centerContinuous"/>
    </xf>
    <xf numFmtId="0" fontId="31" fillId="0" borderId="37" xfId="0" applyFont="1" applyBorder="1" applyAlignment="1">
      <alignment horizontal="centerContinuous"/>
    </xf>
    <xf numFmtId="0" fontId="26" fillId="0" borderId="18" xfId="0" applyFont="1" applyBorder="1" applyAlignment="1">
      <alignment horizontal="left"/>
    </xf>
    <xf numFmtId="0" fontId="31" fillId="0" borderId="18" xfId="0" applyFont="1" applyBorder="1" applyAlignment="1">
      <alignment horizontal="right"/>
    </xf>
    <xf numFmtId="0" fontId="31" fillId="0" borderId="18" xfId="0" applyFont="1" applyBorder="1" applyAlignment="1">
      <alignment horizontal="centerContinuous"/>
    </xf>
    <xf numFmtId="0" fontId="28" fillId="0" borderId="18" xfId="0" applyFont="1" applyBorder="1"/>
    <xf numFmtId="0" fontId="28" fillId="0" borderId="18" xfId="0" applyFont="1" applyBorder="1" applyAlignment="1">
      <alignment horizontal="centerContinuous"/>
    </xf>
    <xf numFmtId="0" fontId="26" fillId="0" borderId="18" xfId="0" applyFont="1" applyBorder="1" applyAlignment="1">
      <alignment horizontal="centerContinuous"/>
    </xf>
    <xf numFmtId="0" fontId="37" fillId="0" borderId="18" xfId="0" applyFont="1" applyBorder="1"/>
    <xf numFmtId="0" fontId="29" fillId="0" borderId="18" xfId="0" applyFont="1" applyBorder="1" applyAlignment="1">
      <alignment horizontal="left"/>
    </xf>
    <xf numFmtId="2" fontId="29" fillId="0" borderId="18" xfId="0" applyNumberFormat="1" applyFont="1" applyBorder="1" applyAlignment="1">
      <alignment horizontal="centerContinuous"/>
    </xf>
    <xf numFmtId="0" fontId="29" fillId="0" borderId="29" xfId="0" applyFont="1" applyBorder="1" applyAlignment="1">
      <alignment horizontal="centerContinuous"/>
    </xf>
    <xf numFmtId="0" fontId="23" fillId="0" borderId="0" xfId="0" applyFont="1" applyBorder="1" applyAlignment="1"/>
    <xf numFmtId="0" fontId="50" fillId="0" borderId="6" xfId="0" applyFont="1" applyBorder="1" applyAlignment="1">
      <alignment horizontal="center" vertical="center" wrapText="1"/>
    </xf>
    <xf numFmtId="169" fontId="49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169" fontId="35" fillId="0" borderId="13" xfId="0" applyNumberFormat="1" applyFont="1" applyBorder="1" applyAlignment="1">
      <alignment horizontal="center" vertical="center"/>
    </xf>
    <xf numFmtId="169" fontId="35" fillId="0" borderId="1" xfId="0" applyNumberFormat="1" applyFont="1" applyBorder="1" applyAlignment="1">
      <alignment horizontal="center" vertical="center"/>
    </xf>
    <xf numFmtId="166" fontId="27" fillId="3" borderId="6" xfId="2" applyFont="1" applyFill="1" applyBorder="1" applyAlignment="1">
      <alignment horizontal="center"/>
    </xf>
    <xf numFmtId="1" fontId="32" fillId="6" borderId="6" xfId="0" applyNumberFormat="1" applyFont="1" applyFill="1" applyBorder="1" applyAlignment="1">
      <alignment horizontal="center"/>
    </xf>
    <xf numFmtId="2" fontId="29" fillId="6" borderId="0" xfId="0" applyNumberFormat="1" applyFont="1" applyFill="1"/>
    <xf numFmtId="2" fontId="23" fillId="0" borderId="0" xfId="0" applyNumberFormat="1" applyFont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30" fillId="0" borderId="0" xfId="0" applyFont="1" applyBorder="1" applyAlignment="1"/>
    <xf numFmtId="0" fontId="53" fillId="6" borderId="3" xfId="0" applyFont="1" applyFill="1" applyBorder="1" applyAlignment="1">
      <alignment horizontal="center"/>
    </xf>
    <xf numFmtId="0" fontId="53" fillId="6" borderId="6" xfId="0" applyFont="1" applyFill="1" applyBorder="1" applyAlignment="1">
      <alignment horizontal="center"/>
    </xf>
    <xf numFmtId="49" fontId="17" fillId="6" borderId="20" xfId="0" applyNumberFormat="1" applyFont="1" applyFill="1" applyBorder="1" applyAlignment="1">
      <alignment horizontal="center" wrapText="1"/>
    </xf>
    <xf numFmtId="0" fontId="43" fillId="6" borderId="6" xfId="0" applyFont="1" applyFill="1" applyBorder="1" applyAlignment="1">
      <alignment horizontal="center"/>
    </xf>
    <xf numFmtId="0" fontId="43" fillId="6" borderId="2" xfId="0" applyFont="1" applyFill="1" applyBorder="1" applyAlignment="1">
      <alignment horizontal="center"/>
    </xf>
    <xf numFmtId="4" fontId="30" fillId="6" borderId="6" xfId="0" applyNumberFormat="1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167" fontId="33" fillId="0" borderId="0" xfId="0" applyNumberFormat="1" applyFont="1" applyBorder="1"/>
    <xf numFmtId="0" fontId="13" fillId="7" borderId="6" xfId="0" applyFont="1" applyFill="1" applyBorder="1" applyAlignment="1">
      <alignment horizontal="center" vertical="center" wrapText="1"/>
    </xf>
    <xf numFmtId="0" fontId="43" fillId="7" borderId="2" xfId="0" applyFont="1" applyFill="1" applyBorder="1" applyAlignment="1">
      <alignment horizontal="center"/>
    </xf>
    <xf numFmtId="0" fontId="47" fillId="7" borderId="2" xfId="0" applyFont="1" applyFill="1" applyBorder="1" applyAlignment="1">
      <alignment horizontal="center"/>
    </xf>
    <xf numFmtId="0" fontId="24" fillId="0" borderId="5" xfId="0" applyFont="1" applyFill="1" applyBorder="1" applyAlignment="1">
      <alignment horizontal="center"/>
    </xf>
    <xf numFmtId="4" fontId="4" fillId="0" borderId="48" xfId="0" applyNumberFormat="1" applyFont="1" applyBorder="1"/>
    <xf numFmtId="4" fontId="4" fillId="0" borderId="47" xfId="0" applyNumberFormat="1" applyFont="1" applyFill="1" applyBorder="1"/>
    <xf numFmtId="0" fontId="4" fillId="0" borderId="47" xfId="0" applyFont="1" applyFill="1" applyBorder="1"/>
    <xf numFmtId="0" fontId="4" fillId="0" borderId="47" xfId="0" applyFont="1" applyBorder="1"/>
    <xf numFmtId="0" fontId="4" fillId="0" borderId="43" xfId="0" applyFont="1" applyBorder="1"/>
    <xf numFmtId="169" fontId="28" fillId="0" borderId="1" xfId="0" applyNumberFormat="1" applyFont="1" applyBorder="1" applyAlignment="1">
      <alignment horizontal="center" vertical="center"/>
    </xf>
    <xf numFmtId="49" fontId="16" fillId="6" borderId="19" xfId="0" applyNumberFormat="1" applyFont="1" applyFill="1" applyBorder="1" applyAlignment="1">
      <alignment horizontal="center" wrapText="1"/>
    </xf>
    <xf numFmtId="0" fontId="16" fillId="6" borderId="28" xfId="0" applyFont="1" applyFill="1" applyBorder="1"/>
    <xf numFmtId="49" fontId="16" fillId="7" borderId="19" xfId="0" applyNumberFormat="1" applyFont="1" applyFill="1" applyBorder="1" applyAlignment="1">
      <alignment horizontal="center" wrapText="1"/>
    </xf>
    <xf numFmtId="0" fontId="11" fillId="7" borderId="1" xfId="0" applyFont="1" applyFill="1" applyBorder="1" applyAlignment="1">
      <alignment horizontal="center" textRotation="255" wrapText="1"/>
    </xf>
    <xf numFmtId="0" fontId="16" fillId="7" borderId="28" xfId="0" applyFont="1" applyFill="1" applyBorder="1"/>
    <xf numFmtId="164" fontId="24" fillId="6" borderId="27" xfId="0" applyNumberFormat="1" applyFont="1" applyFill="1" applyBorder="1"/>
    <xf numFmtId="0" fontId="54" fillId="6" borderId="2" xfId="0" applyFont="1" applyFill="1" applyBorder="1"/>
    <xf numFmtId="166" fontId="32" fillId="3" borderId="6" xfId="2" applyNumberFormat="1" applyFont="1" applyFill="1" applyBorder="1" applyAlignment="1">
      <alignment horizontal="center"/>
    </xf>
    <xf numFmtId="0" fontId="43" fillId="6" borderId="8" xfId="0" applyFont="1" applyFill="1" applyBorder="1" applyAlignment="1">
      <alignment horizontal="center"/>
    </xf>
    <xf numFmtId="4" fontId="0" fillId="7" borderId="24" xfId="0" applyNumberFormat="1" applyFill="1" applyBorder="1" applyAlignment="1">
      <alignment horizontal="center"/>
    </xf>
    <xf numFmtId="2" fontId="11" fillId="6" borderId="8" xfId="0" applyNumberFormat="1" applyFont="1" applyFill="1" applyBorder="1" applyAlignment="1">
      <alignment horizontal="center"/>
    </xf>
    <xf numFmtId="4" fontId="16" fillId="7" borderId="20" xfId="0" applyNumberFormat="1" applyFont="1" applyFill="1" applyBorder="1" applyAlignment="1">
      <alignment horizontal="center" vertical="center"/>
    </xf>
    <xf numFmtId="4" fontId="16" fillId="7" borderId="10" xfId="0" applyNumberFormat="1" applyFont="1" applyFill="1" applyBorder="1" applyAlignment="1">
      <alignment horizontal="center" vertical="center"/>
    </xf>
    <xf numFmtId="4" fontId="16" fillId="7" borderId="8" xfId="0" applyNumberFormat="1" applyFont="1" applyFill="1" applyBorder="1" applyAlignment="1">
      <alignment horizontal="center" vertical="center"/>
    </xf>
    <xf numFmtId="4" fontId="13" fillId="6" borderId="6" xfId="0" applyNumberFormat="1" applyFont="1" applyFill="1" applyBorder="1" applyAlignment="1"/>
    <xf numFmtId="4" fontId="47" fillId="6" borderId="6" xfId="0" applyNumberFormat="1" applyFont="1" applyFill="1" applyBorder="1" applyAlignment="1">
      <alignment horizontal="center"/>
    </xf>
    <xf numFmtId="4" fontId="44" fillId="6" borderId="6" xfId="0" applyNumberFormat="1" applyFont="1" applyFill="1" applyBorder="1" applyAlignment="1">
      <alignment horizontal="center"/>
    </xf>
    <xf numFmtId="0" fontId="43" fillId="7" borderId="5" xfId="0" applyFont="1" applyFill="1" applyBorder="1" applyAlignment="1">
      <alignment horizontal="center" textRotation="255" wrapText="1"/>
    </xf>
    <xf numFmtId="0" fontId="4" fillId="7" borderId="2" xfId="0" applyFont="1" applyFill="1" applyBorder="1" applyAlignment="1">
      <alignment horizontal="center"/>
    </xf>
    <xf numFmtId="0" fontId="53" fillId="7" borderId="2" xfId="0" applyFont="1" applyFill="1" applyBorder="1" applyAlignment="1">
      <alignment horizontal="center"/>
    </xf>
    <xf numFmtId="0" fontId="44" fillId="7" borderId="8" xfId="0" applyFont="1" applyFill="1" applyBorder="1" applyAlignment="1">
      <alignment horizontal="center"/>
    </xf>
    <xf numFmtId="0" fontId="23" fillId="3" borderId="0" xfId="0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center"/>
    </xf>
    <xf numFmtId="9" fontId="30" fillId="3" borderId="0" xfId="0" applyNumberFormat="1" applyFont="1" applyFill="1" applyBorder="1" applyAlignment="1">
      <alignment horizontal="left" vertical="center" wrapText="1"/>
    </xf>
    <xf numFmtId="9" fontId="30" fillId="0" borderId="0" xfId="0" applyNumberFormat="1" applyFont="1" applyBorder="1" applyAlignment="1">
      <alignment horizontal="left"/>
    </xf>
    <xf numFmtId="0" fontId="28" fillId="0" borderId="6" xfId="0" applyFont="1" applyBorder="1"/>
    <xf numFmtId="0" fontId="46" fillId="0" borderId="0" xfId="0" applyFont="1" applyBorder="1"/>
    <xf numFmtId="0" fontId="46" fillId="0" borderId="0" xfId="0" applyFont="1"/>
    <xf numFmtId="0" fontId="46" fillId="9" borderId="0" xfId="0" applyFont="1" applyFill="1"/>
    <xf numFmtId="4" fontId="16" fillId="10" borderId="20" xfId="0" applyNumberFormat="1" applyFont="1" applyFill="1" applyBorder="1" applyAlignment="1">
      <alignment horizontal="center" vertical="center"/>
    </xf>
    <xf numFmtId="4" fontId="16" fillId="10" borderId="10" xfId="0" applyNumberFormat="1" applyFont="1" applyFill="1" applyBorder="1" applyAlignment="1">
      <alignment horizontal="center" vertical="center"/>
    </xf>
    <xf numFmtId="4" fontId="16" fillId="10" borderId="8" xfId="0" applyNumberFormat="1" applyFont="1" applyFill="1" applyBorder="1" applyAlignment="1">
      <alignment horizontal="center" vertical="center"/>
    </xf>
    <xf numFmtId="4" fontId="16" fillId="10" borderId="13" xfId="0" applyNumberFormat="1" applyFont="1" applyFill="1" applyBorder="1" applyAlignment="1">
      <alignment horizontal="center" vertical="center"/>
    </xf>
    <xf numFmtId="4" fontId="16" fillId="10" borderId="1" xfId="0" applyNumberFormat="1" applyFont="1" applyFill="1" applyBorder="1" applyAlignment="1">
      <alignment horizontal="center" vertical="center"/>
    </xf>
    <xf numFmtId="4" fontId="16" fillId="10" borderId="2" xfId="0" applyNumberFormat="1" applyFont="1" applyFill="1" applyBorder="1" applyAlignment="1">
      <alignment horizontal="center" vertical="center"/>
    </xf>
    <xf numFmtId="4" fontId="16" fillId="10" borderId="10" xfId="0" applyNumberFormat="1" applyFont="1" applyFill="1" applyBorder="1" applyAlignment="1">
      <alignment horizontal="center"/>
    </xf>
    <xf numFmtId="4" fontId="16" fillId="10" borderId="24" xfId="0" applyNumberFormat="1" applyFont="1" applyFill="1" applyBorder="1" applyAlignment="1">
      <alignment horizontal="center"/>
    </xf>
    <xf numFmtId="4" fontId="16" fillId="7" borderId="10" xfId="0" applyNumberFormat="1" applyFont="1" applyFill="1" applyBorder="1" applyAlignment="1">
      <alignment horizontal="center"/>
    </xf>
    <xf numFmtId="4" fontId="16" fillId="6" borderId="31" xfId="0" applyNumberFormat="1" applyFont="1" applyFill="1" applyBorder="1" applyAlignment="1"/>
    <xf numFmtId="4" fontId="16" fillId="6" borderId="37" xfId="0" applyNumberFormat="1" applyFont="1" applyFill="1" applyBorder="1" applyAlignment="1"/>
    <xf numFmtId="4" fontId="16" fillId="6" borderId="34" xfId="0" applyNumberFormat="1" applyFont="1" applyFill="1" applyBorder="1" applyAlignment="1"/>
    <xf numFmtId="3" fontId="16" fillId="7" borderId="31" xfId="0" applyNumberFormat="1" applyFont="1" applyFill="1" applyBorder="1" applyAlignment="1">
      <alignment horizontal="center"/>
    </xf>
    <xf numFmtId="3" fontId="16" fillId="7" borderId="32" xfId="0" applyNumberFormat="1" applyFont="1" applyFill="1" applyBorder="1" applyAlignment="1">
      <alignment horizontal="center"/>
    </xf>
    <xf numFmtId="4" fontId="16" fillId="6" borderId="33" xfId="0" applyNumberFormat="1" applyFont="1" applyFill="1" applyBorder="1" applyAlignment="1">
      <alignment horizontal="center"/>
    </xf>
    <xf numFmtId="4" fontId="11" fillId="3" borderId="18" xfId="0" applyNumberFormat="1" applyFont="1" applyFill="1" applyBorder="1" applyAlignment="1">
      <alignment horizontal="center" vertical="center"/>
    </xf>
    <xf numFmtId="4" fontId="4" fillId="3" borderId="17" xfId="0" applyNumberFormat="1" applyFont="1" applyFill="1" applyBorder="1" applyAlignment="1">
      <alignment vertical="center"/>
    </xf>
    <xf numFmtId="166" fontId="4" fillId="0" borderId="6" xfId="2" applyFont="1" applyBorder="1"/>
    <xf numFmtId="2" fontId="24" fillId="3" borderId="6" xfId="0" applyNumberFormat="1" applyFont="1" applyFill="1" applyBorder="1" applyAlignment="1">
      <alignment horizontal="center" vertical="center" wrapText="1"/>
    </xf>
    <xf numFmtId="2" fontId="32" fillId="6" borderId="6" xfId="0" applyNumberFormat="1" applyFont="1" applyFill="1" applyBorder="1" applyAlignment="1">
      <alignment horizontal="center"/>
    </xf>
    <xf numFmtId="9" fontId="37" fillId="3" borderId="0" xfId="0" quotePrefix="1" applyNumberFormat="1" applyFont="1" applyFill="1" applyBorder="1" applyAlignment="1">
      <alignment horizontal="left" vertical="center" wrapText="1"/>
    </xf>
    <xf numFmtId="9" fontId="37" fillId="3" borderId="0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43" fillId="0" borderId="2" xfId="0" applyFont="1" applyFill="1" applyBorder="1" applyAlignment="1">
      <alignment horizontal="center"/>
    </xf>
    <xf numFmtId="0" fontId="44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textRotation="255" wrapText="1"/>
    </xf>
    <xf numFmtId="0" fontId="44" fillId="0" borderId="5" xfId="0" applyFont="1" applyFill="1" applyBorder="1" applyAlignment="1">
      <alignment horizontal="center" textRotation="255" wrapText="1"/>
    </xf>
    <xf numFmtId="169" fontId="63" fillId="0" borderId="1" xfId="0" applyNumberFormat="1" applyFont="1" applyBorder="1" applyAlignment="1">
      <alignment horizontal="center" vertical="center"/>
    </xf>
    <xf numFmtId="0" fontId="1" fillId="0" borderId="0" xfId="0" applyFont="1"/>
    <xf numFmtId="169" fontId="64" fillId="0" borderId="13" xfId="0" applyNumberFormat="1" applyFont="1" applyBorder="1" applyAlignment="1">
      <alignment horizontal="center" vertical="center"/>
    </xf>
    <xf numFmtId="0" fontId="4" fillId="0" borderId="40" xfId="0" applyFont="1" applyFill="1" applyBorder="1"/>
    <xf numFmtId="0" fontId="24" fillId="0" borderId="0" xfId="0" applyFont="1" applyFill="1" applyBorder="1" applyAlignment="1">
      <alignment horizontal="center"/>
    </xf>
    <xf numFmtId="0" fontId="63" fillId="0" borderId="0" xfId="0" applyFont="1" applyBorder="1"/>
    <xf numFmtId="0" fontId="63" fillId="0" borderId="1" xfId="0" applyFont="1" applyBorder="1"/>
    <xf numFmtId="0" fontId="65" fillId="0" borderId="1" xfId="0" applyFont="1" applyBorder="1" applyAlignment="1">
      <alignment horizontal="center"/>
    </xf>
    <xf numFmtId="172" fontId="24" fillId="6" borderId="27" xfId="0" applyNumberFormat="1" applyFont="1" applyFill="1" applyBorder="1" applyAlignment="1">
      <alignment horizontal="left"/>
    </xf>
    <xf numFmtId="0" fontId="27" fillId="0" borderId="0" xfId="0" applyFont="1" applyBorder="1" applyAlignment="1">
      <alignment horizontal="right"/>
    </xf>
    <xf numFmtId="0" fontId="11" fillId="0" borderId="6" xfId="0" applyFont="1" applyFill="1" applyBorder="1" applyAlignment="1">
      <alignment horizontal="center"/>
    </xf>
    <xf numFmtId="0" fontId="47" fillId="0" borderId="2" xfId="0" applyFont="1" applyFill="1" applyBorder="1" applyAlignment="1">
      <alignment horizontal="center"/>
    </xf>
    <xf numFmtId="0" fontId="43" fillId="0" borderId="5" xfId="0" applyFont="1" applyFill="1" applyBorder="1" applyAlignment="1">
      <alignment horizontal="center" textRotation="255" wrapText="1"/>
    </xf>
    <xf numFmtId="0" fontId="53" fillId="0" borderId="2" xfId="0" applyFont="1" applyFill="1" applyBorder="1" applyAlignment="1">
      <alignment horizontal="center"/>
    </xf>
    <xf numFmtId="4" fontId="44" fillId="0" borderId="6" xfId="0" applyNumberFormat="1" applyFont="1" applyFill="1" applyBorder="1" applyAlignment="1">
      <alignment horizontal="center"/>
    </xf>
    <xf numFmtId="4" fontId="11" fillId="0" borderId="2" xfId="0" applyNumberFormat="1" applyFont="1" applyFill="1" applyBorder="1" applyAlignment="1">
      <alignment horizontal="center"/>
    </xf>
    <xf numFmtId="0" fontId="47" fillId="0" borderId="5" xfId="0" applyFont="1" applyFill="1" applyBorder="1" applyAlignment="1">
      <alignment horizontal="center" textRotation="255" wrapText="1"/>
    </xf>
    <xf numFmtId="0" fontId="53" fillId="0" borderId="6" xfId="0" applyFont="1" applyFill="1" applyBorder="1" applyAlignment="1">
      <alignment horizontal="center"/>
    </xf>
    <xf numFmtId="0" fontId="41" fillId="0" borderId="2" xfId="0" applyFont="1" applyFill="1" applyBorder="1"/>
    <xf numFmtId="4" fontId="11" fillId="0" borderId="6" xfId="0" applyNumberFormat="1" applyFont="1" applyFill="1" applyBorder="1" applyAlignment="1">
      <alignment horizontal="center"/>
    </xf>
    <xf numFmtId="4" fontId="44" fillId="0" borderId="6" xfId="0" applyNumberFormat="1" applyFont="1" applyFill="1" applyBorder="1" applyAlignment="1"/>
    <xf numFmtId="2" fontId="11" fillId="0" borderId="8" xfId="0" applyNumberFormat="1" applyFont="1" applyFill="1" applyBorder="1" applyAlignment="1">
      <alignment horizontal="center"/>
    </xf>
    <xf numFmtId="0" fontId="62" fillId="0" borderId="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4" fontId="44" fillId="0" borderId="2" xfId="0" applyNumberFormat="1" applyFont="1" applyFill="1" applyBorder="1" applyAlignment="1">
      <alignment horizontal="center"/>
    </xf>
    <xf numFmtId="0" fontId="43" fillId="0" borderId="8" xfId="0" applyFont="1" applyFill="1" applyBorder="1" applyAlignment="1">
      <alignment horizontal="center"/>
    </xf>
    <xf numFmtId="0" fontId="43" fillId="0" borderId="6" xfId="0" applyFont="1" applyFill="1" applyBorder="1" applyAlignment="1">
      <alignment horizontal="center"/>
    </xf>
    <xf numFmtId="0" fontId="54" fillId="0" borderId="2" xfId="0" applyFont="1" applyFill="1" applyBorder="1"/>
    <xf numFmtId="0" fontId="44" fillId="0" borderId="8" xfId="0" applyFont="1" applyFill="1" applyBorder="1" applyAlignment="1">
      <alignment horizontal="center"/>
    </xf>
    <xf numFmtId="0" fontId="6" fillId="0" borderId="0" xfId="4" applyAlignment="1">
      <alignment vertical="center"/>
    </xf>
    <xf numFmtId="0" fontId="14" fillId="0" borderId="0" xfId="4" applyFont="1" applyBorder="1" applyAlignment="1">
      <alignment vertical="center"/>
    </xf>
    <xf numFmtId="0" fontId="23" fillId="0" borderId="0" xfId="4" applyFont="1" applyBorder="1" applyAlignment="1">
      <alignment vertical="center"/>
    </xf>
    <xf numFmtId="0" fontId="14" fillId="6" borderId="6" xfId="4" applyFont="1" applyFill="1" applyBorder="1" applyAlignment="1">
      <alignment vertical="center"/>
    </xf>
    <xf numFmtId="0" fontId="14" fillId="6" borderId="10" xfId="4" applyFont="1" applyFill="1" applyBorder="1" applyAlignment="1">
      <alignment vertical="center"/>
    </xf>
    <xf numFmtId="0" fontId="14" fillId="0" borderId="8" xfId="4" applyFont="1" applyBorder="1" applyAlignment="1">
      <alignment vertical="center"/>
    </xf>
    <xf numFmtId="0" fontId="14" fillId="0" borderId="10" xfId="4" applyFont="1" applyBorder="1" applyAlignment="1">
      <alignment vertical="center"/>
    </xf>
    <xf numFmtId="0" fontId="14" fillId="0" borderId="6" xfId="4" applyFont="1" applyBorder="1" applyAlignment="1">
      <alignment vertical="center"/>
    </xf>
    <xf numFmtId="0" fontId="14" fillId="3" borderId="8" xfId="4" applyFont="1" applyFill="1" applyBorder="1" applyAlignment="1">
      <alignment vertical="center"/>
    </xf>
    <xf numFmtId="0" fontId="14" fillId="6" borderId="8" xfId="4" applyFont="1" applyFill="1" applyBorder="1" applyAlignment="1">
      <alignment vertical="center"/>
    </xf>
    <xf numFmtId="0" fontId="14" fillId="0" borderId="1" xfId="4" applyFont="1" applyBorder="1" applyAlignment="1">
      <alignment vertical="center"/>
    </xf>
    <xf numFmtId="0" fontId="14" fillId="6" borderId="20" xfId="4" applyFont="1" applyFill="1" applyBorder="1" applyAlignment="1">
      <alignment vertical="center"/>
    </xf>
    <xf numFmtId="0" fontId="14" fillId="6" borderId="6" xfId="4" applyFont="1" applyFill="1" applyBorder="1" applyAlignment="1">
      <alignment horizontal="left" vertical="center"/>
    </xf>
    <xf numFmtId="0" fontId="14" fillId="0" borderId="6" xfId="4" applyFont="1" applyFill="1" applyBorder="1" applyAlignment="1">
      <alignment vertical="center"/>
    </xf>
    <xf numFmtId="2" fontId="33" fillId="0" borderId="0" xfId="0" applyNumberFormat="1" applyFont="1" applyBorder="1" applyAlignment="1"/>
    <xf numFmtId="0" fontId="11" fillId="0" borderId="58" xfId="0" applyFont="1" applyFill="1" applyBorder="1" applyAlignment="1">
      <alignment horizontal="center" vertical="center" wrapText="1"/>
    </xf>
    <xf numFmtId="49" fontId="11" fillId="0" borderId="58" xfId="0" applyNumberFormat="1" applyFont="1" applyFill="1" applyBorder="1" applyAlignment="1">
      <alignment horizontal="center" wrapText="1"/>
    </xf>
    <xf numFmtId="49" fontId="16" fillId="0" borderId="58" xfId="0" applyNumberFormat="1" applyFont="1" applyFill="1" applyBorder="1" applyAlignment="1">
      <alignment horizontal="center" wrapText="1"/>
    </xf>
    <xf numFmtId="4" fontId="11" fillId="0" borderId="58" xfId="0" applyNumberFormat="1" applyFont="1" applyFill="1" applyBorder="1" applyAlignment="1">
      <alignment horizontal="center"/>
    </xf>
    <xf numFmtId="49" fontId="17" fillId="0" borderId="58" xfId="0" applyNumberFormat="1" applyFont="1" applyFill="1" applyBorder="1" applyAlignment="1">
      <alignment horizontal="center" wrapText="1"/>
    </xf>
    <xf numFmtId="49" fontId="17" fillId="0" borderId="59" xfId="0" applyNumberFormat="1" applyFont="1" applyFill="1" applyBorder="1" applyAlignment="1">
      <alignment horizontal="center" wrapText="1"/>
    </xf>
    <xf numFmtId="4" fontId="4" fillId="3" borderId="60" xfId="0" applyNumberFormat="1" applyFont="1" applyFill="1" applyBorder="1"/>
    <xf numFmtId="2" fontId="4" fillId="3" borderId="61" xfId="0" applyNumberFormat="1" applyFont="1" applyFill="1" applyBorder="1" applyAlignment="1">
      <alignment horizontal="center"/>
    </xf>
    <xf numFmtId="0" fontId="4" fillId="0" borderId="46" xfId="0" applyFont="1" applyFill="1" applyBorder="1"/>
    <xf numFmtId="49" fontId="2" fillId="6" borderId="62" xfId="0" applyNumberFormat="1" applyFont="1" applyFill="1" applyBorder="1" applyAlignment="1">
      <alignment horizontal="center" textRotation="90" wrapText="1"/>
    </xf>
    <xf numFmtId="0" fontId="53" fillId="0" borderId="29" xfId="0" applyFont="1" applyFill="1" applyBorder="1" applyAlignment="1">
      <alignment horizontal="center"/>
    </xf>
    <xf numFmtId="0" fontId="44" fillId="0" borderId="29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0" fillId="0" borderId="29" xfId="0" applyFill="1" applyBorder="1"/>
    <xf numFmtId="0" fontId="26" fillId="0" borderId="18" xfId="0" applyFont="1" applyBorder="1" applyAlignment="1"/>
    <xf numFmtId="172" fontId="24" fillId="0" borderId="27" xfId="0" applyNumberFormat="1" applyFont="1" applyFill="1" applyBorder="1" applyAlignment="1">
      <alignment horizontal="left"/>
    </xf>
    <xf numFmtId="0" fontId="14" fillId="6" borderId="6" xfId="4" applyFont="1" applyFill="1" applyBorder="1" applyAlignment="1">
      <alignment horizontal="right" vertical="center"/>
    </xf>
    <xf numFmtId="49" fontId="46" fillId="0" borderId="53" xfId="0" applyNumberFormat="1" applyFont="1" applyFill="1" applyBorder="1" applyAlignment="1">
      <alignment horizontal="center" textRotation="90" wrapText="1"/>
    </xf>
    <xf numFmtId="49" fontId="2" fillId="0" borderId="53" xfId="0" applyNumberFormat="1" applyFont="1" applyFill="1" applyBorder="1" applyAlignment="1">
      <alignment horizontal="center" textRotation="90" wrapText="1"/>
    </xf>
    <xf numFmtId="4" fontId="0" fillId="6" borderId="26" xfId="0" applyNumberFormat="1" applyFill="1" applyBorder="1" applyAlignment="1">
      <alignment horizontal="center"/>
    </xf>
    <xf numFmtId="0" fontId="70" fillId="0" borderId="0" xfId="0" applyFont="1" applyProtection="1">
      <protection hidden="1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6" fillId="0" borderId="0" xfId="0" applyFont="1" applyAlignment="1">
      <alignment horizontal="center" vertical="center"/>
    </xf>
    <xf numFmtId="14" fontId="15" fillId="11" borderId="0" xfId="0" applyNumberFormat="1" applyFont="1" applyFill="1" applyAlignment="1" applyProtection="1">
      <alignment horizontal="center" vertical="center"/>
      <protection hidden="1"/>
    </xf>
    <xf numFmtId="0" fontId="11" fillId="0" borderId="5" xfId="0" applyFont="1" applyFill="1" applyBorder="1" applyAlignment="1">
      <alignment horizontal="center"/>
    </xf>
    <xf numFmtId="0" fontId="43" fillId="0" borderId="5" xfId="0" applyFont="1" applyFill="1" applyBorder="1" applyAlignment="1">
      <alignment horizontal="center" vertical="center" wrapText="1"/>
    </xf>
    <xf numFmtId="0" fontId="11" fillId="0" borderId="68" xfId="0" applyFont="1" applyFill="1" applyBorder="1" applyAlignment="1">
      <alignment horizontal="center" vertical="center" wrapText="1"/>
    </xf>
    <xf numFmtId="171" fontId="24" fillId="0" borderId="63" xfId="0" applyNumberFormat="1" applyFont="1" applyFill="1" applyBorder="1" applyAlignment="1">
      <alignment horizontal="center"/>
    </xf>
    <xf numFmtId="171" fontId="24" fillId="6" borderId="64" xfId="0" applyNumberFormat="1" applyFont="1" applyFill="1" applyBorder="1" applyAlignment="1">
      <alignment horizontal="center"/>
    </xf>
    <xf numFmtId="171" fontId="24" fillId="6" borderId="65" xfId="0" applyNumberFormat="1" applyFont="1" applyFill="1" applyBorder="1" applyAlignment="1">
      <alignment horizontal="center"/>
    </xf>
    <xf numFmtId="4" fontId="0" fillId="0" borderId="63" xfId="0" applyNumberFormat="1" applyFill="1" applyBorder="1" applyAlignment="1">
      <alignment horizontal="center"/>
    </xf>
    <xf numFmtId="4" fontId="0" fillId="0" borderId="64" xfId="0" applyNumberFormat="1" applyFill="1" applyBorder="1" applyAlignment="1">
      <alignment horizontal="center"/>
    </xf>
    <xf numFmtId="4" fontId="0" fillId="0" borderId="65" xfId="0" applyNumberFormat="1" applyFill="1" applyBorder="1" applyAlignment="1">
      <alignment horizontal="center"/>
    </xf>
    <xf numFmtId="169" fontId="61" fillId="0" borderId="0" xfId="0" applyNumberFormat="1" applyFont="1" applyBorder="1" applyAlignment="1">
      <alignment vertical="center"/>
    </xf>
    <xf numFmtId="171" fontId="24" fillId="6" borderId="0" xfId="0" applyNumberFormat="1" applyFont="1" applyFill="1" applyBorder="1" applyAlignment="1">
      <alignment horizontal="center"/>
    </xf>
    <xf numFmtId="0" fontId="9" fillId="0" borderId="0" xfId="0" applyFont="1" applyFill="1" applyAlignment="1"/>
    <xf numFmtId="0" fontId="24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/>
    </xf>
    <xf numFmtId="0" fontId="0" fillId="0" borderId="0" xfId="0" applyFont="1"/>
    <xf numFmtId="0" fontId="73" fillId="0" borderId="0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74" fillId="0" borderId="48" xfId="0" applyFont="1" applyBorder="1" applyAlignment="1">
      <alignment horizontal="center"/>
    </xf>
    <xf numFmtId="0" fontId="74" fillId="0" borderId="0" xfId="0" applyFont="1" applyBorder="1"/>
    <xf numFmtId="0" fontId="74" fillId="0" borderId="0" xfId="0" applyFont="1" applyBorder="1" applyAlignment="1">
      <alignment horizontal="center"/>
    </xf>
    <xf numFmtId="0" fontId="75" fillId="0" borderId="0" xfId="0" applyFont="1"/>
    <xf numFmtId="20" fontId="66" fillId="0" borderId="0" xfId="0" applyNumberFormat="1" applyFont="1" applyAlignment="1">
      <alignment horizontal="center"/>
    </xf>
    <xf numFmtId="0" fontId="72" fillId="0" borderId="0" xfId="0" applyFont="1"/>
    <xf numFmtId="20" fontId="66" fillId="0" borderId="6" xfId="0" applyNumberFormat="1" applyFont="1" applyBorder="1" applyAlignment="1">
      <alignment horizontal="center" vertical="center" wrapText="1"/>
    </xf>
    <xf numFmtId="173" fontId="66" fillId="0" borderId="0" xfId="0" applyNumberFormat="1" applyFont="1"/>
    <xf numFmtId="0" fontId="66" fillId="0" borderId="54" xfId="0" applyFont="1" applyBorder="1" applyAlignment="1">
      <alignment horizontal="center" vertical="center" shrinkToFit="1"/>
    </xf>
    <xf numFmtId="0" fontId="66" fillId="0" borderId="22" xfId="0" applyFont="1" applyBorder="1" applyAlignment="1">
      <alignment horizontal="center" vertical="center"/>
    </xf>
    <xf numFmtId="0" fontId="66" fillId="0" borderId="63" xfId="0" applyFont="1" applyBorder="1" applyAlignment="1">
      <alignment horizontal="center" vertical="center"/>
    </xf>
    <xf numFmtId="0" fontId="74" fillId="0" borderId="26" xfId="0" applyFont="1" applyBorder="1" applyAlignment="1">
      <alignment horizontal="center"/>
    </xf>
    <xf numFmtId="0" fontId="73" fillId="0" borderId="0" xfId="0" applyFont="1" applyBorder="1" applyAlignment="1">
      <alignment horizontal="center" vertical="center"/>
    </xf>
    <xf numFmtId="0" fontId="74" fillId="0" borderId="0" xfId="0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2" fontId="66" fillId="0" borderId="0" xfId="0" applyNumberFormat="1" applyFont="1" applyAlignment="1">
      <alignment horizontal="center" vertical="center"/>
    </xf>
    <xf numFmtId="0" fontId="48" fillId="0" borderId="0" xfId="0" applyFont="1" applyBorder="1" applyAlignment="1">
      <alignment horizontal="center"/>
    </xf>
    <xf numFmtId="49" fontId="46" fillId="0" borderId="53" xfId="0" applyNumberFormat="1" applyFont="1" applyFill="1" applyBorder="1" applyAlignment="1">
      <alignment horizontal="center" textRotation="90" wrapText="1"/>
    </xf>
    <xf numFmtId="0" fontId="23" fillId="0" borderId="0" xfId="0" applyFont="1" applyBorder="1" applyAlignment="1">
      <alignment horizontal="left"/>
    </xf>
    <xf numFmtId="2" fontId="33" fillId="0" borderId="3" xfId="0" applyNumberFormat="1" applyFont="1" applyBorder="1" applyAlignment="1">
      <alignment horizontal="center"/>
    </xf>
    <xf numFmtId="2" fontId="33" fillId="0" borderId="11" xfId="0" applyNumberFormat="1" applyFont="1" applyBorder="1" applyAlignment="1">
      <alignment horizontal="center"/>
    </xf>
    <xf numFmtId="49" fontId="2" fillId="0" borderId="53" xfId="0" applyNumberFormat="1" applyFont="1" applyFill="1" applyBorder="1" applyAlignment="1">
      <alignment horizontal="center" textRotation="90" wrapText="1"/>
    </xf>
    <xf numFmtId="20" fontId="76" fillId="0" borderId="6" xfId="0" applyNumberFormat="1" applyFont="1" applyBorder="1" applyAlignment="1">
      <alignment horizontal="center" vertical="center"/>
    </xf>
    <xf numFmtId="20" fontId="76" fillId="0" borderId="6" xfId="0" applyNumberFormat="1" applyFont="1" applyBorder="1" applyAlignment="1">
      <alignment horizontal="center" vertical="center" wrapText="1"/>
    </xf>
    <xf numFmtId="20" fontId="76" fillId="0" borderId="6" xfId="0" applyNumberFormat="1" applyFont="1" applyBorder="1" applyAlignment="1">
      <alignment vertical="center" wrapText="1"/>
    </xf>
    <xf numFmtId="4" fontId="4" fillId="0" borderId="54" xfId="0" applyNumberFormat="1" applyFont="1" applyBorder="1"/>
    <xf numFmtId="4" fontId="4" fillId="0" borderId="40" xfId="0" applyNumberFormat="1" applyFont="1" applyFill="1" applyBorder="1"/>
    <xf numFmtId="2" fontId="27" fillId="0" borderId="0" xfId="0" applyNumberFormat="1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 wrapText="1"/>
    </xf>
    <xf numFmtId="9" fontId="30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right"/>
    </xf>
    <xf numFmtId="0" fontId="29" fillId="0" borderId="12" xfId="0" applyFont="1" applyFill="1" applyBorder="1"/>
    <xf numFmtId="0" fontId="29" fillId="0" borderId="0" xfId="0" applyFont="1" applyFill="1" applyBorder="1"/>
    <xf numFmtId="0" fontId="29" fillId="0" borderId="16" xfId="0" applyFont="1" applyFill="1" applyBorder="1"/>
    <xf numFmtId="0" fontId="29" fillId="0" borderId="19" xfId="0" applyFont="1" applyFill="1" applyBorder="1"/>
    <xf numFmtId="9" fontId="30" fillId="0" borderId="0" xfId="0" applyNumberFormat="1" applyFont="1" applyFill="1" applyBorder="1" applyAlignment="1">
      <alignment horizontal="left"/>
    </xf>
    <xf numFmtId="0" fontId="31" fillId="0" borderId="0" xfId="0" applyFont="1" applyFill="1" applyBorder="1"/>
    <xf numFmtId="0" fontId="28" fillId="0" borderId="12" xfId="0" applyFont="1" applyFill="1" applyBorder="1"/>
    <xf numFmtId="2" fontId="28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right"/>
    </xf>
    <xf numFmtId="0" fontId="17" fillId="0" borderId="0" xfId="0" applyFont="1" applyFill="1" applyBorder="1" applyAlignment="1">
      <alignment horizontal="right"/>
    </xf>
    <xf numFmtId="0" fontId="46" fillId="0" borderId="0" xfId="0" applyFont="1" applyFill="1" applyBorder="1" applyAlignment="1"/>
    <xf numFmtId="2" fontId="29" fillId="0" borderId="0" xfId="0" applyNumberFormat="1" applyFont="1" applyFill="1" applyBorder="1"/>
    <xf numFmtId="1" fontId="32" fillId="0" borderId="0" xfId="0" applyNumberFormat="1" applyFont="1" applyFill="1" applyBorder="1" applyAlignment="1">
      <alignment horizontal="center"/>
    </xf>
    <xf numFmtId="166" fontId="27" fillId="0" borderId="0" xfId="2" applyFont="1" applyFill="1" applyBorder="1" applyAlignment="1">
      <alignment horizontal="center"/>
    </xf>
    <xf numFmtId="2" fontId="29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/>
    <xf numFmtId="0" fontId="29" fillId="0" borderId="13" xfId="0" applyFont="1" applyFill="1" applyBorder="1"/>
    <xf numFmtId="0" fontId="28" fillId="0" borderId="1" xfId="0" applyFont="1" applyFill="1" applyBorder="1"/>
    <xf numFmtId="0" fontId="29" fillId="0" borderId="1" xfId="0" applyFont="1" applyFill="1" applyBorder="1"/>
    <xf numFmtId="0" fontId="29" fillId="0" borderId="2" xfId="0" applyFont="1" applyFill="1" applyBorder="1"/>
    <xf numFmtId="0" fontId="31" fillId="0" borderId="0" xfId="0" applyFont="1" applyFill="1" applyBorder="1" applyAlignment="1">
      <alignment horizontal="right"/>
    </xf>
    <xf numFmtId="2" fontId="29" fillId="0" borderId="0" xfId="0" applyNumberFormat="1" applyFont="1" applyFill="1"/>
    <xf numFmtId="0" fontId="29" fillId="0" borderId="0" xfId="0" applyFont="1" applyFill="1" applyBorder="1" applyAlignment="1"/>
    <xf numFmtId="0" fontId="35" fillId="0" borderId="0" xfId="0" applyFont="1" applyFill="1" applyBorder="1" applyAlignment="1"/>
    <xf numFmtId="0" fontId="23" fillId="0" borderId="0" xfId="0" applyFont="1" applyFill="1" applyBorder="1" applyAlignment="1"/>
    <xf numFmtId="0" fontId="23" fillId="0" borderId="0" xfId="0" applyFont="1" applyFill="1" applyBorder="1" applyAlignment="1">
      <alignment horizontal="right"/>
    </xf>
    <xf numFmtId="1" fontId="30" fillId="0" borderId="0" xfId="0" applyNumberFormat="1" applyFont="1" applyFill="1" applyBorder="1" applyAlignment="1">
      <alignment horizontal="center"/>
    </xf>
    <xf numFmtId="4" fontId="30" fillId="0" borderId="0" xfId="0" applyNumberFormat="1" applyFont="1" applyFill="1" applyBorder="1" applyAlignment="1">
      <alignment horizontal="center"/>
    </xf>
    <xf numFmtId="0" fontId="26" fillId="0" borderId="0" xfId="0" applyFont="1" applyFill="1" applyBorder="1"/>
    <xf numFmtId="0" fontId="0" fillId="0" borderId="0" xfId="0" applyFill="1" applyBorder="1" applyAlignment="1"/>
    <xf numFmtId="0" fontId="35" fillId="0" borderId="0" xfId="0" applyFont="1" applyFill="1" applyBorder="1"/>
    <xf numFmtId="0" fontId="29" fillId="0" borderId="0" xfId="0" applyFont="1" applyFill="1"/>
    <xf numFmtId="0" fontId="29" fillId="0" borderId="11" xfId="0" applyFont="1" applyFill="1" applyBorder="1"/>
    <xf numFmtId="0" fontId="29" fillId="0" borderId="3" xfId="0" applyFont="1" applyFill="1" applyBorder="1"/>
    <xf numFmtId="0" fontId="30" fillId="0" borderId="20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37" fillId="0" borderId="19" xfId="0" applyFont="1" applyBorder="1" applyAlignment="1">
      <alignment horizontal="center"/>
    </xf>
    <xf numFmtId="0" fontId="37" fillId="0" borderId="10" xfId="0" applyFont="1" applyBorder="1" applyAlignment="1">
      <alignment horizontal="center"/>
    </xf>
    <xf numFmtId="0" fontId="23" fillId="6" borderId="0" xfId="0" applyFont="1" applyFill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4" fillId="0" borderId="0" xfId="0" applyFont="1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8" xfId="0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0" fontId="25" fillId="6" borderId="0" xfId="0" applyFont="1" applyFill="1" applyBorder="1" applyAlignment="1">
      <alignment horizontal="center"/>
    </xf>
    <xf numFmtId="166" fontId="11" fillId="0" borderId="20" xfId="2" applyFont="1" applyBorder="1" applyAlignment="1"/>
    <xf numFmtId="166" fontId="11" fillId="0" borderId="8" xfId="2" applyFont="1" applyBorder="1" applyAlignment="1"/>
    <xf numFmtId="1" fontId="32" fillId="6" borderId="7" xfId="0" applyNumberFormat="1" applyFont="1" applyFill="1" applyBorder="1" applyAlignment="1">
      <alignment horizontal="center" vertical="center"/>
    </xf>
    <xf numFmtId="1" fontId="32" fillId="6" borderId="5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43" fontId="27" fillId="0" borderId="20" xfId="0" applyNumberFormat="1" applyFont="1" applyBorder="1" applyAlignment="1">
      <alignment horizontal="center"/>
    </xf>
    <xf numFmtId="0" fontId="24" fillId="0" borderId="0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168" fontId="32" fillId="6" borderId="7" xfId="0" applyNumberFormat="1" applyFont="1" applyFill="1" applyBorder="1" applyAlignment="1">
      <alignment horizontal="center" vertical="center"/>
    </xf>
    <xf numFmtId="168" fontId="32" fillId="6" borderId="5" xfId="0" applyNumberFormat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3" xfId="0" applyFont="1" applyBorder="1" applyAlignment="1">
      <alignment horizontal="center"/>
    </xf>
    <xf numFmtId="0" fontId="46" fillId="0" borderId="20" xfId="0" applyFont="1" applyBorder="1" applyAlignment="1">
      <alignment horizontal="center"/>
    </xf>
    <xf numFmtId="0" fontId="46" fillId="0" borderId="8" xfId="0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24" fillId="0" borderId="0" xfId="0" applyFont="1" applyBorder="1" applyAlignment="1">
      <alignment horizontal="left"/>
    </xf>
    <xf numFmtId="167" fontId="23" fillId="6" borderId="0" xfId="0" applyNumberFormat="1" applyFont="1" applyFill="1" applyBorder="1" applyAlignment="1">
      <alignment horizontal="center"/>
    </xf>
    <xf numFmtId="2" fontId="26" fillId="6" borderId="7" xfId="0" applyNumberFormat="1" applyFont="1" applyFill="1" applyBorder="1" applyAlignment="1">
      <alignment horizontal="center"/>
    </xf>
    <xf numFmtId="2" fontId="26" fillId="6" borderId="5" xfId="0" applyNumberFormat="1" applyFont="1" applyFill="1" applyBorder="1" applyAlignment="1">
      <alignment horizontal="center"/>
    </xf>
    <xf numFmtId="0" fontId="39" fillId="0" borderId="0" xfId="0" applyFont="1" applyBorder="1" applyAlignment="1">
      <alignment horizontal="left" vertical="center"/>
    </xf>
    <xf numFmtId="168" fontId="24" fillId="6" borderId="7" xfId="0" applyNumberFormat="1" applyFont="1" applyFill="1" applyBorder="1" applyAlignment="1">
      <alignment horizontal="center"/>
    </xf>
    <xf numFmtId="168" fontId="24" fillId="6" borderId="5" xfId="0" applyNumberFormat="1" applyFont="1" applyFill="1" applyBorder="1" applyAlignment="1">
      <alignment horizontal="center"/>
    </xf>
    <xf numFmtId="2" fontId="24" fillId="6" borderId="7" xfId="0" applyNumberFormat="1" applyFont="1" applyFill="1" applyBorder="1" applyAlignment="1">
      <alignment horizontal="center"/>
    </xf>
    <xf numFmtId="2" fontId="24" fillId="6" borderId="5" xfId="0" applyNumberFormat="1" applyFont="1" applyFill="1" applyBorder="1" applyAlignment="1">
      <alignment horizontal="center"/>
    </xf>
    <xf numFmtId="2" fontId="4" fillId="6" borderId="7" xfId="0" applyNumberFormat="1" applyFont="1" applyFill="1" applyBorder="1" applyAlignment="1">
      <alignment horizontal="center"/>
    </xf>
    <xf numFmtId="2" fontId="4" fillId="6" borderId="5" xfId="0" applyNumberFormat="1" applyFont="1" applyFill="1" applyBorder="1" applyAlignment="1">
      <alignment horizontal="center"/>
    </xf>
    <xf numFmtId="2" fontId="4" fillId="3" borderId="15" xfId="0" applyNumberFormat="1" applyFont="1" applyFill="1" applyBorder="1" applyAlignment="1">
      <alignment horizontal="center"/>
    </xf>
    <xf numFmtId="2" fontId="4" fillId="3" borderId="47" xfId="0" applyNumberFormat="1" applyFont="1" applyFill="1" applyBorder="1" applyAlignment="1">
      <alignment horizontal="center"/>
    </xf>
    <xf numFmtId="2" fontId="4" fillId="3" borderId="43" xfId="0" applyNumberFormat="1" applyFont="1" applyFill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34" fillId="0" borderId="0" xfId="0" applyFont="1" applyBorder="1" applyAlignment="1">
      <alignment horizontal="center" wrapText="1"/>
    </xf>
    <xf numFmtId="2" fontId="27" fillId="6" borderId="20" xfId="0" applyNumberFormat="1" applyFont="1" applyFill="1" applyBorder="1" applyAlignment="1">
      <alignment horizontal="center"/>
    </xf>
    <xf numFmtId="0" fontId="27" fillId="6" borderId="2" xfId="0" applyFont="1" applyFill="1" applyBorder="1" applyAlignment="1">
      <alignment horizontal="center"/>
    </xf>
    <xf numFmtId="0" fontId="24" fillId="2" borderId="16" xfId="0" applyFont="1" applyFill="1" applyBorder="1" applyAlignment="1">
      <alignment horizontal="center" wrapText="1"/>
    </xf>
    <xf numFmtId="0" fontId="24" fillId="2" borderId="19" xfId="0" applyFont="1" applyFill="1" applyBorder="1" applyAlignment="1">
      <alignment horizontal="center" wrapText="1"/>
    </xf>
    <xf numFmtId="0" fontId="24" fillId="2" borderId="11" xfId="0" applyFont="1" applyFill="1" applyBorder="1" applyAlignment="1">
      <alignment horizontal="center" wrapText="1"/>
    </xf>
    <xf numFmtId="0" fontId="24" fillId="2" borderId="13" xfId="0" applyFont="1" applyFill="1" applyBorder="1" applyAlignment="1">
      <alignment horizontal="center" wrapText="1"/>
    </xf>
    <xf numFmtId="0" fontId="24" fillId="2" borderId="1" xfId="0" applyFont="1" applyFill="1" applyBorder="1" applyAlignment="1">
      <alignment horizontal="center" wrapText="1"/>
    </xf>
    <xf numFmtId="0" fontId="24" fillId="2" borderId="2" xfId="0" applyFont="1" applyFill="1" applyBorder="1" applyAlignment="1">
      <alignment horizontal="center" wrapText="1"/>
    </xf>
    <xf numFmtId="0" fontId="24" fillId="5" borderId="48" xfId="0" applyFont="1" applyFill="1" applyBorder="1" applyAlignment="1">
      <alignment horizontal="center" vertical="center"/>
    </xf>
    <xf numFmtId="0" fontId="24" fillId="5" borderId="14" xfId="0" applyFont="1" applyFill="1" applyBorder="1" applyAlignment="1">
      <alignment horizontal="center" vertical="center"/>
    </xf>
    <xf numFmtId="4" fontId="11" fillId="3" borderId="15" xfId="0" applyNumberFormat="1" applyFont="1" applyFill="1" applyBorder="1" applyAlignment="1">
      <alignment horizontal="center" vertical="center"/>
    </xf>
    <xf numFmtId="4" fontId="11" fillId="3" borderId="14" xfId="0" applyNumberFormat="1" applyFont="1" applyFill="1" applyBorder="1" applyAlignment="1">
      <alignment horizontal="center" vertical="center"/>
    </xf>
    <xf numFmtId="4" fontId="4" fillId="3" borderId="15" xfId="0" applyNumberFormat="1" applyFont="1" applyFill="1" applyBorder="1" applyAlignment="1">
      <alignment horizontal="center" vertical="center"/>
    </xf>
    <xf numFmtId="4" fontId="4" fillId="3" borderId="47" xfId="0" applyNumberFormat="1" applyFont="1" applyFill="1" applyBorder="1" applyAlignment="1">
      <alignment horizontal="center" vertical="center"/>
    </xf>
    <xf numFmtId="4" fontId="4" fillId="3" borderId="14" xfId="0" applyNumberFormat="1" applyFont="1" applyFill="1" applyBorder="1" applyAlignment="1">
      <alignment horizontal="center" vertical="center"/>
    </xf>
    <xf numFmtId="4" fontId="4" fillId="3" borderId="15" xfId="0" applyNumberFormat="1" applyFont="1" applyFill="1" applyBorder="1" applyAlignment="1">
      <alignment horizontal="center"/>
    </xf>
    <xf numFmtId="4" fontId="4" fillId="3" borderId="47" xfId="0" applyNumberFormat="1" applyFont="1" applyFill="1" applyBorder="1" applyAlignment="1">
      <alignment horizontal="center"/>
    </xf>
    <xf numFmtId="4" fontId="4" fillId="3" borderId="14" xfId="0" applyNumberFormat="1" applyFont="1" applyFill="1" applyBorder="1" applyAlignment="1">
      <alignment horizontal="center"/>
    </xf>
    <xf numFmtId="3" fontId="16" fillId="7" borderId="20" xfId="0" applyNumberFormat="1" applyFont="1" applyFill="1" applyBorder="1" applyAlignment="1">
      <alignment horizontal="center"/>
    </xf>
    <xf numFmtId="3" fontId="16" fillId="7" borderId="23" xfId="0" applyNumberFormat="1" applyFont="1" applyFill="1" applyBorder="1" applyAlignment="1">
      <alignment horizontal="center"/>
    </xf>
    <xf numFmtId="4" fontId="16" fillId="6" borderId="31" xfId="0" applyNumberFormat="1" applyFont="1" applyFill="1" applyBorder="1" applyAlignment="1">
      <alignment horizontal="center"/>
    </xf>
    <xf numFmtId="4" fontId="16" fillId="6" borderId="34" xfId="0" applyNumberFormat="1" applyFont="1" applyFill="1" applyBorder="1" applyAlignment="1">
      <alignment horizontal="center"/>
    </xf>
    <xf numFmtId="4" fontId="16" fillId="6" borderId="37" xfId="0" applyNumberFormat="1" applyFont="1" applyFill="1" applyBorder="1" applyAlignment="1">
      <alignment horizontal="center"/>
    </xf>
    <xf numFmtId="0" fontId="24" fillId="2" borderId="16" xfId="0" applyFont="1" applyFill="1" applyBorder="1" applyAlignment="1">
      <alignment horizontal="center"/>
    </xf>
    <xf numFmtId="0" fontId="24" fillId="2" borderId="19" xfId="0" applyFont="1" applyFill="1" applyBorder="1" applyAlignment="1">
      <alignment horizontal="center"/>
    </xf>
    <xf numFmtId="0" fontId="24" fillId="2" borderId="11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left" vertical="center" wrapText="1"/>
    </xf>
    <xf numFmtId="0" fontId="33" fillId="3" borderId="3" xfId="0" applyFont="1" applyFill="1" applyBorder="1" applyAlignment="1">
      <alignment horizontal="center" vertical="center" wrapText="1"/>
    </xf>
    <xf numFmtId="4" fontId="16" fillId="7" borderId="20" xfId="0" applyNumberFormat="1" applyFont="1" applyFill="1" applyBorder="1" applyAlignment="1">
      <alignment horizontal="center"/>
    </xf>
    <xf numFmtId="4" fontId="16" fillId="7" borderId="8" xfId="0" applyNumberFormat="1" applyFont="1" applyFill="1" applyBorder="1" applyAlignment="1">
      <alignment horizontal="center"/>
    </xf>
    <xf numFmtId="4" fontId="16" fillId="7" borderId="10" xfId="0" applyNumberFormat="1" applyFont="1" applyFill="1" applyBorder="1" applyAlignment="1">
      <alignment horizontal="center"/>
    </xf>
    <xf numFmtId="4" fontId="4" fillId="7" borderId="39" xfId="0" applyNumberFormat="1" applyFont="1" applyFill="1" applyBorder="1" applyAlignment="1">
      <alignment horizontal="center"/>
    </xf>
    <xf numFmtId="4" fontId="4" fillId="7" borderId="51" xfId="0" applyNumberFormat="1" applyFont="1" applyFill="1" applyBorder="1" applyAlignment="1">
      <alignment horizontal="center"/>
    </xf>
    <xf numFmtId="4" fontId="16" fillId="6" borderId="20" xfId="0" applyNumberFormat="1" applyFont="1" applyFill="1" applyBorder="1" applyAlignment="1">
      <alignment horizontal="center"/>
    </xf>
    <xf numFmtId="4" fontId="16" fillId="6" borderId="8" xfId="0" applyNumberFormat="1" applyFont="1" applyFill="1" applyBorder="1" applyAlignment="1">
      <alignment horizontal="center"/>
    </xf>
    <xf numFmtId="4" fontId="16" fillId="10" borderId="20" xfId="0" applyNumberFormat="1" applyFont="1" applyFill="1" applyBorder="1" applyAlignment="1">
      <alignment horizontal="center"/>
    </xf>
    <xf numFmtId="4" fontId="16" fillId="10" borderId="10" xfId="0" applyNumberFormat="1" applyFont="1" applyFill="1" applyBorder="1" applyAlignment="1">
      <alignment horizontal="center"/>
    </xf>
    <xf numFmtId="4" fontId="16" fillId="10" borderId="8" xfId="0" applyNumberFormat="1" applyFont="1" applyFill="1" applyBorder="1" applyAlignment="1">
      <alignment horizontal="center"/>
    </xf>
    <xf numFmtId="0" fontId="24" fillId="2" borderId="13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43" fontId="23" fillId="0" borderId="16" xfId="0" applyNumberFormat="1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4" fontId="11" fillId="6" borderId="20" xfId="0" applyNumberFormat="1" applyFont="1" applyFill="1" applyBorder="1" applyAlignment="1">
      <alignment horizontal="center"/>
    </xf>
    <xf numFmtId="4" fontId="11" fillId="6" borderId="10" xfId="0" applyNumberFormat="1" applyFont="1" applyFill="1" applyBorder="1" applyAlignment="1">
      <alignment horizontal="center"/>
    </xf>
    <xf numFmtId="4" fontId="11" fillId="6" borderId="28" xfId="0" applyNumberFormat="1" applyFont="1" applyFill="1" applyBorder="1" applyAlignment="1">
      <alignment horizontal="center"/>
    </xf>
    <xf numFmtId="0" fontId="19" fillId="0" borderId="45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57" fillId="5" borderId="13" xfId="0" applyFont="1" applyFill="1" applyBorder="1" applyAlignment="1">
      <alignment horizontal="center" vertical="center" wrapText="1"/>
    </xf>
    <xf numFmtId="0" fontId="57" fillId="5" borderId="1" xfId="0" applyFont="1" applyFill="1" applyBorder="1" applyAlignment="1">
      <alignment horizontal="center" vertical="center" wrapText="1"/>
    </xf>
    <xf numFmtId="0" fontId="57" fillId="5" borderId="44" xfId="0" applyFont="1" applyFill="1" applyBorder="1" applyAlignment="1">
      <alignment horizontal="center" vertical="center" wrapText="1"/>
    </xf>
    <xf numFmtId="49" fontId="2" fillId="5" borderId="27" xfId="0" applyNumberFormat="1" applyFont="1" applyFill="1" applyBorder="1" applyAlignment="1">
      <alignment horizontal="center" textRotation="90" wrapText="1"/>
    </xf>
    <xf numFmtId="49" fontId="2" fillId="5" borderId="10" xfId="0" applyNumberFormat="1" applyFont="1" applyFill="1" applyBorder="1" applyAlignment="1">
      <alignment horizontal="center" textRotation="90" wrapText="1"/>
    </xf>
    <xf numFmtId="49" fontId="2" fillId="5" borderId="28" xfId="0" applyNumberFormat="1" applyFont="1" applyFill="1" applyBorder="1" applyAlignment="1">
      <alignment horizontal="center" textRotation="90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28" xfId="0" applyFont="1" applyFill="1" applyBorder="1" applyAlignment="1">
      <alignment horizontal="center" vertical="center" wrapText="1"/>
    </xf>
    <xf numFmtId="4" fontId="17" fillId="7" borderId="20" xfId="0" applyNumberFormat="1" applyFont="1" applyFill="1" applyBorder="1" applyAlignment="1">
      <alignment horizontal="center"/>
    </xf>
    <xf numFmtId="4" fontId="17" fillId="7" borderId="10" xfId="0" applyNumberFormat="1" applyFont="1" applyFill="1" applyBorder="1" applyAlignment="1">
      <alignment horizontal="center"/>
    </xf>
    <xf numFmtId="4" fontId="17" fillId="7" borderId="8" xfId="0" applyNumberFormat="1" applyFont="1" applyFill="1" applyBorder="1" applyAlignment="1">
      <alignment horizontal="center"/>
    </xf>
    <xf numFmtId="4" fontId="0" fillId="7" borderId="10" xfId="0" applyNumberFormat="1" applyFill="1" applyBorder="1" applyAlignment="1">
      <alignment horizontal="center"/>
    </xf>
    <xf numFmtId="4" fontId="0" fillId="7" borderId="8" xfId="0" applyNumberFormat="1" applyFill="1" applyBorder="1" applyAlignment="1">
      <alignment horizontal="center"/>
    </xf>
    <xf numFmtId="4" fontId="0" fillId="7" borderId="20" xfId="0" applyNumberFormat="1" applyFill="1" applyBorder="1" applyAlignment="1">
      <alignment horizontal="center"/>
    </xf>
    <xf numFmtId="3" fontId="18" fillId="7" borderId="20" xfId="0" applyNumberFormat="1" applyFont="1" applyFill="1" applyBorder="1" applyAlignment="1">
      <alignment horizontal="center"/>
    </xf>
    <xf numFmtId="3" fontId="18" fillId="7" borderId="23" xfId="0" applyNumberFormat="1" applyFont="1" applyFill="1" applyBorder="1" applyAlignment="1">
      <alignment horizontal="center"/>
    </xf>
    <xf numFmtId="49" fontId="2" fillId="0" borderId="52" xfId="0" applyNumberFormat="1" applyFont="1" applyFill="1" applyBorder="1" applyAlignment="1">
      <alignment horizontal="center" textRotation="90" wrapText="1"/>
    </xf>
    <xf numFmtId="49" fontId="2" fillId="0" borderId="53" xfId="0" applyNumberFormat="1" applyFont="1" applyFill="1" applyBorder="1" applyAlignment="1">
      <alignment horizontal="center" textRotation="90" wrapText="1"/>
    </xf>
    <xf numFmtId="0" fontId="26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2" fontId="33" fillId="0" borderId="1" xfId="0" applyNumberFormat="1" applyFont="1" applyBorder="1" applyAlignment="1">
      <alignment horizontal="center"/>
    </xf>
    <xf numFmtId="2" fontId="33" fillId="0" borderId="2" xfId="0" applyNumberFormat="1" applyFont="1" applyBorder="1" applyAlignment="1">
      <alignment horizontal="center"/>
    </xf>
    <xf numFmtId="15" fontId="33" fillId="0" borderId="37" xfId="0" applyNumberFormat="1" applyFont="1" applyBorder="1" applyAlignment="1">
      <alignment horizontal="center"/>
    </xf>
    <xf numFmtId="0" fontId="23" fillId="5" borderId="48" xfId="0" applyFont="1" applyFill="1" applyBorder="1" applyAlignment="1">
      <alignment horizontal="center"/>
    </xf>
    <xf numFmtId="0" fontId="23" fillId="5" borderId="47" xfId="0" applyFont="1" applyFill="1" applyBorder="1" applyAlignment="1">
      <alignment horizontal="center"/>
    </xf>
    <xf numFmtId="0" fontId="23" fillId="5" borderId="43" xfId="0" applyFont="1" applyFill="1" applyBorder="1" applyAlignment="1">
      <alignment horizontal="center"/>
    </xf>
    <xf numFmtId="4" fontId="4" fillId="2" borderId="54" xfId="0" applyNumberFormat="1" applyFont="1" applyFill="1" applyBorder="1" applyAlignment="1">
      <alignment horizontal="center"/>
    </xf>
    <xf numFmtId="4" fontId="4" fillId="2" borderId="55" xfId="0" applyNumberFormat="1" applyFont="1" applyFill="1" applyBorder="1" applyAlignment="1">
      <alignment horizontal="center"/>
    </xf>
    <xf numFmtId="4" fontId="4" fillId="2" borderId="56" xfId="0" applyNumberFormat="1" applyFont="1" applyFill="1" applyBorder="1" applyAlignment="1">
      <alignment horizontal="center"/>
    </xf>
    <xf numFmtId="0" fontId="25" fillId="4" borderId="39" xfId="0" applyFont="1" applyFill="1" applyBorder="1" applyAlignment="1">
      <alignment horizontal="center" vertical="center" wrapText="1"/>
    </xf>
    <xf numFmtId="0" fontId="25" fillId="4" borderId="29" xfId="0" applyFont="1" applyFill="1" applyBorder="1" applyAlignment="1">
      <alignment horizontal="center" vertical="center" wrapText="1"/>
    </xf>
    <xf numFmtId="0" fontId="55" fillId="5" borderId="13" xfId="0" applyFont="1" applyFill="1" applyBorder="1" applyAlignment="1">
      <alignment horizontal="center" textRotation="90" wrapText="1"/>
    </xf>
    <xf numFmtId="0" fontId="55" fillId="5" borderId="1" xfId="0" applyFont="1" applyFill="1" applyBorder="1" applyAlignment="1">
      <alignment horizontal="center" textRotation="90" wrapText="1"/>
    </xf>
    <xf numFmtId="0" fontId="55" fillId="5" borderId="2" xfId="0" applyFont="1" applyFill="1" applyBorder="1" applyAlignment="1">
      <alignment horizontal="center" textRotation="90" wrapText="1"/>
    </xf>
    <xf numFmtId="0" fontId="23" fillId="5" borderId="13" xfId="0" applyFont="1" applyFill="1" applyBorder="1" applyAlignment="1">
      <alignment horizontal="center" textRotation="90" wrapText="1"/>
    </xf>
    <xf numFmtId="0" fontId="23" fillId="5" borderId="1" xfId="0" applyFont="1" applyFill="1" applyBorder="1" applyAlignment="1">
      <alignment horizontal="center" textRotation="90" wrapText="1"/>
    </xf>
    <xf numFmtId="0" fontId="23" fillId="5" borderId="2" xfId="0" applyFont="1" applyFill="1" applyBorder="1" applyAlignment="1">
      <alignment horizontal="center" textRotation="90" wrapText="1"/>
    </xf>
    <xf numFmtId="0" fontId="38" fillId="5" borderId="18" xfId="0" applyFont="1" applyFill="1" applyBorder="1" applyAlignment="1">
      <alignment horizontal="center" textRotation="90" wrapText="1"/>
    </xf>
    <xf numFmtId="0" fontId="38" fillId="5" borderId="30" xfId="0" applyFont="1" applyFill="1" applyBorder="1" applyAlignment="1">
      <alignment horizontal="center" textRotation="90" wrapText="1"/>
    </xf>
    <xf numFmtId="0" fontId="19" fillId="8" borderId="45" xfId="0" applyFont="1" applyFill="1" applyBorder="1" applyAlignment="1">
      <alignment horizontal="center" vertical="center" wrapText="1"/>
    </xf>
    <xf numFmtId="0" fontId="19" fillId="8" borderId="30" xfId="0" applyFont="1" applyFill="1" applyBorder="1" applyAlignment="1">
      <alignment horizontal="center" vertical="center" wrapText="1"/>
    </xf>
    <xf numFmtId="0" fontId="24" fillId="5" borderId="13" xfId="0" applyFont="1" applyFill="1" applyBorder="1" applyAlignment="1">
      <alignment horizontal="center" textRotation="90" wrapText="1"/>
    </xf>
    <xf numFmtId="0" fontId="24" fillId="5" borderId="1" xfId="0" applyFont="1" applyFill="1" applyBorder="1" applyAlignment="1">
      <alignment horizontal="center" textRotation="90" wrapText="1"/>
    </xf>
    <xf numFmtId="0" fontId="24" fillId="5" borderId="44" xfId="0" applyFont="1" applyFill="1" applyBorder="1" applyAlignment="1">
      <alignment horizontal="center" textRotation="90" wrapText="1"/>
    </xf>
    <xf numFmtId="0" fontId="48" fillId="0" borderId="12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2" fontId="33" fillId="0" borderId="0" xfId="0" applyNumberFormat="1" applyFont="1" applyBorder="1" applyAlignment="1">
      <alignment horizontal="center"/>
    </xf>
    <xf numFmtId="2" fontId="33" fillId="0" borderId="3" xfId="0" applyNumberFormat="1" applyFont="1" applyBorder="1" applyAlignment="1">
      <alignment horizontal="center"/>
    </xf>
    <xf numFmtId="169" fontId="56" fillId="0" borderId="12" xfId="0" applyNumberFormat="1" applyFont="1" applyBorder="1" applyAlignment="1">
      <alignment horizontal="center" vertical="center"/>
    </xf>
    <xf numFmtId="169" fontId="49" fillId="0" borderId="0" xfId="0" applyNumberFormat="1" applyFont="1" applyBorder="1" applyAlignment="1">
      <alignment horizontal="center" vertical="center"/>
    </xf>
    <xf numFmtId="169" fontId="49" fillId="0" borderId="12" xfId="0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38" fillId="5" borderId="20" xfId="0" applyFont="1" applyFill="1" applyBorder="1" applyAlignment="1">
      <alignment horizontal="center" wrapText="1"/>
    </xf>
    <xf numFmtId="0" fontId="38" fillId="5" borderId="10" xfId="0" applyFont="1" applyFill="1" applyBorder="1" applyAlignment="1">
      <alignment horizontal="center" wrapText="1"/>
    </xf>
    <xf numFmtId="0" fontId="34" fillId="0" borderId="10" xfId="0" applyFont="1" applyBorder="1" applyAlignment="1">
      <alignment horizontal="center"/>
    </xf>
    <xf numFmtId="0" fontId="34" fillId="0" borderId="8" xfId="0" applyFont="1" applyBorder="1" applyAlignment="1">
      <alignment horizontal="center"/>
    </xf>
    <xf numFmtId="167" fontId="38" fillId="0" borderId="19" xfId="0" applyNumberFormat="1" applyFont="1" applyFill="1" applyBorder="1" applyAlignment="1">
      <alignment horizontal="center" vertical="center"/>
    </xf>
    <xf numFmtId="0" fontId="23" fillId="0" borderId="19" xfId="0" applyFont="1" applyBorder="1" applyAlignment="1">
      <alignment horizontal="center"/>
    </xf>
    <xf numFmtId="0" fontId="59" fillId="0" borderId="19" xfId="0" applyFont="1" applyBorder="1" applyAlignment="1">
      <alignment horizontal="center"/>
    </xf>
    <xf numFmtId="0" fontId="30" fillId="0" borderId="19" xfId="0" applyFont="1" applyBorder="1" applyAlignment="1">
      <alignment horizontal="right"/>
    </xf>
    <xf numFmtId="2" fontId="33" fillId="0" borderId="19" xfId="0" applyNumberFormat="1" applyFont="1" applyBorder="1" applyAlignment="1">
      <alignment horizontal="center"/>
    </xf>
    <xf numFmtId="2" fontId="33" fillId="0" borderId="11" xfId="0" applyNumberFormat="1" applyFont="1" applyBorder="1" applyAlignment="1">
      <alignment horizontal="center"/>
    </xf>
    <xf numFmtId="49" fontId="21" fillId="0" borderId="0" xfId="0" applyNumberFormat="1" applyFont="1" applyAlignment="1">
      <alignment horizontal="center"/>
    </xf>
    <xf numFmtId="0" fontId="9" fillId="3" borderId="7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167" fontId="23" fillId="0" borderId="0" xfId="0" applyNumberFormat="1" applyFont="1" applyFill="1" applyBorder="1" applyAlignment="1">
      <alignment horizontal="center"/>
    </xf>
    <xf numFmtId="11" fontId="26" fillId="4" borderId="70" xfId="0" applyNumberFormat="1" applyFont="1" applyFill="1" applyBorder="1" applyAlignment="1">
      <alignment horizontal="center" vertical="center" textRotation="90" wrapText="1"/>
    </xf>
    <xf numFmtId="11" fontId="26" fillId="4" borderId="35" xfId="0" applyNumberFormat="1" applyFont="1" applyFill="1" applyBorder="1" applyAlignment="1">
      <alignment horizontal="center" vertical="center" textRotation="90" wrapText="1"/>
    </xf>
    <xf numFmtId="11" fontId="26" fillId="4" borderId="67" xfId="0" applyNumberFormat="1" applyFont="1" applyFill="1" applyBorder="1" applyAlignment="1">
      <alignment horizontal="center" vertical="center" textRotation="90" wrapText="1"/>
    </xf>
    <xf numFmtId="11" fontId="26" fillId="4" borderId="59" xfId="0" applyNumberFormat="1" applyFont="1" applyFill="1" applyBorder="1" applyAlignment="1">
      <alignment horizontal="center" vertical="center" textRotation="90" wrapText="1"/>
    </xf>
    <xf numFmtId="0" fontId="17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center" vertical="center" wrapText="1"/>
    </xf>
    <xf numFmtId="2" fontId="26" fillId="0" borderId="0" xfId="0" applyNumberFormat="1" applyFont="1" applyFill="1" applyBorder="1" applyAlignment="1">
      <alignment horizontal="center"/>
    </xf>
    <xf numFmtId="2" fontId="29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23" fillId="0" borderId="20" xfId="0" applyFont="1" applyFill="1" applyBorder="1" applyAlignment="1">
      <alignment horizontal="center"/>
    </xf>
    <xf numFmtId="0" fontId="23" fillId="0" borderId="1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4" fontId="16" fillId="0" borderId="0" xfId="0" applyNumberFormat="1" applyFont="1" applyFill="1" applyBorder="1" applyAlignment="1">
      <alignment horizontal="center"/>
    </xf>
    <xf numFmtId="4" fontId="17" fillId="0" borderId="0" xfId="0" applyNumberFormat="1" applyFon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4" fontId="15" fillId="0" borderId="0" xfId="0" applyNumberFormat="1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45" fillId="0" borderId="36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45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11" fontId="26" fillId="4" borderId="66" xfId="0" applyNumberFormat="1" applyFont="1" applyFill="1" applyBorder="1" applyAlignment="1">
      <alignment horizontal="center" vertical="center" textRotation="90" wrapText="1"/>
    </xf>
    <xf numFmtId="11" fontId="26" fillId="4" borderId="50" xfId="0" applyNumberFormat="1" applyFont="1" applyFill="1" applyBorder="1" applyAlignment="1">
      <alignment horizontal="center" vertical="center" textRotation="90" wrapText="1"/>
    </xf>
    <xf numFmtId="0" fontId="42" fillId="5" borderId="48" xfId="0" applyFont="1" applyFill="1" applyBorder="1" applyAlignment="1">
      <alignment horizontal="center" vertical="center" wrapText="1"/>
    </xf>
    <xf numFmtId="0" fontId="42" fillId="5" borderId="47" xfId="0" applyFont="1" applyFill="1" applyBorder="1" applyAlignment="1">
      <alignment horizontal="center" vertical="center" wrapText="1"/>
    </xf>
    <xf numFmtId="0" fontId="42" fillId="5" borderId="43" xfId="0" applyFont="1" applyFill="1" applyBorder="1" applyAlignment="1">
      <alignment horizontal="center" vertical="center" wrapText="1"/>
    </xf>
    <xf numFmtId="0" fontId="17" fillId="5" borderId="48" xfId="0" applyFont="1" applyFill="1" applyBorder="1" applyAlignment="1">
      <alignment horizontal="center" vertical="center" wrapText="1"/>
    </xf>
    <xf numFmtId="0" fontId="41" fillId="5" borderId="43" xfId="0" applyFont="1" applyFill="1" applyBorder="1" applyAlignment="1">
      <alignment horizontal="center" vertical="center" wrapText="1"/>
    </xf>
    <xf numFmtId="0" fontId="25" fillId="4" borderId="48" xfId="0" applyFont="1" applyFill="1" applyBorder="1" applyAlignment="1">
      <alignment horizontal="center" vertical="center" wrapText="1"/>
    </xf>
    <xf numFmtId="0" fontId="25" fillId="4" borderId="47" xfId="0" applyFont="1" applyFill="1" applyBorder="1" applyAlignment="1">
      <alignment horizontal="center" vertical="center" wrapText="1"/>
    </xf>
    <xf numFmtId="0" fontId="25" fillId="4" borderId="43" xfId="0" applyFont="1" applyFill="1" applyBorder="1" applyAlignment="1">
      <alignment horizontal="center" vertical="center" wrapText="1"/>
    </xf>
    <xf numFmtId="0" fontId="51" fillId="0" borderId="46" xfId="0" applyFont="1" applyBorder="1" applyAlignment="1">
      <alignment horizontal="center" vertical="center" wrapText="1"/>
    </xf>
    <xf numFmtId="0" fontId="51" fillId="0" borderId="30" xfId="0" applyFont="1" applyBorder="1" applyAlignment="1">
      <alignment horizontal="center" vertical="center" wrapText="1"/>
    </xf>
    <xf numFmtId="1" fontId="32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wrapText="1"/>
    </xf>
    <xf numFmtId="168" fontId="24" fillId="0" borderId="0" xfId="0" applyNumberFormat="1" applyFont="1" applyFill="1" applyBorder="1" applyAlignment="1">
      <alignment horizontal="center"/>
    </xf>
    <xf numFmtId="2" fontId="24" fillId="0" borderId="0" xfId="0" applyNumberFormat="1" applyFont="1" applyFill="1" applyBorder="1" applyAlignment="1">
      <alignment horizontal="center"/>
    </xf>
    <xf numFmtId="0" fontId="24" fillId="0" borderId="13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0" borderId="16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/>
    </xf>
    <xf numFmtId="0" fontId="39" fillId="0" borderId="0" xfId="0" applyFont="1" applyFill="1" applyAlignment="1">
      <alignment horizontal="center"/>
    </xf>
    <xf numFmtId="0" fontId="68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 wrapText="1"/>
    </xf>
    <xf numFmtId="0" fontId="24" fillId="0" borderId="0" xfId="0" applyFont="1" applyFill="1" applyBorder="1" applyAlignment="1">
      <alignment horizontal="center" vertical="center"/>
    </xf>
    <xf numFmtId="168" fontId="3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24" fillId="5" borderId="43" xfId="0" applyFont="1" applyFill="1" applyBorder="1" applyAlignment="1">
      <alignment horizontal="center" vertical="center"/>
    </xf>
    <xf numFmtId="0" fontId="67" fillId="0" borderId="19" xfId="0" applyFont="1" applyBorder="1" applyAlignment="1">
      <alignment horizontal="center"/>
    </xf>
    <xf numFmtId="0" fontId="67" fillId="0" borderId="19" xfId="0" applyFont="1" applyBorder="1" applyAlignment="1" applyProtection="1">
      <alignment horizontal="center"/>
      <protection locked="0"/>
    </xf>
    <xf numFmtId="4" fontId="4" fillId="2" borderId="42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center"/>
    </xf>
    <xf numFmtId="49" fontId="46" fillId="0" borderId="53" xfId="0" applyNumberFormat="1" applyFont="1" applyFill="1" applyBorder="1" applyAlignment="1">
      <alignment horizontal="center" textRotation="90" wrapText="1"/>
    </xf>
    <xf numFmtId="0" fontId="24" fillId="0" borderId="1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3" fillId="0" borderId="0" xfId="0" applyFont="1" applyBorder="1" applyAlignment="1">
      <alignment horizontal="right"/>
    </xf>
    <xf numFmtId="169" fontId="60" fillId="0" borderId="12" xfId="0" applyNumberFormat="1" applyFont="1" applyBorder="1" applyAlignment="1">
      <alignment horizontal="center" vertical="center"/>
    </xf>
    <xf numFmtId="169" fontId="60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38" fillId="0" borderId="19" xfId="0" applyFont="1" applyBorder="1" applyAlignment="1">
      <alignment horizontal="left"/>
    </xf>
    <xf numFmtId="0" fontId="72" fillId="0" borderId="0" xfId="0" applyFont="1" applyBorder="1" applyAlignment="1">
      <alignment horizontal="center" vertical="center" textRotation="45"/>
    </xf>
    <xf numFmtId="0" fontId="72" fillId="0" borderId="18" xfId="0" applyFont="1" applyBorder="1" applyAlignment="1">
      <alignment horizontal="center" vertical="center" textRotation="45"/>
    </xf>
    <xf numFmtId="0" fontId="72" fillId="0" borderId="4" xfId="0" applyFont="1" applyBorder="1" applyAlignment="1">
      <alignment horizontal="center" vertical="center" textRotation="45"/>
    </xf>
    <xf numFmtId="0" fontId="72" fillId="0" borderId="30" xfId="0" applyFont="1" applyBorder="1" applyAlignment="1">
      <alignment horizontal="center" vertical="center" textRotation="45"/>
    </xf>
    <xf numFmtId="0" fontId="73" fillId="0" borderId="48" xfId="0" applyFont="1" applyBorder="1" applyAlignment="1">
      <alignment horizontal="center"/>
    </xf>
    <xf numFmtId="0" fontId="73" fillId="0" borderId="47" xfId="0" applyFont="1" applyBorder="1" applyAlignment="1">
      <alignment horizontal="center"/>
    </xf>
    <xf numFmtId="0" fontId="73" fillId="0" borderId="43" xfId="0" applyFont="1" applyBorder="1" applyAlignment="1">
      <alignment horizontal="center"/>
    </xf>
    <xf numFmtId="0" fontId="74" fillId="0" borderId="41" xfId="0" applyFont="1" applyBorder="1" applyAlignment="1">
      <alignment horizontal="center"/>
    </xf>
    <xf numFmtId="0" fontId="74" fillId="0" borderId="46" xfId="0" applyFont="1" applyBorder="1" applyAlignment="1">
      <alignment horizontal="center"/>
    </xf>
    <xf numFmtId="176" fontId="9" fillId="0" borderId="0" xfId="0" applyNumberFormat="1" applyFont="1" applyAlignment="1">
      <alignment horizontal="center" vertical="center"/>
    </xf>
    <xf numFmtId="176" fontId="0" fillId="11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77" fillId="0" borderId="0" xfId="0" applyFont="1"/>
    <xf numFmtId="176" fontId="1" fillId="0" borderId="27" xfId="0" applyNumberFormat="1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 wrapText="1"/>
    </xf>
    <xf numFmtId="176" fontId="20" fillId="0" borderId="20" xfId="0" applyNumberFormat="1" applyFont="1" applyBorder="1" applyAlignment="1">
      <alignment horizontal="center" vertical="center" wrapText="1"/>
    </xf>
    <xf numFmtId="176" fontId="20" fillId="0" borderId="8" xfId="0" applyNumberFormat="1" applyFont="1" applyBorder="1" applyAlignment="1">
      <alignment horizontal="center" vertical="center" wrapText="1"/>
    </xf>
    <xf numFmtId="176" fontId="1" fillId="0" borderId="27" xfId="0" applyNumberFormat="1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/>
    </xf>
    <xf numFmtId="176" fontId="1" fillId="0" borderId="20" xfId="0" applyNumberFormat="1" applyFont="1" applyFill="1" applyBorder="1" applyAlignment="1">
      <alignment horizontal="center" vertical="center"/>
    </xf>
    <xf numFmtId="0" fontId="0" fillId="7" borderId="0" xfId="0" applyNumberFormat="1" applyFill="1" applyAlignment="1">
      <alignment horizontal="center" vertical="center"/>
    </xf>
    <xf numFmtId="176" fontId="16" fillId="0" borderId="66" xfId="0" applyNumberFormat="1" applyFont="1" applyFill="1" applyBorder="1" applyAlignment="1">
      <alignment horizontal="center" vertical="center"/>
    </xf>
    <xf numFmtId="176" fontId="16" fillId="0" borderId="70" xfId="0" applyNumberFormat="1" applyFont="1" applyFill="1" applyBorder="1" applyAlignment="1">
      <alignment horizontal="center" vertical="center"/>
    </xf>
    <xf numFmtId="176" fontId="17" fillId="0" borderId="22" xfId="0" applyNumberFormat="1" applyFont="1" applyFill="1" applyBorder="1" applyAlignment="1">
      <alignment horizontal="center" vertical="center"/>
    </xf>
    <xf numFmtId="176" fontId="17" fillId="0" borderId="69" xfId="0" applyNumberFormat="1" applyFont="1" applyFill="1" applyBorder="1" applyAlignment="1">
      <alignment horizontal="center" vertical="center"/>
    </xf>
    <xf numFmtId="176" fontId="16" fillId="0" borderId="49" xfId="0" applyNumberFormat="1" applyFont="1" applyFill="1" applyBorder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 vertical="center"/>
    </xf>
    <xf numFmtId="176" fontId="17" fillId="0" borderId="8" xfId="0" applyNumberFormat="1" applyFont="1" applyFill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176" fontId="16" fillId="0" borderId="50" xfId="0" applyNumberFormat="1" applyFont="1" applyFill="1" applyBorder="1" applyAlignment="1">
      <alignment horizontal="center" vertical="center"/>
    </xf>
    <xf numFmtId="176" fontId="16" fillId="0" borderId="35" xfId="0" applyNumberFormat="1" applyFont="1" applyFill="1" applyBorder="1" applyAlignment="1">
      <alignment horizontal="center" vertical="center"/>
    </xf>
    <xf numFmtId="176" fontId="17" fillId="0" borderId="34" xfId="0" applyNumberFormat="1" applyFont="1" applyFill="1" applyBorder="1" applyAlignment="1">
      <alignment horizontal="center" vertical="center"/>
    </xf>
    <xf numFmtId="176" fontId="17" fillId="0" borderId="35" xfId="0" applyNumberFormat="1" applyFont="1" applyFill="1" applyBorder="1" applyAlignment="1">
      <alignment horizontal="center" vertical="center"/>
    </xf>
    <xf numFmtId="176" fontId="1" fillId="0" borderId="70" xfId="0" applyNumberFormat="1" applyFont="1" applyFill="1" applyBorder="1" applyAlignment="1">
      <alignment horizontal="center" vertical="center"/>
    </xf>
    <xf numFmtId="176" fontId="1" fillId="0" borderId="67" xfId="0" applyNumberFormat="1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 vertical="center"/>
    </xf>
    <xf numFmtId="176" fontId="1" fillId="0" borderId="58" xfId="0" applyNumberFormat="1" applyFont="1" applyFill="1" applyBorder="1" applyAlignment="1">
      <alignment horizontal="center" vertical="center"/>
    </xf>
    <xf numFmtId="176" fontId="1" fillId="0" borderId="35" xfId="0" applyNumberFormat="1" applyFont="1" applyFill="1" applyBorder="1" applyAlignment="1">
      <alignment horizontal="center" vertical="center"/>
    </xf>
    <xf numFmtId="176" fontId="1" fillId="0" borderId="59" xfId="0" applyNumberFormat="1" applyFont="1" applyFill="1" applyBorder="1" applyAlignment="1">
      <alignment horizontal="center" vertical="center"/>
    </xf>
    <xf numFmtId="4" fontId="16" fillId="0" borderId="66" xfId="0" applyNumberFormat="1" applyFont="1" applyFill="1" applyBorder="1" applyAlignment="1">
      <alignment horizontal="center" vertical="center"/>
    </xf>
    <xf numFmtId="4" fontId="16" fillId="0" borderId="67" xfId="0" applyNumberFormat="1" applyFont="1" applyFill="1" applyBorder="1" applyAlignment="1">
      <alignment horizontal="center" vertical="center"/>
    </xf>
    <xf numFmtId="4" fontId="16" fillId="0" borderId="49" xfId="0" applyNumberFormat="1" applyFont="1" applyFill="1" applyBorder="1" applyAlignment="1">
      <alignment horizontal="center" vertical="center"/>
    </xf>
    <xf numFmtId="4" fontId="16" fillId="0" borderId="58" xfId="0" applyNumberFormat="1" applyFont="1" applyFill="1" applyBorder="1" applyAlignment="1">
      <alignment horizontal="center" vertical="center"/>
    </xf>
    <xf numFmtId="4" fontId="16" fillId="0" borderId="50" xfId="0" applyNumberFormat="1" applyFont="1" applyFill="1" applyBorder="1" applyAlignment="1">
      <alignment horizontal="center" vertical="center"/>
    </xf>
    <xf numFmtId="4" fontId="16" fillId="0" borderId="59" xfId="0" applyNumberFormat="1" applyFont="1" applyFill="1" applyBorder="1" applyAlignment="1">
      <alignment horizontal="center" vertical="center"/>
    </xf>
    <xf numFmtId="4" fontId="16" fillId="0" borderId="48" xfId="0" applyNumberFormat="1" applyFont="1" applyFill="1" applyBorder="1" applyAlignment="1">
      <alignment horizontal="center" vertical="center"/>
    </xf>
    <xf numFmtId="4" fontId="16" fillId="0" borderId="43" xfId="0" applyNumberFormat="1" applyFont="1" applyFill="1" applyBorder="1" applyAlignment="1">
      <alignment horizontal="center" vertical="center"/>
    </xf>
    <xf numFmtId="176" fontId="1" fillId="0" borderId="10" xfId="0" applyNumberFormat="1" applyFont="1" applyFill="1" applyBorder="1" applyAlignment="1">
      <alignment horizontal="center" vertical="center"/>
    </xf>
    <xf numFmtId="4" fontId="0" fillId="0" borderId="57" xfId="0" applyNumberFormat="1" applyFill="1" applyBorder="1" applyAlignment="1">
      <alignment horizontal="center"/>
    </xf>
    <xf numFmtId="4" fontId="0" fillId="0" borderId="28" xfId="0" applyNumberFormat="1" applyFill="1" applyBorder="1" applyAlignment="1">
      <alignment horizontal="center"/>
    </xf>
    <xf numFmtId="4" fontId="0" fillId="0" borderId="33" xfId="0" applyNumberFormat="1" applyFill="1" applyBorder="1" applyAlignment="1">
      <alignment horizontal="center"/>
    </xf>
    <xf numFmtId="2" fontId="1" fillId="0" borderId="6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2" fontId="0" fillId="0" borderId="48" xfId="0" applyNumberFormat="1" applyFill="1" applyBorder="1" applyAlignment="1">
      <alignment horizontal="center"/>
    </xf>
    <xf numFmtId="2" fontId="0" fillId="0" borderId="43" xfId="0" applyNumberForma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29" fillId="5" borderId="71" xfId="0" applyFont="1" applyFill="1" applyBorder="1" applyAlignment="1">
      <alignment horizontal="left"/>
    </xf>
    <xf numFmtId="0" fontId="31" fillId="5" borderId="1" xfId="0" applyFont="1" applyFill="1" applyBorder="1"/>
    <xf numFmtId="0" fontId="23" fillId="5" borderId="45" xfId="0" applyFont="1" applyFill="1" applyBorder="1" applyAlignment="1">
      <alignment horizontal="center"/>
    </xf>
    <xf numFmtId="0" fontId="23" fillId="5" borderId="18" xfId="0" applyFont="1" applyFill="1" applyBorder="1" applyAlignment="1">
      <alignment horizontal="center"/>
    </xf>
    <xf numFmtId="0" fontId="23" fillId="5" borderId="30" xfId="0" applyFont="1" applyFill="1" applyBorder="1" applyAlignment="1">
      <alignment horizontal="center"/>
    </xf>
    <xf numFmtId="0" fontId="23" fillId="5" borderId="42" xfId="0" applyFont="1" applyFill="1" applyBorder="1" applyAlignment="1">
      <alignment horizontal="center"/>
    </xf>
    <xf numFmtId="0" fontId="23" fillId="5" borderId="0" xfId="0" applyFont="1" applyFill="1" applyBorder="1" applyAlignment="1">
      <alignment horizontal="center"/>
    </xf>
    <xf numFmtId="0" fontId="23" fillId="5" borderId="4" xfId="0" applyFont="1" applyFill="1" applyBorder="1" applyAlignment="1">
      <alignment horizontal="center"/>
    </xf>
    <xf numFmtId="0" fontId="26" fillId="0" borderId="1" xfId="0" applyFont="1" applyBorder="1" applyAlignment="1"/>
    <xf numFmtId="0" fontId="69" fillId="0" borderId="16" xfId="0" applyFont="1" applyBorder="1" applyAlignment="1"/>
    <xf numFmtId="0" fontId="26" fillId="0" borderId="19" xfId="0" applyFont="1" applyBorder="1" applyAlignment="1">
      <alignment horizontal="right"/>
    </xf>
    <xf numFmtId="172" fontId="24" fillId="6" borderId="12" xfId="0" applyNumberFormat="1" applyFont="1" applyFill="1" applyBorder="1" applyAlignment="1">
      <alignment horizontal="left"/>
    </xf>
    <xf numFmtId="2" fontId="33" fillId="0" borderId="2" xfId="0" applyNumberFormat="1" applyFont="1" applyBorder="1" applyAlignment="1">
      <alignment horizontal="center" vertical="center"/>
    </xf>
    <xf numFmtId="14" fontId="71" fillId="12" borderId="6" xfId="6" applyNumberFormat="1" applyFont="1" applyFill="1" applyBorder="1" applyProtection="1">
      <protection hidden="1"/>
    </xf>
    <xf numFmtId="14" fontId="71" fillId="13" borderId="6" xfId="6" applyNumberFormat="1" applyFont="1" applyFill="1" applyBorder="1" applyProtection="1">
      <protection hidden="1"/>
    </xf>
    <xf numFmtId="0" fontId="69" fillId="0" borderId="41" xfId="0" applyFont="1" applyBorder="1" applyAlignment="1"/>
    <xf numFmtId="0" fontId="26" fillId="0" borderId="40" xfId="0" applyFont="1" applyBorder="1" applyAlignment="1">
      <alignment horizontal="right"/>
    </xf>
    <xf numFmtId="0" fontId="67" fillId="0" borderId="40" xfId="0" applyFont="1" applyBorder="1" applyAlignment="1" applyProtection="1">
      <alignment horizontal="center"/>
      <protection locked="0"/>
    </xf>
    <xf numFmtId="0" fontId="67" fillId="0" borderId="40" xfId="0" applyFont="1" applyBorder="1" applyAlignment="1">
      <alignment horizontal="center"/>
    </xf>
    <xf numFmtId="0" fontId="29" fillId="0" borderId="40" xfId="0" applyFont="1" applyBorder="1"/>
    <xf numFmtId="0" fontId="28" fillId="0" borderId="40" xfId="0" applyFont="1" applyBorder="1" applyAlignment="1">
      <alignment horizontal="right"/>
    </xf>
    <xf numFmtId="0" fontId="38" fillId="0" borderId="40" xfId="0" applyFont="1" applyBorder="1" applyAlignment="1">
      <alignment horizontal="left"/>
    </xf>
    <xf numFmtId="0" fontId="30" fillId="0" borderId="40" xfId="0" applyFont="1" applyBorder="1" applyAlignment="1">
      <alignment horizontal="right"/>
    </xf>
    <xf numFmtId="2" fontId="33" fillId="0" borderId="46" xfId="0" applyNumberFormat="1" applyFont="1" applyBorder="1" applyAlignment="1">
      <alignment horizontal="center"/>
    </xf>
    <xf numFmtId="0" fontId="48" fillId="0" borderId="42" xfId="0" applyFont="1" applyBorder="1" applyAlignment="1">
      <alignment horizontal="center"/>
    </xf>
    <xf numFmtId="2" fontId="33" fillId="0" borderId="4" xfId="0" applyNumberFormat="1" applyFont="1" applyBorder="1" applyAlignment="1">
      <alignment horizontal="center"/>
    </xf>
    <xf numFmtId="169" fontId="60" fillId="0" borderId="42" xfId="0" applyNumberFormat="1" applyFont="1" applyBorder="1" applyAlignment="1">
      <alignment horizontal="center" vertical="center"/>
    </xf>
    <xf numFmtId="172" fontId="24" fillId="6" borderId="42" xfId="0" applyNumberFormat="1" applyFont="1" applyFill="1" applyBorder="1" applyAlignment="1">
      <alignment horizontal="left"/>
    </xf>
    <xf numFmtId="169" fontId="64" fillId="0" borderId="45" xfId="0" applyNumberFormat="1" applyFont="1" applyBorder="1" applyAlignment="1">
      <alignment horizontal="center" vertical="center"/>
    </xf>
    <xf numFmtId="169" fontId="63" fillId="0" borderId="18" xfId="0" applyNumberFormat="1" applyFont="1" applyBorder="1" applyAlignment="1">
      <alignment horizontal="center" vertical="center"/>
    </xf>
    <xf numFmtId="0" fontId="0" fillId="0" borderId="18" xfId="0" applyBorder="1"/>
    <xf numFmtId="169" fontId="49" fillId="0" borderId="18" xfId="0" applyNumberFormat="1" applyFont="1" applyBorder="1" applyAlignment="1">
      <alignment horizontal="center" vertical="center"/>
    </xf>
    <xf numFmtId="0" fontId="63" fillId="0" borderId="18" xfId="0" applyFont="1" applyBorder="1"/>
    <xf numFmtId="0" fontId="24" fillId="0" borderId="18" xfId="0" applyFont="1" applyBorder="1" applyAlignment="1">
      <alignment horizontal="center"/>
    </xf>
    <xf numFmtId="0" fontId="65" fillId="0" borderId="18" xfId="0" applyFont="1" applyBorder="1" applyAlignment="1">
      <alignment horizontal="center"/>
    </xf>
    <xf numFmtId="2" fontId="33" fillId="0" borderId="3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38" fillId="5" borderId="40" xfId="0" applyFont="1" applyFill="1" applyBorder="1" applyAlignment="1">
      <alignment horizontal="center" wrapText="1"/>
    </xf>
    <xf numFmtId="0" fontId="34" fillId="0" borderId="40" xfId="0" applyFont="1" applyBorder="1" applyAlignment="1">
      <alignment horizontal="centerContinuous"/>
    </xf>
    <xf numFmtId="0" fontId="1" fillId="0" borderId="6" xfId="0" applyFont="1" applyBorder="1" applyAlignment="1" applyProtection="1">
      <alignment horizontal="center" vertical="center"/>
      <protection hidden="1"/>
    </xf>
  </cellXfs>
  <cellStyles count="7">
    <cellStyle name="Euro" xfId="1"/>
    <cellStyle name="Milliers" xfId="2" builtinId="3"/>
    <cellStyle name="Monétaire" xfId="3" builtinId="4"/>
    <cellStyle name="Normal" xfId="0" builtinId="0"/>
    <cellStyle name="Normal 2" xfId="5"/>
    <cellStyle name="Normal_calendrier_auto_CalendrierMatriciel" xfId="6"/>
    <cellStyle name="Normal_URSSAF" xfId="4"/>
  </cellStyles>
  <dxfs count="1219"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66"/>
      <color rgb="FF66FF66"/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9</xdr:row>
      <xdr:rowOff>438150</xdr:rowOff>
    </xdr:from>
    <xdr:to>
      <xdr:col>6</xdr:col>
      <xdr:colOff>285750</xdr:colOff>
      <xdr:row>10</xdr:row>
      <xdr:rowOff>361950</xdr:rowOff>
    </xdr:to>
    <xdr:cxnSp macro="">
      <xdr:nvCxnSpPr>
        <xdr:cNvPr id="51781" name="Connecteur droit avec flèche 2"/>
        <xdr:cNvCxnSpPr>
          <a:cxnSpLocks noChangeShapeType="1"/>
        </xdr:cNvCxnSpPr>
      </xdr:nvCxnSpPr>
      <xdr:spPr bwMode="auto">
        <a:xfrm>
          <a:off x="3295650" y="5286375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323850</xdr:colOff>
      <xdr:row>9</xdr:row>
      <xdr:rowOff>466725</xdr:rowOff>
    </xdr:from>
    <xdr:to>
      <xdr:col>9</xdr:col>
      <xdr:colOff>323850</xdr:colOff>
      <xdr:row>10</xdr:row>
      <xdr:rowOff>390525</xdr:rowOff>
    </xdr:to>
    <xdr:cxnSp macro="">
      <xdr:nvCxnSpPr>
        <xdr:cNvPr id="51782" name="Connecteur droit avec flèche 2"/>
        <xdr:cNvCxnSpPr>
          <a:cxnSpLocks noChangeShapeType="1"/>
        </xdr:cNvCxnSpPr>
      </xdr:nvCxnSpPr>
      <xdr:spPr bwMode="auto">
        <a:xfrm>
          <a:off x="4714875" y="5314950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485775</xdr:rowOff>
    </xdr:from>
    <xdr:to>
      <xdr:col>12</xdr:col>
      <xdr:colOff>295275</xdr:colOff>
      <xdr:row>10</xdr:row>
      <xdr:rowOff>419100</xdr:rowOff>
    </xdr:to>
    <xdr:cxnSp macro="">
      <xdr:nvCxnSpPr>
        <xdr:cNvPr id="51783" name="Connecteur droit avec flèche 2"/>
        <xdr:cNvCxnSpPr>
          <a:cxnSpLocks noChangeShapeType="1"/>
        </xdr:cNvCxnSpPr>
      </xdr:nvCxnSpPr>
      <xdr:spPr bwMode="auto">
        <a:xfrm>
          <a:off x="6210300" y="5334000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16</xdr:col>
      <xdr:colOff>676275</xdr:colOff>
      <xdr:row>9</xdr:row>
      <xdr:rowOff>514350</xdr:rowOff>
    </xdr:from>
    <xdr:to>
      <xdr:col>16</xdr:col>
      <xdr:colOff>676275</xdr:colOff>
      <xdr:row>11</xdr:row>
      <xdr:rowOff>9525</xdr:rowOff>
    </xdr:to>
    <xdr:cxnSp macro="">
      <xdr:nvCxnSpPr>
        <xdr:cNvPr id="51784" name="Connecteur droit avec flèche 2"/>
        <xdr:cNvCxnSpPr>
          <a:cxnSpLocks noChangeShapeType="1"/>
        </xdr:cNvCxnSpPr>
      </xdr:nvCxnSpPr>
      <xdr:spPr bwMode="auto">
        <a:xfrm>
          <a:off x="8048625" y="5362575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9</xdr:row>
      <xdr:rowOff>438150</xdr:rowOff>
    </xdr:from>
    <xdr:to>
      <xdr:col>6</xdr:col>
      <xdr:colOff>285750</xdr:colOff>
      <xdr:row>10</xdr:row>
      <xdr:rowOff>361950</xdr:rowOff>
    </xdr:to>
    <xdr:cxnSp macro="">
      <xdr:nvCxnSpPr>
        <xdr:cNvPr id="52805" name="Connecteur droit avec flèche 2"/>
        <xdr:cNvCxnSpPr>
          <a:cxnSpLocks noChangeShapeType="1"/>
        </xdr:cNvCxnSpPr>
      </xdr:nvCxnSpPr>
      <xdr:spPr bwMode="auto">
        <a:xfrm>
          <a:off x="3295650" y="5286375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323850</xdr:colOff>
      <xdr:row>9</xdr:row>
      <xdr:rowOff>466725</xdr:rowOff>
    </xdr:from>
    <xdr:to>
      <xdr:col>9</xdr:col>
      <xdr:colOff>323850</xdr:colOff>
      <xdr:row>10</xdr:row>
      <xdr:rowOff>390525</xdr:rowOff>
    </xdr:to>
    <xdr:cxnSp macro="">
      <xdr:nvCxnSpPr>
        <xdr:cNvPr id="52806" name="Connecteur droit avec flèche 2"/>
        <xdr:cNvCxnSpPr>
          <a:cxnSpLocks noChangeShapeType="1"/>
        </xdr:cNvCxnSpPr>
      </xdr:nvCxnSpPr>
      <xdr:spPr bwMode="auto">
        <a:xfrm>
          <a:off x="4714875" y="5314950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485775</xdr:rowOff>
    </xdr:from>
    <xdr:to>
      <xdr:col>12</xdr:col>
      <xdr:colOff>295275</xdr:colOff>
      <xdr:row>10</xdr:row>
      <xdr:rowOff>419100</xdr:rowOff>
    </xdr:to>
    <xdr:cxnSp macro="">
      <xdr:nvCxnSpPr>
        <xdr:cNvPr id="52807" name="Connecteur droit avec flèche 2"/>
        <xdr:cNvCxnSpPr>
          <a:cxnSpLocks noChangeShapeType="1"/>
        </xdr:cNvCxnSpPr>
      </xdr:nvCxnSpPr>
      <xdr:spPr bwMode="auto">
        <a:xfrm>
          <a:off x="6210300" y="5334000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16</xdr:col>
      <xdr:colOff>676275</xdr:colOff>
      <xdr:row>9</xdr:row>
      <xdr:rowOff>514350</xdr:rowOff>
    </xdr:from>
    <xdr:to>
      <xdr:col>16</xdr:col>
      <xdr:colOff>676275</xdr:colOff>
      <xdr:row>11</xdr:row>
      <xdr:rowOff>9525</xdr:rowOff>
    </xdr:to>
    <xdr:cxnSp macro="">
      <xdr:nvCxnSpPr>
        <xdr:cNvPr id="52808" name="Connecteur droit avec flèche 2"/>
        <xdr:cNvCxnSpPr>
          <a:cxnSpLocks noChangeShapeType="1"/>
        </xdr:cNvCxnSpPr>
      </xdr:nvCxnSpPr>
      <xdr:spPr bwMode="auto">
        <a:xfrm>
          <a:off x="8048625" y="5362575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217715</xdr:colOff>
      <xdr:row>7</xdr:row>
      <xdr:rowOff>163286</xdr:rowOff>
    </xdr:from>
    <xdr:to>
      <xdr:col>29</xdr:col>
      <xdr:colOff>149681</xdr:colOff>
      <xdr:row>14</xdr:row>
      <xdr:rowOff>217715</xdr:rowOff>
    </xdr:to>
    <xdr:sp macro="" textlink="">
      <xdr:nvSpPr>
        <xdr:cNvPr id="4" name="Rectangle à coins arrondis 3"/>
        <xdr:cNvSpPr/>
      </xdr:nvSpPr>
      <xdr:spPr bwMode="auto">
        <a:xfrm>
          <a:off x="4109358" y="2735036"/>
          <a:ext cx="12287252" cy="2952750"/>
        </a:xfrm>
        <a:prstGeom prst="wedgeRoundRectCallout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  <a:p>
          <a:pPr algn="l"/>
          <a:r>
            <a:rPr lang="fr-FR" sz="2000"/>
            <a:t>Bonjour, j'ai fait plusieurs</a:t>
          </a:r>
          <a:r>
            <a:rPr lang="fr-FR" sz="2000" baseline="0"/>
            <a:t> essais afin de pouvoir renseigner les créneaux horaires de C10:I40. Mais comme la date change, les infos ne se décalent pas.</a:t>
          </a:r>
        </a:p>
        <a:p>
          <a:pPr algn="l"/>
          <a:r>
            <a:rPr lang="fr-FR" sz="2000" baseline="0"/>
            <a:t>J'ai déjà grace à une formule de ce type: =SI(JOURSEM(B10;2)&gt;5;"";DECALER(horaires!$C$2;$W$83;JOURSEM(Feuille mensuelle AMBUL!B10;2))) </a:t>
          </a:r>
        </a:p>
        <a:p>
          <a:pPr algn="l"/>
          <a:r>
            <a:rPr lang="fr-FR" sz="2000" baseline="0"/>
            <a:t>Que l'on m'a donné sur ce forum et merci encore.</a:t>
          </a:r>
        </a:p>
        <a:p>
          <a:pPr algn="l"/>
          <a:r>
            <a:rPr lang="fr-FR" sz="2000" baseline="0"/>
            <a:t>j'ai réussit à décaler avec les jours de week-end... Reste que je ne parviens pas à faire avec quatre colonnes.</a:t>
          </a:r>
        </a:p>
        <a:p>
          <a:pPr algn="l"/>
          <a:r>
            <a:rPr lang="fr-FR" sz="2000" baseline="0"/>
            <a:t>J'aimerai que lorsque je change l'indice en Q3, les créneaux horaires C10:I40 se renseignent comme sur la feuille mensuelle AMBUL prete.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lendrierBDForm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alendrier"/>
    </sheetNames>
    <sheetDataSet>
      <sheetData sheetId="0">
        <row r="2">
          <cell r="C2" t="str">
            <v>Marquet</v>
          </cell>
          <cell r="D2" t="str">
            <v>Gilles</v>
          </cell>
          <cell r="F2" t="str">
            <v>Accepte</v>
          </cell>
          <cell r="G2">
            <v>39818</v>
          </cell>
          <cell r="H2">
            <v>39821</v>
          </cell>
        </row>
        <row r="3">
          <cell r="C3" t="str">
            <v>Marquet</v>
          </cell>
          <cell r="D3" t="str">
            <v>Paul</v>
          </cell>
          <cell r="F3" t="str">
            <v>Attente</v>
          </cell>
          <cell r="G3">
            <v>39854</v>
          </cell>
          <cell r="H3">
            <v>39857</v>
          </cell>
        </row>
        <row r="4">
          <cell r="C4" t="str">
            <v>Sncf</v>
          </cell>
          <cell r="D4" t="str">
            <v>Martin</v>
          </cell>
          <cell r="F4" t="str">
            <v>Accepte</v>
          </cell>
          <cell r="G4">
            <v>39944</v>
          </cell>
          <cell r="H4">
            <v>39947</v>
          </cell>
        </row>
        <row r="5">
          <cell r="C5" t="str">
            <v>Marquet</v>
          </cell>
          <cell r="D5" t="str">
            <v>Martin</v>
          </cell>
          <cell r="F5" t="str">
            <v>Accepte</v>
          </cell>
          <cell r="G5">
            <v>39874</v>
          </cell>
          <cell r="H5">
            <v>39878</v>
          </cell>
        </row>
        <row r="6">
          <cell r="C6" t="str">
            <v>Sncf</v>
          </cell>
          <cell r="D6" t="str">
            <v>Zoe</v>
          </cell>
          <cell r="F6" t="str">
            <v>Accepte</v>
          </cell>
          <cell r="G6">
            <v>39967</v>
          </cell>
          <cell r="H6">
            <v>39969</v>
          </cell>
        </row>
        <row r="7">
          <cell r="C7" t="str">
            <v>Marquet</v>
          </cell>
          <cell r="D7" t="str">
            <v>Paul</v>
          </cell>
          <cell r="F7" t="str">
            <v>Accepte</v>
          </cell>
          <cell r="G7">
            <v>39993</v>
          </cell>
          <cell r="H7">
            <v>39997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</row>
      </sheetData>
      <sheetData sheetId="1">
        <row r="2">
          <cell r="AT2" t="str">
            <v>Marquet</v>
          </cell>
        </row>
        <row r="3">
          <cell r="AT3" t="str">
            <v>Sncf</v>
          </cell>
        </row>
        <row r="4">
          <cell r="AT4">
            <v>0</v>
          </cell>
        </row>
        <row r="5">
          <cell r="AT5">
            <v>0</v>
          </cell>
        </row>
        <row r="6">
          <cell r="AT6">
            <v>0</v>
          </cell>
        </row>
        <row r="7">
          <cell r="AT7">
            <v>0</v>
          </cell>
        </row>
        <row r="8">
          <cell r="AT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U67"/>
  <sheetViews>
    <sheetView showZeros="0" zoomScale="70" workbookViewId="0">
      <selection activeCell="I16" sqref="I16:K16"/>
    </sheetView>
  </sheetViews>
  <sheetFormatPr baseColWidth="10" defaultRowHeight="12.75"/>
  <cols>
    <col min="1" max="1" width="13.28515625" customWidth="1"/>
    <col min="2" max="2" width="4.28515625" customWidth="1"/>
    <col min="3" max="3" width="1.42578125" customWidth="1"/>
    <col min="4" max="4" width="10.5703125" customWidth="1"/>
    <col min="5" max="5" width="8.85546875" customWidth="1"/>
    <col min="6" max="6" width="6.7109375" customWidth="1"/>
    <col min="7" max="7" width="6.140625" customWidth="1"/>
    <col min="8" max="8" width="7.85546875" customWidth="1"/>
    <col min="9" max="10" width="6.7109375" customWidth="1"/>
    <col min="11" max="11" width="9.42578125" customWidth="1"/>
    <col min="12" max="13" width="6.7109375" customWidth="1"/>
    <col min="14" max="14" width="9.28515625" customWidth="1"/>
    <col min="15" max="15" width="4" customWidth="1"/>
    <col min="16" max="16" width="1.85546875" customWidth="1"/>
    <col min="17" max="17" width="19.140625" customWidth="1"/>
    <col min="18" max="18" width="3.28515625" customWidth="1"/>
    <col min="19" max="19" width="10.85546875" customWidth="1"/>
    <col min="20" max="26" width="12.7109375" customWidth="1"/>
    <col min="27" max="27" width="3.42578125" customWidth="1"/>
    <col min="28" max="28" width="4.140625" customWidth="1"/>
    <col min="29" max="29" width="2.85546875" customWidth="1"/>
    <col min="39" max="39" width="14.42578125" customWidth="1"/>
  </cols>
  <sheetData>
    <row r="1" spans="1:40" s="32" customFormat="1" ht="33" customHeight="1">
      <c r="A1" s="148" t="s">
        <v>105</v>
      </c>
      <c r="B1" s="42"/>
      <c r="C1" s="42"/>
      <c r="D1" s="42"/>
      <c r="E1" s="43"/>
      <c r="F1" s="43"/>
      <c r="G1" s="570" t="s">
        <v>130</v>
      </c>
      <c r="H1" s="571"/>
      <c r="I1" s="571"/>
      <c r="J1" s="571"/>
      <c r="K1" s="571"/>
      <c r="L1" s="571"/>
      <c r="M1" s="571"/>
      <c r="N1" s="571"/>
      <c r="O1" s="571"/>
      <c r="P1" s="571"/>
      <c r="Q1" s="571"/>
      <c r="R1" s="44"/>
      <c r="S1" s="572" t="s">
        <v>0</v>
      </c>
      <c r="T1" s="572"/>
      <c r="U1" s="572"/>
      <c r="V1" s="572"/>
      <c r="W1" s="572"/>
      <c r="X1" s="572"/>
      <c r="Y1" s="572"/>
      <c r="Z1" s="572"/>
      <c r="AA1" s="572"/>
      <c r="AB1" s="572"/>
      <c r="AC1" s="573"/>
    </row>
    <row r="2" spans="1:40" ht="35.25" customHeight="1">
      <c r="A2" s="149"/>
      <c r="B2" s="143" t="s">
        <v>1</v>
      </c>
      <c r="C2" s="150"/>
      <c r="D2" s="574" t="s">
        <v>125</v>
      </c>
      <c r="E2" s="574"/>
      <c r="F2" s="574"/>
      <c r="G2" s="574"/>
      <c r="H2" s="575">
        <v>2012</v>
      </c>
      <c r="I2" s="575"/>
      <c r="J2" s="151"/>
      <c r="K2" s="152" t="s">
        <v>2</v>
      </c>
      <c r="L2" s="576" t="s">
        <v>131</v>
      </c>
      <c r="M2" s="576"/>
      <c r="N2" s="576"/>
      <c r="O2" s="576"/>
      <c r="P2" s="576"/>
      <c r="Q2" s="576"/>
      <c r="R2" s="577" t="s">
        <v>25</v>
      </c>
      <c r="S2" s="577"/>
      <c r="T2" s="577"/>
      <c r="U2" s="577"/>
      <c r="V2" s="577"/>
      <c r="W2" s="577"/>
      <c r="X2" s="577"/>
      <c r="Y2" s="577"/>
      <c r="Z2" s="577"/>
      <c r="AA2" s="578">
        <v>4.2</v>
      </c>
      <c r="AB2" s="578" t="e">
        <f>VLOOKUP($S$3,#REF!,9)</f>
        <v>#REF!</v>
      </c>
      <c r="AC2" s="579" t="e">
        <f>VLOOKUP($S$3,#REF!,9)</f>
        <v>#REF!</v>
      </c>
    </row>
    <row r="3" spans="1:40" ht="33" customHeight="1">
      <c r="A3" s="561" t="e">
        <f>#REF!</f>
        <v>#REF!</v>
      </c>
      <c r="B3" s="562"/>
      <c r="C3" s="562"/>
      <c r="D3" s="562"/>
      <c r="E3" s="29"/>
      <c r="F3" s="27"/>
      <c r="G3" s="28"/>
      <c r="H3" s="26"/>
      <c r="I3" s="26"/>
      <c r="J3" s="26"/>
      <c r="K3" s="65" t="s">
        <v>3</v>
      </c>
      <c r="L3" s="563" t="s">
        <v>132</v>
      </c>
      <c r="M3" s="563"/>
      <c r="N3" s="563"/>
      <c r="O3" s="563"/>
      <c r="P3" s="563"/>
      <c r="Q3" s="563"/>
      <c r="R3" s="27"/>
      <c r="S3" s="28">
        <v>34</v>
      </c>
      <c r="T3" s="37"/>
      <c r="U3" s="38"/>
      <c r="V3" s="38"/>
      <c r="W3" s="38"/>
      <c r="X3" s="38"/>
      <c r="Y3" s="39"/>
      <c r="Z3" s="65" t="s">
        <v>23</v>
      </c>
      <c r="AA3" s="564">
        <v>91</v>
      </c>
      <c r="AB3" s="564"/>
      <c r="AC3" s="565"/>
    </row>
    <row r="4" spans="1:40" ht="31.5" customHeight="1">
      <c r="A4" s="566">
        <v>41022</v>
      </c>
      <c r="B4" s="567"/>
      <c r="C4" s="567"/>
      <c r="D4" s="567"/>
      <c r="E4" s="567"/>
      <c r="F4" s="567"/>
      <c r="G4" s="567"/>
      <c r="H4" s="567"/>
      <c r="I4" s="26"/>
      <c r="J4" s="26"/>
      <c r="K4" s="27"/>
      <c r="L4" s="36"/>
      <c r="M4" s="36"/>
      <c r="N4" s="36"/>
      <c r="O4" s="36"/>
      <c r="P4" s="36"/>
      <c r="Q4" s="36"/>
      <c r="R4" s="569" t="s">
        <v>26</v>
      </c>
      <c r="S4" s="569"/>
      <c r="T4" s="569"/>
      <c r="U4" s="569"/>
      <c r="V4" s="569"/>
      <c r="W4" s="569"/>
      <c r="X4" s="569"/>
      <c r="Y4" s="569"/>
      <c r="Z4" s="569"/>
      <c r="AA4" s="564">
        <v>3.5</v>
      </c>
      <c r="AB4" s="564" t="e">
        <f>VLOOKUP($S$3,#REF!,9)</f>
        <v>#REF!</v>
      </c>
      <c r="AC4" s="565" t="e">
        <f>VLOOKUP($S$3,#REF!,9)</f>
        <v>#REF!</v>
      </c>
    </row>
    <row r="5" spans="1:40" ht="39" customHeight="1">
      <c r="A5" s="568"/>
      <c r="B5" s="567"/>
      <c r="C5" s="567"/>
      <c r="D5" s="567"/>
      <c r="E5" s="567"/>
      <c r="F5" s="567"/>
      <c r="G5" s="567"/>
      <c r="H5" s="567"/>
      <c r="I5" s="26"/>
      <c r="J5" s="26"/>
      <c r="K5" s="27"/>
      <c r="L5" s="36"/>
      <c r="M5" s="36"/>
      <c r="N5" s="36"/>
      <c r="O5" s="36"/>
      <c r="P5" s="36"/>
      <c r="Q5" s="36"/>
      <c r="R5" s="33" t="e">
        <f>VLOOKUP($S$3,#REF!,7)</f>
        <v>#REF!</v>
      </c>
      <c r="S5" s="503" t="s">
        <v>103</v>
      </c>
      <c r="T5" s="503"/>
      <c r="U5" s="503"/>
      <c r="V5" s="503"/>
      <c r="W5" s="503"/>
      <c r="X5" s="503"/>
      <c r="Y5" s="503"/>
      <c r="Z5" s="503"/>
      <c r="AA5" s="564">
        <v>21</v>
      </c>
      <c r="AB5" s="564"/>
      <c r="AC5" s="565"/>
    </row>
    <row r="6" spans="1:40" s="9" customFormat="1" ht="38.25" customHeight="1">
      <c r="A6" s="171" t="e">
        <f>VLOOKUP($S$3,#REF!,40)</f>
        <v>#REF!</v>
      </c>
      <c r="B6" s="172" t="s">
        <v>37</v>
      </c>
      <c r="C6" s="197" t="e">
        <f>VLOOKUP($S$3,#REF!,34)</f>
        <v>#REF!</v>
      </c>
      <c r="D6" s="169"/>
      <c r="E6" s="169"/>
      <c r="F6" s="169"/>
      <c r="G6" s="169"/>
      <c r="H6" s="169"/>
      <c r="I6" s="535" t="s">
        <v>4</v>
      </c>
      <c r="J6" s="535"/>
      <c r="K6" s="535"/>
      <c r="L6" s="41"/>
      <c r="M6" s="24"/>
      <c r="N6" s="24"/>
      <c r="O6" s="24"/>
      <c r="P6" s="25"/>
      <c r="Q6" s="25"/>
      <c r="R6" s="24" t="e">
        <f>VLOOKUP($S$3,#REF!,6)</f>
        <v>#REF!</v>
      </c>
      <c r="S6" s="536" t="s">
        <v>104</v>
      </c>
      <c r="T6" s="536"/>
      <c r="U6" s="536"/>
      <c r="V6" s="536"/>
      <c r="W6" s="536"/>
      <c r="X6" s="536"/>
      <c r="Y6" s="536"/>
      <c r="Z6" s="170" t="s">
        <v>106</v>
      </c>
      <c r="AA6" s="537">
        <v>22.5</v>
      </c>
      <c r="AB6" s="537"/>
      <c r="AC6" s="538"/>
    </row>
    <row r="7" spans="1:40" ht="28.5" customHeight="1" thickBot="1">
      <c r="A7" s="153"/>
      <c r="B7" s="154"/>
      <c r="C7" s="155"/>
      <c r="D7" s="156"/>
      <c r="E7" s="157" t="s">
        <v>27</v>
      </c>
      <c r="F7" s="158"/>
      <c r="G7" s="154"/>
      <c r="H7" s="539" t="e">
        <f>VLOOKUP($S$3,#REF!,22)</f>
        <v>#REF!</v>
      </c>
      <c r="I7" s="539"/>
      <c r="J7" s="539"/>
      <c r="K7" s="539"/>
      <c r="L7" s="154"/>
      <c r="M7" s="154"/>
      <c r="N7" s="154"/>
      <c r="O7" s="154"/>
      <c r="P7" s="159"/>
      <c r="Q7" s="159"/>
      <c r="R7" s="154"/>
      <c r="S7" s="160"/>
      <c r="T7" s="155"/>
      <c r="U7" s="161"/>
      <c r="V7" s="162"/>
      <c r="W7" s="162"/>
      <c r="X7" s="162"/>
      <c r="Y7" s="163"/>
      <c r="Z7" s="164"/>
      <c r="AA7" s="164"/>
      <c r="AB7" s="165"/>
      <c r="AC7" s="166"/>
    </row>
    <row r="8" spans="1:40" ht="30" customHeight="1" thickBot="1">
      <c r="A8" s="74"/>
      <c r="B8" s="75"/>
      <c r="C8" s="146"/>
      <c r="D8" s="540" t="s">
        <v>118</v>
      </c>
      <c r="E8" s="541"/>
      <c r="F8" s="541"/>
      <c r="G8" s="541"/>
      <c r="H8" s="541"/>
      <c r="I8" s="541"/>
      <c r="J8" s="541"/>
      <c r="K8" s="541"/>
      <c r="L8" s="541"/>
      <c r="M8" s="541"/>
      <c r="N8" s="541"/>
      <c r="O8" s="541"/>
      <c r="P8" s="541"/>
      <c r="Q8" s="542"/>
      <c r="R8" s="543">
        <f>SUM(R10:R40)</f>
        <v>0</v>
      </c>
      <c r="S8" s="540" t="s">
        <v>20</v>
      </c>
      <c r="T8" s="541"/>
      <c r="U8" s="541"/>
      <c r="V8" s="541"/>
      <c r="W8" s="541"/>
      <c r="X8" s="541"/>
      <c r="Y8" s="541"/>
      <c r="Z8" s="541"/>
      <c r="AA8" s="541"/>
      <c r="AB8" s="541"/>
      <c r="AC8" s="542"/>
      <c r="AG8" t="s">
        <v>70</v>
      </c>
      <c r="AH8" t="s">
        <v>39</v>
      </c>
      <c r="AI8" t="s">
        <v>73</v>
      </c>
      <c r="AJ8" t="s">
        <v>75</v>
      </c>
      <c r="AK8" t="s">
        <v>77</v>
      </c>
      <c r="AL8" t="s">
        <v>79</v>
      </c>
      <c r="AM8" t="s">
        <v>81</v>
      </c>
      <c r="AN8" t="s">
        <v>83</v>
      </c>
    </row>
    <row r="9" spans="1:40" s="8" customFormat="1" ht="113.25" customHeight="1" thickBot="1">
      <c r="A9" s="141"/>
      <c r="B9" s="142"/>
      <c r="C9" s="22"/>
      <c r="D9" s="546" t="s">
        <v>47</v>
      </c>
      <c r="E9" s="547"/>
      <c r="F9" s="548" t="s">
        <v>124</v>
      </c>
      <c r="G9" s="549"/>
      <c r="H9" s="550"/>
      <c r="I9" s="551" t="str">
        <f>IF(L3="karine","CSAPA SAUMUROISE","PREVENTION")</f>
        <v>PREVENTION</v>
      </c>
      <c r="J9" s="552"/>
      <c r="K9" s="553"/>
      <c r="L9" s="554" t="s">
        <v>123</v>
      </c>
      <c r="M9" s="554"/>
      <c r="N9" s="555"/>
      <c r="O9" s="556"/>
      <c r="P9" s="557"/>
      <c r="Q9" s="168" t="s">
        <v>116</v>
      </c>
      <c r="R9" s="544"/>
      <c r="S9" s="101" t="s">
        <v>93</v>
      </c>
      <c r="T9" s="76" t="s">
        <v>100</v>
      </c>
      <c r="U9" s="76" t="str">
        <f>IF(W44="","","Congés RTT")</f>
        <v>Congés RTT</v>
      </c>
      <c r="V9" s="76" t="s">
        <v>101</v>
      </c>
      <c r="W9" s="76" t="str">
        <f>IF(Y44="","",IF(Y44="J.D. (5)","Congés de conversion prime (JD)"))</f>
        <v>Congés de conversion prime (JD)</v>
      </c>
      <c r="X9" s="76" t="s">
        <v>102</v>
      </c>
      <c r="Y9" s="77" t="s">
        <v>21</v>
      </c>
      <c r="Z9" s="147" t="s">
        <v>31</v>
      </c>
      <c r="AA9" s="558" t="s">
        <v>49</v>
      </c>
      <c r="AB9" s="559"/>
      <c r="AC9" s="560"/>
      <c r="AG9" s="72" t="s">
        <v>71</v>
      </c>
      <c r="AH9" s="88" t="s">
        <v>72</v>
      </c>
      <c r="AI9" s="8" t="s">
        <v>74</v>
      </c>
      <c r="AJ9" s="8" t="s">
        <v>76</v>
      </c>
      <c r="AK9" s="8" t="s">
        <v>78</v>
      </c>
      <c r="AL9" s="8" t="s">
        <v>80</v>
      </c>
      <c r="AM9" s="8" t="s">
        <v>82</v>
      </c>
      <c r="AN9" s="90">
        <v>40344</v>
      </c>
    </row>
    <row r="10" spans="1:40" s="12" customFormat="1" ht="68.25" customHeight="1" thickBot="1">
      <c r="A10" s="511" t="s">
        <v>94</v>
      </c>
      <c r="B10" s="512"/>
      <c r="C10" s="23"/>
      <c r="D10" s="513" t="s">
        <v>154</v>
      </c>
      <c r="E10" s="514"/>
      <c r="F10" s="514"/>
      <c r="G10" s="514"/>
      <c r="H10" s="514"/>
      <c r="I10" s="514"/>
      <c r="J10" s="514"/>
      <c r="K10" s="514"/>
      <c r="L10" s="514"/>
      <c r="M10" s="514"/>
      <c r="N10" s="514"/>
      <c r="O10" s="514"/>
      <c r="P10" s="514"/>
      <c r="Q10" s="515"/>
      <c r="R10" s="544"/>
      <c r="S10" s="516"/>
      <c r="T10" s="517"/>
      <c r="U10" s="517"/>
      <c r="V10" s="517"/>
      <c r="W10" s="517"/>
      <c r="X10" s="517"/>
      <c r="Y10" s="517"/>
      <c r="Z10" s="517"/>
      <c r="AA10" s="517"/>
      <c r="AB10" s="517"/>
      <c r="AC10" s="518"/>
    </row>
    <row r="11" spans="1:40" s="19" customFormat="1" ht="35.1" customHeight="1">
      <c r="A11" s="203" t="s">
        <v>9</v>
      </c>
      <c r="B11" s="120">
        <v>1</v>
      </c>
      <c r="C11" s="121"/>
      <c r="D11" s="489">
        <v>0</v>
      </c>
      <c r="E11" s="490"/>
      <c r="F11" s="525"/>
      <c r="G11" s="526"/>
      <c r="H11" s="527"/>
      <c r="I11" s="528"/>
      <c r="J11" s="528"/>
      <c r="K11" s="529"/>
      <c r="L11" s="530"/>
      <c r="M11" s="528"/>
      <c r="N11" s="529"/>
      <c r="O11" s="531"/>
      <c r="P11" s="532"/>
      <c r="Q11" s="207"/>
      <c r="R11" s="544"/>
      <c r="S11" s="533"/>
      <c r="T11" s="122"/>
      <c r="U11" s="123"/>
      <c r="V11" s="123"/>
      <c r="W11" s="123"/>
      <c r="X11" s="123"/>
      <c r="Y11" s="188"/>
      <c r="Z11" s="188"/>
      <c r="AA11" s="519"/>
      <c r="AB11" s="520"/>
      <c r="AC11" s="521"/>
      <c r="AE11" s="12"/>
    </row>
    <row r="12" spans="1:40" s="10" customFormat="1" ht="35.1" customHeight="1">
      <c r="A12" s="203" t="s">
        <v>10</v>
      </c>
      <c r="B12" s="103">
        <f>1+B11</f>
        <v>2</v>
      </c>
      <c r="C12" s="124"/>
      <c r="D12" s="494">
        <v>6.5</v>
      </c>
      <c r="E12" s="495"/>
      <c r="F12" s="496">
        <v>7</v>
      </c>
      <c r="G12" s="497"/>
      <c r="H12" s="498"/>
      <c r="I12" s="497"/>
      <c r="J12" s="497"/>
      <c r="K12" s="498"/>
      <c r="L12" s="496">
        <v>0.5</v>
      </c>
      <c r="M12" s="497"/>
      <c r="N12" s="498"/>
      <c r="O12" s="479"/>
      <c r="P12" s="480"/>
      <c r="Q12" s="234"/>
      <c r="R12" s="544"/>
      <c r="S12" s="534"/>
      <c r="T12" s="117"/>
      <c r="U12" s="104"/>
      <c r="V12" s="104"/>
      <c r="W12" s="104"/>
      <c r="X12" s="104"/>
      <c r="Y12" s="105"/>
      <c r="Z12" s="134"/>
      <c r="AA12" s="522"/>
      <c r="AB12" s="523"/>
      <c r="AC12" s="524"/>
      <c r="AD12" s="19"/>
      <c r="AE12" s="12"/>
    </row>
    <row r="13" spans="1:40" s="10" customFormat="1" ht="35.1" customHeight="1">
      <c r="A13" s="203" t="s">
        <v>11</v>
      </c>
      <c r="B13" s="103">
        <f>1+B12</f>
        <v>3</v>
      </c>
      <c r="C13" s="124"/>
      <c r="D13" s="494">
        <v>4</v>
      </c>
      <c r="E13" s="495"/>
      <c r="F13" s="496">
        <v>8</v>
      </c>
      <c r="G13" s="497"/>
      <c r="H13" s="498"/>
      <c r="I13" s="496"/>
      <c r="J13" s="497"/>
      <c r="K13" s="498"/>
      <c r="L13" s="496"/>
      <c r="M13" s="497"/>
      <c r="N13" s="498"/>
      <c r="O13" s="479"/>
      <c r="P13" s="480"/>
      <c r="Q13" s="234"/>
      <c r="R13" s="544"/>
      <c r="S13" s="534"/>
      <c r="T13" s="184"/>
      <c r="U13" s="104"/>
      <c r="V13" s="104"/>
      <c r="W13" s="104"/>
      <c r="X13" s="104"/>
      <c r="Y13" s="105"/>
      <c r="Z13" s="129"/>
      <c r="AA13" s="107"/>
      <c r="AB13" s="108"/>
      <c r="AC13" s="109"/>
      <c r="AD13" s="19"/>
      <c r="AE13" s="100">
        <f>D12+D13+D15+3.5</f>
        <v>18</v>
      </c>
    </row>
    <row r="14" spans="1:40" s="10" customFormat="1" ht="35.1" customHeight="1">
      <c r="A14" s="203" t="s">
        <v>5</v>
      </c>
      <c r="B14" s="103">
        <f t="shared" ref="B14:B25" si="0">1+B13</f>
        <v>4</v>
      </c>
      <c r="C14" s="124"/>
      <c r="D14" s="494">
        <v>4</v>
      </c>
      <c r="E14" s="495"/>
      <c r="F14" s="496">
        <v>8</v>
      </c>
      <c r="G14" s="497"/>
      <c r="H14" s="498"/>
      <c r="I14" s="497"/>
      <c r="J14" s="497"/>
      <c r="K14" s="498"/>
      <c r="L14" s="496"/>
      <c r="M14" s="497"/>
      <c r="N14" s="498"/>
      <c r="O14" s="479"/>
      <c r="P14" s="480"/>
      <c r="Q14" s="234"/>
      <c r="R14" s="544"/>
      <c r="S14" s="534"/>
      <c r="T14" s="105"/>
      <c r="U14" s="104"/>
      <c r="V14" s="115"/>
      <c r="W14" s="144"/>
      <c r="X14" s="144"/>
      <c r="Y14" s="105"/>
      <c r="Z14" s="130"/>
      <c r="AA14" s="107"/>
      <c r="AB14" s="108"/>
      <c r="AC14" s="109"/>
      <c r="AD14" s="19"/>
      <c r="AE14" s="12"/>
    </row>
    <row r="15" spans="1:40" s="10" customFormat="1" ht="35.1" customHeight="1">
      <c r="A15" s="203" t="s">
        <v>6</v>
      </c>
      <c r="B15" s="103">
        <f t="shared" si="0"/>
        <v>5</v>
      </c>
      <c r="C15" s="124"/>
      <c r="D15" s="494">
        <v>4</v>
      </c>
      <c r="E15" s="495"/>
      <c r="F15" s="496">
        <v>4</v>
      </c>
      <c r="G15" s="497"/>
      <c r="H15" s="498"/>
      <c r="I15" s="497"/>
      <c r="J15" s="497"/>
      <c r="K15" s="498"/>
      <c r="L15" s="496"/>
      <c r="M15" s="497"/>
      <c r="N15" s="498"/>
      <c r="O15" s="479"/>
      <c r="P15" s="480"/>
      <c r="Q15" s="233"/>
      <c r="R15" s="544"/>
      <c r="S15" s="534"/>
      <c r="T15" s="114"/>
      <c r="U15" s="104"/>
      <c r="V15" s="104"/>
      <c r="W15" s="104"/>
      <c r="X15" s="104"/>
      <c r="Y15" s="105"/>
      <c r="Z15" s="130"/>
      <c r="AA15" s="107"/>
      <c r="AB15" s="108"/>
      <c r="AC15" s="109"/>
      <c r="AD15" s="19"/>
      <c r="AE15" s="12"/>
    </row>
    <row r="16" spans="1:40" s="10" customFormat="1" ht="35.1" customHeight="1">
      <c r="A16" s="203" t="s">
        <v>7</v>
      </c>
      <c r="B16" s="103">
        <f t="shared" si="0"/>
        <v>6</v>
      </c>
      <c r="C16" s="124"/>
      <c r="D16" s="494">
        <v>4</v>
      </c>
      <c r="E16" s="495"/>
      <c r="F16" s="496">
        <v>4</v>
      </c>
      <c r="G16" s="497"/>
      <c r="H16" s="498"/>
      <c r="I16" s="497"/>
      <c r="J16" s="497"/>
      <c r="K16" s="498"/>
      <c r="L16" s="496"/>
      <c r="M16" s="497"/>
      <c r="N16" s="498"/>
      <c r="O16" s="479"/>
      <c r="P16" s="480"/>
      <c r="Q16" s="233"/>
      <c r="R16" s="544"/>
      <c r="S16" s="534"/>
      <c r="T16" s="104"/>
      <c r="U16" s="116"/>
      <c r="V16" s="104"/>
      <c r="W16" s="104"/>
      <c r="X16" s="104"/>
      <c r="Y16" s="105"/>
      <c r="Z16" s="134"/>
      <c r="AA16" s="107"/>
      <c r="AB16" s="108"/>
      <c r="AC16" s="109"/>
      <c r="AD16" s="19"/>
    </row>
    <row r="17" spans="1:99" s="10" customFormat="1" ht="35.1" customHeight="1">
      <c r="A17" s="203" t="s">
        <v>8</v>
      </c>
      <c r="B17" s="103">
        <f t="shared" si="0"/>
        <v>7</v>
      </c>
      <c r="C17" s="124"/>
      <c r="D17" s="494">
        <v>0</v>
      </c>
      <c r="E17" s="495"/>
      <c r="F17" s="496"/>
      <c r="G17" s="497"/>
      <c r="H17" s="498"/>
      <c r="I17" s="497"/>
      <c r="J17" s="497"/>
      <c r="K17" s="498"/>
      <c r="L17" s="496"/>
      <c r="M17" s="497"/>
      <c r="N17" s="498"/>
      <c r="O17" s="479"/>
      <c r="P17" s="480"/>
      <c r="Q17" s="233"/>
      <c r="R17" s="544"/>
      <c r="S17" s="534"/>
      <c r="T17" s="104"/>
      <c r="U17" s="104"/>
      <c r="V17" s="104"/>
      <c r="W17" s="104"/>
      <c r="X17" s="104"/>
      <c r="Y17" s="105"/>
      <c r="Z17" s="134"/>
      <c r="AA17" s="198"/>
      <c r="AB17" s="108"/>
      <c r="AC17" s="199"/>
      <c r="AD17" s="19"/>
      <c r="AE17" s="81"/>
    </row>
    <row r="18" spans="1:99" s="10" customFormat="1" ht="35.1" customHeight="1">
      <c r="A18" s="119" t="s">
        <v>9</v>
      </c>
      <c r="B18" s="120">
        <f t="shared" si="0"/>
        <v>8</v>
      </c>
      <c r="C18" s="124"/>
      <c r="D18" s="489">
        <f t="shared" ref="D18:D25" si="1">D11</f>
        <v>0</v>
      </c>
      <c r="E18" s="490"/>
      <c r="F18" s="489">
        <v>0</v>
      </c>
      <c r="G18" s="491"/>
      <c r="H18" s="490"/>
      <c r="I18" s="489"/>
      <c r="J18" s="491"/>
      <c r="K18" s="490"/>
      <c r="L18" s="489"/>
      <c r="M18" s="491"/>
      <c r="N18" s="490"/>
      <c r="O18" s="479"/>
      <c r="P18" s="480"/>
      <c r="Q18" s="235"/>
      <c r="R18" s="544"/>
      <c r="S18" s="534"/>
      <c r="T18" s="123"/>
      <c r="U18" s="123"/>
      <c r="V18" s="123"/>
      <c r="W18" s="123"/>
      <c r="X18" s="123"/>
      <c r="Y18" s="125"/>
      <c r="Z18" s="215"/>
      <c r="AA18" s="200"/>
      <c r="AB18" s="201"/>
      <c r="AC18" s="202"/>
      <c r="AD18" s="19"/>
    </row>
    <row r="19" spans="1:99" s="10" customFormat="1" ht="35.1" customHeight="1">
      <c r="A19" s="119" t="s">
        <v>10</v>
      </c>
      <c r="B19" s="120">
        <f>1+B18</f>
        <v>9</v>
      </c>
      <c r="C19" s="124"/>
      <c r="D19" s="489">
        <f t="shared" si="1"/>
        <v>6.5</v>
      </c>
      <c r="E19" s="490"/>
      <c r="F19" s="489"/>
      <c r="G19" s="491"/>
      <c r="H19" s="490"/>
      <c r="I19" s="489"/>
      <c r="J19" s="491"/>
      <c r="K19" s="490"/>
      <c r="L19" s="489"/>
      <c r="M19" s="491"/>
      <c r="N19" s="490"/>
      <c r="O19" s="479"/>
      <c r="P19" s="480"/>
      <c r="Q19" s="235"/>
      <c r="R19" s="544"/>
      <c r="S19" s="534"/>
      <c r="T19" s="123" t="s">
        <v>142</v>
      </c>
      <c r="U19" s="123"/>
      <c r="V19" s="123"/>
      <c r="W19" s="123"/>
      <c r="X19" s="123"/>
      <c r="Y19" s="125"/>
      <c r="Z19" s="215"/>
      <c r="AA19" s="200"/>
      <c r="AB19" s="201"/>
      <c r="AC19" s="202"/>
      <c r="AD19" s="19"/>
      <c r="AE19" s="81"/>
    </row>
    <row r="20" spans="1:99" s="10" customFormat="1" ht="35.1" customHeight="1">
      <c r="A20" s="203" t="s">
        <v>11</v>
      </c>
      <c r="B20" s="103">
        <f>1+B19</f>
        <v>10</v>
      </c>
      <c r="C20" s="124"/>
      <c r="D20" s="494">
        <f t="shared" si="1"/>
        <v>4</v>
      </c>
      <c r="E20" s="495"/>
      <c r="F20" s="496">
        <v>5</v>
      </c>
      <c r="G20" s="497"/>
      <c r="H20" s="498"/>
      <c r="I20" s="496"/>
      <c r="J20" s="497"/>
      <c r="K20" s="498"/>
      <c r="L20" s="496"/>
      <c r="M20" s="497"/>
      <c r="N20" s="498"/>
      <c r="O20" s="479"/>
      <c r="P20" s="480"/>
      <c r="Q20" s="233">
        <v>1</v>
      </c>
      <c r="R20" s="544"/>
      <c r="S20" s="534"/>
      <c r="T20" s="104"/>
      <c r="U20" s="104"/>
      <c r="V20" s="104"/>
      <c r="W20" s="104"/>
      <c r="X20" s="104"/>
      <c r="Y20" s="105"/>
      <c r="Z20" s="134"/>
      <c r="AA20" s="198"/>
      <c r="AB20" s="108"/>
      <c r="AC20" s="199"/>
      <c r="AD20" s="113"/>
    </row>
    <row r="21" spans="1:99" s="10" customFormat="1" ht="35.1" customHeight="1">
      <c r="A21" s="203" t="s">
        <v>5</v>
      </c>
      <c r="B21" s="103">
        <f t="shared" si="0"/>
        <v>11</v>
      </c>
      <c r="C21" s="124"/>
      <c r="D21" s="494">
        <f t="shared" si="1"/>
        <v>4</v>
      </c>
      <c r="E21" s="495"/>
      <c r="F21" s="496">
        <v>4</v>
      </c>
      <c r="G21" s="497"/>
      <c r="H21" s="498"/>
      <c r="I21" s="496"/>
      <c r="J21" s="497"/>
      <c r="K21" s="498"/>
      <c r="L21" s="496"/>
      <c r="M21" s="497"/>
      <c r="N21" s="498"/>
      <c r="O21" s="479"/>
      <c r="P21" s="480"/>
      <c r="Q21" s="233"/>
      <c r="R21" s="544"/>
      <c r="S21" s="534"/>
      <c r="T21" s="114"/>
      <c r="U21" s="104"/>
      <c r="V21" s="115"/>
      <c r="W21" s="115"/>
      <c r="X21" s="115"/>
      <c r="Y21" s="212"/>
      <c r="Z21" s="213"/>
      <c r="AA21" s="508"/>
      <c r="AB21" s="509"/>
      <c r="AC21" s="510"/>
      <c r="AD21" s="113"/>
    </row>
    <row r="22" spans="1:99" s="10" customFormat="1" ht="35.1" customHeight="1">
      <c r="A22" s="203" t="s">
        <v>6</v>
      </c>
      <c r="B22" s="103">
        <f t="shared" si="0"/>
        <v>12</v>
      </c>
      <c r="C22" s="124"/>
      <c r="D22" s="494">
        <f t="shared" si="1"/>
        <v>4</v>
      </c>
      <c r="E22" s="495"/>
      <c r="F22" s="496">
        <v>4</v>
      </c>
      <c r="G22" s="497"/>
      <c r="H22" s="498"/>
      <c r="I22" s="496"/>
      <c r="J22" s="497"/>
      <c r="K22" s="498"/>
      <c r="L22" s="496"/>
      <c r="M22" s="497"/>
      <c r="N22" s="498"/>
      <c r="O22" s="479"/>
      <c r="P22" s="480"/>
      <c r="Q22" s="233"/>
      <c r="R22" s="544"/>
      <c r="S22" s="534"/>
      <c r="T22" s="208"/>
      <c r="U22" s="104"/>
      <c r="V22" s="104"/>
      <c r="W22" s="104"/>
      <c r="X22" s="104"/>
      <c r="Y22" s="105"/>
      <c r="Z22" s="130"/>
      <c r="AA22" s="198"/>
      <c r="AB22" s="108"/>
      <c r="AC22" s="199"/>
      <c r="AD22" s="19"/>
      <c r="AF22" s="81"/>
    </row>
    <row r="23" spans="1:99" s="10" customFormat="1" ht="35.1" customHeight="1">
      <c r="A23" s="203" t="s">
        <v>7</v>
      </c>
      <c r="B23" s="103">
        <f t="shared" si="0"/>
        <v>13</v>
      </c>
      <c r="C23" s="124"/>
      <c r="D23" s="494">
        <f t="shared" si="1"/>
        <v>4</v>
      </c>
      <c r="E23" s="495"/>
      <c r="F23" s="496">
        <v>3</v>
      </c>
      <c r="G23" s="497"/>
      <c r="H23" s="498"/>
      <c r="I23" s="496"/>
      <c r="J23" s="497"/>
      <c r="K23" s="498"/>
      <c r="L23" s="496"/>
      <c r="M23" s="497"/>
      <c r="N23" s="498"/>
      <c r="O23" s="479"/>
      <c r="P23" s="480"/>
      <c r="Q23" s="233">
        <v>-1</v>
      </c>
      <c r="R23" s="544"/>
      <c r="S23" s="534"/>
      <c r="T23" s="114"/>
      <c r="U23" s="186"/>
      <c r="V23" s="184"/>
      <c r="W23" s="104"/>
      <c r="X23" s="104"/>
      <c r="Y23" s="105"/>
      <c r="Z23" s="130"/>
      <c r="AA23" s="198"/>
      <c r="AB23" s="108"/>
      <c r="AC23" s="199"/>
      <c r="AD23" s="19"/>
    </row>
    <row r="24" spans="1:99" s="10" customFormat="1" ht="35.1" customHeight="1">
      <c r="A24" s="203" t="s">
        <v>8</v>
      </c>
      <c r="B24" s="103">
        <f t="shared" si="0"/>
        <v>14</v>
      </c>
      <c r="C24" s="124"/>
      <c r="D24" s="494">
        <f t="shared" si="1"/>
        <v>0</v>
      </c>
      <c r="E24" s="495"/>
      <c r="F24" s="227"/>
      <c r="G24" s="228"/>
      <c r="H24" s="229"/>
      <c r="I24" s="496"/>
      <c r="J24" s="497"/>
      <c r="K24" s="498"/>
      <c r="L24" s="496"/>
      <c r="M24" s="497"/>
      <c r="N24" s="498"/>
      <c r="O24" s="479"/>
      <c r="P24" s="480"/>
      <c r="Q24" s="233"/>
      <c r="R24" s="544"/>
      <c r="S24" s="534"/>
      <c r="T24" s="114"/>
      <c r="U24" s="186"/>
      <c r="V24" s="184"/>
      <c r="W24" s="104"/>
      <c r="X24" s="104"/>
      <c r="Y24" s="105"/>
      <c r="Z24" s="134"/>
      <c r="AA24" s="198"/>
      <c r="AB24" s="108"/>
      <c r="AC24" s="199"/>
      <c r="AD24" s="19"/>
    </row>
    <row r="25" spans="1:99" s="10" customFormat="1" ht="35.1" customHeight="1">
      <c r="A25" s="119" t="s">
        <v>9</v>
      </c>
      <c r="B25" s="120">
        <f t="shared" si="0"/>
        <v>15</v>
      </c>
      <c r="C25" s="124"/>
      <c r="D25" s="489">
        <f t="shared" si="1"/>
        <v>0</v>
      </c>
      <c r="E25" s="490"/>
      <c r="F25" s="209"/>
      <c r="G25" s="210"/>
      <c r="H25" s="211"/>
      <c r="I25" s="489"/>
      <c r="J25" s="491"/>
      <c r="K25" s="490"/>
      <c r="L25" s="489"/>
      <c r="M25" s="491"/>
      <c r="N25" s="490"/>
      <c r="O25" s="479"/>
      <c r="P25" s="480"/>
      <c r="Q25" s="235"/>
      <c r="R25" s="544"/>
      <c r="S25" s="534"/>
      <c r="T25" s="122"/>
      <c r="U25" s="216"/>
      <c r="V25" s="189"/>
      <c r="W25" s="123"/>
      <c r="X25" s="123"/>
      <c r="Y25" s="125"/>
      <c r="Z25" s="132"/>
      <c r="AA25" s="200"/>
      <c r="AB25" s="201"/>
      <c r="AC25" s="202"/>
      <c r="AD25" s="19"/>
    </row>
    <row r="26" spans="1:99" s="10" customFormat="1" ht="35.1" customHeight="1">
      <c r="A26" s="203" t="s">
        <v>10</v>
      </c>
      <c r="B26" s="103">
        <f>1+B25</f>
        <v>16</v>
      </c>
      <c r="C26" s="124"/>
      <c r="D26" s="494">
        <f t="shared" ref="D26:D32" si="2">D12</f>
        <v>6.5</v>
      </c>
      <c r="E26" s="495"/>
      <c r="F26" s="227"/>
      <c r="G26" s="228">
        <v>7</v>
      </c>
      <c r="H26" s="229"/>
      <c r="I26" s="496"/>
      <c r="J26" s="497"/>
      <c r="K26" s="498"/>
      <c r="L26" s="496"/>
      <c r="M26" s="497"/>
      <c r="N26" s="498"/>
      <c r="O26" s="479"/>
      <c r="P26" s="480"/>
      <c r="Q26" s="233">
        <v>0.5</v>
      </c>
      <c r="R26" s="544"/>
      <c r="S26" s="534"/>
      <c r="T26" s="114"/>
      <c r="U26" s="186"/>
      <c r="V26" s="184"/>
      <c r="W26" s="104"/>
      <c r="X26" s="104"/>
      <c r="Y26" s="105"/>
      <c r="Z26" s="106"/>
      <c r="AA26" s="198"/>
      <c r="AB26" s="108"/>
      <c r="AC26" s="199"/>
      <c r="AD26" s="19"/>
      <c r="AE26" s="66" t="e">
        <f>VLOOKUP($S$3,#REF!,9)</f>
        <v>#REF!</v>
      </c>
    </row>
    <row r="27" spans="1:99" s="10" customFormat="1" ht="35.1" customHeight="1">
      <c r="A27" s="203" t="s">
        <v>11</v>
      </c>
      <c r="B27" s="103">
        <f t="shared" ref="B27:B40" si="3">1+B26</f>
        <v>17</v>
      </c>
      <c r="C27" s="124"/>
      <c r="D27" s="494">
        <f t="shared" si="2"/>
        <v>4</v>
      </c>
      <c r="E27" s="495"/>
      <c r="F27" s="227"/>
      <c r="G27" s="228"/>
      <c r="H27" s="229"/>
      <c r="I27" s="496"/>
      <c r="J27" s="497"/>
      <c r="K27" s="498"/>
      <c r="L27" s="496">
        <v>4</v>
      </c>
      <c r="M27" s="497"/>
      <c r="N27" s="498"/>
      <c r="O27" s="479"/>
      <c r="P27" s="480"/>
      <c r="Q27" s="233"/>
      <c r="R27" s="544"/>
      <c r="S27" s="534"/>
      <c r="T27" s="114"/>
      <c r="U27" s="104"/>
      <c r="V27" s="184"/>
      <c r="W27" s="104"/>
      <c r="X27" s="104"/>
      <c r="Y27" s="105"/>
      <c r="Z27" s="129"/>
      <c r="AA27" s="198"/>
      <c r="AB27" s="108"/>
      <c r="AC27" s="199"/>
      <c r="AD27" s="19"/>
    </row>
    <row r="28" spans="1:99" s="61" customFormat="1" ht="35.1" customHeight="1">
      <c r="A28" s="203" t="s">
        <v>5</v>
      </c>
      <c r="B28" s="103">
        <f t="shared" si="3"/>
        <v>18</v>
      </c>
      <c r="C28" s="124"/>
      <c r="D28" s="494">
        <f t="shared" si="2"/>
        <v>4</v>
      </c>
      <c r="E28" s="495"/>
      <c r="F28" s="227"/>
      <c r="G28" s="228"/>
      <c r="H28" s="229"/>
      <c r="I28" s="496"/>
      <c r="J28" s="497"/>
      <c r="K28" s="498"/>
      <c r="L28" s="496">
        <v>4</v>
      </c>
      <c r="M28" s="497"/>
      <c r="N28" s="498"/>
      <c r="O28" s="479"/>
      <c r="P28" s="480"/>
      <c r="Q28" s="233"/>
      <c r="R28" s="544"/>
      <c r="S28" s="534"/>
      <c r="T28" s="114"/>
      <c r="U28" s="116"/>
      <c r="V28" s="184"/>
      <c r="W28" s="104"/>
      <c r="X28" s="104"/>
      <c r="Y28" s="105"/>
      <c r="Z28" s="129"/>
      <c r="AA28" s="198"/>
      <c r="AB28" s="108"/>
      <c r="AC28" s="199"/>
      <c r="AD28" s="71"/>
      <c r="AE28" s="11"/>
      <c r="AF28" s="11"/>
      <c r="AG28" s="11"/>
      <c r="AH28" s="89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</row>
    <row r="29" spans="1:99" s="10" customFormat="1" ht="35.1" customHeight="1">
      <c r="A29" s="203" t="s">
        <v>6</v>
      </c>
      <c r="B29" s="103">
        <f t="shared" si="3"/>
        <v>19</v>
      </c>
      <c r="C29" s="124"/>
      <c r="D29" s="494">
        <f t="shared" si="2"/>
        <v>4</v>
      </c>
      <c r="E29" s="495"/>
      <c r="F29" s="230"/>
      <c r="G29" s="231">
        <v>5</v>
      </c>
      <c r="H29" s="232"/>
      <c r="I29" s="496"/>
      <c r="J29" s="497"/>
      <c r="K29" s="498"/>
      <c r="L29" s="496"/>
      <c r="M29" s="497"/>
      <c r="N29" s="498"/>
      <c r="O29" s="479"/>
      <c r="P29" s="480"/>
      <c r="Q29" s="233">
        <v>1</v>
      </c>
      <c r="R29" s="544"/>
      <c r="S29" s="534"/>
      <c r="T29" s="105"/>
      <c r="U29" s="116"/>
      <c r="V29" s="115"/>
      <c r="W29" s="144"/>
      <c r="X29" s="144"/>
      <c r="Y29" s="105"/>
      <c r="Z29" s="134"/>
      <c r="AA29" s="198"/>
      <c r="AB29" s="108"/>
      <c r="AC29" s="199"/>
      <c r="AD29" s="19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</row>
    <row r="30" spans="1:99" s="10" customFormat="1" ht="35.1" customHeight="1">
      <c r="A30" s="203" t="s">
        <v>7</v>
      </c>
      <c r="B30" s="103">
        <f t="shared" si="3"/>
        <v>20</v>
      </c>
      <c r="C30" s="124"/>
      <c r="D30" s="494">
        <f t="shared" si="2"/>
        <v>4</v>
      </c>
      <c r="E30" s="495"/>
      <c r="F30" s="496">
        <v>5</v>
      </c>
      <c r="G30" s="497"/>
      <c r="H30" s="498"/>
      <c r="I30" s="496"/>
      <c r="J30" s="497"/>
      <c r="K30" s="498"/>
      <c r="L30" s="496"/>
      <c r="M30" s="497"/>
      <c r="N30" s="498"/>
      <c r="O30" s="479"/>
      <c r="P30" s="480"/>
      <c r="Q30" s="233">
        <v>1</v>
      </c>
      <c r="R30" s="544"/>
      <c r="S30" s="534"/>
      <c r="T30" s="206"/>
      <c r="U30" s="116"/>
      <c r="V30" s="104"/>
      <c r="W30" s="104"/>
      <c r="X30" s="104"/>
      <c r="Y30" s="105"/>
      <c r="Z30" s="134"/>
      <c r="AA30" s="198"/>
      <c r="AB30" s="108"/>
      <c r="AC30" s="199"/>
      <c r="AD30" s="19"/>
    </row>
    <row r="31" spans="1:99" s="10" customFormat="1" ht="35.1" customHeight="1">
      <c r="A31" s="203" t="s">
        <v>8</v>
      </c>
      <c r="B31" s="103">
        <f t="shared" si="3"/>
        <v>21</v>
      </c>
      <c r="C31" s="124"/>
      <c r="D31" s="494">
        <f t="shared" si="2"/>
        <v>0</v>
      </c>
      <c r="E31" s="495"/>
      <c r="F31" s="496"/>
      <c r="G31" s="497"/>
      <c r="H31" s="498"/>
      <c r="I31" s="496"/>
      <c r="J31" s="497"/>
      <c r="K31" s="498"/>
      <c r="L31" s="496"/>
      <c r="M31" s="497"/>
      <c r="N31" s="498"/>
      <c r="O31" s="479"/>
      <c r="P31" s="480"/>
      <c r="Q31" s="233"/>
      <c r="R31" s="544"/>
      <c r="S31" s="534"/>
      <c r="T31" s="183"/>
      <c r="U31" s="116"/>
      <c r="V31" s="104"/>
      <c r="W31" s="104"/>
      <c r="X31" s="104"/>
      <c r="Y31" s="105"/>
      <c r="Z31" s="134"/>
      <c r="AA31" s="198"/>
      <c r="AB31" s="108"/>
      <c r="AC31" s="199"/>
      <c r="AD31" s="19"/>
    </row>
    <row r="32" spans="1:99" s="10" customFormat="1" ht="35.1" customHeight="1">
      <c r="A32" s="203" t="s">
        <v>9</v>
      </c>
      <c r="B32" s="120">
        <f t="shared" si="3"/>
        <v>22</v>
      </c>
      <c r="C32" s="124"/>
      <c r="D32" s="489">
        <f t="shared" si="2"/>
        <v>0</v>
      </c>
      <c r="E32" s="490"/>
      <c r="F32" s="489"/>
      <c r="G32" s="491"/>
      <c r="H32" s="490"/>
      <c r="I32" s="489"/>
      <c r="J32" s="491"/>
      <c r="K32" s="490"/>
      <c r="L32" s="489"/>
      <c r="M32" s="491"/>
      <c r="N32" s="490"/>
      <c r="O32" s="479"/>
      <c r="P32" s="480"/>
      <c r="Q32" s="235"/>
      <c r="R32" s="544"/>
      <c r="S32" s="534"/>
      <c r="T32" s="190"/>
      <c r="U32" s="217"/>
      <c r="V32" s="123"/>
      <c r="W32" s="123"/>
      <c r="X32" s="123"/>
      <c r="Y32" s="125"/>
      <c r="Z32" s="215"/>
      <c r="AA32" s="200"/>
      <c r="AB32" s="201"/>
      <c r="AC32" s="202"/>
      <c r="AD32" s="19"/>
    </row>
    <row r="33" spans="1:37" s="20" customFormat="1" ht="35.1" customHeight="1">
      <c r="A33" s="203" t="s">
        <v>10</v>
      </c>
      <c r="B33" s="103">
        <f t="shared" si="3"/>
        <v>23</v>
      </c>
      <c r="C33" s="124"/>
      <c r="D33" s="494">
        <f t="shared" ref="D33:D38" si="4">D12</f>
        <v>6.5</v>
      </c>
      <c r="E33" s="495"/>
      <c r="F33" s="496">
        <v>6.5</v>
      </c>
      <c r="G33" s="497"/>
      <c r="H33" s="498"/>
      <c r="I33" s="496"/>
      <c r="J33" s="497"/>
      <c r="K33" s="498"/>
      <c r="L33" s="496"/>
      <c r="M33" s="497"/>
      <c r="N33" s="498"/>
      <c r="O33" s="479"/>
      <c r="P33" s="480"/>
      <c r="Q33" s="233"/>
      <c r="R33" s="544"/>
      <c r="S33" s="534"/>
      <c r="T33" s="184"/>
      <c r="U33" s="133"/>
      <c r="V33" s="104"/>
      <c r="W33" s="104"/>
      <c r="X33" s="184"/>
      <c r="Y33" s="204"/>
      <c r="Z33" s="134"/>
      <c r="AA33" s="198"/>
      <c r="AB33" s="108"/>
      <c r="AC33" s="199"/>
      <c r="AD33" s="70"/>
    </row>
    <row r="34" spans="1:37" s="10" customFormat="1" ht="35.1" customHeight="1">
      <c r="A34" s="203" t="s">
        <v>11</v>
      </c>
      <c r="B34" s="103">
        <f t="shared" si="3"/>
        <v>24</v>
      </c>
      <c r="C34" s="124"/>
      <c r="D34" s="494">
        <f t="shared" si="4"/>
        <v>4</v>
      </c>
      <c r="E34" s="495"/>
      <c r="F34" s="496">
        <v>6</v>
      </c>
      <c r="G34" s="497"/>
      <c r="H34" s="498"/>
      <c r="I34" s="496"/>
      <c r="J34" s="497"/>
      <c r="K34" s="498"/>
      <c r="L34" s="496"/>
      <c r="M34" s="497"/>
      <c r="N34" s="498"/>
      <c r="O34" s="479"/>
      <c r="P34" s="480"/>
      <c r="Q34" s="233"/>
      <c r="R34" s="544"/>
      <c r="S34" s="534"/>
      <c r="T34" s="184"/>
      <c r="U34" s="116"/>
      <c r="V34" s="104"/>
      <c r="W34" s="104"/>
      <c r="X34" s="184"/>
      <c r="Y34" s="204"/>
      <c r="Z34" s="134"/>
      <c r="AA34" s="198"/>
      <c r="AB34" s="108"/>
      <c r="AC34" s="199"/>
      <c r="AD34" s="19"/>
    </row>
    <row r="35" spans="1:37" s="61" customFormat="1" ht="35.1" customHeight="1">
      <c r="A35" s="203" t="s">
        <v>5</v>
      </c>
      <c r="B35" s="103">
        <f t="shared" si="3"/>
        <v>25</v>
      </c>
      <c r="C35" s="124"/>
      <c r="D35" s="494">
        <f t="shared" si="4"/>
        <v>4</v>
      </c>
      <c r="E35" s="495"/>
      <c r="F35" s="496"/>
      <c r="G35" s="497"/>
      <c r="H35" s="498"/>
      <c r="I35" s="496"/>
      <c r="J35" s="497"/>
      <c r="K35" s="498"/>
      <c r="L35" s="496">
        <v>4</v>
      </c>
      <c r="M35" s="497"/>
      <c r="N35" s="498"/>
      <c r="O35" s="479"/>
      <c r="P35" s="480"/>
      <c r="Q35" s="233"/>
      <c r="R35" s="544"/>
      <c r="S35" s="534"/>
      <c r="T35" s="214"/>
      <c r="U35" s="116"/>
      <c r="V35" s="115"/>
      <c r="W35" s="144"/>
      <c r="X35" s="144"/>
      <c r="Y35" s="105"/>
      <c r="Z35" s="129"/>
      <c r="AA35" s="110"/>
      <c r="AB35" s="111"/>
      <c r="AC35" s="112"/>
      <c r="AD35" s="71"/>
      <c r="AE35" s="11"/>
      <c r="AF35" s="11"/>
      <c r="AG35" s="11"/>
      <c r="AH35" s="11"/>
      <c r="AI35" s="11"/>
      <c r="AJ35" s="11"/>
      <c r="AK35" s="11"/>
    </row>
    <row r="36" spans="1:37" s="10" customFormat="1" ht="35.1" customHeight="1">
      <c r="A36" s="203" t="s">
        <v>6</v>
      </c>
      <c r="B36" s="103">
        <f t="shared" si="3"/>
        <v>26</v>
      </c>
      <c r="C36" s="124"/>
      <c r="D36" s="494">
        <f t="shared" si="4"/>
        <v>4</v>
      </c>
      <c r="E36" s="495"/>
      <c r="F36" s="496"/>
      <c r="G36" s="497"/>
      <c r="H36" s="498"/>
      <c r="I36" s="496"/>
      <c r="J36" s="497"/>
      <c r="K36" s="498"/>
      <c r="L36" s="496">
        <v>4</v>
      </c>
      <c r="M36" s="497"/>
      <c r="N36" s="498"/>
      <c r="O36" s="479"/>
      <c r="P36" s="480"/>
      <c r="Q36" s="233"/>
      <c r="R36" s="544"/>
      <c r="S36" s="534"/>
      <c r="T36" s="104"/>
      <c r="U36" s="133"/>
      <c r="V36" s="104"/>
      <c r="W36" s="104"/>
      <c r="X36" s="104"/>
      <c r="Y36" s="105"/>
      <c r="Z36" s="134"/>
      <c r="AA36" s="110"/>
      <c r="AB36" s="111"/>
      <c r="AC36" s="112"/>
      <c r="AD36" s="19"/>
      <c r="AE36" s="11"/>
      <c r="AF36" s="11"/>
      <c r="AG36" s="11"/>
      <c r="AH36" s="11"/>
      <c r="AI36" s="11"/>
      <c r="AJ36" s="11"/>
      <c r="AK36" s="11"/>
    </row>
    <row r="37" spans="1:37" s="10" customFormat="1" ht="35.1" customHeight="1">
      <c r="A37" s="203" t="s">
        <v>7</v>
      </c>
      <c r="B37" s="103">
        <f t="shared" si="3"/>
        <v>27</v>
      </c>
      <c r="C37" s="124"/>
      <c r="D37" s="494">
        <f t="shared" si="4"/>
        <v>4</v>
      </c>
      <c r="E37" s="495"/>
      <c r="F37" s="496">
        <v>4</v>
      </c>
      <c r="G37" s="497"/>
      <c r="H37" s="498"/>
      <c r="I37" s="496"/>
      <c r="J37" s="497"/>
      <c r="K37" s="498"/>
      <c r="L37" s="496"/>
      <c r="M37" s="497"/>
      <c r="N37" s="498"/>
      <c r="O37" s="479"/>
      <c r="P37" s="480"/>
      <c r="Q37" s="233"/>
      <c r="R37" s="544"/>
      <c r="S37" s="534"/>
      <c r="T37" s="184"/>
      <c r="U37" s="184"/>
      <c r="V37" s="104"/>
      <c r="W37" s="104"/>
      <c r="X37" s="104"/>
      <c r="Y37" s="105"/>
      <c r="Z37" s="184"/>
      <c r="AA37" s="110"/>
      <c r="AB37" s="111"/>
      <c r="AC37" s="112"/>
      <c r="AD37" s="19"/>
      <c r="AE37" s="81">
        <f>D36+D37+D38+D39+D40</f>
        <v>14.5</v>
      </c>
    </row>
    <row r="38" spans="1:37" s="10" customFormat="1" ht="35.1" customHeight="1">
      <c r="A38" s="203" t="s">
        <v>8</v>
      </c>
      <c r="B38" s="103">
        <f t="shared" si="3"/>
        <v>28</v>
      </c>
      <c r="C38" s="124"/>
      <c r="D38" s="494">
        <f t="shared" si="4"/>
        <v>0</v>
      </c>
      <c r="E38" s="495"/>
      <c r="F38" s="496"/>
      <c r="G38" s="497"/>
      <c r="H38" s="498"/>
      <c r="I38" s="496"/>
      <c r="J38" s="497"/>
      <c r="K38" s="498"/>
      <c r="L38" s="496"/>
      <c r="M38" s="497"/>
      <c r="N38" s="498"/>
      <c r="O38" s="479"/>
      <c r="P38" s="480"/>
      <c r="Q38" s="233"/>
      <c r="R38" s="544"/>
      <c r="S38" s="534"/>
      <c r="T38" s="181"/>
      <c r="U38" s="116"/>
      <c r="V38" s="104"/>
      <c r="W38" s="104"/>
      <c r="X38" s="104"/>
      <c r="Y38" s="105"/>
      <c r="Z38" s="184"/>
      <c r="AA38" s="110"/>
      <c r="AB38" s="111"/>
      <c r="AC38" s="112"/>
      <c r="AD38" s="19"/>
    </row>
    <row r="39" spans="1:37" s="10" customFormat="1" ht="35.1" customHeight="1">
      <c r="A39" s="203" t="s">
        <v>9</v>
      </c>
      <c r="B39" s="120">
        <f t="shared" si="3"/>
        <v>29</v>
      </c>
      <c r="C39" s="124"/>
      <c r="D39" s="489">
        <f>D25</f>
        <v>0</v>
      </c>
      <c r="E39" s="490"/>
      <c r="F39" s="489"/>
      <c r="G39" s="491"/>
      <c r="H39" s="490"/>
      <c r="I39" s="489"/>
      <c r="J39" s="491"/>
      <c r="K39" s="490"/>
      <c r="L39" s="489"/>
      <c r="M39" s="491"/>
      <c r="N39" s="490"/>
      <c r="O39" s="479"/>
      <c r="P39" s="480"/>
      <c r="Q39" s="235"/>
      <c r="R39" s="544"/>
      <c r="S39" s="534"/>
      <c r="T39" s="218"/>
      <c r="U39" s="217"/>
      <c r="V39" s="123"/>
      <c r="W39" s="123"/>
      <c r="X39" s="123"/>
      <c r="Y39" s="125"/>
      <c r="Z39" s="189"/>
      <c r="AA39" s="126"/>
      <c r="AB39" s="127"/>
      <c r="AC39" s="128"/>
      <c r="AD39" s="19"/>
      <c r="AF39" s="10">
        <f>151.67*3</f>
        <v>455.01</v>
      </c>
      <c r="AG39" s="10">
        <v>3</v>
      </c>
    </row>
    <row r="40" spans="1:37" s="10" customFormat="1" ht="35.1" customHeight="1">
      <c r="A40" s="203" t="s">
        <v>10</v>
      </c>
      <c r="B40" s="103">
        <f t="shared" si="3"/>
        <v>30</v>
      </c>
      <c r="C40" s="124"/>
      <c r="D40" s="494">
        <f>D12</f>
        <v>6.5</v>
      </c>
      <c r="E40" s="495"/>
      <c r="F40" s="496">
        <v>5</v>
      </c>
      <c r="G40" s="497"/>
      <c r="H40" s="498"/>
      <c r="I40" s="496"/>
      <c r="J40" s="497"/>
      <c r="K40" s="498"/>
      <c r="L40" s="496"/>
      <c r="M40" s="497"/>
      <c r="N40" s="498"/>
      <c r="O40" s="479"/>
      <c r="P40" s="480"/>
      <c r="Q40" s="233">
        <v>-1.5</v>
      </c>
      <c r="R40" s="544"/>
      <c r="S40" s="534"/>
      <c r="T40" s="118"/>
      <c r="U40" s="116"/>
      <c r="V40" s="104"/>
      <c r="W40" s="104"/>
      <c r="X40" s="133"/>
      <c r="Y40" s="105"/>
      <c r="Z40" s="184"/>
      <c r="AA40" s="182"/>
      <c r="AB40" s="111"/>
      <c r="AC40" s="112"/>
      <c r="AD40" s="19"/>
      <c r="AF40" s="10">
        <v>75.83</v>
      </c>
      <c r="AG40" s="82">
        <f>AF40*AG39/AF39</f>
        <v>0.49996703369156725</v>
      </c>
    </row>
    <row r="41" spans="1:37" s="10" customFormat="1" ht="35.1" customHeight="1" thickBot="1">
      <c r="A41" s="203"/>
      <c r="B41" s="103"/>
      <c r="C41" s="145"/>
      <c r="D41" s="481"/>
      <c r="E41" s="482"/>
      <c r="F41" s="481"/>
      <c r="G41" s="483"/>
      <c r="H41" s="482"/>
      <c r="I41" s="236"/>
      <c r="J41" s="237"/>
      <c r="K41" s="238"/>
      <c r="L41" s="236"/>
      <c r="M41" s="237"/>
      <c r="N41" s="238"/>
      <c r="O41" s="239"/>
      <c r="P41" s="240"/>
      <c r="Q41" s="241"/>
      <c r="R41" s="544"/>
      <c r="S41" s="135"/>
      <c r="T41" s="180"/>
      <c r="U41" s="136"/>
      <c r="V41" s="137"/>
      <c r="W41" s="137"/>
      <c r="X41" s="137"/>
      <c r="Y41" s="138"/>
      <c r="Z41" s="137"/>
      <c r="AA41" s="139"/>
      <c r="AB41" s="131"/>
      <c r="AC41" s="140"/>
      <c r="AD41" s="19"/>
      <c r="AG41" s="82"/>
    </row>
    <row r="42" spans="1:37" s="3" customFormat="1" ht="73.5" customHeight="1" thickBot="1">
      <c r="A42" s="469" t="s">
        <v>12</v>
      </c>
      <c r="B42" s="470"/>
      <c r="C42" s="80"/>
      <c r="D42" s="471">
        <f>SUM(D11:E41)</f>
        <v>96.5</v>
      </c>
      <c r="E42" s="472"/>
      <c r="F42" s="473">
        <f>SUM(F12:H41)</f>
        <v>85.5</v>
      </c>
      <c r="G42" s="474"/>
      <c r="H42" s="475"/>
      <c r="I42" s="476">
        <f>SUM(I12:K41)</f>
        <v>0</v>
      </c>
      <c r="J42" s="477"/>
      <c r="K42" s="478"/>
      <c r="L42" s="473">
        <f>SUM(L12:N41)</f>
        <v>16.5</v>
      </c>
      <c r="M42" s="474"/>
      <c r="N42" s="475"/>
      <c r="O42" s="492">
        <f>SUM(P11:P38)</f>
        <v>0</v>
      </c>
      <c r="P42" s="493"/>
      <c r="Q42" s="242">
        <f>F42+L42</f>
        <v>102</v>
      </c>
      <c r="R42" s="545"/>
      <c r="S42" s="68"/>
      <c r="T42" s="243">
        <v>6.5</v>
      </c>
      <c r="U42" s="73"/>
      <c r="V42" s="73"/>
      <c r="W42" s="73"/>
      <c r="X42" s="73"/>
      <c r="Y42" s="69">
        <f>SUM(Y10:Y40)</f>
        <v>0</v>
      </c>
      <c r="Z42" s="69"/>
      <c r="AA42" s="456"/>
      <c r="AB42" s="457"/>
      <c r="AC42" s="458"/>
    </row>
    <row r="43" spans="1:37" s="3" customFormat="1" ht="27.75" customHeight="1" thickBot="1">
      <c r="A43" s="18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 t="s">
        <v>144</v>
      </c>
      <c r="M43" s="17"/>
      <c r="N43" s="17"/>
      <c r="O43" s="17"/>
      <c r="P43" s="17"/>
      <c r="Q43" s="192">
        <f>Q42+T42</f>
        <v>108.5</v>
      </c>
      <c r="R43" s="193"/>
      <c r="S43" s="194"/>
      <c r="T43" s="194"/>
      <c r="U43" s="194"/>
      <c r="V43" s="194"/>
      <c r="W43" s="194"/>
      <c r="X43" s="194"/>
      <c r="Y43" s="194"/>
      <c r="Z43" s="194"/>
      <c r="AA43" s="194"/>
      <c r="AB43" s="195"/>
      <c r="AC43" s="196"/>
    </row>
    <row r="44" spans="1:37" ht="37.5" customHeight="1">
      <c r="A44" s="417" t="s">
        <v>92</v>
      </c>
      <c r="B44" s="459"/>
      <c r="C44" s="459"/>
      <c r="D44" s="459"/>
      <c r="E44" s="459"/>
      <c r="F44" s="459"/>
      <c r="G44" s="459"/>
      <c r="H44" s="459"/>
      <c r="I44" s="418"/>
      <c r="J44" s="28"/>
      <c r="K44" s="460" t="s">
        <v>143</v>
      </c>
      <c r="L44" s="460"/>
      <c r="M44" s="460"/>
      <c r="N44" s="187" t="str">
        <f>D2</f>
        <v>AVRIL</v>
      </c>
      <c r="O44" s="28"/>
      <c r="P44" s="461">
        <f>Q43-D42</f>
        <v>12</v>
      </c>
      <c r="Q44" s="462" t="str">
        <f>IF(Y3="CH1",#REF!,"")</f>
        <v/>
      </c>
      <c r="R44" s="45"/>
      <c r="S44" s="487" t="s">
        <v>139</v>
      </c>
      <c r="T44" s="487"/>
      <c r="U44" s="45"/>
      <c r="V44" s="191" t="s">
        <v>13</v>
      </c>
      <c r="W44" s="191" t="str">
        <f>IF(W50="1,25","RTT 15",IF(W50="1,5","RTT  18",IF(W50="","",IF(W50="0,5","RTT 6",IF(W50="1,92","RTT 23",IF(W50="1","RTT 12",IF(W50="1,46","RTT 17,5")))))))</f>
        <v>RTT 15</v>
      </c>
      <c r="X44" s="191" t="s">
        <v>114</v>
      </c>
      <c r="Y44" s="191" t="s">
        <v>145</v>
      </c>
      <c r="Z44" s="191" t="s">
        <v>113</v>
      </c>
      <c r="AA44" s="58"/>
      <c r="AB44" s="28"/>
      <c r="AC44" s="28"/>
    </row>
    <row r="45" spans="1:37" ht="22.5" customHeight="1">
      <c r="A45" s="463" t="e">
        <f>IF(R6="c","signature du directeur: M. Manceau",IF(R6="E","signature du chef de service éducatif",IF(R6="s","signature de la coordinatrice")))</f>
        <v>#REF!</v>
      </c>
      <c r="B45" s="464"/>
      <c r="C45" s="464"/>
      <c r="D45" s="465"/>
      <c r="E45" s="484" t="str">
        <f>L3</f>
        <v>avec RTT</v>
      </c>
      <c r="F45" s="485"/>
      <c r="G45" s="485"/>
      <c r="H45" s="485"/>
      <c r="I45" s="486"/>
      <c r="J45" s="28"/>
      <c r="K45" s="28"/>
      <c r="L45" s="28"/>
      <c r="M45" s="28"/>
      <c r="N45" s="28"/>
      <c r="O45" s="28"/>
      <c r="P45" s="28"/>
      <c r="Q45" s="28"/>
      <c r="S45" s="244">
        <v>9.1</v>
      </c>
      <c r="T45" s="247" t="s">
        <v>146</v>
      </c>
      <c r="U45" s="488" t="str">
        <f>J54</f>
        <v>Report du Solde du 31/03/12</v>
      </c>
      <c r="V45" s="450" t="e">
        <f>VLOOKUP($S$3,#REF!,15)</f>
        <v>#REF!</v>
      </c>
      <c r="W45" s="452" t="e">
        <f>VLOOKUP($S$3,#REF!,16)</f>
        <v>#REF!</v>
      </c>
      <c r="X45" s="450" t="e">
        <f>VLOOKUP($S$3,#REF!,17)</f>
        <v>#REF!</v>
      </c>
      <c r="Y45" s="452">
        <v>0.84</v>
      </c>
      <c r="Z45" s="454" t="e">
        <f>VLOOKUP($S$3,#REF!,19)</f>
        <v>#REF!</v>
      </c>
      <c r="AA45" s="58"/>
      <c r="AB45" s="28"/>
      <c r="AC45" s="28"/>
    </row>
    <row r="46" spans="1:37" s="21" customFormat="1" ht="23.25" customHeight="1">
      <c r="A46" s="466"/>
      <c r="B46" s="467"/>
      <c r="C46" s="467"/>
      <c r="D46" s="468"/>
      <c r="E46" s="499" t="str">
        <f>L2</f>
        <v>Temps partiel</v>
      </c>
      <c r="F46" s="500"/>
      <c r="G46" s="500"/>
      <c r="H46" s="500"/>
      <c r="I46" s="501"/>
      <c r="J46" s="502" t="s">
        <v>141</v>
      </c>
      <c r="K46" s="503"/>
      <c r="L46" s="503"/>
      <c r="M46" s="503"/>
      <c r="N46" s="503"/>
      <c r="O46" s="177"/>
      <c r="P46" s="504">
        <f>S45+S46+S47</f>
        <v>12.725</v>
      </c>
      <c r="Q46" s="505"/>
      <c r="R46" s="219"/>
      <c r="S46" s="245">
        <f>(P44-S45)*1.25</f>
        <v>3.6250000000000004</v>
      </c>
      <c r="T46" s="221">
        <v>0.25</v>
      </c>
      <c r="U46" s="488"/>
      <c r="V46" s="451"/>
      <c r="W46" s="453" t="e">
        <f>VLOOKUP($P$3,#REF!,15)</f>
        <v>#REF!</v>
      </c>
      <c r="X46" s="451" t="e">
        <f>VLOOKUP($P$3,#REF!,16)</f>
        <v>#REF!</v>
      </c>
      <c r="Y46" s="453"/>
      <c r="Z46" s="455" t="e">
        <f>VLOOKUP($P$3,#REF!,18)</f>
        <v>#REF!</v>
      </c>
      <c r="AA46" s="59"/>
      <c r="AB46" s="419" t="s">
        <v>24</v>
      </c>
      <c r="AC46" s="419"/>
      <c r="AD46" s="419"/>
    </row>
    <row r="47" spans="1:37" ht="22.5" customHeight="1">
      <c r="A47" s="46"/>
      <c r="B47" s="28"/>
      <c r="C47" s="26"/>
      <c r="D47" s="26"/>
      <c r="E47" s="46"/>
      <c r="F47" s="26"/>
      <c r="G47" s="26"/>
      <c r="H47" s="26"/>
      <c r="I47" s="47"/>
      <c r="J47" s="178"/>
      <c r="K47" s="446" t="str">
        <f>D2</f>
        <v>AVRIL</v>
      </c>
      <c r="L47" s="446"/>
      <c r="M47" s="446"/>
      <c r="N47" s="446"/>
      <c r="O47" s="446"/>
      <c r="P47" s="506"/>
      <c r="Q47" s="507"/>
      <c r="R47" s="32"/>
      <c r="S47" s="223"/>
      <c r="T47" s="222" t="s">
        <v>147</v>
      </c>
      <c r="U47" s="48"/>
      <c r="V47" s="447" t="e">
        <f>VLOOKUP($S$3,#REF!,21)</f>
        <v>#REF!</v>
      </c>
      <c r="W47" s="447" t="e">
        <f>VLOOKUP($S$3,#REF!,22)</f>
        <v>#REF!</v>
      </c>
      <c r="X47" s="447" t="e">
        <f>VLOOKUP($S$3,#REF!,23)</f>
        <v>#REF!</v>
      </c>
      <c r="Y47" s="447"/>
      <c r="Z47" s="447" t="e">
        <f>VLOOKUP($S$3,#REF!,25)</f>
        <v>#REF!</v>
      </c>
      <c r="AA47" s="34"/>
      <c r="AB47" s="449" t="s">
        <v>18</v>
      </c>
      <c r="AC47" s="449"/>
      <c r="AD47" s="449"/>
    </row>
    <row r="48" spans="1:37" ht="17.25" customHeight="1">
      <c r="A48" s="46"/>
      <c r="B48" s="26"/>
      <c r="C48" s="28"/>
      <c r="D48" s="26"/>
      <c r="E48" s="50"/>
      <c r="F48" s="26"/>
      <c r="G48" s="26"/>
      <c r="H48" s="26"/>
      <c r="I48" s="47"/>
      <c r="R48" s="35"/>
      <c r="S48" s="32" t="s">
        <v>140</v>
      </c>
      <c r="T48" s="26"/>
      <c r="U48" s="48"/>
      <c r="V48" s="448"/>
      <c r="W48" s="448"/>
      <c r="X48" s="448"/>
      <c r="Y48" s="448"/>
      <c r="Z48" s="448"/>
      <c r="AA48" s="34"/>
      <c r="AB48" s="449"/>
      <c r="AC48" s="449"/>
      <c r="AD48" s="449"/>
    </row>
    <row r="49" spans="1:35" ht="23.25" customHeight="1">
      <c r="A49" s="46"/>
      <c r="B49" s="28"/>
      <c r="C49" s="26"/>
      <c r="D49" s="26"/>
      <c r="E49" s="50"/>
      <c r="F49" s="26"/>
      <c r="G49" s="26"/>
      <c r="H49" s="26"/>
      <c r="I49" s="47"/>
      <c r="J49" s="439" t="s">
        <v>115</v>
      </c>
      <c r="K49" s="440"/>
      <c r="L49" s="441"/>
      <c r="M49" s="442">
        <v>2.5</v>
      </c>
      <c r="N49" s="443"/>
      <c r="O49" s="32"/>
      <c r="Q49" s="15"/>
      <c r="R49" s="444" t="s">
        <v>85</v>
      </c>
      <c r="S49" s="444"/>
      <c r="T49" s="444"/>
      <c r="U49" s="444"/>
      <c r="V49" s="79"/>
      <c r="W49" s="175"/>
      <c r="X49" s="175"/>
      <c r="Y49" s="175"/>
      <c r="Z49" s="51"/>
      <c r="AA49" s="34"/>
      <c r="AB49" s="49"/>
      <c r="AC49" s="49"/>
    </row>
    <row r="50" spans="1:35" ht="27.75" customHeight="1">
      <c r="A50" s="46"/>
      <c r="B50" s="26"/>
      <c r="C50" s="28"/>
      <c r="D50" s="26"/>
      <c r="E50" s="50"/>
      <c r="F50" s="26"/>
      <c r="G50" s="26"/>
      <c r="H50" s="26"/>
      <c r="I50" s="47"/>
      <c r="J50" s="429" t="s">
        <v>119</v>
      </c>
      <c r="K50" s="430"/>
      <c r="L50" s="431"/>
      <c r="M50" s="442">
        <v>-9.3000000000000007</v>
      </c>
      <c r="N50" s="443"/>
      <c r="O50" s="167"/>
      <c r="Q50">
        <v>0</v>
      </c>
      <c r="R50" s="444"/>
      <c r="S50" s="444"/>
      <c r="T50" s="444"/>
      <c r="U50" s="444"/>
      <c r="V50" s="174">
        <v>1</v>
      </c>
      <c r="W50" s="174" t="str">
        <f>IF(Z6="chc","1,25",IF(Z6="chb","1,5",IF(Z6="ch1","",IF(Z6="chl","",IF(Z6="CHE","0,5",IF(Z6="CHA","1,92",IF(Z6="CHD","1",IF(Z6="CHS","1,46"))))))))</f>
        <v>1,25</v>
      </c>
      <c r="X50" s="174"/>
      <c r="Y50" s="246">
        <f>5/12</f>
        <v>0.41666666666666669</v>
      </c>
      <c r="Z50" s="173" t="str">
        <f>IF(B6="C","0,33",IF(B6="0",""))</f>
        <v>0,33</v>
      </c>
      <c r="AA50" s="34"/>
      <c r="AB50" s="445" t="s">
        <v>24</v>
      </c>
      <c r="AC50" s="445"/>
      <c r="AD50" s="445"/>
    </row>
    <row r="51" spans="1:35" ht="23.25" customHeight="1">
      <c r="A51" s="46"/>
      <c r="B51" s="28"/>
      <c r="C51" s="26"/>
      <c r="D51" s="26"/>
      <c r="E51" s="46"/>
      <c r="F51" s="26"/>
      <c r="G51" s="26"/>
      <c r="H51" s="26"/>
      <c r="I51" s="47"/>
      <c r="J51" s="429" t="s">
        <v>120</v>
      </c>
      <c r="K51" s="430"/>
      <c r="L51" s="431"/>
      <c r="M51" s="432">
        <v>5.5</v>
      </c>
      <c r="N51" s="433"/>
      <c r="O51" s="32"/>
      <c r="P51" s="30"/>
      <c r="Q51" s="27"/>
      <c r="R51" s="435" t="s">
        <v>35</v>
      </c>
      <c r="S51" s="435"/>
      <c r="T51" s="435"/>
      <c r="U51" s="436"/>
      <c r="V51" s="437">
        <v>1</v>
      </c>
      <c r="W51" s="427"/>
      <c r="X51" s="427"/>
      <c r="Y51" s="427"/>
      <c r="Z51" s="427">
        <v>0</v>
      </c>
      <c r="AA51" s="34"/>
      <c r="AB51" s="419" t="s">
        <v>24</v>
      </c>
      <c r="AC51" s="419"/>
      <c r="AD51" s="419"/>
    </row>
    <row r="52" spans="1:35" ht="23.25" customHeight="1">
      <c r="A52" s="46"/>
      <c r="B52" s="26"/>
      <c r="C52" s="28"/>
      <c r="D52" s="26"/>
      <c r="E52" s="50"/>
      <c r="F52" s="26"/>
      <c r="G52" s="26"/>
      <c r="H52" s="26"/>
      <c r="I52" s="47"/>
      <c r="J52" s="429" t="s">
        <v>121</v>
      </c>
      <c r="K52" s="430"/>
      <c r="L52" s="431"/>
      <c r="M52" s="432">
        <v>2</v>
      </c>
      <c r="N52" s="433"/>
      <c r="O52" s="220"/>
      <c r="P52" s="176" t="e">
        <f>VLOOKUP($S$3,#REF!,14)</f>
        <v>#REF!</v>
      </c>
      <c r="Q52" s="176"/>
      <c r="R52" s="435"/>
      <c r="S52" s="435"/>
      <c r="T52" s="435"/>
      <c r="U52" s="436"/>
      <c r="V52" s="438"/>
      <c r="W52" s="428"/>
      <c r="X52" s="428"/>
      <c r="Y52" s="428"/>
      <c r="Z52" s="428"/>
      <c r="AA52" s="60"/>
      <c r="AB52" s="419"/>
      <c r="AC52" s="419"/>
      <c r="AD52" s="419"/>
    </row>
    <row r="53" spans="1:35" ht="20.25" customHeight="1">
      <c r="A53" s="52"/>
      <c r="B53" s="41"/>
      <c r="C53" s="40"/>
      <c r="D53" s="40"/>
      <c r="E53" s="52"/>
      <c r="F53" s="40"/>
      <c r="G53" s="40"/>
      <c r="H53" s="40"/>
      <c r="I53" s="53"/>
      <c r="J53" s="429" t="s">
        <v>122</v>
      </c>
      <c r="K53" s="430"/>
      <c r="L53" s="431"/>
      <c r="M53" s="434">
        <f>P46</f>
        <v>12.725</v>
      </c>
      <c r="N53" s="433"/>
      <c r="O53" s="28"/>
      <c r="P53" s="176"/>
      <c r="Q53" s="176"/>
      <c r="R53" s="32"/>
      <c r="S53" s="32"/>
      <c r="T53" s="32"/>
      <c r="U53" s="30"/>
      <c r="V53" s="79"/>
      <c r="W53" s="175"/>
      <c r="X53" s="175"/>
      <c r="Y53" s="175"/>
      <c r="Z53" s="51"/>
      <c r="AA53" s="34"/>
      <c r="AB53" s="49"/>
      <c r="AC53" s="49"/>
    </row>
    <row r="54" spans="1:35" ht="40.5" customHeight="1">
      <c r="A54" s="26"/>
      <c r="B54" s="32"/>
      <c r="C54" s="28"/>
      <c r="D54" s="26"/>
      <c r="E54" s="414" t="s">
        <v>126</v>
      </c>
      <c r="F54" s="414"/>
      <c r="G54" s="414"/>
      <c r="H54" s="415" t="s">
        <v>127</v>
      </c>
      <c r="I54" s="415"/>
      <c r="J54" s="416" t="s">
        <v>128</v>
      </c>
      <c r="K54" s="416"/>
      <c r="L54" s="416"/>
      <c r="M54" s="416"/>
      <c r="N54" s="416"/>
      <c r="O54" s="416"/>
      <c r="P54" s="417">
        <v>35</v>
      </c>
      <c r="Q54" s="418"/>
      <c r="R54" s="32"/>
      <c r="S54" s="54"/>
      <c r="T54" s="32"/>
      <c r="U54" s="64" t="str">
        <f>K55</f>
        <v>Solde au 30/04/2012</v>
      </c>
      <c r="V54" s="102"/>
      <c r="W54" s="185" t="e">
        <f>W45+W50-W51</f>
        <v>#REF!</v>
      </c>
      <c r="X54" s="185"/>
      <c r="Y54" s="185">
        <f>Y45+Y50</f>
        <v>1.2566666666666666</v>
      </c>
      <c r="Z54" s="205">
        <v>1.33</v>
      </c>
      <c r="AA54" s="34"/>
      <c r="AB54" s="419" t="s">
        <v>24</v>
      </c>
      <c r="AC54" s="419"/>
      <c r="AD54" s="419"/>
    </row>
    <row r="55" spans="1:35" ht="39.75" customHeight="1">
      <c r="A55" s="33" t="s">
        <v>96</v>
      </c>
      <c r="B55" s="28"/>
      <c r="C55" s="28"/>
      <c r="D55" s="26"/>
      <c r="E55" s="28"/>
      <c r="F55" s="420">
        <v>58</v>
      </c>
      <c r="G55" s="421"/>
      <c r="H55" s="422"/>
      <c r="I55" s="423"/>
      <c r="J55" s="26"/>
      <c r="K55" s="424" t="s">
        <v>129</v>
      </c>
      <c r="L55" s="424"/>
      <c r="M55" s="424"/>
      <c r="N55" s="424"/>
      <c r="O55" s="424"/>
      <c r="P55" s="425">
        <f>M53+P54</f>
        <v>47.725000000000001</v>
      </c>
      <c r="Q55" s="426"/>
      <c r="R55" s="28"/>
      <c r="S55" s="32"/>
      <c r="T55" s="28"/>
      <c r="U55" s="28"/>
      <c r="V55" s="55"/>
      <c r="W55" s="55"/>
      <c r="X55" s="55"/>
      <c r="Y55" s="32"/>
      <c r="Z55" s="32"/>
      <c r="AA55" s="56"/>
      <c r="AB55" s="28"/>
      <c r="AC55" s="28"/>
      <c r="AH55" s="411" t="e">
        <f>VLOOKUP($S$3,#REF!,39)</f>
        <v>#REF!</v>
      </c>
      <c r="AI55" s="412"/>
    </row>
    <row r="56" spans="1:35" ht="5.0999999999999996" customHeight="1">
      <c r="A56" s="33"/>
      <c r="B56" s="28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48"/>
      <c r="Q56" s="48"/>
      <c r="R56" s="30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</row>
    <row r="57" spans="1:35" ht="15" customHeight="1">
      <c r="A57" s="63"/>
      <c r="B57" s="57"/>
      <c r="C57" s="56"/>
      <c r="D57" s="48"/>
      <c r="E57" s="31"/>
      <c r="F57" s="29"/>
      <c r="G57" s="29"/>
      <c r="H57" s="29"/>
      <c r="I57" s="29"/>
      <c r="J57" s="413" t="e">
        <f>#REF!</f>
        <v>#REF!</v>
      </c>
      <c r="K57" s="413"/>
      <c r="L57" s="413"/>
      <c r="M57" s="413"/>
      <c r="N57" s="413"/>
      <c r="O57" s="413"/>
      <c r="P57" s="413"/>
      <c r="Q57" s="413"/>
      <c r="R57" s="413"/>
      <c r="S57" s="413"/>
      <c r="T57" s="413"/>
      <c r="U57" s="413"/>
      <c r="V57" s="413"/>
      <c r="W57" s="413"/>
      <c r="X57" s="413"/>
      <c r="Y57" s="413"/>
      <c r="Z57" s="413"/>
      <c r="AA57" s="413"/>
      <c r="AB57" s="413"/>
      <c r="AC57" s="30"/>
    </row>
    <row r="58" spans="1:35" ht="21" customHeight="1">
      <c r="A58" s="14"/>
      <c r="B58" s="13"/>
      <c r="C58" s="14"/>
      <c r="D58" s="14"/>
      <c r="E58" s="67" t="s">
        <v>107</v>
      </c>
      <c r="F58" s="14"/>
      <c r="G58" s="14"/>
      <c r="H58" s="14"/>
      <c r="I58" s="14"/>
      <c r="J58" s="14"/>
      <c r="K58" s="14"/>
      <c r="L58" s="14"/>
      <c r="M58" s="14"/>
      <c r="O58" s="14"/>
      <c r="P58" s="14"/>
      <c r="Q58" s="14"/>
      <c r="R58" s="13"/>
      <c r="S58" s="7"/>
      <c r="T58" s="6"/>
      <c r="U58" s="6"/>
      <c r="V58" s="6"/>
      <c r="W58" s="6"/>
      <c r="X58" s="6"/>
      <c r="Y58" s="5"/>
      <c r="Z58" s="4"/>
      <c r="AA58" s="4"/>
      <c r="AB58" s="2"/>
      <c r="AC58" s="6"/>
    </row>
    <row r="59" spans="1:35">
      <c r="A59" s="1"/>
    </row>
    <row r="60" spans="1:35" ht="21" customHeight="1">
      <c r="A60" s="224" t="s">
        <v>109</v>
      </c>
      <c r="B60" s="225"/>
      <c r="C60" s="225"/>
      <c r="D60" s="226"/>
      <c r="E60" s="225" t="s">
        <v>133</v>
      </c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5"/>
      <c r="S60" s="225"/>
      <c r="T60" s="225"/>
      <c r="U60" s="225"/>
    </row>
    <row r="61" spans="1:35" ht="23.25" customHeight="1">
      <c r="A61" s="224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</row>
    <row r="62" spans="1:35" ht="20.100000000000001" customHeight="1">
      <c r="A62" s="225" t="s">
        <v>135</v>
      </c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5"/>
      <c r="T62" s="225"/>
      <c r="U62" s="225"/>
    </row>
    <row r="63" spans="1:35" ht="20.100000000000001" customHeight="1">
      <c r="A63" s="225" t="s">
        <v>134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</row>
    <row r="64" spans="1:35" ht="22.5" customHeight="1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25"/>
      <c r="Q64" s="225"/>
      <c r="R64" s="225"/>
      <c r="S64" s="225"/>
      <c r="T64" s="225"/>
      <c r="U64" s="225"/>
    </row>
    <row r="65" spans="1:21" ht="20.100000000000001" customHeight="1">
      <c r="A65" s="225" t="s">
        <v>136</v>
      </c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</row>
    <row r="66" spans="1:21" ht="20.100000000000001" customHeight="1">
      <c r="A66" s="225" t="s">
        <v>137</v>
      </c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</row>
    <row r="67" spans="1:21" ht="20.100000000000001" customHeight="1">
      <c r="A67" s="225" t="s">
        <v>138</v>
      </c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</row>
  </sheetData>
  <customSheetViews>
    <customSheetView guid="{29ED3FAA-43E2-4BA8-8C96-37141622C57A}" scale="70" zeroValues="0">
      <selection activeCell="I16" sqref="I16:K16"/>
      <pageMargins left="0" right="0" top="0" bottom="0" header="0" footer="0"/>
      <printOptions horizontalCentered="1" verticalCentered="1"/>
      <pageSetup paperSize="9" scale="42" orientation="portrait" r:id="rId1"/>
      <headerFooter alignWithMargins="0"/>
    </customSheetView>
  </customSheetViews>
  <mergeCells count="241">
    <mergeCell ref="A3:D3"/>
    <mergeCell ref="L3:Q3"/>
    <mergeCell ref="AA3:AC3"/>
    <mergeCell ref="A4:H5"/>
    <mergeCell ref="R4:Z4"/>
    <mergeCell ref="AA4:AC4"/>
    <mergeCell ref="S5:Z5"/>
    <mergeCell ref="AA5:AC5"/>
    <mergeCell ref="G1:Q1"/>
    <mergeCell ref="S1:AC1"/>
    <mergeCell ref="D2:G2"/>
    <mergeCell ref="H2:I2"/>
    <mergeCell ref="L2:Q2"/>
    <mergeCell ref="R2:Z2"/>
    <mergeCell ref="AA2:AC2"/>
    <mergeCell ref="I6:K6"/>
    <mergeCell ref="S6:Y6"/>
    <mergeCell ref="AA6:AC6"/>
    <mergeCell ref="H7:K7"/>
    <mergeCell ref="D8:Q8"/>
    <mergeCell ref="R8:R42"/>
    <mergeCell ref="S8:AC8"/>
    <mergeCell ref="D9:E9"/>
    <mergeCell ref="F9:H9"/>
    <mergeCell ref="I9:K9"/>
    <mergeCell ref="L13:N13"/>
    <mergeCell ref="O13:P13"/>
    <mergeCell ref="D14:E14"/>
    <mergeCell ref="F14:H14"/>
    <mergeCell ref="L9:N9"/>
    <mergeCell ref="O9:P9"/>
    <mergeCell ref="AA9:AC9"/>
    <mergeCell ref="D13:E13"/>
    <mergeCell ref="F13:H13"/>
    <mergeCell ref="I13:K13"/>
    <mergeCell ref="D16:E16"/>
    <mergeCell ref="F16:H16"/>
    <mergeCell ref="I16:K16"/>
    <mergeCell ref="L16:N16"/>
    <mergeCell ref="A10:B10"/>
    <mergeCell ref="D10:Q10"/>
    <mergeCell ref="S10:AC10"/>
    <mergeCell ref="I14:K14"/>
    <mergeCell ref="L14:N14"/>
    <mergeCell ref="O14:P14"/>
    <mergeCell ref="D15:E15"/>
    <mergeCell ref="F15:H15"/>
    <mergeCell ref="I15:K15"/>
    <mergeCell ref="L15:N15"/>
    <mergeCell ref="O15:P15"/>
    <mergeCell ref="AA11:AC11"/>
    <mergeCell ref="D12:E12"/>
    <mergeCell ref="F12:H12"/>
    <mergeCell ref="I12:K12"/>
    <mergeCell ref="L12:N12"/>
    <mergeCell ref="O12:P12"/>
    <mergeCell ref="AA12:AC12"/>
    <mergeCell ref="D11:E11"/>
    <mergeCell ref="F11:H11"/>
    <mergeCell ref="I11:K11"/>
    <mergeCell ref="L11:N11"/>
    <mergeCell ref="O11:P11"/>
    <mergeCell ref="S11:S40"/>
    <mergeCell ref="O16:P16"/>
    <mergeCell ref="D17:E17"/>
    <mergeCell ref="F17:H17"/>
    <mergeCell ref="I17:K17"/>
    <mergeCell ref="L17:N17"/>
    <mergeCell ref="O17:P17"/>
    <mergeCell ref="D18:E18"/>
    <mergeCell ref="F18:H18"/>
    <mergeCell ref="I18:K18"/>
    <mergeCell ref="L18:N18"/>
    <mergeCell ref="O18:P18"/>
    <mergeCell ref="D19:E19"/>
    <mergeCell ref="F19:H19"/>
    <mergeCell ref="I19:K19"/>
    <mergeCell ref="L19:N19"/>
    <mergeCell ref="O19:P19"/>
    <mergeCell ref="AA21:AC21"/>
    <mergeCell ref="D22:E22"/>
    <mergeCell ref="F22:H22"/>
    <mergeCell ref="I22:K22"/>
    <mergeCell ref="L22:N22"/>
    <mergeCell ref="O22:P22"/>
    <mergeCell ref="D20:E20"/>
    <mergeCell ref="F20:H20"/>
    <mergeCell ref="I20:K20"/>
    <mergeCell ref="L20:N20"/>
    <mergeCell ref="O20:P20"/>
    <mergeCell ref="D21:E21"/>
    <mergeCell ref="F21:H21"/>
    <mergeCell ref="I21:K21"/>
    <mergeCell ref="L21:N21"/>
    <mergeCell ref="O21:P21"/>
    <mergeCell ref="D23:E23"/>
    <mergeCell ref="F23:H23"/>
    <mergeCell ref="I23:K23"/>
    <mergeCell ref="L23:N23"/>
    <mergeCell ref="O23:P23"/>
    <mergeCell ref="D24:E24"/>
    <mergeCell ref="I24:K24"/>
    <mergeCell ref="L24:N24"/>
    <mergeCell ref="O24:P24"/>
    <mergeCell ref="D27:E27"/>
    <mergeCell ref="I27:K27"/>
    <mergeCell ref="L27:N27"/>
    <mergeCell ref="O27:P27"/>
    <mergeCell ref="D28:E28"/>
    <mergeCell ref="I28:K28"/>
    <mergeCell ref="L28:N28"/>
    <mergeCell ref="O28:P28"/>
    <mergeCell ref="D25:E25"/>
    <mergeCell ref="I25:K25"/>
    <mergeCell ref="L25:N25"/>
    <mergeCell ref="O25:P25"/>
    <mergeCell ref="D26:E26"/>
    <mergeCell ref="I26:K26"/>
    <mergeCell ref="L26:N26"/>
    <mergeCell ref="O26:P26"/>
    <mergeCell ref="D29:E29"/>
    <mergeCell ref="I29:K29"/>
    <mergeCell ref="L29:N29"/>
    <mergeCell ref="O29:P29"/>
    <mergeCell ref="D30:E30"/>
    <mergeCell ref="F30:H30"/>
    <mergeCell ref="I30:K30"/>
    <mergeCell ref="L30:N30"/>
    <mergeCell ref="O30:P30"/>
    <mergeCell ref="D31:E31"/>
    <mergeCell ref="F31:H31"/>
    <mergeCell ref="I31:K31"/>
    <mergeCell ref="L31:N31"/>
    <mergeCell ref="O31:P31"/>
    <mergeCell ref="D32:E32"/>
    <mergeCell ref="F32:H32"/>
    <mergeCell ref="I32:K32"/>
    <mergeCell ref="L32:N32"/>
    <mergeCell ref="O32:P32"/>
    <mergeCell ref="D33:E33"/>
    <mergeCell ref="F33:H33"/>
    <mergeCell ref="I33:K33"/>
    <mergeCell ref="L33:N33"/>
    <mergeCell ref="O33:P33"/>
    <mergeCell ref="D34:E34"/>
    <mergeCell ref="F34:H34"/>
    <mergeCell ref="I34:K34"/>
    <mergeCell ref="L34:N34"/>
    <mergeCell ref="O34:P34"/>
    <mergeCell ref="D35:E35"/>
    <mergeCell ref="F35:H35"/>
    <mergeCell ref="I35:K35"/>
    <mergeCell ref="L35:N35"/>
    <mergeCell ref="O35:P35"/>
    <mergeCell ref="D36:E36"/>
    <mergeCell ref="F36:H36"/>
    <mergeCell ref="I36:K36"/>
    <mergeCell ref="L36:N36"/>
    <mergeCell ref="O36:P36"/>
    <mergeCell ref="D37:E37"/>
    <mergeCell ref="F37:H37"/>
    <mergeCell ref="I37:K37"/>
    <mergeCell ref="L37:N37"/>
    <mergeCell ref="O37:P37"/>
    <mergeCell ref="D38:E38"/>
    <mergeCell ref="F38:H38"/>
    <mergeCell ref="I38:K38"/>
    <mergeCell ref="L38:N38"/>
    <mergeCell ref="O38:P38"/>
    <mergeCell ref="O40:P40"/>
    <mergeCell ref="D41:E41"/>
    <mergeCell ref="F41:H41"/>
    <mergeCell ref="E45:I45"/>
    <mergeCell ref="S44:T44"/>
    <mergeCell ref="U45:U46"/>
    <mergeCell ref="D39:E39"/>
    <mergeCell ref="F39:H39"/>
    <mergeCell ref="I39:K39"/>
    <mergeCell ref="L39:N39"/>
    <mergeCell ref="O39:P39"/>
    <mergeCell ref="O42:P42"/>
    <mergeCell ref="D40:E40"/>
    <mergeCell ref="F40:H40"/>
    <mergeCell ref="I40:K40"/>
    <mergeCell ref="L40:N40"/>
    <mergeCell ref="E46:I46"/>
    <mergeCell ref="J46:N46"/>
    <mergeCell ref="P46:Q47"/>
    <mergeCell ref="AA42:AC42"/>
    <mergeCell ref="A44:I44"/>
    <mergeCell ref="K44:M44"/>
    <mergeCell ref="P44:Q44"/>
    <mergeCell ref="A45:D46"/>
    <mergeCell ref="V45:V46"/>
    <mergeCell ref="W45:W46"/>
    <mergeCell ref="A42:B42"/>
    <mergeCell ref="D42:E42"/>
    <mergeCell ref="F42:H42"/>
    <mergeCell ref="I42:K42"/>
    <mergeCell ref="L42:N42"/>
    <mergeCell ref="J49:L49"/>
    <mergeCell ref="M49:N49"/>
    <mergeCell ref="R49:U50"/>
    <mergeCell ref="J50:L50"/>
    <mergeCell ref="M50:N50"/>
    <mergeCell ref="AB50:AD50"/>
    <mergeCell ref="AB46:AD46"/>
    <mergeCell ref="K47:O47"/>
    <mergeCell ref="V47:V48"/>
    <mergeCell ref="W47:W48"/>
    <mergeCell ref="X47:X48"/>
    <mergeCell ref="Y47:Y48"/>
    <mergeCell ref="Z47:Z48"/>
    <mergeCell ref="AB47:AD48"/>
    <mergeCell ref="X45:X46"/>
    <mergeCell ref="Y45:Y46"/>
    <mergeCell ref="Z45:Z46"/>
    <mergeCell ref="Y51:Y52"/>
    <mergeCell ref="Z51:Z52"/>
    <mergeCell ref="AB51:AD52"/>
    <mergeCell ref="J52:L52"/>
    <mergeCell ref="M52:N52"/>
    <mergeCell ref="J53:L53"/>
    <mergeCell ref="M53:N53"/>
    <mergeCell ref="J51:L51"/>
    <mergeCell ref="M51:N51"/>
    <mergeCell ref="R51:U52"/>
    <mergeCell ref="V51:V52"/>
    <mergeCell ref="W51:W52"/>
    <mergeCell ref="X51:X52"/>
    <mergeCell ref="AH55:AI55"/>
    <mergeCell ref="J57:AB57"/>
    <mergeCell ref="E54:G54"/>
    <mergeCell ref="H54:I54"/>
    <mergeCell ref="J54:O54"/>
    <mergeCell ref="P54:Q54"/>
    <mergeCell ref="AB54:AD54"/>
    <mergeCell ref="F55:G55"/>
    <mergeCell ref="H55:I55"/>
    <mergeCell ref="K55:O55"/>
    <mergeCell ref="P55:Q55"/>
  </mergeCells>
  <conditionalFormatting sqref="B11:F11 I11 L11:L41 D12:E12 D20:D30">
    <cfRule type="cellIs" dxfId="1218" priority="3" stopIfTrue="1" operator="equal">
      <formula>"Dimanche"</formula>
    </cfRule>
  </conditionalFormatting>
  <conditionalFormatting sqref="U29 T13 F12 U19 U26 B12:C12 T12:U12 C13 Y12:Z12 I12">
    <cfRule type="expression" dxfId="1217" priority="4" stopIfTrue="1">
      <formula>"Dimanche"</formula>
    </cfRule>
  </conditionalFormatting>
  <conditionalFormatting sqref="A11:A41">
    <cfRule type="cellIs" dxfId="1216" priority="5" stopIfTrue="1" operator="equal">
      <formula>"Dimanche"</formula>
    </cfRule>
  </conditionalFormatting>
  <conditionalFormatting sqref="U13">
    <cfRule type="expression" dxfId="1215" priority="2" stopIfTrue="1">
      <formula>"Dimanche"</formula>
    </cfRule>
  </conditionalFormatting>
  <conditionalFormatting sqref="W45:W46">
    <cfRule type="containsText" dxfId="1214" priority="1" stopIfTrue="1" operator="containsText" text="BATTREAU">
      <formula>NOT(ISERROR(SEARCH("BATTREAU",W45)))</formula>
    </cfRule>
  </conditionalFormatting>
  <printOptions horizontalCentered="1" verticalCentered="1"/>
  <pageMargins left="0" right="0" top="0" bottom="0" header="0" footer="0"/>
  <pageSetup paperSize="9" scale="42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67"/>
  <sheetViews>
    <sheetView showZeros="0" zoomScale="70" workbookViewId="0">
      <selection activeCell="D11" sqref="D11:E11"/>
    </sheetView>
  </sheetViews>
  <sheetFormatPr baseColWidth="10" defaultRowHeight="12.75"/>
  <cols>
    <col min="1" max="1" width="13.28515625" customWidth="1"/>
    <col min="2" max="2" width="4.28515625" customWidth="1"/>
    <col min="3" max="3" width="1.42578125" customWidth="1"/>
    <col min="4" max="4" width="10.5703125" customWidth="1"/>
    <col min="5" max="5" width="8.85546875" customWidth="1"/>
    <col min="6" max="6" width="6.7109375" customWidth="1"/>
    <col min="7" max="7" width="6.140625" customWidth="1"/>
    <col min="8" max="8" width="7.85546875" customWidth="1"/>
    <col min="9" max="10" width="6.7109375" customWidth="1"/>
    <col min="11" max="11" width="9.42578125" customWidth="1"/>
    <col min="12" max="13" width="6.7109375" customWidth="1"/>
    <col min="14" max="14" width="9.28515625" customWidth="1"/>
    <col min="15" max="15" width="4" customWidth="1"/>
    <col min="16" max="16" width="1.85546875" customWidth="1"/>
    <col min="17" max="17" width="19.140625" customWidth="1"/>
    <col min="18" max="18" width="3.28515625" customWidth="1"/>
    <col min="19" max="19" width="10.85546875" customWidth="1"/>
    <col min="20" max="26" width="12.7109375" customWidth="1"/>
    <col min="27" max="27" width="3.42578125" customWidth="1"/>
    <col min="28" max="28" width="4.140625" customWidth="1"/>
    <col min="29" max="29" width="2.85546875" customWidth="1"/>
    <col min="39" max="39" width="14.42578125" customWidth="1"/>
  </cols>
  <sheetData>
    <row r="1" spans="1:40" s="32" customFormat="1" ht="33" customHeight="1">
      <c r="A1" s="148" t="s">
        <v>105</v>
      </c>
      <c r="B1" s="42"/>
      <c r="C1" s="42"/>
      <c r="D1" s="42"/>
      <c r="E1" s="43"/>
      <c r="F1" s="43"/>
      <c r="G1" s="570" t="s">
        <v>130</v>
      </c>
      <c r="H1" s="571"/>
      <c r="I1" s="571"/>
      <c r="J1" s="571"/>
      <c r="K1" s="571"/>
      <c r="L1" s="571"/>
      <c r="M1" s="571"/>
      <c r="N1" s="571"/>
      <c r="O1" s="571"/>
      <c r="P1" s="571"/>
      <c r="Q1" s="571"/>
      <c r="R1" s="44"/>
      <c r="S1" s="572" t="s">
        <v>0</v>
      </c>
      <c r="T1" s="572"/>
      <c r="U1" s="572"/>
      <c r="V1" s="572"/>
      <c r="W1" s="572"/>
      <c r="X1" s="572"/>
      <c r="Y1" s="572"/>
      <c r="Z1" s="572"/>
      <c r="AA1" s="572"/>
      <c r="AB1" s="572"/>
      <c r="AC1" s="573"/>
    </row>
    <row r="2" spans="1:40" ht="35.25" customHeight="1">
      <c r="A2" s="149"/>
      <c r="B2" s="143" t="s">
        <v>1</v>
      </c>
      <c r="C2" s="150"/>
      <c r="D2" s="574" t="s">
        <v>125</v>
      </c>
      <c r="E2" s="574"/>
      <c r="F2" s="574"/>
      <c r="G2" s="574"/>
      <c r="H2" s="575">
        <v>2012</v>
      </c>
      <c r="I2" s="575"/>
      <c r="J2" s="151"/>
      <c r="K2" s="152" t="s">
        <v>2</v>
      </c>
      <c r="L2" s="576" t="s">
        <v>148</v>
      </c>
      <c r="M2" s="576"/>
      <c r="N2" s="576"/>
      <c r="O2" s="576"/>
      <c r="P2" s="576"/>
      <c r="Q2" s="576"/>
      <c r="R2" s="577" t="s">
        <v>25</v>
      </c>
      <c r="S2" s="577"/>
      <c r="T2" s="577"/>
      <c r="U2" s="577"/>
      <c r="V2" s="577"/>
      <c r="W2" s="577"/>
      <c r="X2" s="577"/>
      <c r="Y2" s="577"/>
      <c r="Z2" s="577"/>
      <c r="AA2" s="578">
        <v>7</v>
      </c>
      <c r="AB2" s="578" t="e">
        <f>VLOOKUP($S$3,#REF!,9)</f>
        <v>#REF!</v>
      </c>
      <c r="AC2" s="579" t="e">
        <f>VLOOKUP($S$3,#REF!,9)</f>
        <v>#REF!</v>
      </c>
    </row>
    <row r="3" spans="1:40" ht="33" customHeight="1">
      <c r="A3" s="561" t="e">
        <f>#REF!</f>
        <v>#REF!</v>
      </c>
      <c r="B3" s="562"/>
      <c r="C3" s="562"/>
      <c r="D3" s="562"/>
      <c r="E3" s="29"/>
      <c r="F3" s="27"/>
      <c r="G3" s="28"/>
      <c r="H3" s="26"/>
      <c r="I3" s="26"/>
      <c r="J3" s="26"/>
      <c r="K3" s="65" t="s">
        <v>3</v>
      </c>
      <c r="L3" s="563" t="s">
        <v>132</v>
      </c>
      <c r="M3" s="563"/>
      <c r="N3" s="563"/>
      <c r="O3" s="563"/>
      <c r="P3" s="563"/>
      <c r="Q3" s="563"/>
      <c r="R3" s="27"/>
      <c r="S3" s="28">
        <v>34</v>
      </c>
      <c r="T3" s="37"/>
      <c r="U3" s="38"/>
      <c r="V3" s="38"/>
      <c r="W3" s="38"/>
      <c r="X3" s="38"/>
      <c r="Y3" s="39"/>
      <c r="Z3" s="65" t="s">
        <v>23</v>
      </c>
      <c r="AA3" s="564">
        <v>151.66999999999999</v>
      </c>
      <c r="AB3" s="564"/>
      <c r="AC3" s="565"/>
    </row>
    <row r="4" spans="1:40" ht="31.5" customHeight="1">
      <c r="A4" s="566">
        <v>41022</v>
      </c>
      <c r="B4" s="567"/>
      <c r="C4" s="567"/>
      <c r="D4" s="567"/>
      <c r="E4" s="567"/>
      <c r="F4" s="567"/>
      <c r="G4" s="567"/>
      <c r="H4" s="567"/>
      <c r="I4" s="26"/>
      <c r="J4" s="26"/>
      <c r="K4" s="27"/>
      <c r="L4" s="36"/>
      <c r="M4" s="36"/>
      <c r="N4" s="36"/>
      <c r="O4" s="36"/>
      <c r="P4" s="36"/>
      <c r="Q4" s="36"/>
      <c r="R4" s="569" t="s">
        <v>26</v>
      </c>
      <c r="S4" s="569"/>
      <c r="T4" s="569"/>
      <c r="U4" s="569"/>
      <c r="V4" s="569"/>
      <c r="W4" s="569"/>
      <c r="X4" s="569"/>
      <c r="Y4" s="569"/>
      <c r="Z4" s="569"/>
      <c r="AA4" s="564">
        <v>5.83</v>
      </c>
      <c r="AB4" s="564" t="e">
        <f>VLOOKUP($S$3,#REF!,9)</f>
        <v>#REF!</v>
      </c>
      <c r="AC4" s="565" t="e">
        <f>VLOOKUP($S$3,#REF!,9)</f>
        <v>#REF!</v>
      </c>
    </row>
    <row r="5" spans="1:40" ht="39" customHeight="1">
      <c r="A5" s="568"/>
      <c r="B5" s="567"/>
      <c r="C5" s="567"/>
      <c r="D5" s="567"/>
      <c r="E5" s="567"/>
      <c r="F5" s="567"/>
      <c r="G5" s="567"/>
      <c r="H5" s="567"/>
      <c r="I5" s="26"/>
      <c r="J5" s="26"/>
      <c r="K5" s="27"/>
      <c r="L5" s="36"/>
      <c r="M5" s="36"/>
      <c r="N5" s="36"/>
      <c r="O5" s="36"/>
      <c r="P5" s="36"/>
      <c r="Q5" s="36"/>
      <c r="R5" s="33" t="e">
        <f>VLOOKUP($S$3,#REF!,7)</f>
        <v>#REF!</v>
      </c>
      <c r="S5" s="503" t="s">
        <v>103</v>
      </c>
      <c r="T5" s="503"/>
      <c r="U5" s="503"/>
      <c r="V5" s="503"/>
      <c r="W5" s="503"/>
      <c r="X5" s="503"/>
      <c r="Y5" s="503"/>
      <c r="Z5" s="503"/>
      <c r="AA5" s="564">
        <v>35</v>
      </c>
      <c r="AB5" s="564"/>
      <c r="AC5" s="565"/>
    </row>
    <row r="6" spans="1:40" s="9" customFormat="1" ht="38.25" customHeight="1">
      <c r="A6" s="171" t="e">
        <f>VLOOKUP($S$3,#REF!,40)</f>
        <v>#REF!</v>
      </c>
      <c r="B6" s="172" t="s">
        <v>37</v>
      </c>
      <c r="C6" s="197" t="e">
        <f>VLOOKUP($S$3,#REF!,34)</f>
        <v>#REF!</v>
      </c>
      <c r="D6" s="169"/>
      <c r="E6" s="169"/>
      <c r="F6" s="169"/>
      <c r="G6" s="169"/>
      <c r="H6" s="169"/>
      <c r="I6" s="535" t="s">
        <v>4</v>
      </c>
      <c r="J6" s="535"/>
      <c r="K6" s="535"/>
      <c r="L6" s="41"/>
      <c r="M6" s="24"/>
      <c r="N6" s="24"/>
      <c r="O6" s="24"/>
      <c r="P6" s="25"/>
      <c r="Q6" s="25"/>
      <c r="R6" s="24" t="e">
        <f>VLOOKUP($S$3,#REF!,6)</f>
        <v>#REF!</v>
      </c>
      <c r="S6" s="536" t="s">
        <v>104</v>
      </c>
      <c r="T6" s="536"/>
      <c r="U6" s="536"/>
      <c r="V6" s="536"/>
      <c r="W6" s="536"/>
      <c r="X6" s="536"/>
      <c r="Y6" s="536"/>
      <c r="Z6" s="170" t="s">
        <v>110</v>
      </c>
      <c r="AA6" s="537">
        <v>37</v>
      </c>
      <c r="AB6" s="537"/>
      <c r="AC6" s="538"/>
    </row>
    <row r="7" spans="1:40" ht="28.5" customHeight="1" thickBot="1">
      <c r="A7" s="153"/>
      <c r="B7" s="154"/>
      <c r="C7" s="155"/>
      <c r="D7" s="156"/>
      <c r="E7" s="157" t="s">
        <v>27</v>
      </c>
      <c r="F7" s="158"/>
      <c r="G7" s="154"/>
      <c r="H7" s="539" t="e">
        <f>VLOOKUP($S$3,#REF!,22)</f>
        <v>#REF!</v>
      </c>
      <c r="I7" s="539"/>
      <c r="J7" s="539"/>
      <c r="K7" s="539"/>
      <c r="L7" s="154"/>
      <c r="M7" s="154"/>
      <c r="N7" s="154"/>
      <c r="O7" s="154"/>
      <c r="P7" s="159"/>
      <c r="Q7" s="159"/>
      <c r="R7" s="154"/>
      <c r="S7" s="160"/>
      <c r="T7" s="155"/>
      <c r="U7" s="161"/>
      <c r="V7" s="162"/>
      <c r="W7" s="162"/>
      <c r="X7" s="162"/>
      <c r="Y7" s="163"/>
      <c r="Z7" s="164"/>
      <c r="AA7" s="164"/>
      <c r="AB7" s="165"/>
      <c r="AC7" s="166"/>
    </row>
    <row r="8" spans="1:40" ht="30" customHeight="1" thickBot="1">
      <c r="A8" s="74"/>
      <c r="B8" s="75"/>
      <c r="C8" s="146"/>
      <c r="D8" s="540" t="s">
        <v>118</v>
      </c>
      <c r="E8" s="541"/>
      <c r="F8" s="541"/>
      <c r="G8" s="541"/>
      <c r="H8" s="541"/>
      <c r="I8" s="541"/>
      <c r="J8" s="541"/>
      <c r="K8" s="541"/>
      <c r="L8" s="541"/>
      <c r="M8" s="541"/>
      <c r="N8" s="541"/>
      <c r="O8" s="541"/>
      <c r="P8" s="541"/>
      <c r="Q8" s="542"/>
      <c r="R8" s="543">
        <f>SUM(R10:R40)</f>
        <v>0</v>
      </c>
      <c r="S8" s="540" t="s">
        <v>20</v>
      </c>
      <c r="T8" s="541"/>
      <c r="U8" s="541"/>
      <c r="V8" s="541"/>
      <c r="W8" s="541"/>
      <c r="X8" s="541"/>
      <c r="Y8" s="541"/>
      <c r="Z8" s="541"/>
      <c r="AA8" s="541"/>
      <c r="AB8" s="541"/>
      <c r="AC8" s="542"/>
      <c r="AG8" t="s">
        <v>70</v>
      </c>
      <c r="AH8" t="s">
        <v>39</v>
      </c>
      <c r="AI8" t="s">
        <v>73</v>
      </c>
      <c r="AJ8" t="s">
        <v>75</v>
      </c>
      <c r="AK8" t="s">
        <v>77</v>
      </c>
      <c r="AL8" t="s">
        <v>79</v>
      </c>
      <c r="AM8" t="s">
        <v>81</v>
      </c>
      <c r="AN8" t="s">
        <v>83</v>
      </c>
    </row>
    <row r="9" spans="1:40" s="8" customFormat="1" ht="113.25" customHeight="1" thickBot="1">
      <c r="A9" s="141"/>
      <c r="B9" s="142"/>
      <c r="C9" s="22"/>
      <c r="D9" s="546" t="s">
        <v>47</v>
      </c>
      <c r="E9" s="547"/>
      <c r="F9" s="548" t="s">
        <v>124</v>
      </c>
      <c r="G9" s="549"/>
      <c r="H9" s="550"/>
      <c r="I9" s="551" t="str">
        <f>IF(L3="karine","CSAPA SAUMUROISE","PREVENTION")</f>
        <v>PREVENTION</v>
      </c>
      <c r="J9" s="552"/>
      <c r="K9" s="553"/>
      <c r="L9" s="554" t="s">
        <v>123</v>
      </c>
      <c r="M9" s="554"/>
      <c r="N9" s="555"/>
      <c r="O9" s="556"/>
      <c r="P9" s="557"/>
      <c r="Q9" s="168" t="s">
        <v>116</v>
      </c>
      <c r="R9" s="544"/>
      <c r="S9" s="101" t="s">
        <v>93</v>
      </c>
      <c r="T9" s="76" t="s">
        <v>100</v>
      </c>
      <c r="U9" s="76" t="str">
        <f>IF(W44="","","Congés RTT")</f>
        <v>Congés RTT</v>
      </c>
      <c r="V9" s="76" t="s">
        <v>101</v>
      </c>
      <c r="W9" s="76" t="str">
        <f>IF(Y44="","",IF(Y44="J.D. (5)","Congés de conversion prime (JD)"))</f>
        <v>Congés de conversion prime (JD)</v>
      </c>
      <c r="X9" s="76" t="s">
        <v>102</v>
      </c>
      <c r="Y9" s="77" t="s">
        <v>21</v>
      </c>
      <c r="Z9" s="147" t="s">
        <v>31</v>
      </c>
      <c r="AA9" s="558" t="s">
        <v>49</v>
      </c>
      <c r="AB9" s="559"/>
      <c r="AC9" s="560"/>
      <c r="AG9" s="72" t="s">
        <v>71</v>
      </c>
      <c r="AH9" s="88" t="s">
        <v>72</v>
      </c>
      <c r="AI9" s="8" t="s">
        <v>74</v>
      </c>
      <c r="AJ9" s="8" t="s">
        <v>76</v>
      </c>
      <c r="AK9" s="8" t="s">
        <v>78</v>
      </c>
      <c r="AL9" s="8" t="s">
        <v>80</v>
      </c>
      <c r="AM9" s="8" t="s">
        <v>82</v>
      </c>
      <c r="AN9" s="90">
        <v>40344</v>
      </c>
    </row>
    <row r="10" spans="1:40" s="12" customFormat="1" ht="68.25" customHeight="1" thickBot="1">
      <c r="A10" s="511" t="s">
        <v>94</v>
      </c>
      <c r="B10" s="512"/>
      <c r="C10" s="23"/>
      <c r="D10" s="513" t="s">
        <v>154</v>
      </c>
      <c r="E10" s="514"/>
      <c r="F10" s="514"/>
      <c r="G10" s="514"/>
      <c r="H10" s="514"/>
      <c r="I10" s="514"/>
      <c r="J10" s="514"/>
      <c r="K10" s="514"/>
      <c r="L10" s="514"/>
      <c r="M10" s="514"/>
      <c r="N10" s="514"/>
      <c r="O10" s="514"/>
      <c r="P10" s="514"/>
      <c r="Q10" s="515"/>
      <c r="R10" s="544"/>
      <c r="S10" s="516"/>
      <c r="T10" s="517"/>
      <c r="U10" s="517"/>
      <c r="V10" s="517"/>
      <c r="W10" s="517"/>
      <c r="X10" s="517"/>
      <c r="Y10" s="517"/>
      <c r="Z10" s="517"/>
      <c r="AA10" s="517"/>
      <c r="AB10" s="517"/>
      <c r="AC10" s="518"/>
    </row>
    <row r="11" spans="1:40" s="19" customFormat="1" ht="35.1" customHeight="1">
      <c r="A11" s="203" t="s">
        <v>9</v>
      </c>
      <c r="B11" s="120">
        <v>1</v>
      </c>
      <c r="C11" s="121"/>
      <c r="D11" s="489">
        <v>0</v>
      </c>
      <c r="E11" s="490"/>
      <c r="F11" s="525"/>
      <c r="G11" s="526"/>
      <c r="H11" s="527"/>
      <c r="I11" s="528"/>
      <c r="J11" s="528"/>
      <c r="K11" s="529"/>
      <c r="L11" s="530"/>
      <c r="M11" s="528"/>
      <c r="N11" s="529"/>
      <c r="O11" s="531"/>
      <c r="P11" s="532"/>
      <c r="Q11" s="207"/>
      <c r="R11" s="544"/>
      <c r="S11" s="533"/>
      <c r="T11" s="122"/>
      <c r="U11" s="123"/>
      <c r="V11" s="123"/>
      <c r="W11" s="123"/>
      <c r="X11" s="123"/>
      <c r="Y11" s="188"/>
      <c r="Z11" s="188"/>
      <c r="AA11" s="519"/>
      <c r="AB11" s="520"/>
      <c r="AC11" s="521"/>
      <c r="AE11" s="12"/>
    </row>
    <row r="12" spans="1:40" s="10" customFormat="1" ht="35.1" customHeight="1">
      <c r="A12" s="203" t="s">
        <v>10</v>
      </c>
      <c r="B12" s="103">
        <f>1+B11</f>
        <v>2</v>
      </c>
      <c r="C12" s="124"/>
      <c r="D12" s="494">
        <v>9.25</v>
      </c>
      <c r="E12" s="495"/>
      <c r="F12" s="496">
        <v>10</v>
      </c>
      <c r="G12" s="497"/>
      <c r="H12" s="498"/>
      <c r="I12" s="497"/>
      <c r="J12" s="497"/>
      <c r="K12" s="498"/>
      <c r="L12" s="496">
        <v>0</v>
      </c>
      <c r="M12" s="497"/>
      <c r="N12" s="498"/>
      <c r="O12" s="479"/>
      <c r="P12" s="480"/>
      <c r="Q12" s="234">
        <f t="shared" ref="Q12:Q17" si="0">F12+I12+L12-D12</f>
        <v>0.75</v>
      </c>
      <c r="R12" s="544"/>
      <c r="S12" s="534"/>
      <c r="T12" s="117"/>
      <c r="U12" s="104"/>
      <c r="V12" s="104"/>
      <c r="W12" s="104"/>
      <c r="X12" s="104"/>
      <c r="Y12" s="105"/>
      <c r="Z12" s="134"/>
      <c r="AA12" s="522"/>
      <c r="AB12" s="523"/>
      <c r="AC12" s="524"/>
      <c r="AD12" s="19"/>
      <c r="AE12" s="12"/>
    </row>
    <row r="13" spans="1:40" s="10" customFormat="1" ht="35.1" customHeight="1">
      <c r="A13" s="203" t="s">
        <v>11</v>
      </c>
      <c r="B13" s="103">
        <f>1+B12</f>
        <v>3</v>
      </c>
      <c r="C13" s="124"/>
      <c r="D13" s="494">
        <v>9.25</v>
      </c>
      <c r="E13" s="495"/>
      <c r="F13" s="496">
        <v>9.25</v>
      </c>
      <c r="G13" s="497"/>
      <c r="H13" s="498"/>
      <c r="I13" s="496"/>
      <c r="J13" s="497"/>
      <c r="K13" s="498"/>
      <c r="L13" s="496"/>
      <c r="M13" s="497"/>
      <c r="N13" s="498"/>
      <c r="O13" s="479"/>
      <c r="P13" s="480"/>
      <c r="Q13" s="234">
        <f t="shared" si="0"/>
        <v>0</v>
      </c>
      <c r="R13" s="544"/>
      <c r="S13" s="534"/>
      <c r="T13" s="184"/>
      <c r="U13" s="104"/>
      <c r="V13" s="104"/>
      <c r="W13" s="104"/>
      <c r="X13" s="104"/>
      <c r="Y13" s="105"/>
      <c r="Z13" s="129"/>
      <c r="AA13" s="107"/>
      <c r="AB13" s="108"/>
      <c r="AC13" s="109"/>
      <c r="AD13" s="19"/>
      <c r="AE13" s="100">
        <f>D12+D13+D15+3.5</f>
        <v>31.25</v>
      </c>
    </row>
    <row r="14" spans="1:40" s="10" customFormat="1" ht="35.1" customHeight="1">
      <c r="A14" s="203" t="s">
        <v>5</v>
      </c>
      <c r="B14" s="103">
        <f t="shared" ref="B14:B25" si="1">1+B13</f>
        <v>4</v>
      </c>
      <c r="C14" s="124"/>
      <c r="D14" s="494">
        <v>0</v>
      </c>
      <c r="E14" s="495"/>
      <c r="F14" s="496">
        <v>0</v>
      </c>
      <c r="G14" s="497"/>
      <c r="H14" s="498"/>
      <c r="I14" s="497"/>
      <c r="J14" s="497"/>
      <c r="K14" s="498"/>
      <c r="L14" s="496"/>
      <c r="M14" s="497"/>
      <c r="N14" s="498"/>
      <c r="O14" s="479"/>
      <c r="P14" s="480"/>
      <c r="Q14" s="234">
        <f t="shared" si="0"/>
        <v>0</v>
      </c>
      <c r="R14" s="544"/>
      <c r="S14" s="534"/>
      <c r="T14" s="105"/>
      <c r="U14" s="104"/>
      <c r="V14" s="115"/>
      <c r="W14" s="144"/>
      <c r="X14" s="144"/>
      <c r="Y14" s="105"/>
      <c r="Z14" s="130"/>
      <c r="AA14" s="107"/>
      <c r="AB14" s="108"/>
      <c r="AC14" s="109"/>
      <c r="AD14" s="19"/>
      <c r="AE14" s="12"/>
    </row>
    <row r="15" spans="1:40" s="10" customFormat="1" ht="35.1" customHeight="1">
      <c r="A15" s="203" t="s">
        <v>6</v>
      </c>
      <c r="B15" s="103">
        <f t="shared" si="1"/>
        <v>5</v>
      </c>
      <c r="C15" s="124"/>
      <c r="D15" s="494">
        <v>9.25</v>
      </c>
      <c r="E15" s="495"/>
      <c r="F15" s="496">
        <v>9.25</v>
      </c>
      <c r="G15" s="497"/>
      <c r="H15" s="498"/>
      <c r="I15" s="497"/>
      <c r="J15" s="497"/>
      <c r="K15" s="498"/>
      <c r="L15" s="496"/>
      <c r="M15" s="497"/>
      <c r="N15" s="498"/>
      <c r="O15" s="479"/>
      <c r="P15" s="480"/>
      <c r="Q15" s="234">
        <f t="shared" si="0"/>
        <v>0</v>
      </c>
      <c r="R15" s="544"/>
      <c r="S15" s="534"/>
      <c r="T15" s="114"/>
      <c r="U15" s="104"/>
      <c r="V15" s="104"/>
      <c r="W15" s="104"/>
      <c r="X15" s="104"/>
      <c r="Y15" s="105"/>
      <c r="Z15" s="130"/>
      <c r="AA15" s="107"/>
      <c r="AB15" s="108"/>
      <c r="AC15" s="109"/>
      <c r="AD15" s="19"/>
      <c r="AE15" s="12"/>
    </row>
    <row r="16" spans="1:40" s="10" customFormat="1" ht="35.1" customHeight="1">
      <c r="A16" s="203" t="s">
        <v>7</v>
      </c>
      <c r="B16" s="103">
        <f t="shared" si="1"/>
        <v>6</v>
      </c>
      <c r="C16" s="124"/>
      <c r="D16" s="494">
        <v>9.25</v>
      </c>
      <c r="E16" s="495"/>
      <c r="F16" s="496">
        <v>9.25</v>
      </c>
      <c r="G16" s="497"/>
      <c r="H16" s="498"/>
      <c r="I16" s="497"/>
      <c r="J16" s="497"/>
      <c r="K16" s="498"/>
      <c r="L16" s="496"/>
      <c r="M16" s="497"/>
      <c r="N16" s="498"/>
      <c r="O16" s="479"/>
      <c r="P16" s="480"/>
      <c r="Q16" s="234">
        <f t="shared" si="0"/>
        <v>0</v>
      </c>
      <c r="R16" s="544"/>
      <c r="S16" s="534"/>
      <c r="T16" s="104"/>
      <c r="U16" s="116"/>
      <c r="V16" s="104"/>
      <c r="W16" s="104"/>
      <c r="X16" s="104"/>
      <c r="Y16" s="105"/>
      <c r="Z16" s="134"/>
      <c r="AA16" s="107"/>
      <c r="AB16" s="108"/>
      <c r="AC16" s="109"/>
      <c r="AD16" s="19"/>
    </row>
    <row r="17" spans="1:99" s="10" customFormat="1" ht="35.1" customHeight="1">
      <c r="A17" s="203" t="s">
        <v>8</v>
      </c>
      <c r="B17" s="103">
        <f t="shared" si="1"/>
        <v>7</v>
      </c>
      <c r="C17" s="124"/>
      <c r="D17" s="494">
        <v>0</v>
      </c>
      <c r="E17" s="495"/>
      <c r="F17" s="496"/>
      <c r="G17" s="497"/>
      <c r="H17" s="498"/>
      <c r="I17" s="497"/>
      <c r="J17" s="497"/>
      <c r="K17" s="498"/>
      <c r="L17" s="496"/>
      <c r="M17" s="497"/>
      <c r="N17" s="498"/>
      <c r="O17" s="479"/>
      <c r="P17" s="480"/>
      <c r="Q17" s="234">
        <f t="shared" si="0"/>
        <v>0</v>
      </c>
      <c r="R17" s="544"/>
      <c r="S17" s="534"/>
      <c r="T17" s="104"/>
      <c r="U17" s="104"/>
      <c r="V17" s="104"/>
      <c r="W17" s="104"/>
      <c r="X17" s="104"/>
      <c r="Y17" s="105"/>
      <c r="Z17" s="134"/>
      <c r="AA17" s="198"/>
      <c r="AB17" s="108"/>
      <c r="AC17" s="199"/>
      <c r="AD17" s="19"/>
      <c r="AE17" s="81"/>
    </row>
    <row r="18" spans="1:99" s="10" customFormat="1" ht="35.1" customHeight="1">
      <c r="A18" s="119" t="s">
        <v>9</v>
      </c>
      <c r="B18" s="120">
        <f t="shared" si="1"/>
        <v>8</v>
      </c>
      <c r="C18" s="124"/>
      <c r="D18" s="489">
        <f t="shared" ref="D18:D25" si="2">D11</f>
        <v>0</v>
      </c>
      <c r="E18" s="490"/>
      <c r="F18" s="489">
        <v>0</v>
      </c>
      <c r="G18" s="491"/>
      <c r="H18" s="490"/>
      <c r="I18" s="489"/>
      <c r="J18" s="491"/>
      <c r="K18" s="490"/>
      <c r="L18" s="489"/>
      <c r="M18" s="491"/>
      <c r="N18" s="490"/>
      <c r="O18" s="479"/>
      <c r="P18" s="480"/>
      <c r="Q18" s="235"/>
      <c r="R18" s="544"/>
      <c r="S18" s="534"/>
      <c r="T18" s="123"/>
      <c r="U18" s="123"/>
      <c r="V18" s="123"/>
      <c r="W18" s="123"/>
      <c r="X18" s="123"/>
      <c r="Y18" s="125"/>
      <c r="Z18" s="215"/>
      <c r="AA18" s="200"/>
      <c r="AB18" s="201"/>
      <c r="AC18" s="202"/>
      <c r="AD18" s="19"/>
    </row>
    <row r="19" spans="1:99" s="10" customFormat="1" ht="35.1" customHeight="1">
      <c r="A19" s="119" t="s">
        <v>10</v>
      </c>
      <c r="B19" s="120">
        <f>1+B18</f>
        <v>9</v>
      </c>
      <c r="C19" s="124"/>
      <c r="D19" s="489">
        <f t="shared" si="2"/>
        <v>9.25</v>
      </c>
      <c r="E19" s="490"/>
      <c r="F19" s="489"/>
      <c r="G19" s="491"/>
      <c r="H19" s="490"/>
      <c r="I19" s="489"/>
      <c r="J19" s="491"/>
      <c r="K19" s="490"/>
      <c r="L19" s="489"/>
      <c r="M19" s="491"/>
      <c r="N19" s="490"/>
      <c r="O19" s="479"/>
      <c r="P19" s="480"/>
      <c r="Q19" s="235"/>
      <c r="R19" s="544"/>
      <c r="S19" s="534"/>
      <c r="T19" s="123" t="s">
        <v>142</v>
      </c>
      <c r="U19" s="123"/>
      <c r="V19" s="123"/>
      <c r="W19" s="123"/>
      <c r="X19" s="123"/>
      <c r="Y19" s="125"/>
      <c r="Z19" s="215"/>
      <c r="AA19" s="200"/>
      <c r="AB19" s="201"/>
      <c r="AC19" s="202"/>
      <c r="AD19" s="19"/>
      <c r="AE19" s="81"/>
    </row>
    <row r="20" spans="1:99" s="10" customFormat="1" ht="35.1" customHeight="1">
      <c r="A20" s="203" t="s">
        <v>11</v>
      </c>
      <c r="B20" s="103">
        <f>1+B19</f>
        <v>10</v>
      </c>
      <c r="C20" s="124"/>
      <c r="D20" s="494">
        <f t="shared" si="2"/>
        <v>9.25</v>
      </c>
      <c r="E20" s="495"/>
      <c r="F20" s="496">
        <v>9.25</v>
      </c>
      <c r="G20" s="497"/>
      <c r="H20" s="498"/>
      <c r="I20" s="496"/>
      <c r="J20" s="497"/>
      <c r="K20" s="498"/>
      <c r="L20" s="496"/>
      <c r="M20" s="497"/>
      <c r="N20" s="498"/>
      <c r="O20" s="479"/>
      <c r="P20" s="480"/>
      <c r="Q20" s="233">
        <f>F20+I20+L20-D20</f>
        <v>0</v>
      </c>
      <c r="R20" s="544"/>
      <c r="S20" s="534"/>
      <c r="T20" s="104"/>
      <c r="U20" s="104"/>
      <c r="V20" s="104"/>
      <c r="W20" s="104"/>
      <c r="X20" s="104"/>
      <c r="Y20" s="105"/>
      <c r="Z20" s="134"/>
      <c r="AA20" s="198"/>
      <c r="AB20" s="108"/>
      <c r="AC20" s="199"/>
      <c r="AD20" s="113"/>
    </row>
    <row r="21" spans="1:99" s="10" customFormat="1" ht="35.1" customHeight="1">
      <c r="A21" s="203" t="s">
        <v>5</v>
      </c>
      <c r="B21" s="103">
        <f t="shared" si="1"/>
        <v>11</v>
      </c>
      <c r="C21" s="124"/>
      <c r="D21" s="494">
        <f t="shared" si="2"/>
        <v>0</v>
      </c>
      <c r="E21" s="495"/>
      <c r="F21" s="496">
        <v>0</v>
      </c>
      <c r="G21" s="497"/>
      <c r="H21" s="498"/>
      <c r="I21" s="496"/>
      <c r="J21" s="497"/>
      <c r="K21" s="498"/>
      <c r="L21" s="496"/>
      <c r="M21" s="497"/>
      <c r="N21" s="498"/>
      <c r="O21" s="479"/>
      <c r="P21" s="480"/>
      <c r="Q21" s="233">
        <f>F21+I21+L21-D21</f>
        <v>0</v>
      </c>
      <c r="R21" s="544"/>
      <c r="S21" s="534"/>
      <c r="T21" s="114"/>
      <c r="U21" s="104"/>
      <c r="V21" s="115"/>
      <c r="W21" s="115"/>
      <c r="X21" s="115"/>
      <c r="Y21" s="212"/>
      <c r="Z21" s="213"/>
      <c r="AA21" s="508"/>
      <c r="AB21" s="509"/>
      <c r="AC21" s="510"/>
      <c r="AD21" s="113"/>
    </row>
    <row r="22" spans="1:99" s="10" customFormat="1" ht="35.1" customHeight="1">
      <c r="A22" s="203" t="s">
        <v>6</v>
      </c>
      <c r="B22" s="103">
        <f t="shared" si="1"/>
        <v>12</v>
      </c>
      <c r="C22" s="124"/>
      <c r="D22" s="494">
        <f t="shared" si="2"/>
        <v>9.25</v>
      </c>
      <c r="E22" s="495"/>
      <c r="F22" s="496">
        <v>9.25</v>
      </c>
      <c r="G22" s="497"/>
      <c r="H22" s="498"/>
      <c r="I22" s="496"/>
      <c r="J22" s="497"/>
      <c r="K22" s="498"/>
      <c r="L22" s="496"/>
      <c r="M22" s="497"/>
      <c r="N22" s="498"/>
      <c r="O22" s="479"/>
      <c r="P22" s="480"/>
      <c r="Q22" s="233">
        <f>F22+I22+L22-D22</f>
        <v>0</v>
      </c>
      <c r="R22" s="544"/>
      <c r="S22" s="534"/>
      <c r="T22" s="208"/>
      <c r="U22" s="104"/>
      <c r="V22" s="104"/>
      <c r="W22" s="104"/>
      <c r="X22" s="104"/>
      <c r="Y22" s="105"/>
      <c r="Z22" s="130"/>
      <c r="AA22" s="198"/>
      <c r="AB22" s="108"/>
      <c r="AC22" s="199"/>
      <c r="AD22" s="19"/>
      <c r="AF22" s="81"/>
    </row>
    <row r="23" spans="1:99" s="10" customFormat="1" ht="35.1" customHeight="1">
      <c r="A23" s="203" t="s">
        <v>7</v>
      </c>
      <c r="B23" s="103">
        <f t="shared" si="1"/>
        <v>13</v>
      </c>
      <c r="C23" s="124"/>
      <c r="D23" s="494">
        <f t="shared" si="2"/>
        <v>9.25</v>
      </c>
      <c r="E23" s="495"/>
      <c r="F23" s="496">
        <v>9.25</v>
      </c>
      <c r="G23" s="497"/>
      <c r="H23" s="498"/>
      <c r="I23" s="496"/>
      <c r="J23" s="497"/>
      <c r="K23" s="498"/>
      <c r="L23" s="496"/>
      <c r="M23" s="497"/>
      <c r="N23" s="498"/>
      <c r="O23" s="479"/>
      <c r="P23" s="480"/>
      <c r="Q23" s="233">
        <f>F23+I23+L23-D23</f>
        <v>0</v>
      </c>
      <c r="R23" s="544"/>
      <c r="S23" s="534"/>
      <c r="T23" s="114"/>
      <c r="U23" s="186"/>
      <c r="V23" s="184"/>
      <c r="W23" s="104"/>
      <c r="X23" s="104"/>
      <c r="Y23" s="105"/>
      <c r="Z23" s="130"/>
      <c r="AA23" s="198"/>
      <c r="AB23" s="108"/>
      <c r="AC23" s="199"/>
      <c r="AD23" s="19"/>
    </row>
    <row r="24" spans="1:99" s="10" customFormat="1" ht="35.1" customHeight="1">
      <c r="A24" s="203" t="s">
        <v>8</v>
      </c>
      <c r="B24" s="103">
        <f t="shared" si="1"/>
        <v>14</v>
      </c>
      <c r="C24" s="124"/>
      <c r="D24" s="494">
        <f t="shared" si="2"/>
        <v>0</v>
      </c>
      <c r="E24" s="495"/>
      <c r="F24" s="227"/>
      <c r="G24" s="228"/>
      <c r="H24" s="229"/>
      <c r="I24" s="496"/>
      <c r="J24" s="497"/>
      <c r="K24" s="498"/>
      <c r="L24" s="496"/>
      <c r="M24" s="497"/>
      <c r="N24" s="498"/>
      <c r="O24" s="479"/>
      <c r="P24" s="480"/>
      <c r="Q24" s="233"/>
      <c r="R24" s="544"/>
      <c r="S24" s="534"/>
      <c r="T24" s="114"/>
      <c r="U24" s="186"/>
      <c r="V24" s="184"/>
      <c r="W24" s="104"/>
      <c r="X24" s="104"/>
      <c r="Y24" s="105"/>
      <c r="Z24" s="134"/>
      <c r="AA24" s="198"/>
      <c r="AB24" s="108"/>
      <c r="AC24" s="199"/>
      <c r="AD24" s="19"/>
    </row>
    <row r="25" spans="1:99" s="10" customFormat="1" ht="35.1" customHeight="1">
      <c r="A25" s="119" t="s">
        <v>9</v>
      </c>
      <c r="B25" s="120">
        <f t="shared" si="1"/>
        <v>15</v>
      </c>
      <c r="C25" s="124"/>
      <c r="D25" s="489">
        <f t="shared" si="2"/>
        <v>0</v>
      </c>
      <c r="E25" s="490"/>
      <c r="F25" s="209"/>
      <c r="G25" s="210"/>
      <c r="H25" s="211"/>
      <c r="I25" s="489"/>
      <c r="J25" s="491"/>
      <c r="K25" s="490"/>
      <c r="L25" s="489"/>
      <c r="M25" s="491"/>
      <c r="N25" s="490"/>
      <c r="O25" s="479"/>
      <c r="P25" s="480"/>
      <c r="Q25" s="235"/>
      <c r="R25" s="544"/>
      <c r="S25" s="534"/>
      <c r="T25" s="122"/>
      <c r="U25" s="216"/>
      <c r="V25" s="189"/>
      <c r="W25" s="123"/>
      <c r="X25" s="123"/>
      <c r="Y25" s="125"/>
      <c r="Z25" s="132"/>
      <c r="AA25" s="200"/>
      <c r="AB25" s="201"/>
      <c r="AC25" s="202"/>
      <c r="AD25" s="19"/>
    </row>
    <row r="26" spans="1:99" s="10" customFormat="1" ht="35.1" customHeight="1">
      <c r="A26" s="203" t="s">
        <v>10</v>
      </c>
      <c r="B26" s="103">
        <f>1+B25</f>
        <v>16</v>
      </c>
      <c r="C26" s="124"/>
      <c r="D26" s="494">
        <f t="shared" ref="D26:D32" si="3">D12</f>
        <v>9.25</v>
      </c>
      <c r="E26" s="495"/>
      <c r="F26" s="227">
        <v>0</v>
      </c>
      <c r="G26" s="228">
        <v>9.5</v>
      </c>
      <c r="H26" s="229"/>
      <c r="I26" s="496"/>
      <c r="J26" s="497"/>
      <c r="K26" s="498"/>
      <c r="L26" s="496"/>
      <c r="M26" s="497"/>
      <c r="N26" s="498"/>
      <c r="O26" s="479"/>
      <c r="P26" s="480"/>
      <c r="Q26" s="233">
        <f>G26+I26+L26-D26</f>
        <v>0.25</v>
      </c>
      <c r="R26" s="544"/>
      <c r="S26" s="534"/>
      <c r="T26" s="114"/>
      <c r="U26" s="186"/>
      <c r="V26" s="184"/>
      <c r="W26" s="104"/>
      <c r="X26" s="104"/>
      <c r="Y26" s="105"/>
      <c r="Z26" s="106"/>
      <c r="AA26" s="198"/>
      <c r="AB26" s="108"/>
      <c r="AC26" s="199"/>
      <c r="AD26" s="19"/>
      <c r="AE26" s="66" t="e">
        <f>VLOOKUP($S$3,#REF!,9)</f>
        <v>#REF!</v>
      </c>
    </row>
    <row r="27" spans="1:99" s="10" customFormat="1" ht="35.1" customHeight="1">
      <c r="A27" s="203" t="s">
        <v>11</v>
      </c>
      <c r="B27" s="103">
        <f t="shared" ref="B27:B40" si="4">1+B26</f>
        <v>17</v>
      </c>
      <c r="C27" s="124"/>
      <c r="D27" s="494">
        <f t="shared" si="3"/>
        <v>9.25</v>
      </c>
      <c r="E27" s="495"/>
      <c r="F27" s="227"/>
      <c r="G27" s="228">
        <v>9.5</v>
      </c>
      <c r="H27" s="229"/>
      <c r="I27" s="496"/>
      <c r="J27" s="497"/>
      <c r="K27" s="498"/>
      <c r="L27" s="496"/>
      <c r="M27" s="497"/>
      <c r="N27" s="498"/>
      <c r="O27" s="479"/>
      <c r="P27" s="480"/>
      <c r="Q27" s="233">
        <f>G27+I27+L27-D27</f>
        <v>0.25</v>
      </c>
      <c r="R27" s="544"/>
      <c r="S27" s="534"/>
      <c r="T27" s="114"/>
      <c r="U27" s="104"/>
      <c r="V27" s="184"/>
      <c r="W27" s="104"/>
      <c r="X27" s="104"/>
      <c r="Y27" s="105"/>
      <c r="Z27" s="129"/>
      <c r="AA27" s="198"/>
      <c r="AB27" s="108"/>
      <c r="AC27" s="199"/>
      <c r="AD27" s="19"/>
    </row>
    <row r="28" spans="1:99" s="61" customFormat="1" ht="35.1" customHeight="1">
      <c r="A28" s="203" t="s">
        <v>5</v>
      </c>
      <c r="B28" s="103">
        <f t="shared" si="4"/>
        <v>18</v>
      </c>
      <c r="C28" s="124"/>
      <c r="D28" s="494">
        <f t="shared" si="3"/>
        <v>0</v>
      </c>
      <c r="E28" s="495"/>
      <c r="F28" s="227"/>
      <c r="G28" s="228"/>
      <c r="H28" s="229"/>
      <c r="I28" s="496"/>
      <c r="J28" s="497"/>
      <c r="K28" s="498"/>
      <c r="L28" s="496"/>
      <c r="M28" s="497"/>
      <c r="N28" s="498"/>
      <c r="O28" s="479"/>
      <c r="P28" s="480"/>
      <c r="Q28" s="233">
        <f>G28+I28+L28-D28</f>
        <v>0</v>
      </c>
      <c r="R28" s="544"/>
      <c r="S28" s="534"/>
      <c r="T28" s="114"/>
      <c r="U28" s="116"/>
      <c r="V28" s="184"/>
      <c r="W28" s="104"/>
      <c r="X28" s="104"/>
      <c r="Y28" s="105"/>
      <c r="Z28" s="129"/>
      <c r="AA28" s="198"/>
      <c r="AB28" s="108"/>
      <c r="AC28" s="199"/>
      <c r="AD28" s="71"/>
      <c r="AE28" s="11"/>
      <c r="AF28" s="11"/>
      <c r="AG28" s="11"/>
      <c r="AH28" s="89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</row>
    <row r="29" spans="1:99" s="10" customFormat="1" ht="35.1" customHeight="1">
      <c r="A29" s="203" t="s">
        <v>6</v>
      </c>
      <c r="B29" s="103">
        <f t="shared" si="4"/>
        <v>19</v>
      </c>
      <c r="C29" s="124"/>
      <c r="D29" s="494">
        <f t="shared" si="3"/>
        <v>9.25</v>
      </c>
      <c r="E29" s="495"/>
      <c r="F29" s="230"/>
      <c r="G29" s="231">
        <v>9.25</v>
      </c>
      <c r="H29" s="232"/>
      <c r="I29" s="496"/>
      <c r="J29" s="497"/>
      <c r="K29" s="498"/>
      <c r="L29" s="496"/>
      <c r="M29" s="497"/>
      <c r="N29" s="498"/>
      <c r="O29" s="479"/>
      <c r="P29" s="480"/>
      <c r="Q29" s="233">
        <f>G29+I29+L29-D29</f>
        <v>0</v>
      </c>
      <c r="R29" s="544"/>
      <c r="S29" s="534"/>
      <c r="T29" s="105"/>
      <c r="U29" s="116"/>
      <c r="V29" s="115"/>
      <c r="W29" s="144"/>
      <c r="X29" s="144"/>
      <c r="Y29" s="105"/>
      <c r="Z29" s="134"/>
      <c r="AA29" s="198"/>
      <c r="AB29" s="108"/>
      <c r="AC29" s="199"/>
      <c r="AD29" s="19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</row>
    <row r="30" spans="1:99" s="10" customFormat="1" ht="35.1" customHeight="1">
      <c r="A30" s="203" t="s">
        <v>7</v>
      </c>
      <c r="B30" s="103">
        <f t="shared" si="4"/>
        <v>20</v>
      </c>
      <c r="C30" s="124"/>
      <c r="D30" s="494">
        <f t="shared" si="3"/>
        <v>9.25</v>
      </c>
      <c r="E30" s="495"/>
      <c r="F30" s="496">
        <v>9.25</v>
      </c>
      <c r="G30" s="497"/>
      <c r="H30" s="498"/>
      <c r="I30" s="496"/>
      <c r="J30" s="497"/>
      <c r="K30" s="498"/>
      <c r="L30" s="496"/>
      <c r="M30" s="497"/>
      <c r="N30" s="498"/>
      <c r="O30" s="479"/>
      <c r="P30" s="480"/>
      <c r="Q30" s="233">
        <f>G30+I30+L30-D30</f>
        <v>-9.25</v>
      </c>
      <c r="R30" s="544"/>
      <c r="S30" s="534"/>
      <c r="T30" s="206"/>
      <c r="U30" s="116"/>
      <c r="V30" s="104"/>
      <c r="W30" s="104"/>
      <c r="X30" s="104"/>
      <c r="Y30" s="105"/>
      <c r="Z30" s="134"/>
      <c r="AA30" s="198"/>
      <c r="AB30" s="108"/>
      <c r="AC30" s="199"/>
      <c r="AD30" s="19"/>
    </row>
    <row r="31" spans="1:99" s="10" customFormat="1" ht="35.1" customHeight="1">
      <c r="A31" s="203" t="s">
        <v>8</v>
      </c>
      <c r="B31" s="103">
        <f t="shared" si="4"/>
        <v>21</v>
      </c>
      <c r="C31" s="124"/>
      <c r="D31" s="494">
        <f t="shared" si="3"/>
        <v>0</v>
      </c>
      <c r="E31" s="495"/>
      <c r="F31" s="496"/>
      <c r="G31" s="497"/>
      <c r="H31" s="498"/>
      <c r="I31" s="496"/>
      <c r="J31" s="497"/>
      <c r="K31" s="498"/>
      <c r="L31" s="496"/>
      <c r="M31" s="497"/>
      <c r="N31" s="498"/>
      <c r="O31" s="479"/>
      <c r="P31" s="480"/>
      <c r="Q31" s="233"/>
      <c r="R31" s="544"/>
      <c r="S31" s="534"/>
      <c r="T31" s="183"/>
      <c r="U31" s="116"/>
      <c r="V31" s="104"/>
      <c r="W31" s="104"/>
      <c r="X31" s="104"/>
      <c r="Y31" s="105"/>
      <c r="Z31" s="134"/>
      <c r="AA31" s="198"/>
      <c r="AB31" s="108"/>
      <c r="AC31" s="199"/>
      <c r="AD31" s="19"/>
    </row>
    <row r="32" spans="1:99" s="10" customFormat="1" ht="35.1" customHeight="1">
      <c r="A32" s="203" t="s">
        <v>9</v>
      </c>
      <c r="B32" s="120">
        <f t="shared" si="4"/>
        <v>22</v>
      </c>
      <c r="C32" s="124"/>
      <c r="D32" s="489">
        <f t="shared" si="3"/>
        <v>0</v>
      </c>
      <c r="E32" s="490"/>
      <c r="F32" s="489"/>
      <c r="G32" s="491"/>
      <c r="H32" s="490"/>
      <c r="I32" s="489"/>
      <c r="J32" s="491"/>
      <c r="K32" s="490"/>
      <c r="L32" s="489"/>
      <c r="M32" s="491"/>
      <c r="N32" s="490"/>
      <c r="O32" s="479"/>
      <c r="P32" s="480"/>
      <c r="Q32" s="235"/>
      <c r="R32" s="544"/>
      <c r="S32" s="534"/>
      <c r="T32" s="190"/>
      <c r="U32" s="217"/>
      <c r="V32" s="123"/>
      <c r="W32" s="123"/>
      <c r="X32" s="123"/>
      <c r="Y32" s="125"/>
      <c r="Z32" s="215"/>
      <c r="AA32" s="200"/>
      <c r="AB32" s="201"/>
      <c r="AC32" s="202"/>
      <c r="AD32" s="19"/>
    </row>
    <row r="33" spans="1:37" s="20" customFormat="1" ht="35.1" customHeight="1">
      <c r="A33" s="203" t="s">
        <v>10</v>
      </c>
      <c r="B33" s="103">
        <f t="shared" si="4"/>
        <v>23</v>
      </c>
      <c r="C33" s="124"/>
      <c r="D33" s="494">
        <f t="shared" ref="D33:D38" si="5">D12</f>
        <v>9.25</v>
      </c>
      <c r="E33" s="495"/>
      <c r="F33" s="496">
        <v>9.25</v>
      </c>
      <c r="G33" s="497"/>
      <c r="H33" s="498"/>
      <c r="I33" s="496"/>
      <c r="J33" s="497"/>
      <c r="K33" s="498"/>
      <c r="L33" s="496"/>
      <c r="M33" s="497"/>
      <c r="N33" s="498"/>
      <c r="O33" s="479"/>
      <c r="P33" s="480"/>
      <c r="Q33" s="233">
        <f>F33+I33+L33-D33</f>
        <v>0</v>
      </c>
      <c r="R33" s="544"/>
      <c r="S33" s="534"/>
      <c r="T33" s="184"/>
      <c r="U33" s="133"/>
      <c r="V33" s="104"/>
      <c r="W33" s="104"/>
      <c r="X33" s="184"/>
      <c r="Y33" s="204"/>
      <c r="Z33" s="134"/>
      <c r="AA33" s="198"/>
      <c r="AB33" s="108"/>
      <c r="AC33" s="199"/>
      <c r="AD33" s="70"/>
    </row>
    <row r="34" spans="1:37" s="10" customFormat="1" ht="35.1" customHeight="1">
      <c r="A34" s="203" t="s">
        <v>11</v>
      </c>
      <c r="B34" s="103">
        <f t="shared" si="4"/>
        <v>24</v>
      </c>
      <c r="C34" s="124"/>
      <c r="D34" s="494">
        <f t="shared" si="5"/>
        <v>9.25</v>
      </c>
      <c r="E34" s="495"/>
      <c r="F34" s="496">
        <v>9.25</v>
      </c>
      <c r="G34" s="497"/>
      <c r="H34" s="498"/>
      <c r="I34" s="496"/>
      <c r="J34" s="497"/>
      <c r="K34" s="498"/>
      <c r="L34" s="496"/>
      <c r="M34" s="497"/>
      <c r="N34" s="498"/>
      <c r="O34" s="479"/>
      <c r="P34" s="480"/>
      <c r="Q34" s="233">
        <f>F34+I34+L34-D34</f>
        <v>0</v>
      </c>
      <c r="R34" s="544"/>
      <c r="S34" s="534"/>
      <c r="T34" s="184"/>
      <c r="U34" s="116"/>
      <c r="V34" s="104"/>
      <c r="W34" s="104"/>
      <c r="X34" s="184"/>
      <c r="Y34" s="204"/>
      <c r="Z34" s="134"/>
      <c r="AA34" s="198"/>
      <c r="AB34" s="108"/>
      <c r="AC34" s="199"/>
      <c r="AD34" s="19"/>
    </row>
    <row r="35" spans="1:37" s="61" customFormat="1" ht="35.1" customHeight="1">
      <c r="A35" s="203" t="s">
        <v>5</v>
      </c>
      <c r="B35" s="103">
        <f t="shared" si="4"/>
        <v>25</v>
      </c>
      <c r="C35" s="124"/>
      <c r="D35" s="494">
        <f t="shared" si="5"/>
        <v>0</v>
      </c>
      <c r="E35" s="495"/>
      <c r="F35" s="496"/>
      <c r="G35" s="497"/>
      <c r="H35" s="498"/>
      <c r="I35" s="496"/>
      <c r="J35" s="497"/>
      <c r="K35" s="498"/>
      <c r="L35" s="496"/>
      <c r="M35" s="497"/>
      <c r="N35" s="498"/>
      <c r="O35" s="479"/>
      <c r="P35" s="480"/>
      <c r="Q35" s="233">
        <f>F35+I35+L35-D35</f>
        <v>0</v>
      </c>
      <c r="R35" s="544"/>
      <c r="S35" s="534"/>
      <c r="T35" s="214"/>
      <c r="U35" s="116"/>
      <c r="V35" s="115"/>
      <c r="W35" s="144"/>
      <c r="X35" s="144"/>
      <c r="Y35" s="105"/>
      <c r="Z35" s="129"/>
      <c r="AA35" s="110"/>
      <c r="AB35" s="111"/>
      <c r="AC35" s="112"/>
      <c r="AD35" s="71"/>
      <c r="AE35" s="11"/>
      <c r="AF35" s="11"/>
      <c r="AG35" s="11"/>
      <c r="AH35" s="11"/>
      <c r="AI35" s="11"/>
      <c r="AJ35" s="11"/>
      <c r="AK35" s="11"/>
    </row>
    <row r="36" spans="1:37" s="10" customFormat="1" ht="35.1" customHeight="1">
      <c r="A36" s="203" t="s">
        <v>6</v>
      </c>
      <c r="B36" s="103">
        <f t="shared" si="4"/>
        <v>26</v>
      </c>
      <c r="C36" s="124"/>
      <c r="D36" s="494">
        <f t="shared" si="5"/>
        <v>9.25</v>
      </c>
      <c r="E36" s="495"/>
      <c r="F36" s="496">
        <v>9.25</v>
      </c>
      <c r="G36" s="497"/>
      <c r="H36" s="498"/>
      <c r="I36" s="496"/>
      <c r="J36" s="497"/>
      <c r="K36" s="498"/>
      <c r="L36" s="496"/>
      <c r="M36" s="497"/>
      <c r="N36" s="498"/>
      <c r="O36" s="479"/>
      <c r="P36" s="480"/>
      <c r="Q36" s="233">
        <f>F36+I36+L36-D36</f>
        <v>0</v>
      </c>
      <c r="R36" s="544"/>
      <c r="S36" s="534"/>
      <c r="T36" s="104"/>
      <c r="U36" s="133"/>
      <c r="V36" s="104"/>
      <c r="W36" s="104"/>
      <c r="X36" s="104"/>
      <c r="Y36" s="105"/>
      <c r="Z36" s="134"/>
      <c r="AA36" s="110"/>
      <c r="AB36" s="111"/>
      <c r="AC36" s="112"/>
      <c r="AD36" s="19"/>
      <c r="AE36" s="11"/>
      <c r="AF36" s="11"/>
      <c r="AG36" s="11"/>
      <c r="AH36" s="11"/>
      <c r="AI36" s="11"/>
      <c r="AJ36" s="11"/>
      <c r="AK36" s="11"/>
    </row>
    <row r="37" spans="1:37" s="10" customFormat="1" ht="35.1" customHeight="1">
      <c r="A37" s="203" t="s">
        <v>7</v>
      </c>
      <c r="B37" s="103">
        <f t="shared" si="4"/>
        <v>27</v>
      </c>
      <c r="C37" s="124"/>
      <c r="D37" s="494">
        <f t="shared" si="5"/>
        <v>9.25</v>
      </c>
      <c r="E37" s="495"/>
      <c r="F37" s="496">
        <v>9.25</v>
      </c>
      <c r="G37" s="497"/>
      <c r="H37" s="498"/>
      <c r="I37" s="496"/>
      <c r="J37" s="497"/>
      <c r="K37" s="498"/>
      <c r="L37" s="496"/>
      <c r="M37" s="497"/>
      <c r="N37" s="498"/>
      <c r="O37" s="479"/>
      <c r="P37" s="480"/>
      <c r="Q37" s="233">
        <f>F37+I37+L37-D37</f>
        <v>0</v>
      </c>
      <c r="R37" s="544"/>
      <c r="S37" s="534"/>
      <c r="T37" s="184"/>
      <c r="U37" s="184"/>
      <c r="V37" s="104"/>
      <c r="W37" s="104"/>
      <c r="X37" s="104"/>
      <c r="Y37" s="105"/>
      <c r="Z37" s="184"/>
      <c r="AA37" s="110"/>
      <c r="AB37" s="111"/>
      <c r="AC37" s="112"/>
      <c r="AD37" s="19"/>
      <c r="AE37" s="81">
        <f>D36+D37+D38+D39+D40</f>
        <v>27.75</v>
      </c>
    </row>
    <row r="38" spans="1:37" s="10" customFormat="1" ht="35.1" customHeight="1">
      <c r="A38" s="203" t="s">
        <v>8</v>
      </c>
      <c r="B38" s="103">
        <f t="shared" si="4"/>
        <v>28</v>
      </c>
      <c r="C38" s="124"/>
      <c r="D38" s="494">
        <f t="shared" si="5"/>
        <v>0</v>
      </c>
      <c r="E38" s="495"/>
      <c r="F38" s="496"/>
      <c r="G38" s="497"/>
      <c r="H38" s="498"/>
      <c r="I38" s="496"/>
      <c r="J38" s="497"/>
      <c r="K38" s="498"/>
      <c r="L38" s="496"/>
      <c r="M38" s="497"/>
      <c r="N38" s="498"/>
      <c r="O38" s="479"/>
      <c r="P38" s="480"/>
      <c r="Q38" s="233"/>
      <c r="R38" s="544"/>
      <c r="S38" s="534"/>
      <c r="T38" s="181"/>
      <c r="U38" s="116"/>
      <c r="V38" s="104"/>
      <c r="W38" s="104"/>
      <c r="X38" s="104"/>
      <c r="Y38" s="105"/>
      <c r="Z38" s="184"/>
      <c r="AA38" s="110"/>
      <c r="AB38" s="111"/>
      <c r="AC38" s="112"/>
      <c r="AD38" s="19"/>
    </row>
    <row r="39" spans="1:37" s="10" customFormat="1" ht="35.1" customHeight="1">
      <c r="A39" s="203" t="s">
        <v>9</v>
      </c>
      <c r="B39" s="120">
        <f t="shared" si="4"/>
        <v>29</v>
      </c>
      <c r="C39" s="124"/>
      <c r="D39" s="489">
        <f>D25</f>
        <v>0</v>
      </c>
      <c r="E39" s="490"/>
      <c r="F39" s="489"/>
      <c r="G39" s="491"/>
      <c r="H39" s="490"/>
      <c r="I39" s="489"/>
      <c r="J39" s="491"/>
      <c r="K39" s="490"/>
      <c r="L39" s="489"/>
      <c r="M39" s="491"/>
      <c r="N39" s="490"/>
      <c r="O39" s="479"/>
      <c r="P39" s="480"/>
      <c r="Q39" s="235"/>
      <c r="R39" s="544"/>
      <c r="S39" s="534"/>
      <c r="T39" s="218"/>
      <c r="U39" s="217"/>
      <c r="V39" s="123"/>
      <c r="W39" s="123"/>
      <c r="X39" s="123"/>
      <c r="Y39" s="125"/>
      <c r="Z39" s="189"/>
      <c r="AA39" s="126"/>
      <c r="AB39" s="127"/>
      <c r="AC39" s="128"/>
      <c r="AD39" s="19"/>
      <c r="AF39" s="10">
        <f>151.67*3</f>
        <v>455.01</v>
      </c>
      <c r="AG39" s="10">
        <v>3</v>
      </c>
    </row>
    <row r="40" spans="1:37" s="10" customFormat="1" ht="35.1" customHeight="1">
      <c r="A40" s="203" t="s">
        <v>10</v>
      </c>
      <c r="B40" s="103">
        <f t="shared" si="4"/>
        <v>30</v>
      </c>
      <c r="C40" s="124"/>
      <c r="D40" s="494">
        <f>D12</f>
        <v>9.25</v>
      </c>
      <c r="E40" s="495"/>
      <c r="F40" s="496">
        <v>10</v>
      </c>
      <c r="G40" s="497"/>
      <c r="H40" s="498"/>
      <c r="I40" s="496"/>
      <c r="J40" s="497"/>
      <c r="K40" s="498"/>
      <c r="L40" s="496"/>
      <c r="M40" s="497"/>
      <c r="N40" s="498"/>
      <c r="O40" s="479"/>
      <c r="P40" s="480"/>
      <c r="Q40" s="233">
        <f>F40+I40+L40-D40</f>
        <v>0.75</v>
      </c>
      <c r="R40" s="544"/>
      <c r="S40" s="534"/>
      <c r="T40" s="118"/>
      <c r="U40" s="116"/>
      <c r="V40" s="104"/>
      <c r="W40" s="104"/>
      <c r="X40" s="133"/>
      <c r="Y40" s="105"/>
      <c r="Z40" s="184"/>
      <c r="AA40" s="182"/>
      <c r="AB40" s="111"/>
      <c r="AC40" s="112"/>
      <c r="AD40" s="19"/>
      <c r="AF40" s="10">
        <v>75.83</v>
      </c>
      <c r="AG40" s="82">
        <f>AF40*AG39/AF39</f>
        <v>0.49996703369156725</v>
      </c>
    </row>
    <row r="41" spans="1:37" s="10" customFormat="1" ht="35.1" customHeight="1" thickBot="1">
      <c r="A41" s="203"/>
      <c r="B41" s="103"/>
      <c r="C41" s="145"/>
      <c r="D41" s="481"/>
      <c r="E41" s="482"/>
      <c r="F41" s="481"/>
      <c r="G41" s="483"/>
      <c r="H41" s="482"/>
      <c r="I41" s="236"/>
      <c r="J41" s="237"/>
      <c r="K41" s="238"/>
      <c r="L41" s="236"/>
      <c r="M41" s="237"/>
      <c r="N41" s="238"/>
      <c r="O41" s="239"/>
      <c r="P41" s="240"/>
      <c r="Q41" s="241"/>
      <c r="R41" s="544"/>
      <c r="S41" s="135"/>
      <c r="T41" s="180"/>
      <c r="U41" s="136"/>
      <c r="V41" s="137"/>
      <c r="W41" s="137"/>
      <c r="X41" s="137"/>
      <c r="Y41" s="138"/>
      <c r="Z41" s="137"/>
      <c r="AA41" s="139"/>
      <c r="AB41" s="131"/>
      <c r="AC41" s="140"/>
      <c r="AD41" s="19"/>
      <c r="AG41" s="82"/>
    </row>
    <row r="42" spans="1:37" s="3" customFormat="1" ht="73.5" customHeight="1" thickBot="1">
      <c r="A42" s="469" t="s">
        <v>12</v>
      </c>
      <c r="B42" s="470"/>
      <c r="C42" s="80"/>
      <c r="D42" s="471">
        <f>SUM(D11:E41)</f>
        <v>157.25</v>
      </c>
      <c r="E42" s="472"/>
      <c r="F42" s="473">
        <f>SUM(F12:H41)</f>
        <v>150</v>
      </c>
      <c r="G42" s="474"/>
      <c r="H42" s="475"/>
      <c r="I42" s="476">
        <f>SUM(I12:K41)</f>
        <v>0</v>
      </c>
      <c r="J42" s="477"/>
      <c r="K42" s="478"/>
      <c r="L42" s="473">
        <f>SUM(L12:N41)</f>
        <v>0</v>
      </c>
      <c r="M42" s="474"/>
      <c r="N42" s="475"/>
      <c r="O42" s="492">
        <f>SUM(P11:P38)</f>
        <v>0</v>
      </c>
      <c r="P42" s="493"/>
      <c r="Q42" s="242">
        <f>F42+L42</f>
        <v>150</v>
      </c>
      <c r="R42" s="545"/>
      <c r="S42" s="68"/>
      <c r="T42" s="243">
        <v>9.25</v>
      </c>
      <c r="U42" s="73"/>
      <c r="V42" s="73"/>
      <c r="W42" s="73"/>
      <c r="X42" s="73"/>
      <c r="Y42" s="69">
        <f>SUM(Y10:Y40)</f>
        <v>0</v>
      </c>
      <c r="Z42" s="69"/>
      <c r="AA42" s="456"/>
      <c r="AB42" s="457"/>
      <c r="AC42" s="458"/>
    </row>
    <row r="43" spans="1:37" s="3" customFormat="1" ht="27.75" customHeight="1" thickBot="1">
      <c r="A43" s="18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 t="s">
        <v>144</v>
      </c>
      <c r="M43" s="17"/>
      <c r="N43" s="17"/>
      <c r="O43" s="17"/>
      <c r="P43" s="17"/>
      <c r="Q43" s="192">
        <f>Q42+T42</f>
        <v>159.25</v>
      </c>
      <c r="R43" s="193"/>
      <c r="S43" s="194"/>
      <c r="T43" s="194"/>
      <c r="U43" s="194"/>
      <c r="V43" s="194"/>
      <c r="W43" s="194"/>
      <c r="X43" s="194"/>
      <c r="Y43" s="194"/>
      <c r="Z43" s="194"/>
      <c r="AA43" s="194"/>
      <c r="AB43" s="195"/>
      <c r="AC43" s="196"/>
    </row>
    <row r="44" spans="1:37" ht="37.5" customHeight="1">
      <c r="A44" s="417" t="s">
        <v>92</v>
      </c>
      <c r="B44" s="459"/>
      <c r="C44" s="459"/>
      <c r="D44" s="459"/>
      <c r="E44" s="459"/>
      <c r="F44" s="459"/>
      <c r="G44" s="459"/>
      <c r="H44" s="459"/>
      <c r="I44" s="418"/>
      <c r="J44" s="28"/>
      <c r="K44" s="460" t="s">
        <v>143</v>
      </c>
      <c r="L44" s="460"/>
      <c r="M44" s="460"/>
      <c r="N44" s="187" t="str">
        <f>D2</f>
        <v>AVRIL</v>
      </c>
      <c r="O44" s="28"/>
      <c r="P44" s="461">
        <f>Q43-D42</f>
        <v>2</v>
      </c>
      <c r="Q44" s="462" t="str">
        <f>IF(Y3="CH1",#REF!,"")</f>
        <v/>
      </c>
      <c r="R44" s="45"/>
      <c r="S44" s="487" t="s">
        <v>139</v>
      </c>
      <c r="T44" s="487"/>
      <c r="U44" s="45"/>
      <c r="V44" s="191" t="s">
        <v>13</v>
      </c>
      <c r="W44" s="191" t="str">
        <f>IF(W50="1,25","RTT 15",IF(W50="1,5","RTT  18",IF(W50="","",IF(W50="0,5","RTT 6",IF(W50="1,92","RTT 23",IF(W50="1","RTT 12",IF(W50="1,46","RTT 17,5")))))))</f>
        <v>RTT 12</v>
      </c>
      <c r="X44" s="191" t="s">
        <v>114</v>
      </c>
      <c r="Y44" s="191" t="s">
        <v>145</v>
      </c>
      <c r="Z44" s="191" t="s">
        <v>113</v>
      </c>
      <c r="AA44" s="58"/>
      <c r="AB44" s="28"/>
      <c r="AC44" s="28"/>
    </row>
    <row r="45" spans="1:37" ht="22.5" customHeight="1">
      <c r="A45" s="463" t="e">
        <f>IF(R6="c","signature du directeur: M. Manceau",IF(R6="E","signature du chef de service éducatif",IF(R6="s","signature de la coordinatrice")))</f>
        <v>#REF!</v>
      </c>
      <c r="B45" s="464"/>
      <c r="C45" s="464"/>
      <c r="D45" s="465"/>
      <c r="E45" s="484" t="str">
        <f>L3</f>
        <v>avec RTT</v>
      </c>
      <c r="F45" s="485"/>
      <c r="G45" s="485"/>
      <c r="H45" s="485"/>
      <c r="I45" s="486"/>
      <c r="J45" s="28"/>
      <c r="K45" s="28"/>
      <c r="L45" s="28"/>
      <c r="M45" s="28"/>
      <c r="N45" s="28"/>
      <c r="O45" s="28"/>
      <c r="P45" s="28"/>
      <c r="Q45" s="28"/>
      <c r="S45" s="244">
        <v>0</v>
      </c>
      <c r="T45" s="247"/>
      <c r="U45" s="488" t="str">
        <f>J54</f>
        <v>Report du Solde du 31/03/12</v>
      </c>
      <c r="V45" s="450" t="e">
        <f>VLOOKUP($S$3,#REF!,15)</f>
        <v>#REF!</v>
      </c>
      <c r="W45" s="452" t="e">
        <f>VLOOKUP($S$3,#REF!,16)</f>
        <v>#REF!</v>
      </c>
      <c r="X45" s="450" t="e">
        <f>VLOOKUP($S$3,#REF!,17)</f>
        <v>#REF!</v>
      </c>
      <c r="Y45" s="452">
        <v>0.84</v>
      </c>
      <c r="Z45" s="454" t="e">
        <f>VLOOKUP($S$3,#REF!,19)</f>
        <v>#REF!</v>
      </c>
      <c r="AA45" s="58"/>
      <c r="AB45" s="28"/>
      <c r="AC45" s="28"/>
    </row>
    <row r="46" spans="1:37" s="21" customFormat="1" ht="23.25" customHeight="1">
      <c r="A46" s="466"/>
      <c r="B46" s="467"/>
      <c r="C46" s="467"/>
      <c r="D46" s="468"/>
      <c r="E46" s="499" t="str">
        <f>L2</f>
        <v>Temps  complet</v>
      </c>
      <c r="F46" s="500"/>
      <c r="G46" s="500"/>
      <c r="H46" s="500"/>
      <c r="I46" s="501"/>
      <c r="J46" s="502" t="s">
        <v>149</v>
      </c>
      <c r="K46" s="503"/>
      <c r="L46" s="503"/>
      <c r="M46" s="503"/>
      <c r="N46" s="503"/>
      <c r="O46" s="177"/>
      <c r="P46" s="504">
        <f>S45+S46+S47</f>
        <v>0</v>
      </c>
      <c r="Q46" s="505"/>
      <c r="R46" s="219"/>
      <c r="S46" s="245">
        <v>0</v>
      </c>
      <c r="T46" s="248">
        <v>0.25</v>
      </c>
      <c r="U46" s="488"/>
      <c r="V46" s="451"/>
      <c r="W46" s="453" t="e">
        <f>VLOOKUP($P$3,#REF!,15)</f>
        <v>#REF!</v>
      </c>
      <c r="X46" s="451" t="e">
        <f>VLOOKUP($P$3,#REF!,16)</f>
        <v>#REF!</v>
      </c>
      <c r="Y46" s="453"/>
      <c r="Z46" s="455" t="e">
        <f>VLOOKUP($P$3,#REF!,18)</f>
        <v>#REF!</v>
      </c>
      <c r="AA46" s="59"/>
      <c r="AB46" s="419" t="s">
        <v>24</v>
      </c>
      <c r="AC46" s="419"/>
      <c r="AD46" s="419"/>
    </row>
    <row r="47" spans="1:37" ht="22.5" customHeight="1">
      <c r="A47" s="46"/>
      <c r="B47" s="28"/>
      <c r="C47" s="26"/>
      <c r="D47" s="26"/>
      <c r="E47" s="46"/>
      <c r="F47" s="26"/>
      <c r="G47" s="26"/>
      <c r="H47" s="26"/>
      <c r="I47" s="47"/>
      <c r="J47" s="178"/>
      <c r="K47" s="446" t="str">
        <f>D2</f>
        <v>AVRIL</v>
      </c>
      <c r="L47" s="446"/>
      <c r="M47" s="446"/>
      <c r="N47" s="446"/>
      <c r="O47" s="446"/>
      <c r="P47" s="506"/>
      <c r="Q47" s="507"/>
      <c r="R47" s="32"/>
      <c r="S47" s="223"/>
      <c r="T47" s="222">
        <v>0.5</v>
      </c>
      <c r="U47" s="48"/>
      <c r="V47" s="447" t="e">
        <f>VLOOKUP($S$3,#REF!,21)</f>
        <v>#REF!</v>
      </c>
      <c r="W47" s="447" t="e">
        <f>VLOOKUP($S$3,#REF!,22)</f>
        <v>#REF!</v>
      </c>
      <c r="X47" s="447" t="e">
        <f>VLOOKUP($S$3,#REF!,23)</f>
        <v>#REF!</v>
      </c>
      <c r="Y47" s="447"/>
      <c r="Z47" s="447" t="e">
        <f>VLOOKUP($S$3,#REF!,25)</f>
        <v>#REF!</v>
      </c>
      <c r="AA47" s="34"/>
      <c r="AB47" s="449" t="s">
        <v>18</v>
      </c>
      <c r="AC47" s="449"/>
      <c r="AD47" s="449"/>
    </row>
    <row r="48" spans="1:37" ht="17.25" customHeight="1">
      <c r="A48" s="46"/>
      <c r="B48" s="26"/>
      <c r="C48" s="28"/>
      <c r="D48" s="26"/>
      <c r="E48" s="50"/>
      <c r="F48" s="26"/>
      <c r="G48" s="26"/>
      <c r="H48" s="26"/>
      <c r="I48" s="47"/>
      <c r="R48" s="35"/>
      <c r="S48" s="32" t="s">
        <v>140</v>
      </c>
      <c r="T48" s="26"/>
      <c r="U48" s="48"/>
      <c r="V48" s="448"/>
      <c r="W48" s="448"/>
      <c r="X48" s="448"/>
      <c r="Y48" s="448"/>
      <c r="Z48" s="448"/>
      <c r="AA48" s="34"/>
      <c r="AB48" s="449"/>
      <c r="AC48" s="449"/>
      <c r="AD48" s="449"/>
    </row>
    <row r="49" spans="1:35" ht="23.25" customHeight="1">
      <c r="A49" s="46"/>
      <c r="B49" s="28"/>
      <c r="C49" s="26"/>
      <c r="D49" s="26"/>
      <c r="E49" s="50"/>
      <c r="F49" s="26"/>
      <c r="G49" s="26"/>
      <c r="H49" s="26"/>
      <c r="I49" s="47"/>
      <c r="J49" s="439" t="s">
        <v>115</v>
      </c>
      <c r="K49" s="440"/>
      <c r="L49" s="441"/>
      <c r="M49" s="442">
        <v>2.5</v>
      </c>
      <c r="N49" s="443"/>
      <c r="O49" s="32"/>
      <c r="Q49" s="15"/>
      <c r="R49" s="444" t="s">
        <v>85</v>
      </c>
      <c r="S49" s="444"/>
      <c r="T49" s="444"/>
      <c r="U49" s="444"/>
      <c r="V49" s="79"/>
      <c r="W49" s="175"/>
      <c r="X49" s="175"/>
      <c r="Y49" s="175"/>
      <c r="Z49" s="51"/>
      <c r="AA49" s="34"/>
      <c r="AB49" s="49"/>
      <c r="AC49" s="49"/>
    </row>
    <row r="50" spans="1:35" ht="27.75" customHeight="1">
      <c r="A50" s="46"/>
      <c r="B50" s="26"/>
      <c r="C50" s="28"/>
      <c r="D50" s="26"/>
      <c r="E50" s="50"/>
      <c r="F50" s="26"/>
      <c r="G50" s="26"/>
      <c r="H50" s="26"/>
      <c r="I50" s="47"/>
      <c r="J50" s="429" t="s">
        <v>119</v>
      </c>
      <c r="K50" s="430"/>
      <c r="L50" s="431"/>
      <c r="M50" s="442">
        <v>-9.3000000000000007</v>
      </c>
      <c r="N50" s="443"/>
      <c r="O50" s="167"/>
      <c r="Q50">
        <v>0</v>
      </c>
      <c r="R50" s="444"/>
      <c r="S50" s="444"/>
      <c r="T50" s="444"/>
      <c r="U50" s="444"/>
      <c r="V50" s="174">
        <v>1</v>
      </c>
      <c r="W50" s="174" t="str">
        <f>IF(Z6="chc","1,25",IF(Z6="chb","1,5",IF(Z6="ch1","",IF(Z6="chl","",IF(Z6="CHE","0,5",IF(Z6="CHA","1,92",IF(Z6="CHD","1",IF(Z6="CHS","1,46"))))))))</f>
        <v>1</v>
      </c>
      <c r="X50" s="174"/>
      <c r="Y50" s="246">
        <f>5/12</f>
        <v>0.41666666666666669</v>
      </c>
      <c r="Z50" s="173" t="str">
        <f>IF(B6="C","0,33",IF(B6="0",""))</f>
        <v>0,33</v>
      </c>
      <c r="AA50" s="34"/>
      <c r="AB50" s="445" t="s">
        <v>24</v>
      </c>
      <c r="AC50" s="445"/>
      <c r="AD50" s="445"/>
    </row>
    <row r="51" spans="1:35" ht="23.25" customHeight="1">
      <c r="A51" s="46"/>
      <c r="B51" s="28"/>
      <c r="C51" s="26"/>
      <c r="D51" s="26"/>
      <c r="E51" s="46"/>
      <c r="F51" s="26"/>
      <c r="G51" s="26"/>
      <c r="H51" s="26"/>
      <c r="I51" s="47"/>
      <c r="J51" s="429" t="s">
        <v>120</v>
      </c>
      <c r="K51" s="430"/>
      <c r="L51" s="431"/>
      <c r="M51" s="432">
        <v>5.5</v>
      </c>
      <c r="N51" s="433"/>
      <c r="O51" s="32"/>
      <c r="P51" s="30"/>
      <c r="Q51" s="27"/>
      <c r="R51" s="435" t="s">
        <v>35</v>
      </c>
      <c r="S51" s="435"/>
      <c r="T51" s="435"/>
      <c r="U51" s="436"/>
      <c r="V51" s="437">
        <v>1</v>
      </c>
      <c r="W51" s="427"/>
      <c r="X51" s="427"/>
      <c r="Y51" s="427"/>
      <c r="Z51" s="427">
        <v>0</v>
      </c>
      <c r="AA51" s="34"/>
      <c r="AB51" s="419" t="s">
        <v>24</v>
      </c>
      <c r="AC51" s="419"/>
      <c r="AD51" s="419"/>
    </row>
    <row r="52" spans="1:35" ht="23.25" customHeight="1">
      <c r="A52" s="46"/>
      <c r="B52" s="26"/>
      <c r="C52" s="28"/>
      <c r="D52" s="26"/>
      <c r="E52" s="50"/>
      <c r="F52" s="26"/>
      <c r="G52" s="26"/>
      <c r="H52" s="26"/>
      <c r="I52" s="47"/>
      <c r="J52" s="429" t="s">
        <v>121</v>
      </c>
      <c r="K52" s="430"/>
      <c r="L52" s="431"/>
      <c r="M52" s="432">
        <v>2</v>
      </c>
      <c r="N52" s="433"/>
      <c r="O52" s="220"/>
      <c r="P52" s="176" t="e">
        <f>VLOOKUP($S$3,#REF!,14)</f>
        <v>#REF!</v>
      </c>
      <c r="Q52" s="176"/>
      <c r="R52" s="435"/>
      <c r="S52" s="435"/>
      <c r="T52" s="435"/>
      <c r="U52" s="436"/>
      <c r="V52" s="438"/>
      <c r="W52" s="428"/>
      <c r="X52" s="428"/>
      <c r="Y52" s="428"/>
      <c r="Z52" s="428"/>
      <c r="AA52" s="60"/>
      <c r="AB52" s="419"/>
      <c r="AC52" s="419"/>
      <c r="AD52" s="419"/>
    </row>
    <row r="53" spans="1:35" ht="20.25" customHeight="1">
      <c r="A53" s="52"/>
      <c r="B53" s="41"/>
      <c r="C53" s="40"/>
      <c r="D53" s="40"/>
      <c r="E53" s="52"/>
      <c r="F53" s="40"/>
      <c r="G53" s="40"/>
      <c r="H53" s="40"/>
      <c r="I53" s="53"/>
      <c r="J53" s="429" t="s">
        <v>122</v>
      </c>
      <c r="K53" s="430"/>
      <c r="L53" s="431"/>
      <c r="M53" s="434">
        <f>P46</f>
        <v>0</v>
      </c>
      <c r="N53" s="433"/>
      <c r="O53" s="28"/>
      <c r="P53" s="176"/>
      <c r="Q53" s="176"/>
      <c r="R53" s="32"/>
      <c r="S53" s="32"/>
      <c r="T53" s="32"/>
      <c r="U53" s="30"/>
      <c r="V53" s="79"/>
      <c r="W53" s="175"/>
      <c r="X53" s="175"/>
      <c r="Y53" s="175"/>
      <c r="Z53" s="51"/>
      <c r="AA53" s="34"/>
      <c r="AB53" s="49"/>
      <c r="AC53" s="49"/>
    </row>
    <row r="54" spans="1:35" ht="40.5" customHeight="1">
      <c r="A54" s="26"/>
      <c r="B54" s="32"/>
      <c r="C54" s="28"/>
      <c r="D54" s="26"/>
      <c r="E54" s="414" t="s">
        <v>126</v>
      </c>
      <c r="F54" s="414"/>
      <c r="G54" s="414"/>
      <c r="H54" s="415" t="s">
        <v>127</v>
      </c>
      <c r="I54" s="415"/>
      <c r="J54" s="416" t="s">
        <v>128</v>
      </c>
      <c r="K54" s="416"/>
      <c r="L54" s="416"/>
      <c r="M54" s="416"/>
      <c r="N54" s="416"/>
      <c r="O54" s="416"/>
      <c r="P54" s="417">
        <v>35</v>
      </c>
      <c r="Q54" s="418"/>
      <c r="R54" s="32"/>
      <c r="S54" s="54"/>
      <c r="T54" s="32"/>
      <c r="U54" s="64" t="str">
        <f>K55</f>
        <v>Solde au 30/04/2012</v>
      </c>
      <c r="V54" s="102"/>
      <c r="W54" s="185" t="e">
        <f>W45+W50-W51</f>
        <v>#REF!</v>
      </c>
      <c r="X54" s="185"/>
      <c r="Y54" s="185">
        <f>Y45+Y50</f>
        <v>1.2566666666666666</v>
      </c>
      <c r="Z54" s="205">
        <v>1.33</v>
      </c>
      <c r="AA54" s="34"/>
      <c r="AB54" s="419" t="s">
        <v>24</v>
      </c>
      <c r="AC54" s="419"/>
      <c r="AD54" s="419"/>
    </row>
    <row r="55" spans="1:35" ht="39.75" customHeight="1">
      <c r="A55" s="33" t="s">
        <v>96</v>
      </c>
      <c r="B55" s="28"/>
      <c r="C55" s="28"/>
      <c r="D55" s="26"/>
      <c r="E55" s="28"/>
      <c r="F55" s="420">
        <v>47</v>
      </c>
      <c r="G55" s="421"/>
      <c r="H55" s="422"/>
      <c r="I55" s="423"/>
      <c r="J55" s="26"/>
      <c r="K55" s="424" t="s">
        <v>129</v>
      </c>
      <c r="L55" s="424"/>
      <c r="M55" s="424"/>
      <c r="N55" s="424"/>
      <c r="O55" s="424"/>
      <c r="P55" s="425">
        <f>M53+P54</f>
        <v>35</v>
      </c>
      <c r="Q55" s="426"/>
      <c r="R55" s="28"/>
      <c r="S55" s="32"/>
      <c r="T55" s="28"/>
      <c r="U55" s="28"/>
      <c r="V55" s="55"/>
      <c r="W55" s="55"/>
      <c r="X55" s="55"/>
      <c r="Y55" s="32"/>
      <c r="Z55" s="32"/>
      <c r="AA55" s="56"/>
      <c r="AB55" s="28"/>
      <c r="AC55" s="28"/>
      <c r="AH55" s="411" t="e">
        <f>VLOOKUP($S$3,#REF!,39)</f>
        <v>#REF!</v>
      </c>
      <c r="AI55" s="412"/>
    </row>
    <row r="56" spans="1:35" ht="5.0999999999999996" customHeight="1">
      <c r="A56" s="33"/>
      <c r="B56" s="28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48"/>
      <c r="Q56" s="48"/>
      <c r="R56" s="30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</row>
    <row r="57" spans="1:35" ht="15" customHeight="1">
      <c r="A57" s="63"/>
      <c r="B57" s="57"/>
      <c r="C57" s="56"/>
      <c r="D57" s="48"/>
      <c r="E57" s="31"/>
      <c r="F57" s="29"/>
      <c r="G57" s="29"/>
      <c r="H57" s="29"/>
      <c r="I57" s="29"/>
      <c r="J57" s="413" t="e">
        <f>#REF!</f>
        <v>#REF!</v>
      </c>
      <c r="K57" s="413"/>
      <c r="L57" s="413"/>
      <c r="M57" s="413"/>
      <c r="N57" s="413"/>
      <c r="O57" s="413"/>
      <c r="P57" s="413"/>
      <c r="Q57" s="413"/>
      <c r="R57" s="413"/>
      <c r="S57" s="413"/>
      <c r="T57" s="413"/>
      <c r="U57" s="413"/>
      <c r="V57" s="413"/>
      <c r="W57" s="413"/>
      <c r="X57" s="413"/>
      <c r="Y57" s="413"/>
      <c r="Z57" s="413"/>
      <c r="AA57" s="413"/>
      <c r="AB57" s="413"/>
      <c r="AC57" s="30"/>
    </row>
    <row r="58" spans="1:35" ht="21" customHeight="1">
      <c r="A58" s="14"/>
      <c r="B58" s="13"/>
      <c r="C58" s="14"/>
      <c r="D58" s="14"/>
      <c r="E58" s="67" t="s">
        <v>107</v>
      </c>
      <c r="F58" s="14"/>
      <c r="G58" s="14"/>
      <c r="H58" s="14"/>
      <c r="I58" s="14"/>
      <c r="J58" s="14"/>
      <c r="K58" s="14"/>
      <c r="L58" s="14"/>
      <c r="M58" s="14"/>
      <c r="O58" s="14"/>
      <c r="P58" s="14"/>
      <c r="Q58" s="14"/>
      <c r="R58" s="13"/>
      <c r="S58" s="7"/>
      <c r="T58" s="6"/>
      <c r="U58" s="6"/>
      <c r="V58" s="6"/>
      <c r="W58" s="6"/>
      <c r="X58" s="6"/>
      <c r="Y58" s="5"/>
      <c r="Z58" s="4"/>
      <c r="AA58" s="4"/>
      <c r="AB58" s="2"/>
      <c r="AC58" s="6"/>
    </row>
    <row r="59" spans="1:35">
      <c r="A59" s="1"/>
    </row>
    <row r="60" spans="1:35" ht="21" customHeight="1">
      <c r="A60" s="224" t="s">
        <v>109</v>
      </c>
      <c r="B60" s="225"/>
      <c r="C60" s="225"/>
      <c r="D60" s="226"/>
      <c r="E60" s="225" t="s">
        <v>133</v>
      </c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5"/>
      <c r="S60" s="225"/>
      <c r="T60" s="225"/>
      <c r="U60" s="225"/>
    </row>
    <row r="61" spans="1:35" ht="23.25" customHeight="1">
      <c r="A61" s="224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</row>
    <row r="62" spans="1:35" ht="20.100000000000001" customHeight="1">
      <c r="A62" s="225" t="s">
        <v>135</v>
      </c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5"/>
      <c r="T62" s="225"/>
      <c r="U62" s="225"/>
    </row>
    <row r="63" spans="1:35" ht="20.100000000000001" customHeight="1">
      <c r="A63" s="225" t="s">
        <v>134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</row>
    <row r="64" spans="1:35" ht="20.100000000000001" customHeight="1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25"/>
      <c r="Q64" s="225"/>
      <c r="R64" s="225"/>
      <c r="S64" s="225"/>
      <c r="T64" s="225"/>
      <c r="U64" s="225"/>
    </row>
    <row r="65" spans="1:21" ht="20.100000000000001" customHeight="1">
      <c r="A65" s="225" t="s">
        <v>136</v>
      </c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</row>
    <row r="66" spans="1:21" ht="20.100000000000001" customHeight="1">
      <c r="A66" s="225" t="s">
        <v>137</v>
      </c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</row>
    <row r="67" spans="1:21" ht="20.100000000000001" customHeight="1">
      <c r="A67" s="225" t="s">
        <v>138</v>
      </c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</row>
  </sheetData>
  <customSheetViews>
    <customSheetView guid="{29ED3FAA-43E2-4BA8-8C96-37141622C57A}" scale="70" zeroValues="0">
      <selection activeCell="D11" sqref="D11:E11"/>
      <pageMargins left="0" right="0" top="0" bottom="0" header="0" footer="0"/>
      <printOptions horizontalCentered="1" verticalCentered="1"/>
      <pageSetup paperSize="9" scale="42" orientation="portrait" r:id="rId1"/>
      <headerFooter alignWithMargins="0"/>
    </customSheetView>
  </customSheetViews>
  <mergeCells count="241">
    <mergeCell ref="A3:D3"/>
    <mergeCell ref="L3:Q3"/>
    <mergeCell ref="AA3:AC3"/>
    <mergeCell ref="A4:H5"/>
    <mergeCell ref="R4:Z4"/>
    <mergeCell ref="AA4:AC4"/>
    <mergeCell ref="S5:Z5"/>
    <mergeCell ref="AA5:AC5"/>
    <mergeCell ref="G1:Q1"/>
    <mergeCell ref="S1:AC1"/>
    <mergeCell ref="D2:G2"/>
    <mergeCell ref="H2:I2"/>
    <mergeCell ref="L2:Q2"/>
    <mergeCell ref="R2:Z2"/>
    <mergeCell ref="AA2:AC2"/>
    <mergeCell ref="I6:K6"/>
    <mergeCell ref="S6:Y6"/>
    <mergeCell ref="AA6:AC6"/>
    <mergeCell ref="H7:K7"/>
    <mergeCell ref="D8:Q8"/>
    <mergeCell ref="R8:R42"/>
    <mergeCell ref="S8:AC8"/>
    <mergeCell ref="D9:E9"/>
    <mergeCell ref="F9:H9"/>
    <mergeCell ref="I9:K9"/>
    <mergeCell ref="L13:N13"/>
    <mergeCell ref="O13:P13"/>
    <mergeCell ref="D14:E14"/>
    <mergeCell ref="F14:H14"/>
    <mergeCell ref="L9:N9"/>
    <mergeCell ref="O9:P9"/>
    <mergeCell ref="AA9:AC9"/>
    <mergeCell ref="D13:E13"/>
    <mergeCell ref="F13:H13"/>
    <mergeCell ref="I13:K13"/>
    <mergeCell ref="D16:E16"/>
    <mergeCell ref="F16:H16"/>
    <mergeCell ref="I16:K16"/>
    <mergeCell ref="L16:N16"/>
    <mergeCell ref="A10:B10"/>
    <mergeCell ref="D10:Q10"/>
    <mergeCell ref="S10:AC10"/>
    <mergeCell ref="I14:K14"/>
    <mergeCell ref="L14:N14"/>
    <mergeCell ref="O14:P14"/>
    <mergeCell ref="D15:E15"/>
    <mergeCell ref="F15:H15"/>
    <mergeCell ref="I15:K15"/>
    <mergeCell ref="L15:N15"/>
    <mergeCell ref="O15:P15"/>
    <mergeCell ref="AA11:AC11"/>
    <mergeCell ref="D12:E12"/>
    <mergeCell ref="F12:H12"/>
    <mergeCell ref="I12:K12"/>
    <mergeCell ref="L12:N12"/>
    <mergeCell ref="O12:P12"/>
    <mergeCell ref="AA12:AC12"/>
    <mergeCell ref="D11:E11"/>
    <mergeCell ref="F11:H11"/>
    <mergeCell ref="I11:K11"/>
    <mergeCell ref="L11:N11"/>
    <mergeCell ref="O11:P11"/>
    <mergeCell ref="S11:S40"/>
    <mergeCell ref="O16:P16"/>
    <mergeCell ref="D17:E17"/>
    <mergeCell ref="F17:H17"/>
    <mergeCell ref="I17:K17"/>
    <mergeCell ref="L17:N17"/>
    <mergeCell ref="O17:P17"/>
    <mergeCell ref="D18:E18"/>
    <mergeCell ref="F18:H18"/>
    <mergeCell ref="I18:K18"/>
    <mergeCell ref="L18:N18"/>
    <mergeCell ref="O18:P18"/>
    <mergeCell ref="D19:E19"/>
    <mergeCell ref="F19:H19"/>
    <mergeCell ref="I19:K19"/>
    <mergeCell ref="L19:N19"/>
    <mergeCell ref="O19:P19"/>
    <mergeCell ref="AA21:AC21"/>
    <mergeCell ref="D22:E22"/>
    <mergeCell ref="F22:H22"/>
    <mergeCell ref="I22:K22"/>
    <mergeCell ref="L22:N22"/>
    <mergeCell ref="O22:P22"/>
    <mergeCell ref="D20:E20"/>
    <mergeCell ref="F20:H20"/>
    <mergeCell ref="I20:K20"/>
    <mergeCell ref="L20:N20"/>
    <mergeCell ref="O20:P20"/>
    <mergeCell ref="D21:E21"/>
    <mergeCell ref="F21:H21"/>
    <mergeCell ref="I21:K21"/>
    <mergeCell ref="L21:N21"/>
    <mergeCell ref="O21:P21"/>
    <mergeCell ref="D23:E23"/>
    <mergeCell ref="F23:H23"/>
    <mergeCell ref="I23:K23"/>
    <mergeCell ref="L23:N23"/>
    <mergeCell ref="O23:P23"/>
    <mergeCell ref="D24:E24"/>
    <mergeCell ref="I24:K24"/>
    <mergeCell ref="L24:N24"/>
    <mergeCell ref="O24:P24"/>
    <mergeCell ref="D27:E27"/>
    <mergeCell ref="I27:K27"/>
    <mergeCell ref="L27:N27"/>
    <mergeCell ref="O27:P27"/>
    <mergeCell ref="D28:E28"/>
    <mergeCell ref="I28:K28"/>
    <mergeCell ref="L28:N28"/>
    <mergeCell ref="O28:P28"/>
    <mergeCell ref="D25:E25"/>
    <mergeCell ref="I25:K25"/>
    <mergeCell ref="L25:N25"/>
    <mergeCell ref="O25:P25"/>
    <mergeCell ref="D26:E26"/>
    <mergeCell ref="I26:K26"/>
    <mergeCell ref="L26:N26"/>
    <mergeCell ref="O26:P26"/>
    <mergeCell ref="D29:E29"/>
    <mergeCell ref="I29:K29"/>
    <mergeCell ref="L29:N29"/>
    <mergeCell ref="O29:P29"/>
    <mergeCell ref="D30:E30"/>
    <mergeCell ref="F30:H30"/>
    <mergeCell ref="I30:K30"/>
    <mergeCell ref="L30:N30"/>
    <mergeCell ref="O30:P30"/>
    <mergeCell ref="D31:E31"/>
    <mergeCell ref="F31:H31"/>
    <mergeCell ref="I31:K31"/>
    <mergeCell ref="L31:N31"/>
    <mergeCell ref="O31:P31"/>
    <mergeCell ref="D32:E32"/>
    <mergeCell ref="F32:H32"/>
    <mergeCell ref="I32:K32"/>
    <mergeCell ref="L32:N32"/>
    <mergeCell ref="O32:P32"/>
    <mergeCell ref="D33:E33"/>
    <mergeCell ref="F33:H33"/>
    <mergeCell ref="I33:K33"/>
    <mergeCell ref="L33:N33"/>
    <mergeCell ref="O33:P33"/>
    <mergeCell ref="D34:E34"/>
    <mergeCell ref="F34:H34"/>
    <mergeCell ref="I34:K34"/>
    <mergeCell ref="L34:N34"/>
    <mergeCell ref="O34:P34"/>
    <mergeCell ref="D35:E35"/>
    <mergeCell ref="F35:H35"/>
    <mergeCell ref="I35:K35"/>
    <mergeCell ref="L35:N35"/>
    <mergeCell ref="O35:P35"/>
    <mergeCell ref="D36:E36"/>
    <mergeCell ref="F36:H36"/>
    <mergeCell ref="I36:K36"/>
    <mergeCell ref="L36:N36"/>
    <mergeCell ref="O36:P36"/>
    <mergeCell ref="D37:E37"/>
    <mergeCell ref="F37:H37"/>
    <mergeCell ref="I37:K37"/>
    <mergeCell ref="L37:N37"/>
    <mergeCell ref="O37:P37"/>
    <mergeCell ref="D38:E38"/>
    <mergeCell ref="F38:H38"/>
    <mergeCell ref="I38:K38"/>
    <mergeCell ref="L38:N38"/>
    <mergeCell ref="O38:P38"/>
    <mergeCell ref="O40:P40"/>
    <mergeCell ref="D41:E41"/>
    <mergeCell ref="F41:H41"/>
    <mergeCell ref="A45:D46"/>
    <mergeCell ref="E45:I45"/>
    <mergeCell ref="U45:U46"/>
    <mergeCell ref="D39:E39"/>
    <mergeCell ref="F39:H39"/>
    <mergeCell ref="I39:K39"/>
    <mergeCell ref="L39:N39"/>
    <mergeCell ref="O39:P39"/>
    <mergeCell ref="O42:P42"/>
    <mergeCell ref="D40:E40"/>
    <mergeCell ref="F40:H40"/>
    <mergeCell ref="I40:K40"/>
    <mergeCell ref="L40:N40"/>
    <mergeCell ref="E46:I46"/>
    <mergeCell ref="J46:N46"/>
    <mergeCell ref="P46:Q47"/>
    <mergeCell ref="AA42:AC42"/>
    <mergeCell ref="A44:I44"/>
    <mergeCell ref="K44:M44"/>
    <mergeCell ref="P44:Q44"/>
    <mergeCell ref="S44:T44"/>
    <mergeCell ref="V45:V46"/>
    <mergeCell ref="W45:W46"/>
    <mergeCell ref="A42:B42"/>
    <mergeCell ref="D42:E42"/>
    <mergeCell ref="F42:H42"/>
    <mergeCell ref="I42:K42"/>
    <mergeCell ref="L42:N42"/>
    <mergeCell ref="J49:L49"/>
    <mergeCell ref="M49:N49"/>
    <mergeCell ref="R49:U50"/>
    <mergeCell ref="J50:L50"/>
    <mergeCell ref="M50:N50"/>
    <mergeCell ref="AB50:AD50"/>
    <mergeCell ref="AB46:AD46"/>
    <mergeCell ref="K47:O47"/>
    <mergeCell ref="V47:V48"/>
    <mergeCell ref="W47:W48"/>
    <mergeCell ref="X47:X48"/>
    <mergeCell ref="Y47:Y48"/>
    <mergeCell ref="Z47:Z48"/>
    <mergeCell ref="AB47:AD48"/>
    <mergeCell ref="X45:X46"/>
    <mergeCell ref="Y45:Y46"/>
    <mergeCell ref="Z45:Z46"/>
    <mergeCell ref="Y51:Y52"/>
    <mergeCell ref="Z51:Z52"/>
    <mergeCell ref="AB51:AD52"/>
    <mergeCell ref="J52:L52"/>
    <mergeCell ref="M52:N52"/>
    <mergeCell ref="J53:L53"/>
    <mergeCell ref="M53:N53"/>
    <mergeCell ref="J51:L51"/>
    <mergeCell ref="M51:N51"/>
    <mergeCell ref="R51:U52"/>
    <mergeCell ref="V51:V52"/>
    <mergeCell ref="W51:W52"/>
    <mergeCell ref="X51:X52"/>
    <mergeCell ref="AH55:AI55"/>
    <mergeCell ref="J57:AB57"/>
    <mergeCell ref="E54:G54"/>
    <mergeCell ref="H54:I54"/>
    <mergeCell ref="J54:O54"/>
    <mergeCell ref="P54:Q54"/>
    <mergeCell ref="AB54:AD54"/>
    <mergeCell ref="F55:G55"/>
    <mergeCell ref="H55:I55"/>
    <mergeCell ref="K55:O55"/>
    <mergeCell ref="P55:Q55"/>
  </mergeCells>
  <conditionalFormatting sqref="B11:F11 I11 L11:L41 D12:E12 D20:D30">
    <cfRule type="cellIs" dxfId="1213" priority="3" stopIfTrue="1" operator="equal">
      <formula>"Dimanche"</formula>
    </cfRule>
  </conditionalFormatting>
  <conditionalFormatting sqref="U29 T13 F12 U19 U26 B12:C12 T12:U12 C13 Y12:Z12 I12">
    <cfRule type="expression" dxfId="1212" priority="4" stopIfTrue="1">
      <formula>"Dimanche"</formula>
    </cfRule>
  </conditionalFormatting>
  <conditionalFormatting sqref="A11:A41">
    <cfRule type="cellIs" dxfId="1211" priority="5" stopIfTrue="1" operator="equal">
      <formula>"Dimanche"</formula>
    </cfRule>
  </conditionalFormatting>
  <conditionalFormatting sqref="U13">
    <cfRule type="expression" dxfId="1210" priority="2" stopIfTrue="1">
      <formula>"Dimanche"</formula>
    </cfRule>
  </conditionalFormatting>
  <conditionalFormatting sqref="W45:W46">
    <cfRule type="containsText" dxfId="1209" priority="1" stopIfTrue="1" operator="containsText" text="BATTREAU">
      <formula>NOT(ISERROR(SEARCH("BATTREAU",W45)))</formula>
    </cfRule>
  </conditionalFormatting>
  <printOptions horizontalCentered="1" verticalCentered="1"/>
  <pageMargins left="0" right="0" top="0" bottom="0" header="0" footer="0"/>
  <pageSetup paperSize="9" scale="42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2"/>
  <sheetViews>
    <sheetView topLeftCell="A22" workbookViewId="0">
      <selection activeCell="J42" sqref="J42"/>
    </sheetView>
  </sheetViews>
  <sheetFormatPr baseColWidth="10" defaultRowHeight="12.75"/>
  <cols>
    <col min="1" max="1" width="18.85546875" customWidth="1"/>
    <col min="2" max="2" width="11.5703125" customWidth="1"/>
    <col min="3" max="3" width="22.42578125" customWidth="1"/>
    <col min="4" max="5" width="19.5703125" customWidth="1"/>
  </cols>
  <sheetData>
    <row r="1" spans="1:6" ht="18.75">
      <c r="A1" s="86" t="s">
        <v>51</v>
      </c>
      <c r="B1" s="86"/>
      <c r="C1" s="86"/>
    </row>
    <row r="2" spans="1:6" ht="18.75">
      <c r="A2" s="83" t="s">
        <v>52</v>
      </c>
      <c r="B2" s="584" t="s">
        <v>53</v>
      </c>
      <c r="C2" s="584"/>
    </row>
    <row r="3" spans="1:6" ht="36.75" customHeight="1">
      <c r="A3" s="84" t="s">
        <v>54</v>
      </c>
      <c r="E3" s="84" t="s">
        <v>55</v>
      </c>
    </row>
    <row r="4" spans="1:6" ht="42.75" customHeight="1">
      <c r="A4" s="87" t="s">
        <v>56</v>
      </c>
      <c r="B4" s="87"/>
      <c r="E4" s="84">
        <v>7</v>
      </c>
    </row>
    <row r="5" spans="1:6" ht="51.75" customHeight="1">
      <c r="A5" s="87" t="s">
        <v>57</v>
      </c>
      <c r="B5" s="87"/>
      <c r="C5" s="87"/>
    </row>
    <row r="6" spans="1:6" ht="18.75">
      <c r="A6" s="84"/>
    </row>
    <row r="7" spans="1:6" ht="51" customHeight="1">
      <c r="A7" s="585" t="s">
        <v>58</v>
      </c>
      <c r="B7" s="585"/>
      <c r="C7" s="585"/>
    </row>
    <row r="8" spans="1:6" ht="53.25" customHeight="1">
      <c r="A8" s="586" t="s">
        <v>59</v>
      </c>
      <c r="B8" s="586"/>
      <c r="C8" s="586"/>
      <c r="D8" s="586"/>
      <c r="E8" s="84" t="s">
        <v>60</v>
      </c>
    </row>
    <row r="9" spans="1:6" ht="39" customHeight="1">
      <c r="A9" s="584" t="s">
        <v>61</v>
      </c>
      <c r="B9" s="584"/>
      <c r="E9" s="84">
        <v>3.5</v>
      </c>
    </row>
    <row r="10" spans="1:6" ht="27.75" customHeight="1">
      <c r="A10" s="580" t="s">
        <v>89</v>
      </c>
      <c r="B10" s="580"/>
      <c r="C10" s="580"/>
      <c r="D10" s="580"/>
      <c r="E10" s="580"/>
      <c r="F10" s="84"/>
    </row>
    <row r="11" spans="1:6" ht="31.5" customHeight="1">
      <c r="A11" s="78" t="s">
        <v>69</v>
      </c>
      <c r="B11" s="78"/>
      <c r="C11" s="85" t="s">
        <v>62</v>
      </c>
      <c r="D11" s="85" t="s">
        <v>63</v>
      </c>
      <c r="E11" s="85" t="s">
        <v>64</v>
      </c>
    </row>
    <row r="12" spans="1:6" ht="19.5">
      <c r="A12" s="91" t="s">
        <v>7</v>
      </c>
      <c r="B12" s="92">
        <v>1</v>
      </c>
      <c r="C12" s="78" t="s">
        <v>65</v>
      </c>
      <c r="D12" s="98" t="s">
        <v>84</v>
      </c>
      <c r="E12" s="78" t="s">
        <v>66</v>
      </c>
    </row>
    <row r="13" spans="1:6" ht="19.5">
      <c r="A13" s="93" t="s">
        <v>8</v>
      </c>
      <c r="B13" s="94">
        <f t="shared" ref="B13:B41" si="0">1+B12</f>
        <v>2</v>
      </c>
      <c r="C13" s="95"/>
      <c r="D13" s="96"/>
      <c r="E13" s="95"/>
    </row>
    <row r="14" spans="1:6" ht="21.95" customHeight="1">
      <c r="A14" s="93" t="s">
        <v>9</v>
      </c>
      <c r="B14" s="94">
        <f t="shared" si="0"/>
        <v>3</v>
      </c>
      <c r="C14" s="95"/>
      <c r="D14" s="95"/>
      <c r="E14" s="95"/>
    </row>
    <row r="15" spans="1:6" ht="21.95" customHeight="1">
      <c r="A15" s="91" t="s">
        <v>10</v>
      </c>
      <c r="B15" s="92">
        <f t="shared" si="0"/>
        <v>4</v>
      </c>
      <c r="C15" s="97" t="s">
        <v>28</v>
      </c>
      <c r="D15" s="78" t="s">
        <v>68</v>
      </c>
      <c r="E15" s="78" t="s">
        <v>66</v>
      </c>
    </row>
    <row r="16" spans="1:6" ht="21.95" customHeight="1">
      <c r="A16" s="91" t="s">
        <v>11</v>
      </c>
      <c r="B16" s="92">
        <f t="shared" si="0"/>
        <v>5</v>
      </c>
      <c r="C16" s="99"/>
      <c r="D16" s="78" t="s">
        <v>68</v>
      </c>
      <c r="E16" s="78" t="s">
        <v>66</v>
      </c>
    </row>
    <row r="17" spans="1:5" ht="21.95" customHeight="1">
      <c r="A17" s="91" t="s">
        <v>5</v>
      </c>
      <c r="B17" s="92">
        <f t="shared" si="0"/>
        <v>6</v>
      </c>
      <c r="C17" s="78" t="s">
        <v>67</v>
      </c>
      <c r="D17" s="78" t="s">
        <v>68</v>
      </c>
      <c r="E17" s="95"/>
    </row>
    <row r="18" spans="1:5" ht="21.95" customHeight="1">
      <c r="A18" s="91" t="s">
        <v>6</v>
      </c>
      <c r="B18" s="92">
        <f t="shared" si="0"/>
        <v>7</v>
      </c>
      <c r="C18" s="78" t="s">
        <v>88</v>
      </c>
      <c r="D18" s="78" t="s">
        <v>68</v>
      </c>
      <c r="E18" s="78" t="s">
        <v>66</v>
      </c>
    </row>
    <row r="19" spans="1:5" ht="19.5">
      <c r="A19" s="91" t="s">
        <v>7</v>
      </c>
      <c r="B19" s="92">
        <f t="shared" si="0"/>
        <v>8</v>
      </c>
      <c r="C19" s="95"/>
      <c r="D19" s="78" t="s">
        <v>68</v>
      </c>
      <c r="E19" s="78" t="s">
        <v>66</v>
      </c>
    </row>
    <row r="20" spans="1:5" ht="19.5">
      <c r="A20" s="93" t="s">
        <v>8</v>
      </c>
      <c r="B20" s="94">
        <f t="shared" si="0"/>
        <v>9</v>
      </c>
      <c r="C20" s="95"/>
      <c r="D20" s="96"/>
      <c r="E20" s="95"/>
    </row>
    <row r="21" spans="1:5" ht="21.95" customHeight="1">
      <c r="A21" s="91" t="s">
        <v>9</v>
      </c>
      <c r="B21" s="94">
        <f t="shared" si="0"/>
        <v>10</v>
      </c>
      <c r="C21" s="95"/>
      <c r="D21" s="95"/>
      <c r="E21" s="95"/>
    </row>
    <row r="22" spans="1:5" ht="21.95" customHeight="1">
      <c r="A22" s="91" t="s">
        <v>10</v>
      </c>
      <c r="B22" s="92">
        <f t="shared" si="0"/>
        <v>11</v>
      </c>
      <c r="C22" s="97" t="s">
        <v>90</v>
      </c>
      <c r="D22" s="581" t="s">
        <v>84</v>
      </c>
      <c r="E22" s="78" t="s">
        <v>66</v>
      </c>
    </row>
    <row r="23" spans="1:5" ht="21.95" customHeight="1">
      <c r="A23" s="91" t="s">
        <v>11</v>
      </c>
      <c r="B23" s="92">
        <f t="shared" si="0"/>
        <v>12</v>
      </c>
      <c r="C23" s="95"/>
      <c r="D23" s="582"/>
      <c r="E23" s="78" t="s">
        <v>66</v>
      </c>
    </row>
    <row r="24" spans="1:5" ht="19.5">
      <c r="A24" s="91" t="s">
        <v>5</v>
      </c>
      <c r="B24" s="92">
        <f t="shared" si="0"/>
        <v>13</v>
      </c>
      <c r="C24" s="97" t="s">
        <v>90</v>
      </c>
      <c r="D24" s="582"/>
      <c r="E24" s="95"/>
    </row>
    <row r="25" spans="1:5" ht="21.95" customHeight="1">
      <c r="A25" s="91" t="s">
        <v>6</v>
      </c>
      <c r="B25" s="92">
        <f t="shared" si="0"/>
        <v>14</v>
      </c>
      <c r="C25" s="97" t="s">
        <v>90</v>
      </c>
      <c r="D25" s="582"/>
      <c r="E25" s="78" t="s">
        <v>66</v>
      </c>
    </row>
    <row r="26" spans="1:5" ht="19.5">
      <c r="A26" s="91" t="s">
        <v>7</v>
      </c>
      <c r="B26" s="92">
        <f t="shared" si="0"/>
        <v>15</v>
      </c>
      <c r="C26" s="97" t="s">
        <v>91</v>
      </c>
      <c r="D26" s="583"/>
      <c r="E26" s="78" t="s">
        <v>66</v>
      </c>
    </row>
    <row r="27" spans="1:5" ht="19.5">
      <c r="A27" s="93" t="s">
        <v>8</v>
      </c>
      <c r="B27" s="94">
        <f t="shared" si="0"/>
        <v>16</v>
      </c>
      <c r="C27" s="95"/>
      <c r="D27" s="95"/>
      <c r="E27" s="95"/>
    </row>
    <row r="28" spans="1:5" ht="21.95" customHeight="1">
      <c r="A28" s="91" t="s">
        <v>9</v>
      </c>
      <c r="B28" s="94">
        <f t="shared" si="0"/>
        <v>17</v>
      </c>
      <c r="C28" s="95"/>
      <c r="D28" s="95"/>
      <c r="E28" s="95"/>
    </row>
    <row r="29" spans="1:5" ht="21.95" customHeight="1">
      <c r="A29" s="91" t="s">
        <v>10</v>
      </c>
      <c r="B29" s="92">
        <f t="shared" si="0"/>
        <v>18</v>
      </c>
      <c r="C29" s="78" t="s">
        <v>88</v>
      </c>
      <c r="D29" s="78" t="s">
        <v>68</v>
      </c>
      <c r="E29" s="78" t="s">
        <v>66</v>
      </c>
    </row>
    <row r="30" spans="1:5" ht="21.95" customHeight="1">
      <c r="A30" s="91" t="s">
        <v>11</v>
      </c>
      <c r="B30" s="92">
        <f t="shared" si="0"/>
        <v>19</v>
      </c>
      <c r="C30" s="95"/>
      <c r="D30" s="78" t="s">
        <v>68</v>
      </c>
      <c r="E30" s="78" t="s">
        <v>66</v>
      </c>
    </row>
    <row r="31" spans="1:5" ht="21.95" customHeight="1">
      <c r="A31" s="91" t="s">
        <v>5</v>
      </c>
      <c r="B31" s="92">
        <f t="shared" si="0"/>
        <v>20</v>
      </c>
      <c r="C31" s="78" t="s">
        <v>67</v>
      </c>
      <c r="D31" s="78" t="s">
        <v>68</v>
      </c>
      <c r="E31" s="95"/>
    </row>
    <row r="32" spans="1:5" ht="21.95" customHeight="1">
      <c r="A32" s="91" t="s">
        <v>6</v>
      </c>
      <c r="B32" s="92">
        <f t="shared" si="0"/>
        <v>21</v>
      </c>
      <c r="C32" s="78" t="s">
        <v>88</v>
      </c>
      <c r="D32" s="78" t="s">
        <v>68</v>
      </c>
      <c r="E32" s="78" t="s">
        <v>66</v>
      </c>
    </row>
    <row r="33" spans="1:5" ht="19.5">
      <c r="A33" s="91" t="s">
        <v>7</v>
      </c>
      <c r="B33" s="92">
        <f t="shared" si="0"/>
        <v>22</v>
      </c>
      <c r="C33" s="95"/>
      <c r="D33" s="78" t="s">
        <v>68</v>
      </c>
      <c r="E33" s="78" t="s">
        <v>66</v>
      </c>
    </row>
    <row r="34" spans="1:5" ht="19.5">
      <c r="A34" s="93" t="s">
        <v>8</v>
      </c>
      <c r="B34" s="94">
        <f t="shared" si="0"/>
        <v>23</v>
      </c>
      <c r="C34" s="95"/>
      <c r="D34" s="95"/>
      <c r="E34" s="95"/>
    </row>
    <row r="35" spans="1:5" ht="19.5">
      <c r="A35" s="91" t="s">
        <v>9</v>
      </c>
      <c r="B35" s="94">
        <f t="shared" si="0"/>
        <v>24</v>
      </c>
      <c r="C35" s="95"/>
      <c r="D35" s="95"/>
      <c r="E35" s="95"/>
    </row>
    <row r="36" spans="1:5" ht="21.95" customHeight="1">
      <c r="A36" s="91" t="s">
        <v>10</v>
      </c>
      <c r="B36" s="92">
        <f t="shared" si="0"/>
        <v>25</v>
      </c>
      <c r="C36" s="78" t="s">
        <v>88</v>
      </c>
      <c r="D36" s="78" t="s">
        <v>68</v>
      </c>
      <c r="E36" s="78" t="s">
        <v>66</v>
      </c>
    </row>
    <row r="37" spans="1:5" ht="21.95" customHeight="1">
      <c r="A37" s="91" t="s">
        <v>11</v>
      </c>
      <c r="B37" s="92">
        <f t="shared" si="0"/>
        <v>26</v>
      </c>
      <c r="C37" s="95"/>
      <c r="D37" s="78" t="s">
        <v>68</v>
      </c>
      <c r="E37" s="78" t="s">
        <v>66</v>
      </c>
    </row>
    <row r="38" spans="1:5" ht="21.95" customHeight="1">
      <c r="A38" s="91" t="s">
        <v>5</v>
      </c>
      <c r="B38" s="92">
        <f t="shared" si="0"/>
        <v>27</v>
      </c>
      <c r="C38" s="78" t="s">
        <v>67</v>
      </c>
      <c r="D38" s="78" t="s">
        <v>68</v>
      </c>
      <c r="E38" s="95"/>
    </row>
    <row r="39" spans="1:5" ht="21.95" customHeight="1">
      <c r="A39" s="91" t="s">
        <v>6</v>
      </c>
      <c r="B39" s="92">
        <f t="shared" si="0"/>
        <v>28</v>
      </c>
      <c r="C39" s="78" t="s">
        <v>88</v>
      </c>
      <c r="D39" s="78" t="s">
        <v>68</v>
      </c>
      <c r="E39" s="78" t="s">
        <v>66</v>
      </c>
    </row>
    <row r="40" spans="1:5" ht="19.5">
      <c r="A40" s="91" t="s">
        <v>7</v>
      </c>
      <c r="B40" s="92">
        <f t="shared" si="0"/>
        <v>29</v>
      </c>
      <c r="C40" s="95"/>
      <c r="D40" s="78" t="s">
        <v>68</v>
      </c>
      <c r="E40" s="78" t="s">
        <v>66</v>
      </c>
    </row>
    <row r="41" spans="1:5" ht="19.5">
      <c r="A41" s="93" t="s">
        <v>8</v>
      </c>
      <c r="B41" s="94">
        <f t="shared" si="0"/>
        <v>30</v>
      </c>
      <c r="C41" s="95"/>
      <c r="D41" s="95"/>
      <c r="E41" s="95"/>
    </row>
    <row r="42" spans="1:5" ht="19.5">
      <c r="A42" s="91" t="s">
        <v>9</v>
      </c>
      <c r="B42" s="94">
        <v>31</v>
      </c>
      <c r="C42" s="95"/>
      <c r="D42" s="95"/>
      <c r="E42" s="95"/>
    </row>
  </sheetData>
  <customSheetViews>
    <customSheetView guid="{29ED3FAA-43E2-4BA8-8C96-37141622C57A}" topLeftCell="A22">
      <selection activeCell="J42" sqref="J42"/>
      <pageMargins left="0.39370078740157483" right="0" top="0" bottom="0" header="0.51181102362204722" footer="0.51181102362204722"/>
      <pageSetup paperSize="9" orientation="portrait" r:id="rId1"/>
      <headerFooter alignWithMargins="0"/>
    </customSheetView>
  </customSheetViews>
  <mergeCells count="6">
    <mergeCell ref="A10:E10"/>
    <mergeCell ref="D22:D26"/>
    <mergeCell ref="B2:C2"/>
    <mergeCell ref="A7:C7"/>
    <mergeCell ref="A8:D8"/>
    <mergeCell ref="A9:B9"/>
  </mergeCells>
  <phoneticPr fontId="6" type="noConversion"/>
  <conditionalFormatting sqref="B12">
    <cfRule type="cellIs" dxfId="1208" priority="3" stopIfTrue="1" operator="equal">
      <formula>"Dimanche"</formula>
    </cfRule>
  </conditionalFormatting>
  <conditionalFormatting sqref="B13">
    <cfRule type="expression" dxfId="1207" priority="2" stopIfTrue="1">
      <formula>"Dimanche"</formula>
    </cfRule>
  </conditionalFormatting>
  <conditionalFormatting sqref="A12:A42">
    <cfRule type="cellIs" dxfId="1206" priority="1" stopIfTrue="1" operator="equal">
      <formula>"Dimanche"</formula>
    </cfRule>
  </conditionalFormatting>
  <pageMargins left="0.39370078740157483" right="0" top="0" bottom="0" header="0.51181102362204722" footer="0.51181102362204722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2">
    <tabColor rgb="FFFFC000"/>
  </sheetPr>
  <dimension ref="A1:CO61"/>
  <sheetViews>
    <sheetView showGridLines="0" showZeros="0" tabSelected="1" zoomScale="70" zoomScaleNormal="70" workbookViewId="0">
      <selection activeCell="Y5" sqref="Y5"/>
    </sheetView>
  </sheetViews>
  <sheetFormatPr baseColWidth="10" defaultRowHeight="12.75"/>
  <cols>
    <col min="1" max="1" width="11" customWidth="1"/>
    <col min="2" max="2" width="4.85546875" customWidth="1"/>
    <col min="3" max="12" width="5.28515625" customWidth="1"/>
    <col min="13" max="13" width="15.7109375" customWidth="1"/>
    <col min="14" max="14" width="2.28515625" customWidth="1"/>
    <col min="15" max="23" width="9.7109375" customWidth="1"/>
    <col min="33" max="33" width="14.42578125" customWidth="1"/>
    <col min="41" max="41" width="19.42578125" customWidth="1"/>
  </cols>
  <sheetData>
    <row r="1" spans="1:41" s="32" customFormat="1" ht="33" customHeight="1" thickBot="1">
      <c r="A1" s="503"/>
      <c r="B1" s="503"/>
      <c r="C1" s="503"/>
      <c r="D1" s="503"/>
      <c r="E1" s="503"/>
      <c r="F1" s="503"/>
      <c r="G1" s="756"/>
      <c r="H1" s="756"/>
      <c r="I1" s="756"/>
      <c r="J1" s="756"/>
      <c r="K1" s="756"/>
      <c r="L1" s="756"/>
      <c r="M1" s="756"/>
      <c r="N1" s="757"/>
      <c r="O1" s="755" t="s">
        <v>0</v>
      </c>
      <c r="P1" s="755"/>
      <c r="Q1" s="755"/>
      <c r="R1" s="755"/>
      <c r="S1" s="755"/>
      <c r="T1" s="755"/>
      <c r="U1" s="755"/>
      <c r="V1" s="755"/>
      <c r="W1" s="755"/>
      <c r="AO1" s="323" t="s">
        <v>193</v>
      </c>
    </row>
    <row r="2" spans="1:41" ht="27.75" customHeight="1">
      <c r="A2" s="734">
        <f>IF(D2="Janvier",1,IF(D2="Fevrier",2,IF(D2="Mars",3,IF(D2="Avril",4,IF(D2="Mai",5,IF(D2="Juin",6,IF(D2="Juillet",7,IF(D2="Aout",8,IF(D2="Septembre",9,IF(D2="Octobre",10,IF(D2="Novembre",11,IF(D2="Decembre",12,))))))))))))</f>
        <v>1</v>
      </c>
      <c r="B2" s="735" t="s">
        <v>1</v>
      </c>
      <c r="C2" s="735"/>
      <c r="D2" s="736" t="s">
        <v>189</v>
      </c>
      <c r="E2" s="736"/>
      <c r="F2" s="736"/>
      <c r="G2" s="736"/>
      <c r="H2" s="737">
        <v>2013</v>
      </c>
      <c r="I2" s="737"/>
      <c r="J2" s="738"/>
      <c r="K2" s="739" t="s">
        <v>2</v>
      </c>
      <c r="L2" s="740">
        <f>VLOOKUP(Q3,horaires!$A$3:$V$84,2)</f>
        <v>0</v>
      </c>
      <c r="M2" s="740"/>
      <c r="N2" s="740"/>
      <c r="O2" s="740"/>
      <c r="P2" s="740"/>
      <c r="Q2" s="740"/>
      <c r="R2" s="741" t="s">
        <v>25</v>
      </c>
      <c r="S2" s="741"/>
      <c r="T2" s="741"/>
      <c r="U2" s="741"/>
      <c r="V2" s="741"/>
      <c r="W2" s="742"/>
      <c r="Y2" s="299"/>
      <c r="Z2" s="299"/>
      <c r="AA2" s="1"/>
      <c r="AO2" s="324">
        <f>ROUND(DATE(H2,4,MOD(234-11*MOD(H2,19),30))/7,0)*7-6</f>
        <v>41364</v>
      </c>
    </row>
    <row r="3" spans="1:41" ht="27.75" customHeight="1">
      <c r="A3" s="743"/>
      <c r="B3" s="562"/>
      <c r="C3" s="562"/>
      <c r="D3" s="360"/>
      <c r="E3" s="29"/>
      <c r="F3" s="27"/>
      <c r="G3" s="49"/>
      <c r="H3" s="26"/>
      <c r="I3" s="26"/>
      <c r="J3" s="26"/>
      <c r="K3" s="65" t="s">
        <v>3</v>
      </c>
      <c r="L3" s="661" t="str">
        <f>VLOOKUP(Q3,horaires!$A$3:$V$84,3)</f>
        <v>MARYVONNE</v>
      </c>
      <c r="M3" s="661"/>
      <c r="N3" s="661"/>
      <c r="O3" s="661"/>
      <c r="P3" s="661"/>
      <c r="Q3" s="28">
        <v>62</v>
      </c>
      <c r="R3" s="38"/>
      <c r="S3" s="38"/>
      <c r="T3" s="38"/>
      <c r="U3" s="39"/>
      <c r="V3" s="65" t="s">
        <v>23</v>
      </c>
      <c r="W3" s="744"/>
      <c r="Y3" s="1"/>
      <c r="Z3" s="1"/>
      <c r="AA3" s="1"/>
      <c r="AO3" s="320"/>
    </row>
    <row r="4" spans="1:41" ht="27.75" customHeight="1">
      <c r="A4" s="745">
        <v>41302</v>
      </c>
      <c r="B4" s="660"/>
      <c r="C4" s="660"/>
      <c r="D4" s="660"/>
      <c r="E4" s="660"/>
      <c r="F4" s="660"/>
      <c r="G4" s="660"/>
      <c r="H4" s="660"/>
      <c r="I4" s="26"/>
      <c r="J4" s="26"/>
      <c r="K4" s="27"/>
      <c r="L4" s="362"/>
      <c r="M4" s="362"/>
      <c r="N4" s="1"/>
      <c r="O4" s="179"/>
      <c r="P4" s="179"/>
      <c r="Q4" s="179"/>
      <c r="R4" s="569" t="s">
        <v>26</v>
      </c>
      <c r="S4" s="569"/>
      <c r="T4" s="569"/>
      <c r="U4" s="569"/>
      <c r="V4" s="569"/>
      <c r="W4" s="744"/>
      <c r="Y4" s="299"/>
      <c r="Z4" s="299"/>
      <c r="AA4" s="1"/>
      <c r="AO4" s="321"/>
    </row>
    <row r="5" spans="1:41" ht="27.75" customHeight="1">
      <c r="A5" s="746"/>
      <c r="B5" s="335"/>
      <c r="C5" s="334"/>
      <c r="D5" s="334"/>
      <c r="E5" s="334"/>
      <c r="F5" s="334"/>
      <c r="G5" s="334"/>
      <c r="H5" s="334"/>
      <c r="I5" s="26"/>
      <c r="J5" s="26"/>
      <c r="K5" s="264"/>
      <c r="L5" s="362"/>
      <c r="M5" s="362"/>
      <c r="N5" s="260"/>
      <c r="O5" s="1"/>
      <c r="P5" s="167"/>
      <c r="Q5" s="167"/>
      <c r="R5" s="658" t="s">
        <v>103</v>
      </c>
      <c r="S5" s="658"/>
      <c r="T5" s="658"/>
      <c r="U5" s="658"/>
      <c r="V5" s="658"/>
      <c r="W5" s="744"/>
      <c r="AO5" s="758" t="s">
        <v>192</v>
      </c>
    </row>
    <row r="6" spans="1:41" s="1" customFormat="1" ht="27.75" customHeight="1" thickBot="1">
      <c r="A6" s="747"/>
      <c r="B6" s="748"/>
      <c r="C6" s="748"/>
      <c r="D6" s="314" t="s">
        <v>4</v>
      </c>
      <c r="E6" s="749"/>
      <c r="F6" s="750"/>
      <c r="G6" s="657"/>
      <c r="H6" s="657"/>
      <c r="I6" s="657"/>
      <c r="J6" s="657"/>
      <c r="K6" s="657"/>
      <c r="L6" s="657"/>
      <c r="M6" s="657"/>
      <c r="N6" s="751"/>
      <c r="O6" s="752" t="s">
        <v>104</v>
      </c>
      <c r="P6" s="752"/>
      <c r="Q6" s="752"/>
      <c r="R6" s="752"/>
      <c r="S6" s="752"/>
      <c r="T6" s="752"/>
      <c r="U6" s="752"/>
      <c r="V6" s="753"/>
      <c r="W6" s="754"/>
      <c r="AO6" s="732">
        <f>DATE(H2,1,1)</f>
        <v>41275</v>
      </c>
    </row>
    <row r="7" spans="1:41" ht="30" customHeight="1" thickBot="1">
      <c r="A7" s="719"/>
      <c r="B7" s="720"/>
      <c r="C7" s="721" t="s">
        <v>118</v>
      </c>
      <c r="D7" s="722"/>
      <c r="E7" s="722"/>
      <c r="F7" s="722"/>
      <c r="G7" s="722"/>
      <c r="H7" s="722"/>
      <c r="I7" s="722"/>
      <c r="J7" s="722"/>
      <c r="K7" s="722"/>
      <c r="L7" s="722"/>
      <c r="M7" s="723"/>
      <c r="N7" s="544">
        <f>SUM(N9:N39)</f>
        <v>0</v>
      </c>
      <c r="O7" s="724" t="s">
        <v>20</v>
      </c>
      <c r="P7" s="725"/>
      <c r="Q7" s="725"/>
      <c r="R7" s="725"/>
      <c r="S7" s="725"/>
      <c r="T7" s="725"/>
      <c r="U7" s="725"/>
      <c r="V7" s="725"/>
      <c r="W7" s="726"/>
      <c r="Y7" s="718"/>
      <c r="AO7" s="732">
        <f>DATE(H2,5,1)</f>
        <v>41395</v>
      </c>
    </row>
    <row r="8" spans="1:41" s="8" customFormat="1" ht="30.75" customHeight="1" thickBot="1">
      <c r="A8" s="607" t="s">
        <v>94</v>
      </c>
      <c r="B8" s="608"/>
      <c r="C8" s="618" t="s">
        <v>47</v>
      </c>
      <c r="D8" s="619"/>
      <c r="E8" s="619"/>
      <c r="F8" s="619"/>
      <c r="G8" s="619"/>
      <c r="H8" s="619"/>
      <c r="I8" s="619"/>
      <c r="J8" s="619"/>
      <c r="K8" s="619"/>
      <c r="L8" s="620"/>
      <c r="M8" s="621" t="s">
        <v>108</v>
      </c>
      <c r="N8" s="653"/>
      <c r="O8" s="611" t="s">
        <v>93</v>
      </c>
      <c r="P8" s="588" t="s">
        <v>100</v>
      </c>
      <c r="Q8" s="588" t="str">
        <f>IF(S49="","","congés RTT")</f>
        <v/>
      </c>
      <c r="R8" s="588" t="s">
        <v>101</v>
      </c>
      <c r="S8" s="588" t="str">
        <f>IF(U43="","",IF(U43="J.D. (5)","Congés de conversion prime (JD)"))</f>
        <v/>
      </c>
      <c r="T8" s="588" t="s">
        <v>102</v>
      </c>
      <c r="U8" s="588" t="s">
        <v>21</v>
      </c>
      <c r="V8" s="588" t="s">
        <v>31</v>
      </c>
      <c r="W8" s="590" t="str">
        <f>IF(L3="AUDREY","réduction tps grossesse","maladie")</f>
        <v>maladie</v>
      </c>
      <c r="AA8" s="72"/>
      <c r="AB8" s="88"/>
      <c r="AH8" s="90"/>
      <c r="AO8" s="732">
        <f>DATE(H2,5,8)</f>
        <v>41402</v>
      </c>
    </row>
    <row r="9" spans="1:41" s="12" customFormat="1" ht="57.75" customHeight="1" thickBot="1">
      <c r="A9" s="609"/>
      <c r="B9" s="610"/>
      <c r="C9" s="613" t="s">
        <v>190</v>
      </c>
      <c r="D9" s="614"/>
      <c r="E9" s="614"/>
      <c r="F9" s="615"/>
      <c r="G9" s="613" t="s">
        <v>191</v>
      </c>
      <c r="H9" s="614"/>
      <c r="I9" s="614"/>
      <c r="J9" s="615"/>
      <c r="K9" s="616" t="s">
        <v>194</v>
      </c>
      <c r="L9" s="617"/>
      <c r="M9" s="622"/>
      <c r="N9" s="653"/>
      <c r="O9" s="612"/>
      <c r="P9" s="589"/>
      <c r="Q9" s="589"/>
      <c r="R9" s="589"/>
      <c r="S9" s="589"/>
      <c r="T9" s="589"/>
      <c r="U9" s="589"/>
      <c r="V9" s="589"/>
      <c r="W9" s="591"/>
      <c r="X9" s="336"/>
      <c r="AO9" s="732">
        <f>DATE(H2,7,14)</f>
        <v>41469</v>
      </c>
    </row>
    <row r="10" spans="1:41" s="19" customFormat="1" ht="27.75" customHeight="1">
      <c r="A10" s="315">
        <f>DATE(H2,A2,1)</f>
        <v>41275</v>
      </c>
      <c r="B10" s="328">
        <f>DATE(H2,A2,1)</f>
        <v>41275</v>
      </c>
      <c r="C10" s="684"/>
      <c r="D10" s="685"/>
      <c r="E10" s="685"/>
      <c r="F10" s="685"/>
      <c r="G10" s="686"/>
      <c r="H10" s="687"/>
      <c r="I10" s="696"/>
      <c r="J10" s="697"/>
      <c r="K10" s="702">
        <f>AE10</f>
        <v>0</v>
      </c>
      <c r="L10" s="703"/>
      <c r="M10" s="331"/>
      <c r="N10" s="654"/>
      <c r="O10" s="655"/>
      <c r="P10" s="325"/>
      <c r="Q10" s="251"/>
      <c r="R10" s="251"/>
      <c r="S10" s="252"/>
      <c r="T10" s="252"/>
      <c r="U10" s="326"/>
      <c r="V10" s="326"/>
      <c r="W10" s="327"/>
      <c r="X10" s="10"/>
      <c r="Y10" s="672">
        <f>C10</f>
        <v>0</v>
      </c>
      <c r="Z10" s="672">
        <f>E10</f>
        <v>0</v>
      </c>
      <c r="AA10" s="673">
        <f>(Z10-Y10)</f>
        <v>0</v>
      </c>
      <c r="AB10" s="674">
        <f>G10</f>
        <v>0</v>
      </c>
      <c r="AC10" s="674">
        <f>I10</f>
        <v>0</v>
      </c>
      <c r="AD10" s="673">
        <f>AC10-AB10</f>
        <v>0</v>
      </c>
      <c r="AE10" s="683">
        <f>((AA10+AD10)-INT(AA10+AD10))*24</f>
        <v>0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732">
        <f>DATE(H2,8,15)</f>
        <v>41501</v>
      </c>
    </row>
    <row r="11" spans="1:41" s="10" customFormat="1" ht="27.75" customHeight="1">
      <c r="A11" s="263">
        <f t="shared" ref="A11:A40" si="0">IF(MONTH(A10+1)=$A$2,A10+1,"")</f>
        <v>41276</v>
      </c>
      <c r="B11" s="329">
        <f t="shared" ref="B11:B40" si="1">IF(MONTH(B10+1)=$A$2,B10+1,"")</f>
        <v>41276</v>
      </c>
      <c r="C11" s="688"/>
      <c r="D11" s="689"/>
      <c r="E11" s="689"/>
      <c r="F11" s="689"/>
      <c r="G11" s="690"/>
      <c r="H11" s="691"/>
      <c r="I11" s="698"/>
      <c r="J11" s="699"/>
      <c r="K11" s="704"/>
      <c r="L11" s="705"/>
      <c r="M11" s="332"/>
      <c r="N11" s="654"/>
      <c r="O11" s="655"/>
      <c r="P11" s="266"/>
      <c r="Q11" s="251"/>
      <c r="R11" s="251"/>
      <c r="S11" s="252"/>
      <c r="T11" s="250"/>
      <c r="U11" s="250"/>
      <c r="V11" s="267"/>
      <c r="W11" s="300"/>
      <c r="Y11" s="672">
        <f t="shared" ref="Y11:Y40" si="2">C11</f>
        <v>0</v>
      </c>
      <c r="Z11" s="672">
        <f t="shared" ref="Z11:Z40" si="3">E11</f>
        <v>0</v>
      </c>
      <c r="AA11" s="673">
        <f t="shared" ref="AA11:AA40" si="4">Z11-Y11</f>
        <v>0</v>
      </c>
      <c r="AB11" s="674">
        <f t="shared" ref="AB11:AB40" si="5">G11</f>
        <v>0</v>
      </c>
      <c r="AC11" s="674">
        <f t="shared" ref="AC11:AC40" si="6">I11</f>
        <v>0</v>
      </c>
      <c r="AD11" s="673">
        <f t="shared" ref="AD11:AD40" si="7">AC11-AB11</f>
        <v>0</v>
      </c>
      <c r="AE11" s="683">
        <f t="shared" ref="AE11:AE40" si="8">((AA11+AD11)-INT(AA11+AD11))*24</f>
        <v>0</v>
      </c>
      <c r="AO11" s="732">
        <f>DATE(H2,11,1)</f>
        <v>41579</v>
      </c>
    </row>
    <row r="12" spans="1:41" s="10" customFormat="1" ht="27.75" customHeight="1">
      <c r="A12" s="263">
        <f t="shared" si="0"/>
        <v>41277</v>
      </c>
      <c r="B12" s="329">
        <f t="shared" si="1"/>
        <v>41277</v>
      </c>
      <c r="C12" s="688"/>
      <c r="D12" s="689"/>
      <c r="E12" s="689"/>
      <c r="F12" s="689"/>
      <c r="G12" s="690"/>
      <c r="H12" s="691"/>
      <c r="I12" s="698"/>
      <c r="J12" s="699"/>
      <c r="K12" s="704"/>
      <c r="L12" s="705"/>
      <c r="M12" s="332"/>
      <c r="N12" s="654"/>
      <c r="O12" s="318"/>
      <c r="P12" s="250"/>
      <c r="Q12" s="251"/>
      <c r="R12" s="251"/>
      <c r="S12" s="250"/>
      <c r="T12" s="252"/>
      <c r="U12" s="249"/>
      <c r="V12" s="253"/>
      <c r="W12" s="301"/>
      <c r="Y12" s="672">
        <f t="shared" si="2"/>
        <v>0</v>
      </c>
      <c r="Z12" s="672">
        <f t="shared" si="3"/>
        <v>0</v>
      </c>
      <c r="AA12" s="673">
        <f t="shared" si="4"/>
        <v>0</v>
      </c>
      <c r="AB12" s="674">
        <f t="shared" si="5"/>
        <v>0</v>
      </c>
      <c r="AC12" s="674">
        <f t="shared" si="6"/>
        <v>0</v>
      </c>
      <c r="AD12" s="673">
        <f t="shared" si="7"/>
        <v>0</v>
      </c>
      <c r="AE12" s="683">
        <f t="shared" si="8"/>
        <v>0</v>
      </c>
      <c r="AO12" s="732">
        <f>DATE(H2,11,11)</f>
        <v>41589</v>
      </c>
    </row>
    <row r="13" spans="1:41" s="10" customFormat="1" ht="27.75" customHeight="1">
      <c r="A13" s="263">
        <f t="shared" si="0"/>
        <v>41278</v>
      </c>
      <c r="B13" s="329">
        <f t="shared" si="1"/>
        <v>41278</v>
      </c>
      <c r="C13" s="688"/>
      <c r="D13" s="689"/>
      <c r="E13" s="689"/>
      <c r="F13" s="689"/>
      <c r="G13" s="690"/>
      <c r="H13" s="691"/>
      <c r="I13" s="698"/>
      <c r="J13" s="699"/>
      <c r="K13" s="704"/>
      <c r="L13" s="705"/>
      <c r="M13" s="332"/>
      <c r="N13" s="654"/>
      <c r="O13" s="318"/>
      <c r="P13" s="268"/>
      <c r="Q13" s="251"/>
      <c r="R13" s="269"/>
      <c r="S13" s="270"/>
      <c r="T13" s="270"/>
      <c r="U13" s="249"/>
      <c r="V13" s="271"/>
      <c r="W13" s="301"/>
      <c r="Y13" s="672">
        <f t="shared" si="2"/>
        <v>0</v>
      </c>
      <c r="Z13" s="672">
        <f t="shared" si="3"/>
        <v>0</v>
      </c>
      <c r="AA13" s="673">
        <f t="shared" si="4"/>
        <v>0</v>
      </c>
      <c r="AB13" s="674">
        <f t="shared" si="5"/>
        <v>0</v>
      </c>
      <c r="AC13" s="674">
        <f t="shared" si="6"/>
        <v>0</v>
      </c>
      <c r="AD13" s="673">
        <f t="shared" si="7"/>
        <v>0</v>
      </c>
      <c r="AE13" s="683">
        <f t="shared" si="8"/>
        <v>0</v>
      </c>
      <c r="AO13" s="732">
        <f>DATE(H2,12,25)</f>
        <v>41633</v>
      </c>
    </row>
    <row r="14" spans="1:41" s="10" customFormat="1" ht="27.75" customHeight="1">
      <c r="A14" s="263">
        <f t="shared" si="0"/>
        <v>41279</v>
      </c>
      <c r="B14" s="329">
        <f t="shared" si="1"/>
        <v>41279</v>
      </c>
      <c r="C14" s="688"/>
      <c r="D14" s="689"/>
      <c r="E14" s="689"/>
      <c r="F14" s="689"/>
      <c r="G14" s="690"/>
      <c r="H14" s="691"/>
      <c r="I14" s="698"/>
      <c r="J14" s="699"/>
      <c r="K14" s="704"/>
      <c r="L14" s="705"/>
      <c r="M14" s="332"/>
      <c r="N14" s="654"/>
      <c r="O14" s="318"/>
      <c r="P14" s="272"/>
      <c r="Q14" s="251"/>
      <c r="R14" s="251"/>
      <c r="S14" s="252"/>
      <c r="T14" s="251"/>
      <c r="U14" s="249"/>
      <c r="V14" s="271"/>
      <c r="W14" s="301"/>
      <c r="Y14" s="672">
        <f t="shared" si="2"/>
        <v>0</v>
      </c>
      <c r="Z14" s="672">
        <f t="shared" si="3"/>
        <v>0</v>
      </c>
      <c r="AA14" s="673">
        <f t="shared" si="4"/>
        <v>0</v>
      </c>
      <c r="AB14" s="674">
        <f t="shared" si="5"/>
        <v>0</v>
      </c>
      <c r="AC14" s="674">
        <f t="shared" si="6"/>
        <v>0</v>
      </c>
      <c r="AD14" s="673">
        <f t="shared" si="7"/>
        <v>0</v>
      </c>
      <c r="AE14" s="683">
        <f t="shared" si="8"/>
        <v>0</v>
      </c>
      <c r="AO14" s="733">
        <f>AO2+1</f>
        <v>41365</v>
      </c>
    </row>
    <row r="15" spans="1:41" s="10" customFormat="1" ht="27.75" customHeight="1">
      <c r="A15" s="263">
        <f t="shared" si="0"/>
        <v>41280</v>
      </c>
      <c r="B15" s="329">
        <f t="shared" si="1"/>
        <v>41280</v>
      </c>
      <c r="C15" s="688"/>
      <c r="D15" s="689"/>
      <c r="E15" s="689"/>
      <c r="F15" s="689"/>
      <c r="G15" s="690"/>
      <c r="H15" s="691"/>
      <c r="I15" s="698"/>
      <c r="J15" s="699"/>
      <c r="K15" s="704"/>
      <c r="L15" s="705"/>
      <c r="M15" s="332"/>
      <c r="N15" s="654"/>
      <c r="O15" s="318"/>
      <c r="P15" s="268"/>
      <c r="Q15" s="251"/>
      <c r="R15" s="251"/>
      <c r="S15" s="252"/>
      <c r="T15" s="251"/>
      <c r="U15" s="249"/>
      <c r="V15" s="267"/>
      <c r="W15" s="301"/>
      <c r="Y15" s="672">
        <f t="shared" si="2"/>
        <v>0</v>
      </c>
      <c r="Z15" s="672">
        <f t="shared" si="3"/>
        <v>0</v>
      </c>
      <c r="AA15" s="673">
        <f t="shared" si="4"/>
        <v>0</v>
      </c>
      <c r="AB15" s="674">
        <f t="shared" si="5"/>
        <v>0</v>
      </c>
      <c r="AC15" s="674">
        <f t="shared" si="6"/>
        <v>0</v>
      </c>
      <c r="AD15" s="673">
        <f t="shared" si="7"/>
        <v>0</v>
      </c>
      <c r="AE15" s="683">
        <f t="shared" si="8"/>
        <v>0</v>
      </c>
      <c r="AO15" s="733">
        <f>AO2+39</f>
        <v>41403</v>
      </c>
    </row>
    <row r="16" spans="1:41" s="10" customFormat="1" ht="27.75" customHeight="1">
      <c r="A16" s="263">
        <f t="shared" si="0"/>
        <v>41281</v>
      </c>
      <c r="B16" s="329">
        <f t="shared" si="1"/>
        <v>41281</v>
      </c>
      <c r="C16" s="688"/>
      <c r="D16" s="689"/>
      <c r="E16" s="689"/>
      <c r="F16" s="689"/>
      <c r="G16" s="690"/>
      <c r="H16" s="691"/>
      <c r="I16" s="698"/>
      <c r="J16" s="699"/>
      <c r="K16" s="704"/>
      <c r="L16" s="705"/>
      <c r="M16" s="332"/>
      <c r="N16" s="654"/>
      <c r="O16" s="317"/>
      <c r="P16" s="268"/>
      <c r="Q16" s="251"/>
      <c r="R16" s="251"/>
      <c r="S16" s="252"/>
      <c r="T16" s="251"/>
      <c r="U16" s="249"/>
      <c r="V16" s="267"/>
      <c r="W16" s="302"/>
      <c r="Y16" s="672">
        <f>C16</f>
        <v>0</v>
      </c>
      <c r="Z16" s="672">
        <f t="shared" si="3"/>
        <v>0</v>
      </c>
      <c r="AA16" s="673">
        <f>Z16-Y16</f>
        <v>0</v>
      </c>
      <c r="AB16" s="674">
        <f t="shared" si="5"/>
        <v>0</v>
      </c>
      <c r="AC16" s="674">
        <f t="shared" si="6"/>
        <v>0</v>
      </c>
      <c r="AD16" s="673">
        <f t="shared" si="7"/>
        <v>0</v>
      </c>
      <c r="AE16" s="683">
        <f t="shared" si="8"/>
        <v>0</v>
      </c>
      <c r="AO16" s="733">
        <f>AO2+50</f>
        <v>41414</v>
      </c>
    </row>
    <row r="17" spans="1:93" s="10" customFormat="1" ht="27.75" customHeight="1">
      <c r="A17" s="263">
        <f t="shared" si="0"/>
        <v>41282</v>
      </c>
      <c r="B17" s="329">
        <f t="shared" si="1"/>
        <v>41282</v>
      </c>
      <c r="C17" s="688"/>
      <c r="D17" s="689"/>
      <c r="E17" s="689"/>
      <c r="F17" s="689"/>
      <c r="G17" s="690"/>
      <c r="H17" s="691"/>
      <c r="I17" s="698"/>
      <c r="J17" s="699"/>
      <c r="K17" s="704"/>
      <c r="L17" s="705"/>
      <c r="M17" s="332"/>
      <c r="N17" s="654"/>
      <c r="O17" s="318"/>
      <c r="P17" s="251"/>
      <c r="Q17" s="251"/>
      <c r="R17" s="251"/>
      <c r="S17" s="252"/>
      <c r="T17" s="251"/>
      <c r="U17" s="249"/>
      <c r="V17" s="267"/>
      <c r="W17" s="302"/>
      <c r="Y17" s="672">
        <f t="shared" si="2"/>
        <v>0</v>
      </c>
      <c r="Z17" s="672">
        <f t="shared" si="3"/>
        <v>0</v>
      </c>
      <c r="AA17" s="673">
        <f t="shared" si="4"/>
        <v>0</v>
      </c>
      <c r="AB17" s="674">
        <f t="shared" si="5"/>
        <v>0</v>
      </c>
      <c r="AC17" s="674">
        <f t="shared" si="6"/>
        <v>0</v>
      </c>
      <c r="AD17" s="673">
        <f t="shared" si="7"/>
        <v>0</v>
      </c>
      <c r="AE17" s="683">
        <f t="shared" si="8"/>
        <v>0</v>
      </c>
    </row>
    <row r="18" spans="1:93" s="10" customFormat="1" ht="27.75" customHeight="1">
      <c r="A18" s="263">
        <f t="shared" si="0"/>
        <v>41283</v>
      </c>
      <c r="B18" s="329">
        <f t="shared" si="1"/>
        <v>41283</v>
      </c>
      <c r="C18" s="688"/>
      <c r="D18" s="689"/>
      <c r="E18" s="689"/>
      <c r="F18" s="689"/>
      <c r="G18" s="690"/>
      <c r="H18" s="691"/>
      <c r="I18" s="698"/>
      <c r="J18" s="699"/>
      <c r="K18" s="704"/>
      <c r="L18" s="705"/>
      <c r="M18" s="332"/>
      <c r="N18" s="654"/>
      <c r="O18" s="318"/>
      <c r="P18" s="252"/>
      <c r="Q18" s="251"/>
      <c r="R18" s="251"/>
      <c r="S18" s="252"/>
      <c r="T18" s="251"/>
      <c r="U18" s="249"/>
      <c r="V18" s="267"/>
      <c r="W18" s="302"/>
      <c r="Y18" s="672">
        <f t="shared" si="2"/>
        <v>0</v>
      </c>
      <c r="Z18" s="672">
        <f t="shared" si="3"/>
        <v>0</v>
      </c>
      <c r="AA18" s="673">
        <f t="shared" si="4"/>
        <v>0</v>
      </c>
      <c r="AB18" s="674">
        <f t="shared" si="5"/>
        <v>0</v>
      </c>
      <c r="AC18" s="674">
        <f t="shared" si="6"/>
        <v>0</v>
      </c>
      <c r="AD18" s="673">
        <f t="shared" si="7"/>
        <v>0</v>
      </c>
      <c r="AE18" s="683">
        <f t="shared" si="8"/>
        <v>0</v>
      </c>
    </row>
    <row r="19" spans="1:93" s="10" customFormat="1" ht="27.75" customHeight="1">
      <c r="A19" s="263">
        <f t="shared" si="0"/>
        <v>41284</v>
      </c>
      <c r="B19" s="329">
        <f t="shared" si="1"/>
        <v>41284</v>
      </c>
      <c r="C19" s="688"/>
      <c r="D19" s="689"/>
      <c r="E19" s="689"/>
      <c r="F19" s="689"/>
      <c r="G19" s="690"/>
      <c r="H19" s="691"/>
      <c r="I19" s="698"/>
      <c r="J19" s="699"/>
      <c r="K19" s="704"/>
      <c r="L19" s="705"/>
      <c r="M19" s="332"/>
      <c r="N19" s="654"/>
      <c r="O19" s="318"/>
      <c r="P19" s="252"/>
      <c r="Q19" s="251"/>
      <c r="R19" s="251"/>
      <c r="S19" s="252"/>
      <c r="T19" s="251"/>
      <c r="U19" s="273"/>
      <c r="V19" s="254"/>
      <c r="W19" s="302"/>
      <c r="Y19" s="672">
        <f t="shared" si="2"/>
        <v>0</v>
      </c>
      <c r="Z19" s="672">
        <f t="shared" si="3"/>
        <v>0</v>
      </c>
      <c r="AA19" s="673">
        <f t="shared" si="4"/>
        <v>0</v>
      </c>
      <c r="AB19" s="674">
        <f t="shared" si="5"/>
        <v>0</v>
      </c>
      <c r="AC19" s="674">
        <f t="shared" si="6"/>
        <v>0</v>
      </c>
      <c r="AD19" s="673">
        <f t="shared" si="7"/>
        <v>0</v>
      </c>
      <c r="AE19" s="683">
        <f t="shared" si="8"/>
        <v>0</v>
      </c>
    </row>
    <row r="20" spans="1:93" s="10" customFormat="1" ht="27.75" customHeight="1">
      <c r="A20" s="263">
        <f t="shared" si="0"/>
        <v>41285</v>
      </c>
      <c r="B20" s="329">
        <f t="shared" si="1"/>
        <v>41285</v>
      </c>
      <c r="C20" s="688"/>
      <c r="D20" s="689"/>
      <c r="E20" s="689"/>
      <c r="F20" s="689"/>
      <c r="G20" s="690"/>
      <c r="H20" s="691"/>
      <c r="I20" s="698"/>
      <c r="J20" s="699"/>
      <c r="K20" s="704"/>
      <c r="L20" s="705"/>
      <c r="M20" s="332"/>
      <c r="N20" s="654"/>
      <c r="O20" s="318"/>
      <c r="P20" s="265"/>
      <c r="Q20" s="251"/>
      <c r="R20" s="251"/>
      <c r="S20" s="274"/>
      <c r="T20" s="269"/>
      <c r="U20" s="275"/>
      <c r="V20" s="269"/>
      <c r="W20" s="303"/>
      <c r="Y20" s="672">
        <f t="shared" si="2"/>
        <v>0</v>
      </c>
      <c r="Z20" s="672">
        <f t="shared" si="3"/>
        <v>0</v>
      </c>
      <c r="AA20" s="673">
        <f t="shared" si="4"/>
        <v>0</v>
      </c>
      <c r="AB20" s="674">
        <f t="shared" si="5"/>
        <v>0</v>
      </c>
      <c r="AC20" s="674">
        <f t="shared" si="6"/>
        <v>0</v>
      </c>
      <c r="AD20" s="673">
        <f t="shared" si="7"/>
        <v>0</v>
      </c>
      <c r="AE20" s="683">
        <f t="shared" si="8"/>
        <v>0</v>
      </c>
    </row>
    <row r="21" spans="1:93" s="10" customFormat="1" ht="27.75" customHeight="1">
      <c r="A21" s="263">
        <f t="shared" si="0"/>
        <v>41286</v>
      </c>
      <c r="B21" s="329">
        <f t="shared" si="1"/>
        <v>41286</v>
      </c>
      <c r="C21" s="688"/>
      <c r="D21" s="689"/>
      <c r="E21" s="689"/>
      <c r="F21" s="689"/>
      <c r="G21" s="690"/>
      <c r="H21" s="691"/>
      <c r="I21" s="698"/>
      <c r="J21" s="699"/>
      <c r="K21" s="704"/>
      <c r="L21" s="705"/>
      <c r="M21" s="332"/>
      <c r="N21" s="654"/>
      <c r="O21" s="318"/>
      <c r="P21" s="276"/>
      <c r="Q21" s="251"/>
      <c r="R21" s="251"/>
      <c r="S21" s="252"/>
      <c r="T21" s="251"/>
      <c r="U21" s="273"/>
      <c r="V21" s="254"/>
      <c r="W21" s="302"/>
      <c r="Y21" s="672">
        <f t="shared" si="2"/>
        <v>0</v>
      </c>
      <c r="Z21" s="672">
        <f t="shared" si="3"/>
        <v>0</v>
      </c>
      <c r="AA21" s="673">
        <f t="shared" si="4"/>
        <v>0</v>
      </c>
      <c r="AB21" s="674">
        <f t="shared" si="5"/>
        <v>0</v>
      </c>
      <c r="AC21" s="674">
        <f t="shared" si="6"/>
        <v>0</v>
      </c>
      <c r="AD21" s="673">
        <f t="shared" si="7"/>
        <v>0</v>
      </c>
      <c r="AE21" s="683">
        <f t="shared" si="8"/>
        <v>0</v>
      </c>
    </row>
    <row r="22" spans="1:93" s="10" customFormat="1" ht="27.75" customHeight="1">
      <c r="A22" s="263">
        <f t="shared" si="0"/>
        <v>41287</v>
      </c>
      <c r="B22" s="329">
        <f t="shared" si="1"/>
        <v>41287</v>
      </c>
      <c r="C22" s="688"/>
      <c r="D22" s="689"/>
      <c r="E22" s="689"/>
      <c r="F22" s="689"/>
      <c r="G22" s="690"/>
      <c r="H22" s="691"/>
      <c r="I22" s="698"/>
      <c r="J22" s="699"/>
      <c r="K22" s="704"/>
      <c r="L22" s="705"/>
      <c r="M22" s="332"/>
      <c r="N22" s="654"/>
      <c r="O22" s="318"/>
      <c r="P22" s="265"/>
      <c r="Q22" s="251"/>
      <c r="R22" s="251"/>
      <c r="S22" s="252"/>
      <c r="T22" s="251"/>
      <c r="U22" s="273"/>
      <c r="V22" s="254"/>
      <c r="W22" s="302"/>
      <c r="Y22" s="672">
        <f t="shared" si="2"/>
        <v>0</v>
      </c>
      <c r="Z22" s="672">
        <f t="shared" si="3"/>
        <v>0</v>
      </c>
      <c r="AA22" s="673">
        <f t="shared" si="4"/>
        <v>0</v>
      </c>
      <c r="AB22" s="674">
        <f t="shared" si="5"/>
        <v>0</v>
      </c>
      <c r="AC22" s="674">
        <f t="shared" si="6"/>
        <v>0</v>
      </c>
      <c r="AD22" s="673">
        <f t="shared" si="7"/>
        <v>0</v>
      </c>
      <c r="AE22" s="683">
        <f t="shared" si="8"/>
        <v>0</v>
      </c>
    </row>
    <row r="23" spans="1:93" s="10" customFormat="1" ht="27.75" customHeight="1">
      <c r="A23" s="263">
        <f t="shared" si="0"/>
        <v>41288</v>
      </c>
      <c r="B23" s="329">
        <f t="shared" si="1"/>
        <v>41288</v>
      </c>
      <c r="C23" s="688"/>
      <c r="D23" s="689"/>
      <c r="E23" s="689"/>
      <c r="F23" s="689"/>
      <c r="G23" s="690"/>
      <c r="H23" s="691"/>
      <c r="I23" s="698"/>
      <c r="J23" s="699"/>
      <c r="K23" s="704"/>
      <c r="L23" s="705"/>
      <c r="M23" s="332"/>
      <c r="N23" s="654"/>
      <c r="O23" s="318"/>
      <c r="P23" s="277"/>
      <c r="Q23" s="278"/>
      <c r="R23" s="251"/>
      <c r="S23" s="252"/>
      <c r="T23" s="251"/>
      <c r="U23" s="273"/>
      <c r="V23" s="254"/>
      <c r="W23" s="302"/>
      <c r="Y23" s="672">
        <f t="shared" si="2"/>
        <v>0</v>
      </c>
      <c r="Z23" s="672">
        <f t="shared" si="3"/>
        <v>0</v>
      </c>
      <c r="AA23" s="673">
        <f t="shared" si="4"/>
        <v>0</v>
      </c>
      <c r="AB23" s="674">
        <f t="shared" si="5"/>
        <v>0</v>
      </c>
      <c r="AC23" s="674">
        <f t="shared" si="6"/>
        <v>0</v>
      </c>
      <c r="AD23" s="673">
        <f t="shared" si="7"/>
        <v>0</v>
      </c>
      <c r="AE23" s="683">
        <f t="shared" si="8"/>
        <v>0</v>
      </c>
    </row>
    <row r="24" spans="1:93" s="10" customFormat="1" ht="27.75" customHeight="1">
      <c r="A24" s="263">
        <f t="shared" si="0"/>
        <v>41289</v>
      </c>
      <c r="B24" s="329">
        <f t="shared" si="1"/>
        <v>41289</v>
      </c>
      <c r="C24" s="688"/>
      <c r="D24" s="689"/>
      <c r="E24" s="689"/>
      <c r="F24" s="689"/>
      <c r="G24" s="690"/>
      <c r="H24" s="691"/>
      <c r="I24" s="698"/>
      <c r="J24" s="699"/>
      <c r="K24" s="704"/>
      <c r="L24" s="705"/>
      <c r="M24" s="332"/>
      <c r="N24" s="654"/>
      <c r="O24" s="318"/>
      <c r="P24" s="265"/>
      <c r="Q24" s="251"/>
      <c r="R24" s="251"/>
      <c r="S24" s="252"/>
      <c r="T24" s="252"/>
      <c r="U24" s="249"/>
      <c r="V24" s="271"/>
      <c r="W24" s="302"/>
      <c r="Y24" s="672">
        <f t="shared" si="2"/>
        <v>0</v>
      </c>
      <c r="Z24" s="672">
        <f t="shared" si="3"/>
        <v>0</v>
      </c>
      <c r="AA24" s="673">
        <f t="shared" si="4"/>
        <v>0</v>
      </c>
      <c r="AB24" s="674">
        <f t="shared" si="5"/>
        <v>0</v>
      </c>
      <c r="AC24" s="674">
        <f t="shared" si="6"/>
        <v>0</v>
      </c>
      <c r="AD24" s="673">
        <f t="shared" si="7"/>
        <v>0</v>
      </c>
      <c r="AE24" s="683">
        <f t="shared" si="8"/>
        <v>0</v>
      </c>
    </row>
    <row r="25" spans="1:93" s="10" customFormat="1" ht="27.75" customHeight="1">
      <c r="A25" s="263">
        <f t="shared" si="0"/>
        <v>41290</v>
      </c>
      <c r="B25" s="329">
        <f t="shared" si="1"/>
        <v>41290</v>
      </c>
      <c r="C25" s="688"/>
      <c r="D25" s="689"/>
      <c r="E25" s="689"/>
      <c r="F25" s="689"/>
      <c r="G25" s="690"/>
      <c r="H25" s="691"/>
      <c r="I25" s="698"/>
      <c r="J25" s="699"/>
      <c r="K25" s="704"/>
      <c r="L25" s="705"/>
      <c r="M25" s="332"/>
      <c r="N25" s="654"/>
      <c r="O25" s="318"/>
      <c r="P25" s="265"/>
      <c r="Q25" s="251"/>
      <c r="R25" s="251"/>
      <c r="S25" s="252"/>
      <c r="T25" s="252"/>
      <c r="U25" s="249"/>
      <c r="V25" s="254"/>
      <c r="W25" s="302"/>
      <c r="Y25" s="672">
        <f t="shared" si="2"/>
        <v>0</v>
      </c>
      <c r="Z25" s="672">
        <f t="shared" si="3"/>
        <v>0</v>
      </c>
      <c r="AA25" s="673">
        <f t="shared" si="4"/>
        <v>0</v>
      </c>
      <c r="AB25" s="674">
        <f t="shared" si="5"/>
        <v>0</v>
      </c>
      <c r="AC25" s="674">
        <f t="shared" si="6"/>
        <v>0</v>
      </c>
      <c r="AD25" s="673">
        <f t="shared" si="7"/>
        <v>0</v>
      </c>
      <c r="AE25" s="683">
        <f t="shared" si="8"/>
        <v>0</v>
      </c>
    </row>
    <row r="26" spans="1:93" s="10" customFormat="1" ht="27.75" customHeight="1">
      <c r="A26" s="263">
        <f t="shared" si="0"/>
        <v>41291</v>
      </c>
      <c r="B26" s="329">
        <f t="shared" si="1"/>
        <v>41291</v>
      </c>
      <c r="C26" s="688"/>
      <c r="D26" s="689"/>
      <c r="E26" s="689"/>
      <c r="F26" s="689"/>
      <c r="G26" s="690"/>
      <c r="H26" s="691"/>
      <c r="I26" s="698"/>
      <c r="J26" s="699"/>
      <c r="K26" s="704"/>
      <c r="L26" s="705"/>
      <c r="M26" s="332"/>
      <c r="N26" s="654"/>
      <c r="O26" s="318"/>
      <c r="P26" s="272"/>
      <c r="Q26" s="251"/>
      <c r="R26" s="251"/>
      <c r="S26" s="252"/>
      <c r="T26" s="251"/>
      <c r="U26" s="249"/>
      <c r="V26" s="254"/>
      <c r="W26" s="302"/>
      <c r="Y26" s="672">
        <f t="shared" si="2"/>
        <v>0</v>
      </c>
      <c r="Z26" s="672">
        <f t="shared" si="3"/>
        <v>0</v>
      </c>
      <c r="AA26" s="673">
        <f t="shared" si="4"/>
        <v>0</v>
      </c>
      <c r="AB26" s="674">
        <f t="shared" si="5"/>
        <v>0</v>
      </c>
      <c r="AC26" s="674">
        <f t="shared" si="6"/>
        <v>0</v>
      </c>
      <c r="AD26" s="673">
        <f t="shared" si="7"/>
        <v>0</v>
      </c>
      <c r="AE26" s="683">
        <f t="shared" si="8"/>
        <v>0</v>
      </c>
    </row>
    <row r="27" spans="1:93" s="61" customFormat="1" ht="27.75" customHeight="1">
      <c r="A27" s="263">
        <f t="shared" si="0"/>
        <v>41292</v>
      </c>
      <c r="B27" s="329">
        <f t="shared" si="1"/>
        <v>41292</v>
      </c>
      <c r="C27" s="688"/>
      <c r="D27" s="689"/>
      <c r="E27" s="689"/>
      <c r="F27" s="689"/>
      <c r="G27" s="690"/>
      <c r="H27" s="691"/>
      <c r="I27" s="698"/>
      <c r="J27" s="699"/>
      <c r="K27" s="704"/>
      <c r="L27" s="705"/>
      <c r="M27" s="332"/>
      <c r="N27" s="654"/>
      <c r="O27" s="318"/>
      <c r="P27" s="279"/>
      <c r="Q27" s="251"/>
      <c r="R27" s="251"/>
      <c r="S27" s="252"/>
      <c r="T27" s="252"/>
      <c r="U27" s="249"/>
      <c r="V27" s="254"/>
      <c r="W27" s="302"/>
      <c r="X27" s="11"/>
      <c r="Y27" s="672">
        <f t="shared" si="2"/>
        <v>0</v>
      </c>
      <c r="Z27" s="672">
        <f t="shared" si="3"/>
        <v>0</v>
      </c>
      <c r="AA27" s="673">
        <f t="shared" si="4"/>
        <v>0</v>
      </c>
      <c r="AB27" s="674">
        <f t="shared" si="5"/>
        <v>0</v>
      </c>
      <c r="AC27" s="674">
        <f t="shared" si="6"/>
        <v>0</v>
      </c>
      <c r="AD27" s="673">
        <f t="shared" si="7"/>
        <v>0</v>
      </c>
      <c r="AE27" s="683">
        <f t="shared" si="8"/>
        <v>0</v>
      </c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</row>
    <row r="28" spans="1:93" s="10" customFormat="1" ht="27.75" customHeight="1">
      <c r="A28" s="263">
        <f t="shared" si="0"/>
        <v>41293</v>
      </c>
      <c r="B28" s="329">
        <f t="shared" si="1"/>
        <v>41293</v>
      </c>
      <c r="C28" s="688"/>
      <c r="D28" s="689"/>
      <c r="E28" s="689"/>
      <c r="F28" s="689"/>
      <c r="G28" s="690"/>
      <c r="H28" s="691"/>
      <c r="I28" s="698"/>
      <c r="J28" s="699"/>
      <c r="K28" s="704"/>
      <c r="L28" s="705"/>
      <c r="M28" s="332"/>
      <c r="N28" s="654"/>
      <c r="O28" s="318"/>
      <c r="P28" s="249"/>
      <c r="Q28" s="251"/>
      <c r="R28" s="269"/>
      <c r="S28" s="270"/>
      <c r="T28" s="280"/>
      <c r="U28" s="249"/>
      <c r="V28" s="253"/>
      <c r="W28" s="302"/>
      <c r="X28" s="11"/>
      <c r="Y28" s="672">
        <f t="shared" si="2"/>
        <v>0</v>
      </c>
      <c r="Z28" s="672">
        <f t="shared" si="3"/>
        <v>0</v>
      </c>
      <c r="AA28" s="673">
        <f t="shared" si="4"/>
        <v>0</v>
      </c>
      <c r="AB28" s="674">
        <f t="shared" si="5"/>
        <v>0</v>
      </c>
      <c r="AC28" s="674">
        <f t="shared" si="6"/>
        <v>0</v>
      </c>
      <c r="AD28" s="673">
        <f t="shared" si="7"/>
        <v>0</v>
      </c>
      <c r="AE28" s="683">
        <f t="shared" si="8"/>
        <v>0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</row>
    <row r="29" spans="1:93" s="10" customFormat="1" ht="27.75" customHeight="1">
      <c r="A29" s="263">
        <f t="shared" si="0"/>
        <v>41294</v>
      </c>
      <c r="B29" s="329">
        <f t="shared" si="1"/>
        <v>41294</v>
      </c>
      <c r="C29" s="688"/>
      <c r="D29" s="689"/>
      <c r="E29" s="689"/>
      <c r="F29" s="689"/>
      <c r="G29" s="690"/>
      <c r="H29" s="691"/>
      <c r="I29" s="698"/>
      <c r="J29" s="699"/>
      <c r="K29" s="704"/>
      <c r="L29" s="705"/>
      <c r="M29" s="332"/>
      <c r="N29" s="654"/>
      <c r="O29" s="318"/>
      <c r="P29" s="281"/>
      <c r="Q29" s="251"/>
      <c r="R29" s="251"/>
      <c r="S29" s="252"/>
      <c r="T29" s="252"/>
      <c r="U29" s="249"/>
      <c r="V29" s="253"/>
      <c r="W29" s="302"/>
      <c r="Y29" s="672">
        <f t="shared" si="2"/>
        <v>0</v>
      </c>
      <c r="Z29" s="672">
        <f t="shared" si="3"/>
        <v>0</v>
      </c>
      <c r="AA29" s="673">
        <f t="shared" si="4"/>
        <v>0</v>
      </c>
      <c r="AB29" s="674">
        <f t="shared" si="5"/>
        <v>0</v>
      </c>
      <c r="AC29" s="674">
        <f t="shared" si="6"/>
        <v>0</v>
      </c>
      <c r="AD29" s="673">
        <f t="shared" si="7"/>
        <v>0</v>
      </c>
      <c r="AE29" s="683">
        <f t="shared" si="8"/>
        <v>0</v>
      </c>
    </row>
    <row r="30" spans="1:93" s="10" customFormat="1" ht="27.75" customHeight="1">
      <c r="A30" s="263">
        <f t="shared" si="0"/>
        <v>41295</v>
      </c>
      <c r="B30" s="329">
        <f t="shared" si="1"/>
        <v>41295</v>
      </c>
      <c r="C30" s="688"/>
      <c r="D30" s="689"/>
      <c r="E30" s="689"/>
      <c r="F30" s="689"/>
      <c r="G30" s="690"/>
      <c r="H30" s="691"/>
      <c r="I30" s="698"/>
      <c r="J30" s="699"/>
      <c r="K30" s="704"/>
      <c r="L30" s="705"/>
      <c r="M30" s="332"/>
      <c r="N30" s="654"/>
      <c r="O30" s="318"/>
      <c r="P30" s="282"/>
      <c r="Q30" s="251"/>
      <c r="R30" s="251"/>
      <c r="S30" s="252"/>
      <c r="T30" s="252"/>
      <c r="U30" s="249"/>
      <c r="V30" s="267"/>
      <c r="W30" s="302"/>
      <c r="Y30" s="672">
        <f t="shared" si="2"/>
        <v>0</v>
      </c>
      <c r="Z30" s="672">
        <f t="shared" si="3"/>
        <v>0</v>
      </c>
      <c r="AA30" s="673">
        <f t="shared" si="4"/>
        <v>0</v>
      </c>
      <c r="AB30" s="674">
        <f t="shared" si="5"/>
        <v>0</v>
      </c>
      <c r="AC30" s="674">
        <f t="shared" si="6"/>
        <v>0</v>
      </c>
      <c r="AD30" s="673">
        <f t="shared" si="7"/>
        <v>0</v>
      </c>
      <c r="AE30" s="683">
        <f t="shared" si="8"/>
        <v>0</v>
      </c>
    </row>
    <row r="31" spans="1:93" s="10" customFormat="1" ht="27.75" customHeight="1">
      <c r="A31" s="263">
        <f t="shared" si="0"/>
        <v>41296</v>
      </c>
      <c r="B31" s="329">
        <f t="shared" si="1"/>
        <v>41296</v>
      </c>
      <c r="C31" s="688"/>
      <c r="D31" s="689"/>
      <c r="E31" s="689"/>
      <c r="F31" s="689"/>
      <c r="G31" s="690"/>
      <c r="H31" s="691"/>
      <c r="I31" s="698"/>
      <c r="J31" s="699"/>
      <c r="K31" s="704"/>
      <c r="L31" s="705"/>
      <c r="M31" s="332"/>
      <c r="N31" s="654"/>
      <c r="O31" s="318"/>
      <c r="P31" s="266"/>
      <c r="Q31" s="251"/>
      <c r="R31" s="251"/>
      <c r="S31" s="252"/>
      <c r="T31" s="252"/>
      <c r="U31" s="249"/>
      <c r="V31" s="267"/>
      <c r="W31" s="302"/>
      <c r="Y31" s="672">
        <f t="shared" si="2"/>
        <v>0</v>
      </c>
      <c r="Z31" s="672">
        <f t="shared" si="3"/>
        <v>0</v>
      </c>
      <c r="AA31" s="673">
        <f t="shared" si="4"/>
        <v>0</v>
      </c>
      <c r="AB31" s="674">
        <f t="shared" si="5"/>
        <v>0</v>
      </c>
      <c r="AC31" s="674">
        <f t="shared" si="6"/>
        <v>0</v>
      </c>
      <c r="AD31" s="673">
        <f t="shared" si="7"/>
        <v>0</v>
      </c>
      <c r="AE31" s="683">
        <f t="shared" si="8"/>
        <v>0</v>
      </c>
    </row>
    <row r="32" spans="1:93" s="20" customFormat="1" ht="27.75" customHeight="1">
      <c r="A32" s="263">
        <f t="shared" si="0"/>
        <v>41297</v>
      </c>
      <c r="B32" s="329">
        <f t="shared" si="1"/>
        <v>41297</v>
      </c>
      <c r="C32" s="688"/>
      <c r="D32" s="689"/>
      <c r="E32" s="689"/>
      <c r="F32" s="689"/>
      <c r="G32" s="690"/>
      <c r="H32" s="691"/>
      <c r="I32" s="698"/>
      <c r="J32" s="699"/>
      <c r="K32" s="704"/>
      <c r="L32" s="705"/>
      <c r="M32" s="332"/>
      <c r="N32" s="654"/>
      <c r="O32" s="318"/>
      <c r="P32" s="250"/>
      <c r="Q32" s="251"/>
      <c r="R32" s="251"/>
      <c r="S32" s="252"/>
      <c r="T32" s="250"/>
      <c r="U32" s="283"/>
      <c r="V32" s="267"/>
      <c r="W32" s="302"/>
      <c r="Y32" s="672">
        <f t="shared" si="2"/>
        <v>0</v>
      </c>
      <c r="Z32" s="672">
        <f t="shared" si="3"/>
        <v>0</v>
      </c>
      <c r="AA32" s="673">
        <f t="shared" si="4"/>
        <v>0</v>
      </c>
      <c r="AB32" s="674">
        <f t="shared" si="5"/>
        <v>0</v>
      </c>
      <c r="AC32" s="674">
        <f t="shared" si="6"/>
        <v>0</v>
      </c>
      <c r="AD32" s="673">
        <f t="shared" si="7"/>
        <v>0</v>
      </c>
      <c r="AE32" s="683">
        <f t="shared" si="8"/>
        <v>0</v>
      </c>
    </row>
    <row r="33" spans="1:31" s="10" customFormat="1" ht="27.75" customHeight="1">
      <c r="A33" s="263">
        <f t="shared" si="0"/>
        <v>41298</v>
      </c>
      <c r="B33" s="329">
        <f t="shared" si="1"/>
        <v>41298</v>
      </c>
      <c r="C33" s="688"/>
      <c r="D33" s="689"/>
      <c r="E33" s="689"/>
      <c r="F33" s="689"/>
      <c r="G33" s="690"/>
      <c r="H33" s="691"/>
      <c r="I33" s="698"/>
      <c r="J33" s="699"/>
      <c r="K33" s="704"/>
      <c r="L33" s="705"/>
      <c r="M33" s="332"/>
      <c r="N33" s="654"/>
      <c r="O33" s="318"/>
      <c r="P33" s="250"/>
      <c r="Q33" s="251"/>
      <c r="R33" s="251"/>
      <c r="S33" s="252"/>
      <c r="T33" s="250"/>
      <c r="U33" s="283"/>
      <c r="V33" s="267"/>
      <c r="W33" s="302"/>
      <c r="Y33" s="672">
        <f t="shared" si="2"/>
        <v>0</v>
      </c>
      <c r="Z33" s="672">
        <f t="shared" si="3"/>
        <v>0</v>
      </c>
      <c r="AA33" s="673">
        <f t="shared" si="4"/>
        <v>0</v>
      </c>
      <c r="AB33" s="674">
        <f t="shared" si="5"/>
        <v>0</v>
      </c>
      <c r="AC33" s="674">
        <f t="shared" si="6"/>
        <v>0</v>
      </c>
      <c r="AD33" s="673">
        <f t="shared" si="7"/>
        <v>0</v>
      </c>
      <c r="AE33" s="683">
        <f t="shared" si="8"/>
        <v>0</v>
      </c>
    </row>
    <row r="34" spans="1:31" s="61" customFormat="1" ht="27.75" customHeight="1">
      <c r="A34" s="263">
        <f t="shared" si="0"/>
        <v>41299</v>
      </c>
      <c r="B34" s="329">
        <f t="shared" si="1"/>
        <v>41299</v>
      </c>
      <c r="C34" s="688"/>
      <c r="D34" s="689"/>
      <c r="E34" s="689"/>
      <c r="F34" s="689"/>
      <c r="G34" s="690"/>
      <c r="H34" s="691"/>
      <c r="I34" s="698"/>
      <c r="J34" s="699"/>
      <c r="K34" s="704"/>
      <c r="L34" s="705"/>
      <c r="M34" s="332"/>
      <c r="N34" s="654"/>
      <c r="O34" s="318"/>
      <c r="P34" s="269"/>
      <c r="Q34" s="251"/>
      <c r="R34" s="251"/>
      <c r="S34" s="270"/>
      <c r="T34" s="270"/>
      <c r="U34" s="249"/>
      <c r="V34" s="267"/>
      <c r="W34" s="304"/>
      <c r="X34" s="11"/>
      <c r="Y34" s="672">
        <f t="shared" si="2"/>
        <v>0</v>
      </c>
      <c r="Z34" s="672">
        <f t="shared" si="3"/>
        <v>0</v>
      </c>
      <c r="AA34" s="673">
        <f t="shared" si="4"/>
        <v>0</v>
      </c>
      <c r="AB34" s="674">
        <f t="shared" si="5"/>
        <v>0</v>
      </c>
      <c r="AC34" s="674">
        <f t="shared" si="6"/>
        <v>0</v>
      </c>
      <c r="AD34" s="673">
        <f t="shared" si="7"/>
        <v>0</v>
      </c>
      <c r="AE34" s="683">
        <f t="shared" si="8"/>
        <v>0</v>
      </c>
    </row>
    <row r="35" spans="1:31" s="10" customFormat="1" ht="27.75" customHeight="1">
      <c r="A35" s="263">
        <f t="shared" si="0"/>
        <v>41300</v>
      </c>
      <c r="B35" s="329">
        <f t="shared" si="1"/>
        <v>41300</v>
      </c>
      <c r="C35" s="688"/>
      <c r="D35" s="689"/>
      <c r="E35" s="689"/>
      <c r="F35" s="689"/>
      <c r="G35" s="690"/>
      <c r="H35" s="691"/>
      <c r="I35" s="698"/>
      <c r="J35" s="699"/>
      <c r="K35" s="704"/>
      <c r="L35" s="705"/>
      <c r="M35" s="332"/>
      <c r="N35" s="654"/>
      <c r="O35" s="318"/>
      <c r="P35" s="252"/>
      <c r="Q35" s="251"/>
      <c r="R35" s="269"/>
      <c r="S35" s="252"/>
      <c r="T35" s="251"/>
      <c r="U35" s="249"/>
      <c r="V35" s="267"/>
      <c r="W35" s="304"/>
      <c r="X35" s="11"/>
      <c r="Y35" s="672">
        <f t="shared" si="2"/>
        <v>0</v>
      </c>
      <c r="Z35" s="672">
        <f t="shared" si="3"/>
        <v>0</v>
      </c>
      <c r="AA35" s="673">
        <f t="shared" si="4"/>
        <v>0</v>
      </c>
      <c r="AB35" s="674">
        <f t="shared" si="5"/>
        <v>0</v>
      </c>
      <c r="AC35" s="674">
        <f t="shared" si="6"/>
        <v>0</v>
      </c>
      <c r="AD35" s="673">
        <f t="shared" si="7"/>
        <v>0</v>
      </c>
      <c r="AE35" s="683">
        <f t="shared" si="8"/>
        <v>0</v>
      </c>
    </row>
    <row r="36" spans="1:31" s="10" customFormat="1" ht="27.75" customHeight="1">
      <c r="A36" s="263">
        <f t="shared" si="0"/>
        <v>41301</v>
      </c>
      <c r="B36" s="329">
        <f t="shared" si="1"/>
        <v>41301</v>
      </c>
      <c r="C36" s="688"/>
      <c r="D36" s="689"/>
      <c r="E36" s="689"/>
      <c r="F36" s="689"/>
      <c r="G36" s="690"/>
      <c r="H36" s="691"/>
      <c r="I36" s="698"/>
      <c r="J36" s="699"/>
      <c r="K36" s="704"/>
      <c r="L36" s="705"/>
      <c r="M36" s="332"/>
      <c r="N36" s="654"/>
      <c r="O36" s="318"/>
      <c r="P36" s="250"/>
      <c r="Q36" s="251"/>
      <c r="R36" s="251"/>
      <c r="S36" s="252"/>
      <c r="T36" s="252"/>
      <c r="U36" s="249"/>
      <c r="V36" s="250"/>
      <c r="W36" s="304"/>
      <c r="Y36" s="672">
        <f t="shared" si="2"/>
        <v>0</v>
      </c>
      <c r="Z36" s="672">
        <f t="shared" si="3"/>
        <v>0</v>
      </c>
      <c r="AA36" s="673">
        <f t="shared" si="4"/>
        <v>0</v>
      </c>
      <c r="AB36" s="674">
        <f t="shared" si="5"/>
        <v>0</v>
      </c>
      <c r="AC36" s="674">
        <f t="shared" si="6"/>
        <v>0</v>
      </c>
      <c r="AD36" s="673">
        <f t="shared" si="7"/>
        <v>0</v>
      </c>
      <c r="AE36" s="683">
        <f t="shared" si="8"/>
        <v>0</v>
      </c>
    </row>
    <row r="37" spans="1:31" s="10" customFormat="1" ht="27.75" customHeight="1">
      <c r="A37" s="263">
        <f t="shared" si="0"/>
        <v>41302</v>
      </c>
      <c r="B37" s="329">
        <f t="shared" si="1"/>
        <v>41302</v>
      </c>
      <c r="C37" s="688"/>
      <c r="D37" s="689"/>
      <c r="E37" s="689"/>
      <c r="F37" s="689"/>
      <c r="G37" s="690"/>
      <c r="H37" s="691"/>
      <c r="I37" s="698"/>
      <c r="J37" s="699"/>
      <c r="K37" s="704"/>
      <c r="L37" s="705"/>
      <c r="M37" s="332"/>
      <c r="N37" s="654"/>
      <c r="O37" s="318"/>
      <c r="P37" s="272"/>
      <c r="Q37" s="251"/>
      <c r="R37" s="251"/>
      <c r="S37" s="252"/>
      <c r="T37" s="252"/>
      <c r="U37" s="249"/>
      <c r="V37" s="250"/>
      <c r="W37" s="304"/>
      <c r="Y37" s="672">
        <f t="shared" si="2"/>
        <v>0</v>
      </c>
      <c r="Z37" s="672">
        <f t="shared" si="3"/>
        <v>0</v>
      </c>
      <c r="AA37" s="673">
        <f t="shared" si="4"/>
        <v>0</v>
      </c>
      <c r="AB37" s="674">
        <f t="shared" si="5"/>
        <v>0</v>
      </c>
      <c r="AC37" s="674">
        <f t="shared" si="6"/>
        <v>0</v>
      </c>
      <c r="AD37" s="673">
        <f t="shared" si="7"/>
        <v>0</v>
      </c>
      <c r="AE37" s="683">
        <f t="shared" si="8"/>
        <v>0</v>
      </c>
    </row>
    <row r="38" spans="1:31" s="10" customFormat="1" ht="27.75" customHeight="1">
      <c r="A38" s="263">
        <f t="shared" si="0"/>
        <v>41303</v>
      </c>
      <c r="B38" s="329">
        <f t="shared" si="1"/>
        <v>41303</v>
      </c>
      <c r="C38" s="688"/>
      <c r="D38" s="689"/>
      <c r="E38" s="689"/>
      <c r="F38" s="689"/>
      <c r="G38" s="690"/>
      <c r="H38" s="691"/>
      <c r="I38" s="698"/>
      <c r="J38" s="699"/>
      <c r="K38" s="704"/>
      <c r="L38" s="705"/>
      <c r="M38" s="332"/>
      <c r="N38" s="654"/>
      <c r="O38" s="318"/>
      <c r="P38" s="284"/>
      <c r="Q38" s="251"/>
      <c r="R38" s="251"/>
      <c r="S38" s="252"/>
      <c r="T38" s="252"/>
      <c r="U38" s="249"/>
      <c r="V38" s="250"/>
      <c r="W38" s="304"/>
      <c r="Y38" s="672">
        <f t="shared" si="2"/>
        <v>0</v>
      </c>
      <c r="Z38" s="672">
        <f t="shared" si="3"/>
        <v>0</v>
      </c>
      <c r="AA38" s="673">
        <f t="shared" si="4"/>
        <v>0</v>
      </c>
      <c r="AB38" s="674">
        <f t="shared" si="5"/>
        <v>0</v>
      </c>
      <c r="AC38" s="674">
        <f t="shared" si="6"/>
        <v>0</v>
      </c>
      <c r="AD38" s="673">
        <f t="shared" si="7"/>
        <v>0</v>
      </c>
      <c r="AE38" s="683">
        <f t="shared" si="8"/>
        <v>0</v>
      </c>
    </row>
    <row r="39" spans="1:31" s="10" customFormat="1" ht="27.75" customHeight="1">
      <c r="A39" s="263">
        <f t="shared" si="0"/>
        <v>41304</v>
      </c>
      <c r="B39" s="329">
        <f t="shared" si="1"/>
        <v>41304</v>
      </c>
      <c r="C39" s="688"/>
      <c r="D39" s="689"/>
      <c r="E39" s="689"/>
      <c r="F39" s="689"/>
      <c r="G39" s="690"/>
      <c r="H39" s="691"/>
      <c r="I39" s="698"/>
      <c r="J39" s="699"/>
      <c r="K39" s="704"/>
      <c r="L39" s="705"/>
      <c r="M39" s="332"/>
      <c r="N39" s="654"/>
      <c r="O39" s="318"/>
      <c r="P39" s="284"/>
      <c r="Q39" s="251"/>
      <c r="R39" s="251"/>
      <c r="S39" s="252"/>
      <c r="T39" s="268"/>
      <c r="U39" s="249"/>
      <c r="V39" s="250"/>
      <c r="W39" s="304"/>
      <c r="Y39" s="672">
        <f t="shared" si="2"/>
        <v>0</v>
      </c>
      <c r="Z39" s="672">
        <f t="shared" si="3"/>
        <v>0</v>
      </c>
      <c r="AA39" s="673">
        <f t="shared" si="4"/>
        <v>0</v>
      </c>
      <c r="AB39" s="674">
        <f t="shared" si="5"/>
        <v>0</v>
      </c>
      <c r="AC39" s="674">
        <f t="shared" si="6"/>
        <v>0</v>
      </c>
      <c r="AD39" s="673">
        <f t="shared" si="7"/>
        <v>0</v>
      </c>
      <c r="AE39" s="683">
        <f t="shared" si="8"/>
        <v>0</v>
      </c>
    </row>
    <row r="40" spans="1:31" s="10" customFormat="1" ht="27.75" customHeight="1" thickBot="1">
      <c r="A40" s="263">
        <f t="shared" si="0"/>
        <v>41305</v>
      </c>
      <c r="B40" s="330">
        <f t="shared" si="1"/>
        <v>41305</v>
      </c>
      <c r="C40" s="692"/>
      <c r="D40" s="693"/>
      <c r="E40" s="693"/>
      <c r="F40" s="693"/>
      <c r="G40" s="694"/>
      <c r="H40" s="695"/>
      <c r="I40" s="700"/>
      <c r="J40" s="701"/>
      <c r="K40" s="706"/>
      <c r="L40" s="707"/>
      <c r="M40" s="333"/>
      <c r="N40" s="654"/>
      <c r="O40" s="309"/>
      <c r="P40" s="310"/>
      <c r="Q40" s="311"/>
      <c r="R40" s="311"/>
      <c r="S40" s="312"/>
      <c r="T40" s="312"/>
      <c r="U40" s="313"/>
      <c r="V40" s="312"/>
      <c r="W40" s="305"/>
      <c r="Y40" s="672">
        <f t="shared" si="2"/>
        <v>0</v>
      </c>
      <c r="Z40" s="672">
        <f t="shared" si="3"/>
        <v>0</v>
      </c>
      <c r="AA40" s="673">
        <f t="shared" si="4"/>
        <v>0</v>
      </c>
      <c r="AB40" s="674">
        <f t="shared" si="5"/>
        <v>0</v>
      </c>
      <c r="AC40" s="674">
        <f t="shared" si="6"/>
        <v>0</v>
      </c>
      <c r="AD40" s="673">
        <f t="shared" si="7"/>
        <v>0</v>
      </c>
      <c r="AE40" s="683">
        <f t="shared" si="8"/>
        <v>0</v>
      </c>
    </row>
    <row r="41" spans="1:31" s="3" customFormat="1" ht="27.75" customHeight="1" thickBot="1">
      <c r="A41" s="469" t="s">
        <v>12</v>
      </c>
      <c r="B41" s="650"/>
      <c r="C41" s="601"/>
      <c r="D41" s="601"/>
      <c r="E41" s="601"/>
      <c r="F41" s="601"/>
      <c r="G41" s="602"/>
      <c r="H41" s="602"/>
      <c r="I41" s="603"/>
      <c r="J41" s="603"/>
      <c r="K41" s="708">
        <f>SUM(K10:L40)</f>
        <v>0</v>
      </c>
      <c r="L41" s="709"/>
      <c r="M41" s="319"/>
      <c r="N41" s="545"/>
      <c r="O41" s="306"/>
      <c r="P41" s="69"/>
      <c r="Q41" s="73"/>
      <c r="R41" s="73"/>
      <c r="S41" s="73"/>
      <c r="T41" s="73"/>
      <c r="U41" s="69">
        <f>SUM(U8:U39)</f>
        <v>0</v>
      </c>
      <c r="V41" s="69"/>
      <c r="W41" s="307"/>
      <c r="X41" s="62"/>
    </row>
    <row r="42" spans="1:31" s="3" customFormat="1" ht="27.75" customHeight="1">
      <c r="A42" s="18"/>
      <c r="B42" s="16"/>
      <c r="C42" s="17"/>
      <c r="D42" s="17"/>
      <c r="E42" s="17"/>
      <c r="F42" s="17"/>
      <c r="G42" s="17"/>
      <c r="H42" s="17"/>
      <c r="I42" s="17"/>
      <c r="J42" s="605"/>
      <c r="K42" s="605"/>
      <c r="L42" s="606"/>
      <c r="M42" s="369"/>
      <c r="N42" s="370"/>
      <c r="O42" s="258"/>
      <c r="P42" s="258"/>
      <c r="Q42" s="258"/>
      <c r="R42" s="258"/>
      <c r="S42" s="258"/>
      <c r="T42" s="258"/>
      <c r="U42" s="258"/>
      <c r="V42" s="258"/>
      <c r="W42" s="308"/>
      <c r="X42" s="62"/>
    </row>
    <row r="43" spans="1:31" ht="37.5" customHeight="1">
      <c r="A43" s="598" t="s">
        <v>92</v>
      </c>
      <c r="B43" s="599"/>
      <c r="C43" s="599"/>
      <c r="D43" s="599"/>
      <c r="E43" s="599"/>
      <c r="F43" s="599"/>
      <c r="G43" s="599"/>
      <c r="H43" s="599"/>
      <c r="I43" s="599"/>
      <c r="J43" s="45"/>
      <c r="K43" s="600"/>
      <c r="L43" s="600"/>
      <c r="M43" s="371"/>
      <c r="N43" s="45"/>
      <c r="O43" s="45"/>
      <c r="P43" s="593"/>
      <c r="Q43" s="593"/>
      <c r="R43" s="259"/>
      <c r="S43" s="259"/>
      <c r="T43" s="259"/>
      <c r="U43" s="259"/>
      <c r="V43" s="259"/>
      <c r="W43" s="259"/>
      <c r="X43" s="11"/>
    </row>
    <row r="44" spans="1:31" ht="22.5" customHeight="1">
      <c r="A44" s="635"/>
      <c r="B44" s="636"/>
      <c r="C44" s="636"/>
      <c r="D44" s="637"/>
      <c r="E44" s="631"/>
      <c r="F44" s="632"/>
      <c r="G44" s="632"/>
      <c r="H44" s="632"/>
      <c r="I44" s="633"/>
      <c r="J44" s="45"/>
      <c r="K44" s="45"/>
      <c r="L44" s="45"/>
      <c r="M44" s="45"/>
      <c r="N44" s="11"/>
      <c r="O44" s="634"/>
      <c r="P44" s="634"/>
      <c r="Q44" s="372"/>
      <c r="R44" s="625"/>
      <c r="S44" s="626"/>
      <c r="T44" s="625"/>
      <c r="U44" s="626"/>
      <c r="V44" s="596"/>
      <c r="W44" s="597"/>
      <c r="X44" s="11"/>
    </row>
    <row r="45" spans="1:31" s="21" customFormat="1" ht="23.25" customHeight="1">
      <c r="A45" s="638"/>
      <c r="B45" s="639"/>
      <c r="C45" s="639"/>
      <c r="D45" s="640"/>
      <c r="E45" s="627">
        <f>L2</f>
        <v>0</v>
      </c>
      <c r="F45" s="628"/>
      <c r="G45" s="628"/>
      <c r="H45" s="628"/>
      <c r="I45" s="629"/>
      <c r="J45" s="604"/>
      <c r="K45" s="604"/>
      <c r="L45" s="604"/>
      <c r="M45" s="630"/>
      <c r="N45" s="374"/>
      <c r="O45" s="374"/>
      <c r="P45" s="375"/>
      <c r="Q45" s="376"/>
      <c r="R45" s="625"/>
      <c r="S45" s="626"/>
      <c r="T45" s="625"/>
      <c r="U45" s="626"/>
      <c r="V45" s="596"/>
      <c r="W45" s="597"/>
      <c r="X45" s="337"/>
    </row>
    <row r="46" spans="1:31" ht="22.5" customHeight="1">
      <c r="A46" s="377"/>
      <c r="B46" s="45"/>
      <c r="C46" s="378"/>
      <c r="D46" s="378"/>
      <c r="E46" s="379"/>
      <c r="F46" s="380"/>
      <c r="G46" s="380"/>
      <c r="H46" s="380"/>
      <c r="I46" s="409"/>
      <c r="J46" s="587"/>
      <c r="K46" s="587"/>
      <c r="L46" s="587"/>
      <c r="M46" s="630"/>
      <c r="N46" s="45"/>
      <c r="O46" s="45"/>
      <c r="P46" s="381"/>
      <c r="Q46" s="382"/>
      <c r="R46" s="594"/>
      <c r="S46" s="594"/>
      <c r="T46" s="594"/>
      <c r="U46" s="594"/>
      <c r="V46" s="594"/>
      <c r="W46" s="595"/>
      <c r="X46" s="338"/>
    </row>
    <row r="47" spans="1:31" ht="17.25" customHeight="1">
      <c r="A47" s="377"/>
      <c r="B47" s="378"/>
      <c r="C47" s="378"/>
      <c r="D47" s="378"/>
      <c r="E47" s="383"/>
      <c r="F47" s="378"/>
      <c r="G47" s="378"/>
      <c r="H47" s="378"/>
      <c r="I47" s="410"/>
      <c r="J47" s="11"/>
      <c r="K47" s="11"/>
      <c r="L47" s="11"/>
      <c r="M47" s="11"/>
      <c r="N47" s="384"/>
      <c r="O47" s="45"/>
      <c r="P47" s="378"/>
      <c r="Q47" s="385"/>
      <c r="R47" s="594"/>
      <c r="S47" s="594"/>
      <c r="T47" s="594"/>
      <c r="U47" s="594"/>
      <c r="V47" s="594"/>
      <c r="W47" s="595"/>
      <c r="X47" s="338"/>
    </row>
    <row r="48" spans="1:31" ht="20.100000000000001" customHeight="1">
      <c r="A48" s="377"/>
      <c r="B48" s="45"/>
      <c r="C48" s="378"/>
      <c r="D48" s="378"/>
      <c r="E48" s="383"/>
      <c r="F48" s="378"/>
      <c r="G48" s="378"/>
      <c r="H48" s="378"/>
      <c r="I48" s="410"/>
      <c r="J48" s="592"/>
      <c r="K48" s="592"/>
      <c r="L48" s="592"/>
      <c r="M48" s="387"/>
      <c r="N48" s="624"/>
      <c r="O48" s="624"/>
      <c r="P48" s="624"/>
      <c r="Q48" s="624"/>
      <c r="R48" s="388"/>
      <c r="S48" s="388"/>
      <c r="T48" s="388"/>
      <c r="U48" s="388"/>
      <c r="V48" s="388"/>
      <c r="W48" s="388"/>
      <c r="X48" s="11"/>
    </row>
    <row r="49" spans="1:29" ht="20.100000000000001" customHeight="1">
      <c r="A49" s="377"/>
      <c r="B49" s="378"/>
      <c r="C49" s="378"/>
      <c r="D49" s="378"/>
      <c r="E49" s="383"/>
      <c r="F49" s="378"/>
      <c r="G49" s="378"/>
      <c r="H49" s="378"/>
      <c r="I49" s="410"/>
      <c r="J49" s="592"/>
      <c r="K49" s="592"/>
      <c r="L49" s="592"/>
      <c r="M49" s="387"/>
      <c r="N49" s="624"/>
      <c r="O49" s="624"/>
      <c r="P49" s="624"/>
      <c r="Q49" s="624"/>
      <c r="R49" s="389"/>
      <c r="S49" s="389"/>
      <c r="T49" s="389"/>
      <c r="U49" s="389"/>
      <c r="V49" s="390"/>
      <c r="W49" s="391"/>
      <c r="X49" s="339"/>
    </row>
    <row r="50" spans="1:29" ht="20.100000000000001" customHeight="1">
      <c r="A50" s="377"/>
      <c r="B50" s="45"/>
      <c r="C50" s="378"/>
      <c r="D50" s="378"/>
      <c r="E50" s="377"/>
      <c r="F50" s="378"/>
      <c r="G50" s="378"/>
      <c r="H50" s="378"/>
      <c r="I50" s="410"/>
      <c r="J50" s="592"/>
      <c r="K50" s="592"/>
      <c r="L50" s="592"/>
      <c r="M50" s="392"/>
      <c r="N50" s="646"/>
      <c r="O50" s="646"/>
      <c r="P50" s="646"/>
      <c r="Q50" s="646"/>
      <c r="R50" s="647"/>
      <c r="S50" s="623"/>
      <c r="T50" s="623"/>
      <c r="U50" s="623"/>
      <c r="V50" s="623"/>
      <c r="W50" s="595"/>
      <c r="X50" s="337"/>
    </row>
    <row r="51" spans="1:29" ht="20.100000000000001" customHeight="1">
      <c r="A51" s="377"/>
      <c r="B51" s="378"/>
      <c r="C51" s="378"/>
      <c r="D51" s="378"/>
      <c r="E51" s="383"/>
      <c r="F51" s="378"/>
      <c r="G51" s="378"/>
      <c r="H51" s="378"/>
      <c r="I51" s="410"/>
      <c r="J51" s="592"/>
      <c r="K51" s="592"/>
      <c r="L51" s="592"/>
      <c r="M51" s="392"/>
      <c r="N51" s="646"/>
      <c r="O51" s="646"/>
      <c r="P51" s="646"/>
      <c r="Q51" s="646"/>
      <c r="R51" s="647"/>
      <c r="S51" s="623"/>
      <c r="T51" s="623"/>
      <c r="U51" s="623"/>
      <c r="V51" s="623"/>
      <c r="W51" s="595"/>
      <c r="X51" s="337"/>
    </row>
    <row r="52" spans="1:29" ht="20.100000000000001" customHeight="1">
      <c r="A52" s="393"/>
      <c r="B52" s="394"/>
      <c r="C52" s="395"/>
      <c r="D52" s="395"/>
      <c r="E52" s="393"/>
      <c r="F52" s="395"/>
      <c r="G52" s="395"/>
      <c r="H52" s="395"/>
      <c r="I52" s="396"/>
      <c r="J52" s="592"/>
      <c r="K52" s="592"/>
      <c r="L52" s="592"/>
      <c r="M52" s="392"/>
      <c r="N52" s="54"/>
      <c r="O52" s="54"/>
      <c r="P52" s="54"/>
      <c r="Q52" s="397"/>
      <c r="R52" s="398"/>
      <c r="S52" s="398"/>
      <c r="T52" s="398"/>
      <c r="U52" s="398"/>
      <c r="V52" s="398"/>
      <c r="W52" s="388"/>
      <c r="X52" s="10"/>
    </row>
    <row r="53" spans="1:29" ht="40.5" customHeight="1">
      <c r="A53" s="378"/>
      <c r="B53" s="54"/>
      <c r="C53" s="378"/>
      <c r="D53" s="399"/>
      <c r="E53" s="400"/>
      <c r="F53" s="400"/>
      <c r="G53" s="400"/>
      <c r="H53" s="644"/>
      <c r="I53" s="644"/>
      <c r="J53" s="645"/>
      <c r="K53" s="645"/>
      <c r="L53" s="645"/>
      <c r="M53" s="401"/>
      <c r="N53" s="54"/>
      <c r="O53" s="54"/>
      <c r="P53" s="54"/>
      <c r="Q53" s="402"/>
      <c r="R53" s="403"/>
      <c r="S53" s="404"/>
      <c r="T53" s="404"/>
      <c r="U53" s="404"/>
      <c r="V53" s="404"/>
      <c r="W53" s="391"/>
      <c r="X53" s="337"/>
    </row>
    <row r="54" spans="1:29" ht="39.75" customHeight="1">
      <c r="A54" s="405"/>
      <c r="B54" s="45"/>
      <c r="C54" s="378"/>
      <c r="D54" s="378"/>
      <c r="E54" s="45"/>
      <c r="F54" s="648"/>
      <c r="G54" s="648"/>
      <c r="H54" s="649"/>
      <c r="I54" s="649"/>
      <c r="J54" s="600"/>
      <c r="K54" s="600"/>
      <c r="L54" s="600"/>
      <c r="M54" s="406"/>
      <c r="N54" s="45"/>
      <c r="O54" s="54"/>
      <c r="P54" s="45"/>
      <c r="Q54" s="45"/>
      <c r="R54" s="407"/>
      <c r="S54" s="407"/>
      <c r="T54" s="407"/>
      <c r="U54" s="54"/>
      <c r="V54" s="54"/>
      <c r="W54" s="408"/>
      <c r="X54" s="10"/>
      <c r="AB54" s="641" t="e">
        <f>VLOOKUP($Q$3,#REF!,39)</f>
        <v>#REF!</v>
      </c>
      <c r="AC54" s="641"/>
    </row>
    <row r="55" spans="1:29" ht="5.0999999999999996" customHeight="1">
      <c r="A55" s="405"/>
      <c r="B55" s="45"/>
      <c r="C55" s="378"/>
      <c r="D55" s="378"/>
      <c r="E55" s="378"/>
      <c r="F55" s="378"/>
      <c r="G55" s="378"/>
      <c r="H55" s="378"/>
      <c r="I55" s="378"/>
      <c r="J55" s="378"/>
      <c r="K55" s="378"/>
      <c r="L55" s="378"/>
      <c r="M55" s="382"/>
      <c r="N55" s="397"/>
      <c r="O55" s="45"/>
      <c r="P55" s="45"/>
      <c r="Q55" s="45"/>
      <c r="R55" s="45"/>
      <c r="S55" s="45"/>
      <c r="T55" s="45"/>
      <c r="U55" s="45"/>
      <c r="V55" s="45"/>
      <c r="W55" s="45"/>
      <c r="X55" s="10"/>
    </row>
    <row r="56" spans="1:29" ht="19.5" customHeight="1">
      <c r="A56" s="642"/>
      <c r="B56" s="642"/>
      <c r="C56" s="642"/>
      <c r="D56" s="642"/>
      <c r="E56" s="642"/>
      <c r="F56" s="642"/>
      <c r="G56" s="642"/>
      <c r="H56" s="642"/>
      <c r="I56" s="642"/>
      <c r="J56" s="642"/>
      <c r="K56" s="642"/>
      <c r="L56" s="642"/>
      <c r="M56" s="642"/>
      <c r="N56" s="642"/>
      <c r="O56" s="642"/>
      <c r="P56" s="642"/>
      <c r="Q56" s="642"/>
      <c r="R56" s="642"/>
      <c r="S56" s="642"/>
      <c r="T56" s="642"/>
      <c r="U56" s="642"/>
      <c r="V56" s="642"/>
      <c r="W56" s="642"/>
      <c r="X56" s="10"/>
    </row>
    <row r="57" spans="1:29" ht="21" customHeight="1">
      <c r="A57" s="643"/>
      <c r="B57" s="643"/>
      <c r="C57" s="643"/>
      <c r="D57" s="643"/>
      <c r="E57" s="643"/>
      <c r="F57" s="643"/>
      <c r="G57" s="643"/>
      <c r="H57" s="643"/>
      <c r="I57" s="643"/>
      <c r="J57" s="643"/>
      <c r="K57" s="643"/>
      <c r="L57" s="643"/>
      <c r="M57" s="643"/>
      <c r="N57" s="643"/>
      <c r="O57" s="643"/>
      <c r="P57" s="643"/>
      <c r="Q57" s="643"/>
      <c r="R57" s="643"/>
      <c r="S57" s="643"/>
      <c r="T57" s="643"/>
      <c r="U57" s="643"/>
      <c r="V57" s="643"/>
      <c r="W57" s="643"/>
      <c r="X57" s="10"/>
    </row>
    <row r="58" spans="1:29">
      <c r="A58" s="1"/>
    </row>
    <row r="59" spans="1:29">
      <c r="A59" s="1"/>
    </row>
    <row r="60" spans="1:29">
      <c r="A60" s="1"/>
    </row>
    <row r="61" spans="1:29" ht="6" customHeight="1"/>
  </sheetData>
  <mergeCells count="239">
    <mergeCell ref="G6:M6"/>
    <mergeCell ref="R5:V5"/>
    <mergeCell ref="R4:V4"/>
    <mergeCell ref="A4:H4"/>
    <mergeCell ref="B2:C2"/>
    <mergeCell ref="R2:V2"/>
    <mergeCell ref="L3:P3"/>
    <mergeCell ref="L2:Q2"/>
    <mergeCell ref="K36:L36"/>
    <mergeCell ref="K26:L26"/>
    <mergeCell ref="K27:L27"/>
    <mergeCell ref="K28:L28"/>
    <mergeCell ref="K29:L29"/>
    <mergeCell ref="K30:L30"/>
    <mergeCell ref="K21:L21"/>
    <mergeCell ref="K22:L22"/>
    <mergeCell ref="K23:L23"/>
    <mergeCell ref="K24:L24"/>
    <mergeCell ref="K25:L25"/>
    <mergeCell ref="K16:L16"/>
    <mergeCell ref="K17:L17"/>
    <mergeCell ref="K18:L18"/>
    <mergeCell ref="K19:L19"/>
    <mergeCell ref="K20:L20"/>
    <mergeCell ref="K37:L37"/>
    <mergeCell ref="K38:L38"/>
    <mergeCell ref="K39:L39"/>
    <mergeCell ref="K40:L40"/>
    <mergeCell ref="K31:L31"/>
    <mergeCell ref="K32:L32"/>
    <mergeCell ref="K33:L33"/>
    <mergeCell ref="K34:L34"/>
    <mergeCell ref="K35:L35"/>
    <mergeCell ref="K11:L11"/>
    <mergeCell ref="K12:L12"/>
    <mergeCell ref="K13:L13"/>
    <mergeCell ref="K14:L14"/>
    <mergeCell ref="K15:L15"/>
    <mergeCell ref="I36:J36"/>
    <mergeCell ref="I37:J37"/>
    <mergeCell ref="I38:J38"/>
    <mergeCell ref="I39:J39"/>
    <mergeCell ref="I21:J21"/>
    <mergeCell ref="I22:J22"/>
    <mergeCell ref="I23:J23"/>
    <mergeCell ref="I24:J24"/>
    <mergeCell ref="I25:J25"/>
    <mergeCell ref="I16:J16"/>
    <mergeCell ref="I17:J17"/>
    <mergeCell ref="I18:J18"/>
    <mergeCell ref="I19:J19"/>
    <mergeCell ref="I20:J20"/>
    <mergeCell ref="I11:J11"/>
    <mergeCell ref="I12:J12"/>
    <mergeCell ref="I13:J13"/>
    <mergeCell ref="I14:J14"/>
    <mergeCell ref="I15:J15"/>
    <mergeCell ref="I40:J40"/>
    <mergeCell ref="I31:J31"/>
    <mergeCell ref="I32:J32"/>
    <mergeCell ref="I33:J33"/>
    <mergeCell ref="I34:J34"/>
    <mergeCell ref="I35:J35"/>
    <mergeCell ref="I26:J26"/>
    <mergeCell ref="I27:J27"/>
    <mergeCell ref="I28:J28"/>
    <mergeCell ref="I29:J29"/>
    <mergeCell ref="I30:J30"/>
    <mergeCell ref="G11:H11"/>
    <mergeCell ref="G12:H12"/>
    <mergeCell ref="G13:H13"/>
    <mergeCell ref="G14:H14"/>
    <mergeCell ref="G15:H15"/>
    <mergeCell ref="G26:H26"/>
    <mergeCell ref="G27:H27"/>
    <mergeCell ref="G28:H28"/>
    <mergeCell ref="G29:H29"/>
    <mergeCell ref="G21:H21"/>
    <mergeCell ref="G22:H22"/>
    <mergeCell ref="G23:H23"/>
    <mergeCell ref="G24:H24"/>
    <mergeCell ref="G25:H25"/>
    <mergeCell ref="E40:F40"/>
    <mergeCell ref="E31:F31"/>
    <mergeCell ref="E32:F32"/>
    <mergeCell ref="E33:F33"/>
    <mergeCell ref="E34:F34"/>
    <mergeCell ref="E35:F35"/>
    <mergeCell ref="G16:H16"/>
    <mergeCell ref="G17:H17"/>
    <mergeCell ref="G18:H18"/>
    <mergeCell ref="G19:H19"/>
    <mergeCell ref="G20:H20"/>
    <mergeCell ref="G30:H30"/>
    <mergeCell ref="G36:H36"/>
    <mergeCell ref="G37:H37"/>
    <mergeCell ref="G38:H38"/>
    <mergeCell ref="G39:H39"/>
    <mergeCell ref="G40:H40"/>
    <mergeCell ref="G31:H31"/>
    <mergeCell ref="G32:H32"/>
    <mergeCell ref="G33:H33"/>
    <mergeCell ref="G34:H34"/>
    <mergeCell ref="G35:H35"/>
    <mergeCell ref="C16:D16"/>
    <mergeCell ref="C17:D17"/>
    <mergeCell ref="C18:D18"/>
    <mergeCell ref="C19:D19"/>
    <mergeCell ref="C20:D20"/>
    <mergeCell ref="E26:F26"/>
    <mergeCell ref="E27:F27"/>
    <mergeCell ref="E28:F28"/>
    <mergeCell ref="E29:F29"/>
    <mergeCell ref="E21:F21"/>
    <mergeCell ref="E22:F22"/>
    <mergeCell ref="E23:F23"/>
    <mergeCell ref="E24:F24"/>
    <mergeCell ref="E25:F25"/>
    <mergeCell ref="E19:F19"/>
    <mergeCell ref="E20:F20"/>
    <mergeCell ref="C36:D36"/>
    <mergeCell ref="C37:D37"/>
    <mergeCell ref="C38:D38"/>
    <mergeCell ref="C39:D39"/>
    <mergeCell ref="C21:D21"/>
    <mergeCell ref="C22:D22"/>
    <mergeCell ref="C23:D23"/>
    <mergeCell ref="C24:D24"/>
    <mergeCell ref="C25:D25"/>
    <mergeCell ref="E30:F30"/>
    <mergeCell ref="E36:F36"/>
    <mergeCell ref="E37:F37"/>
    <mergeCell ref="E38:F38"/>
    <mergeCell ref="E39:F39"/>
    <mergeCell ref="A1:F1"/>
    <mergeCell ref="G1:M1"/>
    <mergeCell ref="O1:W1"/>
    <mergeCell ref="H2:I2"/>
    <mergeCell ref="D2:G2"/>
    <mergeCell ref="C7:M7"/>
    <mergeCell ref="N7:N41"/>
    <mergeCell ref="O7:W7"/>
    <mergeCell ref="O10:O11"/>
    <mergeCell ref="A3:C3"/>
    <mergeCell ref="O6:U6"/>
    <mergeCell ref="C10:D10"/>
    <mergeCell ref="E10:F10"/>
    <mergeCell ref="G10:H10"/>
    <mergeCell ref="I10:J10"/>
    <mergeCell ref="K10:L10"/>
    <mergeCell ref="Q8:Q9"/>
    <mergeCell ref="R8:R9"/>
    <mergeCell ref="S8:S9"/>
    <mergeCell ref="C40:D40"/>
    <mergeCell ref="C31:D31"/>
    <mergeCell ref="C32:D32"/>
    <mergeCell ref="C33:D33"/>
    <mergeCell ref="C34:D34"/>
    <mergeCell ref="A44:D45"/>
    <mergeCell ref="AB54:AC54"/>
    <mergeCell ref="A56:W56"/>
    <mergeCell ref="A57:W57"/>
    <mergeCell ref="V50:V51"/>
    <mergeCell ref="W50:W51"/>
    <mergeCell ref="J51:L51"/>
    <mergeCell ref="J52:L52"/>
    <mergeCell ref="H53:I53"/>
    <mergeCell ref="J53:L53"/>
    <mergeCell ref="J50:L50"/>
    <mergeCell ref="N50:Q51"/>
    <mergeCell ref="R50:R51"/>
    <mergeCell ref="S50:S51"/>
    <mergeCell ref="T50:T51"/>
    <mergeCell ref="F54:G54"/>
    <mergeCell ref="H54:I54"/>
    <mergeCell ref="J54:L54"/>
    <mergeCell ref="U50:U51"/>
    <mergeCell ref="T46:T47"/>
    <mergeCell ref="U46:U47"/>
    <mergeCell ref="J48:L48"/>
    <mergeCell ref="N48:Q49"/>
    <mergeCell ref="T44:T45"/>
    <mergeCell ref="U44:U45"/>
    <mergeCell ref="E45:I45"/>
    <mergeCell ref="M45:M46"/>
    <mergeCell ref="R46:R47"/>
    <mergeCell ref="S46:S47"/>
    <mergeCell ref="E44:I44"/>
    <mergeCell ref="O44:P44"/>
    <mergeCell ref="R44:R45"/>
    <mergeCell ref="S44:S45"/>
    <mergeCell ref="J42:L42"/>
    <mergeCell ref="A8:B9"/>
    <mergeCell ref="O8:O9"/>
    <mergeCell ref="P8:P9"/>
    <mergeCell ref="C9:F9"/>
    <mergeCell ref="G9:J9"/>
    <mergeCell ref="K9:L9"/>
    <mergeCell ref="C8:L8"/>
    <mergeCell ref="M8:M9"/>
    <mergeCell ref="A41:B41"/>
    <mergeCell ref="C11:D11"/>
    <mergeCell ref="C12:D12"/>
    <mergeCell ref="C13:D13"/>
    <mergeCell ref="C14:D14"/>
    <mergeCell ref="C15:D15"/>
    <mergeCell ref="C35:D35"/>
    <mergeCell ref="C26:D26"/>
    <mergeCell ref="C27:D27"/>
    <mergeCell ref="C28:D28"/>
    <mergeCell ref="C29:D29"/>
    <mergeCell ref="C30:D30"/>
    <mergeCell ref="E16:F16"/>
    <mergeCell ref="E17:F17"/>
    <mergeCell ref="E18:F18"/>
    <mergeCell ref="J46:L46"/>
    <mergeCell ref="T8:T9"/>
    <mergeCell ref="U8:U9"/>
    <mergeCell ref="V8:V9"/>
    <mergeCell ref="W8:W9"/>
    <mergeCell ref="J49:L49"/>
    <mergeCell ref="P43:Q43"/>
    <mergeCell ref="E11:F11"/>
    <mergeCell ref="E12:F12"/>
    <mergeCell ref="E13:F13"/>
    <mergeCell ref="E14:F14"/>
    <mergeCell ref="E15:F15"/>
    <mergeCell ref="V46:V47"/>
    <mergeCell ref="W46:W47"/>
    <mergeCell ref="V44:V45"/>
    <mergeCell ref="W44:W45"/>
    <mergeCell ref="A43:I43"/>
    <mergeCell ref="K43:L43"/>
    <mergeCell ref="C41:D41"/>
    <mergeCell ref="E41:F41"/>
    <mergeCell ref="G41:H41"/>
    <mergeCell ref="I41:J41"/>
    <mergeCell ref="K41:L41"/>
    <mergeCell ref="J45:L45"/>
  </mergeCells>
  <conditionalFormatting sqref="S44:S45">
    <cfRule type="containsText" dxfId="1205" priority="28" stopIfTrue="1" operator="containsText" text="BATTREAU">
      <formula>NOT(ISERROR(SEARCH("BATTREAU",S44)))</formula>
    </cfRule>
  </conditionalFormatting>
  <conditionalFormatting sqref="A10:B40">
    <cfRule type="expression" dxfId="1204" priority="25" stopIfTrue="1">
      <formula>COUNTIF(fériés,A10)</formula>
    </cfRule>
    <cfRule type="expression" dxfId="1203" priority="27">
      <formula>WEEKDAY(A10,2)&gt;6</formula>
    </cfRule>
  </conditionalFormatting>
  <conditionalFormatting sqref="A40">
    <cfRule type="expression" dxfId="1202" priority="26">
      <formula>(B40&lt;31)</formula>
    </cfRule>
  </conditionalFormatting>
  <conditionalFormatting sqref="C10:C41">
    <cfRule type="expression" dxfId="1201" priority="15">
      <formula>WEEKDAY(A10,2)&gt;6</formula>
    </cfRule>
    <cfRule type="expression" dxfId="1200" priority="24">
      <formula>COUNTIF(fériés,A10)</formula>
    </cfRule>
  </conditionalFormatting>
  <conditionalFormatting sqref="G10:G41">
    <cfRule type="expression" dxfId="1199" priority="14">
      <formula>WEEKDAY(B10,2)&gt;6</formula>
    </cfRule>
    <cfRule type="expression" dxfId="1198" priority="23">
      <formula>COUNTIF(fériés,B10)</formula>
    </cfRule>
  </conditionalFormatting>
  <conditionalFormatting sqref="I10:I41">
    <cfRule type="expression" dxfId="1197" priority="13">
      <formula>WEEKDAY(A10,2)&gt;6</formula>
    </cfRule>
    <cfRule type="expression" dxfId="1196" priority="22">
      <formula>COUNTIF(fériés,A10)</formula>
    </cfRule>
  </conditionalFormatting>
  <conditionalFormatting sqref="M10:M40">
    <cfRule type="expression" dxfId="1195" priority="11">
      <formula>WEEKDAY(A10,2)&gt;6</formula>
    </cfRule>
    <cfRule type="expression" dxfId="1194" priority="20">
      <formula>COUNTIF(fériés,A10)</formula>
    </cfRule>
  </conditionalFormatting>
  <conditionalFormatting sqref="P10:Q40">
    <cfRule type="expression" dxfId="1193" priority="10">
      <formula>WEEKDAY(A10,2)&gt;6</formula>
    </cfRule>
    <cfRule type="expression" dxfId="1192" priority="19">
      <formula>COUNTIF(fériés,A10)</formula>
    </cfRule>
  </conditionalFormatting>
  <conditionalFormatting sqref="R10:S40">
    <cfRule type="expression" dxfId="1191" priority="9">
      <formula>WEEKDAY(A10,2)&gt;6</formula>
    </cfRule>
    <cfRule type="expression" dxfId="1190" priority="18">
      <formula>COUNTIF(fériés,A10)</formula>
    </cfRule>
  </conditionalFormatting>
  <conditionalFormatting sqref="T10:U40">
    <cfRule type="expression" dxfId="1189" priority="8">
      <formula>WEEKDAY(A10,2)&gt;6</formula>
    </cfRule>
    <cfRule type="expression" dxfId="1188" priority="17">
      <formula>COUNTIF(fériés,A10)</formula>
    </cfRule>
  </conditionalFormatting>
  <conditionalFormatting sqref="V10:W40">
    <cfRule type="expression" dxfId="1187" priority="7">
      <formula>WEEKDAY(A10,2)&gt;6</formula>
    </cfRule>
    <cfRule type="expression" dxfId="1186" priority="16">
      <formula>COUNTIF(fériés,A10)</formula>
    </cfRule>
  </conditionalFormatting>
  <conditionalFormatting sqref="E10:E41">
    <cfRule type="expression" dxfId="1185" priority="53">
      <formula>WEEKDAY(B10,2)&gt;6</formula>
    </cfRule>
    <cfRule type="expression" dxfId="1184" priority="54">
      <formula>COUNTIF(fériés,B10)</formula>
    </cfRule>
  </conditionalFormatting>
  <conditionalFormatting sqref="K10:K41">
    <cfRule type="expression" dxfId="1183" priority="5">
      <formula>WEEKDAY(A10,2)&gt;6</formula>
    </cfRule>
    <cfRule type="expression" dxfId="1182" priority="6">
      <formula>COUNTIF(fériés,A10)</formula>
    </cfRule>
  </conditionalFormatting>
  <conditionalFormatting sqref="A5">
    <cfRule type="expression" dxfId="1181" priority="3" stopIfTrue="1">
      <formula>COUNTIF(fériés,A5)</formula>
    </cfRule>
    <cfRule type="expression" dxfId="1180" priority="4">
      <formula>WEEKDAY(A5,2)&gt;6</formula>
    </cfRule>
  </conditionalFormatting>
  <conditionalFormatting sqref="B5">
    <cfRule type="expression" dxfId="1179" priority="1" stopIfTrue="1">
      <formula>COUNTIF(fériés,B5)</formula>
    </cfRule>
    <cfRule type="expression" dxfId="1178" priority="2">
      <formula>WEEKDAY(B5,2)&gt;6</formula>
    </cfRule>
  </conditionalFormatting>
  <dataValidations count="1">
    <dataValidation type="list" allowBlank="1" showInputMessage="1" showErrorMessage="1" promptTitle="Choix du mois" prompt="a préparer" sqref="D2">
      <formula1>"JANVIER,FEVRIER,MARS,AVRIL,MAI,JUIN,JUILLET,AOUT,SEPTEMBRE,OCTOBRE,NOVEMBRE,DECEMBRE"</formula1>
    </dataValidation>
  </dataValidations>
  <printOptions horizontalCentered="1" verticalCentered="1"/>
  <pageMargins left="0" right="0" top="0" bottom="0" header="0" footer="0"/>
  <pageSetup paperSize="9" scale="4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4"/>
  <sheetViews>
    <sheetView workbookViewId="0">
      <pane xSplit="3" ySplit="2" topLeftCell="D57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baseColWidth="10" defaultRowHeight="13.5"/>
  <cols>
    <col min="1" max="1" width="13.5703125" style="285" customWidth="1"/>
    <col min="2" max="2" width="18" style="285" customWidth="1"/>
    <col min="3" max="3" width="20" style="285" customWidth="1"/>
    <col min="4" max="25" width="5.28515625" customWidth="1"/>
    <col min="26" max="35" width="5.28515625" style="346" customWidth="1"/>
    <col min="36" max="41" width="5.28515625" style="357" customWidth="1"/>
    <col min="42" max="42" width="5.28515625" style="346" customWidth="1"/>
    <col min="43" max="43" width="5.28515625" style="340" customWidth="1"/>
    <col min="44" max="46" width="5.28515625" style="348" customWidth="1"/>
  </cols>
  <sheetData>
    <row r="1" spans="1:51" ht="16.5" thickBot="1">
      <c r="D1" s="667" t="s">
        <v>159</v>
      </c>
      <c r="E1" s="668"/>
      <c r="F1" s="668"/>
      <c r="G1" s="669"/>
      <c r="H1" s="667" t="s">
        <v>160</v>
      </c>
      <c r="I1" s="668"/>
      <c r="J1" s="668"/>
      <c r="K1" s="669"/>
      <c r="L1" s="667" t="s">
        <v>161</v>
      </c>
      <c r="M1" s="668"/>
      <c r="N1" s="668"/>
      <c r="O1" s="669"/>
      <c r="P1" s="667" t="s">
        <v>157</v>
      </c>
      <c r="Q1" s="668"/>
      <c r="R1" s="668"/>
      <c r="S1" s="669"/>
      <c r="T1" s="667" t="s">
        <v>158</v>
      </c>
      <c r="U1" s="668"/>
      <c r="V1" s="668"/>
      <c r="W1" s="669"/>
      <c r="Z1" s="667" t="s">
        <v>159</v>
      </c>
      <c r="AA1" s="669"/>
      <c r="AB1" s="667" t="s">
        <v>160</v>
      </c>
      <c r="AC1" s="669"/>
      <c r="AD1" s="667" t="s">
        <v>161</v>
      </c>
      <c r="AE1" s="669"/>
      <c r="AF1" s="667" t="s">
        <v>157</v>
      </c>
      <c r="AG1" s="669"/>
      <c r="AH1" s="667" t="s">
        <v>158</v>
      </c>
      <c r="AI1" s="668"/>
      <c r="AJ1" s="355"/>
      <c r="AK1" s="355"/>
      <c r="AL1" s="355"/>
      <c r="AM1" s="355"/>
      <c r="AN1" s="355"/>
      <c r="AO1" s="355"/>
      <c r="AP1" s="341"/>
      <c r="AR1" s="663" t="s">
        <v>195</v>
      </c>
      <c r="AS1" s="663" t="s">
        <v>196</v>
      </c>
      <c r="AT1" s="665" t="s">
        <v>197</v>
      </c>
      <c r="AU1" s="341"/>
      <c r="AV1" s="341"/>
      <c r="AW1" s="341"/>
      <c r="AX1" s="341"/>
      <c r="AY1" s="1"/>
    </row>
    <row r="2" spans="1:51" thickBot="1">
      <c r="D2" s="670" t="s">
        <v>190</v>
      </c>
      <c r="E2" s="671"/>
      <c r="F2" s="670" t="s">
        <v>191</v>
      </c>
      <c r="G2" s="671"/>
      <c r="H2" s="670" t="s">
        <v>190</v>
      </c>
      <c r="I2" s="671"/>
      <c r="J2" s="670" t="s">
        <v>191</v>
      </c>
      <c r="K2" s="671"/>
      <c r="L2" s="670" t="s">
        <v>190</v>
      </c>
      <c r="M2" s="671"/>
      <c r="N2" s="670" t="s">
        <v>191</v>
      </c>
      <c r="O2" s="671"/>
      <c r="P2" s="670" t="s">
        <v>190</v>
      </c>
      <c r="Q2" s="671"/>
      <c r="R2" s="670" t="s">
        <v>191</v>
      </c>
      <c r="S2" s="671"/>
      <c r="T2" s="670" t="s">
        <v>190</v>
      </c>
      <c r="U2" s="671"/>
      <c r="V2" s="670" t="s">
        <v>191</v>
      </c>
      <c r="W2" s="671"/>
      <c r="Z2" s="343" t="s">
        <v>190</v>
      </c>
      <c r="AA2" s="354" t="s">
        <v>198</v>
      </c>
      <c r="AB2" s="343" t="s">
        <v>190</v>
      </c>
      <c r="AC2" s="354" t="s">
        <v>198</v>
      </c>
      <c r="AD2" s="343" t="s">
        <v>190</v>
      </c>
      <c r="AE2" s="354" t="s">
        <v>198</v>
      </c>
      <c r="AF2" s="343" t="s">
        <v>190</v>
      </c>
      <c r="AG2" s="354" t="s">
        <v>198</v>
      </c>
      <c r="AH2" s="343" t="s">
        <v>190</v>
      </c>
      <c r="AI2" s="343" t="s">
        <v>198</v>
      </c>
      <c r="AJ2" s="356"/>
      <c r="AK2" s="356"/>
      <c r="AL2" s="356"/>
      <c r="AM2" s="356"/>
      <c r="AN2" s="356"/>
      <c r="AO2" s="356"/>
      <c r="AP2" s="345"/>
      <c r="AQ2" s="342"/>
      <c r="AR2" s="664" t="s">
        <v>195</v>
      </c>
      <c r="AS2" s="663"/>
      <c r="AT2" s="666"/>
      <c r="AU2" s="345"/>
      <c r="AV2" s="344"/>
      <c r="AW2" s="345"/>
      <c r="AX2" s="345"/>
      <c r="AY2" s="1"/>
    </row>
    <row r="3" spans="1:51" ht="9.9499999999999993" customHeight="1" thickBot="1">
      <c r="A3" s="288">
        <f>1</f>
        <v>1</v>
      </c>
      <c r="B3" s="289"/>
      <c r="C3" s="290" t="s">
        <v>15</v>
      </c>
      <c r="D3" s="366">
        <v>0.375</v>
      </c>
      <c r="E3" s="366">
        <v>0.54166666666666663</v>
      </c>
      <c r="F3" s="366">
        <v>0.58333333333333337</v>
      </c>
      <c r="G3" s="366">
        <v>0.75</v>
      </c>
      <c r="H3" s="366">
        <v>0.35416666666666669</v>
      </c>
      <c r="I3" s="366">
        <v>0.54166666666666663</v>
      </c>
      <c r="J3" s="366">
        <v>0.58333333333333337</v>
      </c>
      <c r="K3" s="366">
        <v>0.75</v>
      </c>
      <c r="L3" s="366">
        <v>0.35416666666666669</v>
      </c>
      <c r="M3" s="366">
        <v>0.52083333333333337</v>
      </c>
      <c r="N3" s="366">
        <v>0.58333333333333337</v>
      </c>
      <c r="O3" s="366">
        <v>0.83333333333333337</v>
      </c>
      <c r="P3" s="366">
        <v>0.375</v>
      </c>
      <c r="Q3" s="366">
        <v>0.5625</v>
      </c>
      <c r="R3" s="366">
        <v>0.58333333333333337</v>
      </c>
      <c r="S3" s="366">
        <v>0.75</v>
      </c>
      <c r="T3" s="366">
        <v>0.375</v>
      </c>
      <c r="U3" s="366">
        <v>0.54166666666666663</v>
      </c>
      <c r="V3" s="349">
        <v>0</v>
      </c>
      <c r="W3" s="349">
        <v>0</v>
      </c>
      <c r="X3" s="256"/>
      <c r="Y3" s="256"/>
      <c r="Z3" s="347">
        <f>E3-D3</f>
        <v>0.16666666666666663</v>
      </c>
      <c r="AA3" s="347">
        <f>G3-F3</f>
        <v>0.16666666666666663</v>
      </c>
      <c r="AB3" s="347">
        <f>I3-H3</f>
        <v>0.18749999999999994</v>
      </c>
      <c r="AC3" s="347">
        <f>K3-J3</f>
        <v>0.16666666666666663</v>
      </c>
      <c r="AD3" s="347">
        <f>M3-L3</f>
        <v>0.16666666666666669</v>
      </c>
      <c r="AE3" s="347">
        <f>O3-N3</f>
        <v>0.25</v>
      </c>
      <c r="AF3" s="347">
        <f>Q3-P3</f>
        <v>0.1875</v>
      </c>
      <c r="AG3" s="347">
        <f>S3-R3</f>
        <v>0.16666666666666663</v>
      </c>
      <c r="AH3" s="347">
        <f>U3-T3</f>
        <v>0.16666666666666663</v>
      </c>
      <c r="AI3" s="347">
        <f>W3-V3</f>
        <v>0</v>
      </c>
      <c r="AJ3" s="358">
        <f>((Z3+AA3)-INT(Z3+AA3))*24</f>
        <v>7.9999999999999982</v>
      </c>
      <c r="AK3" s="358">
        <f>((AB3+AC3)-INT(AB3+AC3))*24</f>
        <v>8.4999999999999982</v>
      </c>
      <c r="AL3" s="358">
        <f>((AD3+AE3)-INT(AD3+AE3))*24</f>
        <v>10</v>
      </c>
      <c r="AM3" s="358">
        <f>((AF3+AG3)-INT(AF3+AG3))*24</f>
        <v>8.5</v>
      </c>
      <c r="AN3" s="358">
        <f>((AH3+AI3)-INT(AH3+AI3))*24</f>
        <v>3.9999999999999991</v>
      </c>
      <c r="AO3" s="359">
        <f>SUM(AJ3:AN3)</f>
        <v>39</v>
      </c>
      <c r="AP3" s="350"/>
      <c r="AQ3" s="351" t="s">
        <v>195</v>
      </c>
      <c r="AR3" s="352"/>
      <c r="AS3" s="353" t="e">
        <f>AS6</f>
        <v>#REF!</v>
      </c>
      <c r="AT3" s="352"/>
    </row>
    <row r="4" spans="1:51" ht="9.9499999999999993" customHeight="1" thickBot="1">
      <c r="A4" s="292">
        <f>A3+1</f>
        <v>2</v>
      </c>
      <c r="B4" s="289"/>
      <c r="C4" s="293" t="s">
        <v>29</v>
      </c>
      <c r="D4" s="367">
        <v>0.375</v>
      </c>
      <c r="E4" s="367">
        <v>0.5</v>
      </c>
      <c r="F4" s="367">
        <v>0.54166666666666663</v>
      </c>
      <c r="G4" s="367">
        <v>0.75</v>
      </c>
      <c r="H4" s="367">
        <v>0.33333333333333331</v>
      </c>
      <c r="I4" s="367">
        <v>0.5</v>
      </c>
      <c r="J4" s="367">
        <v>0.54166666666666663</v>
      </c>
      <c r="K4" s="367">
        <v>0.75</v>
      </c>
      <c r="L4" s="367">
        <v>0.33333333333333331</v>
      </c>
      <c r="M4" s="367">
        <v>0.5</v>
      </c>
      <c r="N4" s="367">
        <v>0.58333333333333337</v>
      </c>
      <c r="O4" s="367">
        <v>0.83333333333333337</v>
      </c>
      <c r="P4" s="367">
        <v>0.375</v>
      </c>
      <c r="Q4" s="367">
        <v>0.5</v>
      </c>
      <c r="R4" s="367">
        <v>0.54166666666666663</v>
      </c>
      <c r="S4" s="367">
        <v>0.75</v>
      </c>
      <c r="T4" s="349">
        <v>0</v>
      </c>
      <c r="U4" s="349">
        <v>0</v>
      </c>
      <c r="V4" s="367">
        <v>0.58333333333333337</v>
      </c>
      <c r="W4" s="367">
        <v>0.75</v>
      </c>
      <c r="X4" s="256"/>
      <c r="Y4" s="256"/>
      <c r="Z4" s="347">
        <f t="shared" ref="Z4:Z67" si="0">E4-D4</f>
        <v>0.125</v>
      </c>
      <c r="AA4" s="347">
        <f t="shared" ref="AA4:AA67" si="1">G4-F4</f>
        <v>0.20833333333333337</v>
      </c>
      <c r="AB4" s="347">
        <f t="shared" ref="AB4:AB67" si="2">I4-H4</f>
        <v>0.16666666666666669</v>
      </c>
      <c r="AC4" s="347">
        <f t="shared" ref="AC4:AC67" si="3">K4-J4</f>
        <v>0.20833333333333337</v>
      </c>
      <c r="AD4" s="347">
        <f t="shared" ref="AD4:AD67" si="4">M4-L4</f>
        <v>0.16666666666666669</v>
      </c>
      <c r="AE4" s="347">
        <f t="shared" ref="AE4:AE67" si="5">O4-N4</f>
        <v>0.25</v>
      </c>
      <c r="AF4" s="347">
        <f t="shared" ref="AF4:AF67" si="6">Q4-P4</f>
        <v>0.125</v>
      </c>
      <c r="AG4" s="347">
        <f t="shared" ref="AG4:AG67" si="7">S4-R4</f>
        <v>0.20833333333333337</v>
      </c>
      <c r="AH4" s="347">
        <f t="shared" ref="AH4:AH67" si="8">U4-T4</f>
        <v>0</v>
      </c>
      <c r="AI4" s="347">
        <f t="shared" ref="AI4:AI67" si="9">W4-V4</f>
        <v>0.16666666666666663</v>
      </c>
      <c r="AJ4" s="358">
        <f t="shared" ref="AJ4:AJ67" si="10">((Z4+AA4)-INT(Z4+AA4))*24</f>
        <v>8</v>
      </c>
      <c r="AK4" s="358">
        <f t="shared" ref="AK4:AK67" si="11">((AB4+AC4)-INT(AB4+AC4))*24</f>
        <v>9.0000000000000018</v>
      </c>
      <c r="AL4" s="358">
        <f t="shared" ref="AL4:AL67" si="12">((AD4+AE4)-INT(AD4+AE4))*24</f>
        <v>10</v>
      </c>
      <c r="AM4" s="358">
        <f t="shared" ref="AM4:AM67" si="13">((AF4+AG4)-INT(AF4+AG4))*24</f>
        <v>8</v>
      </c>
      <c r="AN4" s="358">
        <f t="shared" ref="AN4:AN67" si="14">((AH4+AI4)-INT(AH4+AI4))*24</f>
        <v>3.9999999999999991</v>
      </c>
      <c r="AO4" s="359">
        <f t="shared" ref="AO4:AO67" si="15">SUM(AJ4:AN4)</f>
        <v>39</v>
      </c>
      <c r="AP4" s="350"/>
      <c r="AQ4" s="351" t="s">
        <v>195</v>
      </c>
      <c r="AR4" s="352"/>
      <c r="AS4" s="353" t="e">
        <f t="shared" ref="AS4:AS67" si="16">AS7</f>
        <v>#REF!</v>
      </c>
      <c r="AT4" s="352"/>
    </row>
    <row r="5" spans="1:51" ht="9.9499999999999993" customHeight="1" thickBot="1">
      <c r="A5" s="292">
        <f t="shared" ref="A5:A10" si="17">A4+1</f>
        <v>3</v>
      </c>
      <c r="B5" s="289"/>
      <c r="C5" s="293" t="s">
        <v>33</v>
      </c>
      <c r="D5" s="367">
        <v>0.33333333333333331</v>
      </c>
      <c r="E5" s="367">
        <v>0.5</v>
      </c>
      <c r="F5" s="367">
        <v>0.5625</v>
      </c>
      <c r="G5" s="367">
        <v>0.75</v>
      </c>
      <c r="H5" s="367">
        <v>0.33333333333333331</v>
      </c>
      <c r="I5" s="367">
        <v>0.5</v>
      </c>
      <c r="J5" s="367">
        <v>0.54166666666666663</v>
      </c>
      <c r="K5" s="367">
        <v>0.75</v>
      </c>
      <c r="L5" s="349">
        <v>0</v>
      </c>
      <c r="M5" s="349">
        <v>0</v>
      </c>
      <c r="N5" s="367">
        <v>0.54166666666666663</v>
      </c>
      <c r="O5" s="367">
        <v>0.75</v>
      </c>
      <c r="P5" s="367">
        <v>0.35416666666666669</v>
      </c>
      <c r="Q5" s="367">
        <v>0.52083333333333337</v>
      </c>
      <c r="R5" s="367">
        <v>0.5625</v>
      </c>
      <c r="S5" s="367">
        <v>0.75</v>
      </c>
      <c r="T5" s="367">
        <v>0.35416666666666669</v>
      </c>
      <c r="U5" s="367">
        <v>0.5</v>
      </c>
      <c r="V5" s="367">
        <v>0.5625</v>
      </c>
      <c r="W5" s="367">
        <v>0.75</v>
      </c>
      <c r="X5" s="256"/>
      <c r="Y5" s="256"/>
      <c r="Z5" s="347">
        <f t="shared" si="0"/>
        <v>0.16666666666666669</v>
      </c>
      <c r="AA5" s="347">
        <f t="shared" si="1"/>
        <v>0.1875</v>
      </c>
      <c r="AB5" s="347">
        <f t="shared" si="2"/>
        <v>0.16666666666666669</v>
      </c>
      <c r="AC5" s="347">
        <f t="shared" si="3"/>
        <v>0.20833333333333337</v>
      </c>
      <c r="AD5" s="347">
        <f t="shared" si="4"/>
        <v>0</v>
      </c>
      <c r="AE5" s="347">
        <f t="shared" si="5"/>
        <v>0.20833333333333337</v>
      </c>
      <c r="AF5" s="347">
        <f t="shared" si="6"/>
        <v>0.16666666666666669</v>
      </c>
      <c r="AG5" s="347">
        <f t="shared" si="7"/>
        <v>0.1875</v>
      </c>
      <c r="AH5" s="347">
        <f t="shared" si="8"/>
        <v>0.14583333333333331</v>
      </c>
      <c r="AI5" s="347">
        <f t="shared" si="9"/>
        <v>0.1875</v>
      </c>
      <c r="AJ5" s="358">
        <f t="shared" si="10"/>
        <v>8.5</v>
      </c>
      <c r="AK5" s="358">
        <f t="shared" si="11"/>
        <v>9.0000000000000018</v>
      </c>
      <c r="AL5" s="358">
        <f t="shared" si="12"/>
        <v>5.0000000000000009</v>
      </c>
      <c r="AM5" s="358">
        <f t="shared" si="13"/>
        <v>8.5</v>
      </c>
      <c r="AN5" s="358">
        <f t="shared" si="14"/>
        <v>8</v>
      </c>
      <c r="AO5" s="359">
        <f t="shared" si="15"/>
        <v>39</v>
      </c>
      <c r="AP5" s="350"/>
      <c r="AQ5" s="351" t="s">
        <v>195</v>
      </c>
      <c r="AR5" s="352"/>
      <c r="AS5" s="353" t="e">
        <f t="shared" si="16"/>
        <v>#REF!</v>
      </c>
      <c r="AT5" s="352"/>
    </row>
    <row r="6" spans="1:51" ht="9.9499999999999993" customHeight="1" thickBot="1">
      <c r="A6" s="292">
        <f t="shared" si="17"/>
        <v>4</v>
      </c>
      <c r="B6" s="289"/>
      <c r="C6" s="293" t="s">
        <v>39</v>
      </c>
      <c r="D6" s="367">
        <v>0.375</v>
      </c>
      <c r="E6" s="367">
        <v>0.54166666666666663</v>
      </c>
      <c r="F6" s="367">
        <v>0.5625</v>
      </c>
      <c r="G6" s="367">
        <v>0.71875</v>
      </c>
      <c r="H6" s="367">
        <v>0.375</v>
      </c>
      <c r="I6" s="367">
        <v>0.54166666666666663</v>
      </c>
      <c r="J6" s="367">
        <v>0.5625</v>
      </c>
      <c r="K6" s="367">
        <v>0.72916666666666663</v>
      </c>
      <c r="L6" s="349">
        <v>0</v>
      </c>
      <c r="M6" s="349">
        <v>0</v>
      </c>
      <c r="N6" s="349">
        <v>0</v>
      </c>
      <c r="O6" s="349">
        <v>0</v>
      </c>
      <c r="P6" s="367">
        <v>0.375</v>
      </c>
      <c r="Q6" s="367">
        <v>0.54166666666666663</v>
      </c>
      <c r="R6" s="367">
        <v>0.5625</v>
      </c>
      <c r="S6" s="367">
        <v>0.71875</v>
      </c>
      <c r="T6" s="367">
        <v>0.375</v>
      </c>
      <c r="U6" s="367">
        <v>0.5</v>
      </c>
      <c r="V6" s="367">
        <v>0.52083333333333337</v>
      </c>
      <c r="W6" s="367">
        <v>0.75</v>
      </c>
      <c r="X6" s="256"/>
      <c r="Y6" s="256"/>
      <c r="Z6" s="347">
        <f t="shared" si="0"/>
        <v>0.16666666666666663</v>
      </c>
      <c r="AA6" s="347">
        <f t="shared" si="1"/>
        <v>0.15625</v>
      </c>
      <c r="AB6" s="347">
        <f t="shared" si="2"/>
        <v>0.16666666666666663</v>
      </c>
      <c r="AC6" s="347">
        <f t="shared" si="3"/>
        <v>0.16666666666666663</v>
      </c>
      <c r="AD6" s="347">
        <f t="shared" si="4"/>
        <v>0</v>
      </c>
      <c r="AE6" s="347">
        <f t="shared" si="5"/>
        <v>0</v>
      </c>
      <c r="AF6" s="347">
        <f t="shared" si="6"/>
        <v>0.16666666666666663</v>
      </c>
      <c r="AG6" s="347">
        <f t="shared" si="7"/>
        <v>0.15625</v>
      </c>
      <c r="AH6" s="347">
        <f t="shared" si="8"/>
        <v>0.125</v>
      </c>
      <c r="AI6" s="347">
        <f t="shared" si="9"/>
        <v>0.22916666666666663</v>
      </c>
      <c r="AJ6" s="358">
        <f t="shared" si="10"/>
        <v>7.7499999999999991</v>
      </c>
      <c r="AK6" s="358">
        <f t="shared" si="11"/>
        <v>7.9999999999999982</v>
      </c>
      <c r="AL6" s="358">
        <f t="shared" si="12"/>
        <v>0</v>
      </c>
      <c r="AM6" s="358">
        <f t="shared" si="13"/>
        <v>7.7499999999999991</v>
      </c>
      <c r="AN6" s="358">
        <f t="shared" si="14"/>
        <v>8.5</v>
      </c>
      <c r="AO6" s="359">
        <f t="shared" si="15"/>
        <v>31.999999999999996</v>
      </c>
      <c r="AP6" s="350"/>
      <c r="AQ6" s="351" t="s">
        <v>195</v>
      </c>
      <c r="AR6" s="352"/>
      <c r="AS6" s="353" t="e">
        <f t="shared" si="16"/>
        <v>#REF!</v>
      </c>
      <c r="AT6" s="352"/>
    </row>
    <row r="7" spans="1:51" ht="9.9499999999999993" customHeight="1" thickBot="1">
      <c r="A7" s="292">
        <f t="shared" si="17"/>
        <v>5</v>
      </c>
      <c r="B7" s="289"/>
      <c r="C7" s="293" t="s">
        <v>111</v>
      </c>
      <c r="D7" s="367">
        <v>0.35416666666666669</v>
      </c>
      <c r="E7" s="367">
        <v>0.54166666666666663</v>
      </c>
      <c r="F7" s="367">
        <v>0.5625</v>
      </c>
      <c r="G7" s="367">
        <v>0.75</v>
      </c>
      <c r="H7" s="367">
        <v>0.35416666666666669</v>
      </c>
      <c r="I7" s="367">
        <v>0.54166666666666663</v>
      </c>
      <c r="J7" s="367">
        <v>0.58333333333333337</v>
      </c>
      <c r="K7" s="367">
        <v>0.70833333333333337</v>
      </c>
      <c r="L7" s="367">
        <v>0.35416666666666669</v>
      </c>
      <c r="M7" s="367">
        <v>0.54166666666666663</v>
      </c>
      <c r="N7" s="367">
        <v>0.58333333333333337</v>
      </c>
      <c r="O7" s="367">
        <v>0.75</v>
      </c>
      <c r="P7" s="367">
        <v>0.35416666666666669</v>
      </c>
      <c r="Q7" s="367">
        <v>0.54166666666666663</v>
      </c>
      <c r="R7" s="367">
        <v>0.5625</v>
      </c>
      <c r="S7" s="367">
        <v>0.75</v>
      </c>
      <c r="T7" s="349">
        <v>0</v>
      </c>
      <c r="U7" s="349">
        <v>0</v>
      </c>
      <c r="V7" s="367">
        <v>0.5625</v>
      </c>
      <c r="W7" s="367">
        <v>0.75</v>
      </c>
      <c r="X7" s="256"/>
      <c r="Y7" s="256"/>
      <c r="Z7" s="347">
        <f t="shared" si="0"/>
        <v>0.18749999999999994</v>
      </c>
      <c r="AA7" s="347">
        <f t="shared" si="1"/>
        <v>0.1875</v>
      </c>
      <c r="AB7" s="347">
        <f t="shared" si="2"/>
        <v>0.18749999999999994</v>
      </c>
      <c r="AC7" s="347">
        <f t="shared" si="3"/>
        <v>0.125</v>
      </c>
      <c r="AD7" s="347">
        <f t="shared" si="4"/>
        <v>0.18749999999999994</v>
      </c>
      <c r="AE7" s="347">
        <f t="shared" si="5"/>
        <v>0.16666666666666663</v>
      </c>
      <c r="AF7" s="347">
        <f t="shared" si="6"/>
        <v>0.18749999999999994</v>
      </c>
      <c r="AG7" s="347">
        <f t="shared" si="7"/>
        <v>0.1875</v>
      </c>
      <c r="AH7" s="347">
        <f t="shared" si="8"/>
        <v>0</v>
      </c>
      <c r="AI7" s="347">
        <f t="shared" si="9"/>
        <v>0.1875</v>
      </c>
      <c r="AJ7" s="358">
        <f t="shared" si="10"/>
        <v>8.9999999999999982</v>
      </c>
      <c r="AK7" s="358">
        <f t="shared" si="11"/>
        <v>7.4999999999999982</v>
      </c>
      <c r="AL7" s="358">
        <f t="shared" si="12"/>
        <v>8.4999999999999982</v>
      </c>
      <c r="AM7" s="358">
        <f t="shared" si="13"/>
        <v>8.9999999999999982</v>
      </c>
      <c r="AN7" s="358">
        <f t="shared" si="14"/>
        <v>4.5</v>
      </c>
      <c r="AO7" s="359">
        <f t="shared" si="15"/>
        <v>38.499999999999993</v>
      </c>
      <c r="AP7" s="350"/>
      <c r="AQ7" s="351" t="s">
        <v>195</v>
      </c>
      <c r="AR7" s="352"/>
      <c r="AS7" s="353" t="e">
        <f t="shared" si="16"/>
        <v>#REF!</v>
      </c>
      <c r="AT7" s="352"/>
    </row>
    <row r="8" spans="1:51" ht="9.9499999999999993" customHeight="1" thickBot="1">
      <c r="A8" s="292">
        <v>6</v>
      </c>
      <c r="B8" s="289"/>
      <c r="C8" s="293" t="s">
        <v>95</v>
      </c>
      <c r="D8" s="367">
        <v>0.45833333333333331</v>
      </c>
      <c r="E8" s="367">
        <v>0.54166666666666663</v>
      </c>
      <c r="F8" s="367">
        <v>0.58333333333333337</v>
      </c>
      <c r="G8" s="367">
        <v>0.83333333333333337</v>
      </c>
      <c r="H8" s="367">
        <v>0.375</v>
      </c>
      <c r="I8" s="367">
        <v>0.5</v>
      </c>
      <c r="J8" s="367">
        <v>0.58333333333333337</v>
      </c>
      <c r="K8" s="367">
        <v>0.75</v>
      </c>
      <c r="L8" s="349">
        <v>0</v>
      </c>
      <c r="M8" s="349">
        <v>0</v>
      </c>
      <c r="N8" s="367">
        <v>0.54166666666666663</v>
      </c>
      <c r="O8" s="367">
        <v>0.625</v>
      </c>
      <c r="P8" s="367">
        <v>0.375</v>
      </c>
      <c r="Q8" s="367">
        <v>0.5</v>
      </c>
      <c r="R8" s="367">
        <v>0.58333333333333337</v>
      </c>
      <c r="S8" s="367">
        <v>0.83333333333333337</v>
      </c>
      <c r="T8" s="367">
        <v>0.375</v>
      </c>
      <c r="U8" s="367">
        <v>0.5</v>
      </c>
      <c r="V8" s="367">
        <v>0.54166666666666663</v>
      </c>
      <c r="W8" s="367">
        <v>0.75</v>
      </c>
      <c r="X8" s="256"/>
      <c r="Y8" s="256"/>
      <c r="Z8" s="347">
        <f t="shared" si="0"/>
        <v>8.3333333333333315E-2</v>
      </c>
      <c r="AA8" s="347">
        <f t="shared" si="1"/>
        <v>0.25</v>
      </c>
      <c r="AB8" s="347">
        <f t="shared" si="2"/>
        <v>0.125</v>
      </c>
      <c r="AC8" s="347">
        <f t="shared" si="3"/>
        <v>0.16666666666666663</v>
      </c>
      <c r="AD8" s="347">
        <f t="shared" si="4"/>
        <v>0</v>
      </c>
      <c r="AE8" s="347">
        <f t="shared" si="5"/>
        <v>8.333333333333337E-2</v>
      </c>
      <c r="AF8" s="347">
        <f t="shared" si="6"/>
        <v>0.125</v>
      </c>
      <c r="AG8" s="347">
        <f t="shared" si="7"/>
        <v>0.25</v>
      </c>
      <c r="AH8" s="347">
        <f t="shared" si="8"/>
        <v>0.125</v>
      </c>
      <c r="AI8" s="347">
        <f t="shared" si="9"/>
        <v>0.20833333333333337</v>
      </c>
      <c r="AJ8" s="358">
        <f t="shared" si="10"/>
        <v>8</v>
      </c>
      <c r="AK8" s="358">
        <f t="shared" si="11"/>
        <v>6.9999999999999991</v>
      </c>
      <c r="AL8" s="358">
        <f t="shared" si="12"/>
        <v>2.0000000000000009</v>
      </c>
      <c r="AM8" s="358">
        <f t="shared" si="13"/>
        <v>9</v>
      </c>
      <c r="AN8" s="358">
        <f t="shared" si="14"/>
        <v>8</v>
      </c>
      <c r="AO8" s="359">
        <f t="shared" si="15"/>
        <v>34</v>
      </c>
      <c r="AP8" s="350"/>
      <c r="AQ8" s="351" t="s">
        <v>195</v>
      </c>
      <c r="AR8" s="352"/>
      <c r="AS8" s="353" t="e">
        <f t="shared" si="16"/>
        <v>#REF!</v>
      </c>
      <c r="AT8" s="352"/>
    </row>
    <row r="9" spans="1:51" ht="9.9499999999999993" customHeight="1" thickBot="1">
      <c r="A9" s="292">
        <v>6</v>
      </c>
      <c r="B9" s="289"/>
      <c r="C9" s="290" t="s">
        <v>17</v>
      </c>
      <c r="D9" s="367">
        <v>0.33333333333333331</v>
      </c>
      <c r="E9" s="367">
        <v>0.52083333333333337</v>
      </c>
      <c r="F9" s="367">
        <v>0.58333333333333337</v>
      </c>
      <c r="G9" s="367">
        <v>0.79166666666666663</v>
      </c>
      <c r="H9" s="367">
        <v>0.33333333333333331</v>
      </c>
      <c r="I9" s="367">
        <v>0.54166666666666663</v>
      </c>
      <c r="J9" s="367">
        <v>0.58333333333333337</v>
      </c>
      <c r="K9" s="367">
        <v>0.83333333333333337</v>
      </c>
      <c r="L9" s="367">
        <v>0.33333333333333331</v>
      </c>
      <c r="M9" s="367">
        <v>0.52083333333333337</v>
      </c>
      <c r="N9" s="349">
        <v>0</v>
      </c>
      <c r="O9" s="349">
        <v>0</v>
      </c>
      <c r="P9" s="367">
        <v>0.33333333333333331</v>
      </c>
      <c r="Q9" s="367">
        <v>0.52083333333333337</v>
      </c>
      <c r="R9" s="367">
        <v>0.58333333333333337</v>
      </c>
      <c r="S9" s="367">
        <v>0.75</v>
      </c>
      <c r="T9" s="349">
        <v>0</v>
      </c>
      <c r="U9" s="349">
        <v>0</v>
      </c>
      <c r="V9" s="349">
        <v>0</v>
      </c>
      <c r="W9" s="349">
        <v>0</v>
      </c>
      <c r="X9" s="256"/>
      <c r="Y9" s="256"/>
      <c r="Z9" s="347">
        <f t="shared" si="0"/>
        <v>0.18750000000000006</v>
      </c>
      <c r="AA9" s="347">
        <f t="shared" si="1"/>
        <v>0.20833333333333326</v>
      </c>
      <c r="AB9" s="347">
        <f t="shared" si="2"/>
        <v>0.20833333333333331</v>
      </c>
      <c r="AC9" s="347">
        <f t="shared" si="3"/>
        <v>0.25</v>
      </c>
      <c r="AD9" s="347">
        <f t="shared" si="4"/>
        <v>0.18750000000000006</v>
      </c>
      <c r="AE9" s="347">
        <f t="shared" si="5"/>
        <v>0</v>
      </c>
      <c r="AF9" s="347">
        <f t="shared" si="6"/>
        <v>0.18750000000000006</v>
      </c>
      <c r="AG9" s="347">
        <f t="shared" si="7"/>
        <v>0.16666666666666663</v>
      </c>
      <c r="AH9" s="347">
        <f t="shared" si="8"/>
        <v>0</v>
      </c>
      <c r="AI9" s="347">
        <f t="shared" si="9"/>
        <v>0</v>
      </c>
      <c r="AJ9" s="358">
        <f t="shared" si="10"/>
        <v>9.5</v>
      </c>
      <c r="AK9" s="358">
        <f t="shared" si="11"/>
        <v>11</v>
      </c>
      <c r="AL9" s="358">
        <f t="shared" si="12"/>
        <v>4.5000000000000018</v>
      </c>
      <c r="AM9" s="358">
        <f t="shared" si="13"/>
        <v>8.5</v>
      </c>
      <c r="AN9" s="358">
        <f t="shared" si="14"/>
        <v>0</v>
      </c>
      <c r="AO9" s="359">
        <f t="shared" si="15"/>
        <v>33.5</v>
      </c>
      <c r="AP9" s="350"/>
      <c r="AQ9" s="351" t="s">
        <v>195</v>
      </c>
      <c r="AR9" s="352"/>
      <c r="AS9" s="353" t="e">
        <f t="shared" si="16"/>
        <v>#REF!</v>
      </c>
      <c r="AT9" s="352"/>
    </row>
    <row r="10" spans="1:51" ht="9.9499999999999993" customHeight="1" thickBot="1">
      <c r="A10" s="292">
        <f t="shared" si="17"/>
        <v>7</v>
      </c>
      <c r="B10" s="289"/>
      <c r="C10" s="294" t="s">
        <v>30</v>
      </c>
      <c r="D10" s="367">
        <v>0.38541666666666669</v>
      </c>
      <c r="E10" s="367">
        <v>0.51041666666666663</v>
      </c>
      <c r="F10" s="367">
        <v>0.5625</v>
      </c>
      <c r="G10" s="367">
        <v>0.75</v>
      </c>
      <c r="H10" s="367">
        <v>0.375</v>
      </c>
      <c r="I10" s="367">
        <v>0.52083333333333337</v>
      </c>
      <c r="J10" s="367">
        <v>0.58333333333333337</v>
      </c>
      <c r="K10" s="367">
        <v>0.75</v>
      </c>
      <c r="L10" s="349">
        <v>0</v>
      </c>
      <c r="M10" s="349">
        <v>0</v>
      </c>
      <c r="N10" s="349">
        <v>0</v>
      </c>
      <c r="O10" s="349">
        <v>0</v>
      </c>
      <c r="P10" s="367">
        <v>0.375</v>
      </c>
      <c r="Q10" s="367">
        <v>0.5</v>
      </c>
      <c r="R10" s="367">
        <v>0.5625</v>
      </c>
      <c r="S10" s="367">
        <v>0.72916666666666663</v>
      </c>
      <c r="T10" s="367">
        <v>0.375</v>
      </c>
      <c r="U10" s="367">
        <v>0.52083333333333337</v>
      </c>
      <c r="V10" s="367">
        <v>0.58333333333333337</v>
      </c>
      <c r="W10" s="367">
        <v>0.75</v>
      </c>
      <c r="X10" s="256"/>
      <c r="Y10" s="256"/>
      <c r="Z10" s="347">
        <f t="shared" si="0"/>
        <v>0.12499999999999994</v>
      </c>
      <c r="AA10" s="347">
        <f t="shared" si="1"/>
        <v>0.1875</v>
      </c>
      <c r="AB10" s="347">
        <f t="shared" si="2"/>
        <v>0.14583333333333337</v>
      </c>
      <c r="AC10" s="347">
        <f t="shared" si="3"/>
        <v>0.16666666666666663</v>
      </c>
      <c r="AD10" s="347">
        <f t="shared" si="4"/>
        <v>0</v>
      </c>
      <c r="AE10" s="347">
        <f t="shared" si="5"/>
        <v>0</v>
      </c>
      <c r="AF10" s="347">
        <f t="shared" si="6"/>
        <v>0.125</v>
      </c>
      <c r="AG10" s="347">
        <f t="shared" si="7"/>
        <v>0.16666666666666663</v>
      </c>
      <c r="AH10" s="347">
        <f t="shared" si="8"/>
        <v>0.14583333333333337</v>
      </c>
      <c r="AI10" s="347">
        <f t="shared" si="9"/>
        <v>0.16666666666666663</v>
      </c>
      <c r="AJ10" s="358">
        <f t="shared" si="10"/>
        <v>7.4999999999999982</v>
      </c>
      <c r="AK10" s="358">
        <f t="shared" si="11"/>
        <v>7.5</v>
      </c>
      <c r="AL10" s="358">
        <f t="shared" si="12"/>
        <v>0</v>
      </c>
      <c r="AM10" s="358">
        <f t="shared" si="13"/>
        <v>6.9999999999999991</v>
      </c>
      <c r="AN10" s="358">
        <f t="shared" si="14"/>
        <v>7.5</v>
      </c>
      <c r="AO10" s="359">
        <f t="shared" si="15"/>
        <v>29.499999999999996</v>
      </c>
      <c r="AP10" s="350"/>
      <c r="AQ10" s="351" t="s">
        <v>195</v>
      </c>
      <c r="AR10" s="352"/>
      <c r="AS10" s="353" t="e">
        <f t="shared" si="16"/>
        <v>#REF!</v>
      </c>
      <c r="AT10" s="352"/>
    </row>
    <row r="11" spans="1:51" ht="9.9499999999999993" customHeight="1" thickBot="1">
      <c r="A11" s="286"/>
      <c r="B11" s="287"/>
      <c r="C11" s="286"/>
      <c r="D11" s="367"/>
      <c r="E11" s="367"/>
      <c r="F11" s="367"/>
      <c r="G11" s="367"/>
      <c r="H11" s="367"/>
      <c r="I11" s="367"/>
      <c r="J11" s="367"/>
      <c r="K11" s="367"/>
      <c r="L11" s="349"/>
      <c r="M11" s="349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256"/>
      <c r="Y11" s="256"/>
      <c r="Z11" s="347">
        <f t="shared" si="0"/>
        <v>0</v>
      </c>
      <c r="AA11" s="347">
        <f t="shared" si="1"/>
        <v>0</v>
      </c>
      <c r="AB11" s="347">
        <f t="shared" si="2"/>
        <v>0</v>
      </c>
      <c r="AC11" s="347">
        <f t="shared" si="3"/>
        <v>0</v>
      </c>
      <c r="AD11" s="347">
        <f t="shared" si="4"/>
        <v>0</v>
      </c>
      <c r="AE11" s="347">
        <f t="shared" si="5"/>
        <v>0</v>
      </c>
      <c r="AF11" s="347">
        <f t="shared" si="6"/>
        <v>0</v>
      </c>
      <c r="AG11" s="347">
        <f t="shared" si="7"/>
        <v>0</v>
      </c>
      <c r="AH11" s="347">
        <f t="shared" si="8"/>
        <v>0</v>
      </c>
      <c r="AI11" s="347">
        <f t="shared" si="9"/>
        <v>0</v>
      </c>
      <c r="AJ11" s="358">
        <f t="shared" si="10"/>
        <v>0</v>
      </c>
      <c r="AK11" s="358">
        <f t="shared" si="11"/>
        <v>0</v>
      </c>
      <c r="AL11" s="358">
        <f t="shared" si="12"/>
        <v>0</v>
      </c>
      <c r="AM11" s="358">
        <f t="shared" si="13"/>
        <v>0</v>
      </c>
      <c r="AN11" s="358">
        <f t="shared" si="14"/>
        <v>0</v>
      </c>
      <c r="AO11" s="359">
        <f t="shared" si="15"/>
        <v>0</v>
      </c>
      <c r="AP11" s="350"/>
      <c r="AQ11" s="351" t="s">
        <v>195</v>
      </c>
      <c r="AR11" s="352"/>
      <c r="AS11" s="353" t="e">
        <f t="shared" si="16"/>
        <v>#REF!</v>
      </c>
      <c r="AT11" s="352"/>
    </row>
    <row r="12" spans="1:51" ht="9.9499999999999993" customHeight="1" thickBot="1">
      <c r="A12" s="292">
        <f>A10+1</f>
        <v>8</v>
      </c>
      <c r="B12" s="289"/>
      <c r="C12" s="293" t="s">
        <v>40</v>
      </c>
      <c r="D12" s="349">
        <v>0</v>
      </c>
      <c r="E12" s="349">
        <v>0</v>
      </c>
      <c r="F12" s="349">
        <v>0</v>
      </c>
      <c r="G12" s="349">
        <v>0</v>
      </c>
      <c r="H12" s="349">
        <v>0</v>
      </c>
      <c r="I12" s="349">
        <v>0</v>
      </c>
      <c r="J12" s="349">
        <v>0</v>
      </c>
      <c r="K12" s="349">
        <v>0</v>
      </c>
      <c r="L12" s="349">
        <v>0</v>
      </c>
      <c r="M12" s="349">
        <v>0</v>
      </c>
      <c r="N12" s="349">
        <v>0</v>
      </c>
      <c r="O12" s="349">
        <v>0</v>
      </c>
      <c r="P12" s="349">
        <v>0</v>
      </c>
      <c r="Q12" s="349">
        <v>0</v>
      </c>
      <c r="R12" s="349">
        <v>0</v>
      </c>
      <c r="S12" s="349">
        <v>0</v>
      </c>
      <c r="T12" s="349">
        <v>0</v>
      </c>
      <c r="U12" s="349">
        <v>0</v>
      </c>
      <c r="V12" s="349">
        <v>0</v>
      </c>
      <c r="W12" s="349">
        <v>0</v>
      </c>
      <c r="X12" s="256"/>
      <c r="Y12" s="256"/>
      <c r="Z12" s="347">
        <f t="shared" si="0"/>
        <v>0</v>
      </c>
      <c r="AA12" s="347">
        <f t="shared" si="1"/>
        <v>0</v>
      </c>
      <c r="AB12" s="347">
        <f t="shared" si="2"/>
        <v>0</v>
      </c>
      <c r="AC12" s="347">
        <f t="shared" si="3"/>
        <v>0</v>
      </c>
      <c r="AD12" s="347">
        <f t="shared" si="4"/>
        <v>0</v>
      </c>
      <c r="AE12" s="347">
        <f t="shared" si="5"/>
        <v>0</v>
      </c>
      <c r="AF12" s="347">
        <f t="shared" si="6"/>
        <v>0</v>
      </c>
      <c r="AG12" s="347">
        <f t="shared" si="7"/>
        <v>0</v>
      </c>
      <c r="AH12" s="347">
        <f t="shared" si="8"/>
        <v>0</v>
      </c>
      <c r="AI12" s="347">
        <f t="shared" si="9"/>
        <v>0</v>
      </c>
      <c r="AJ12" s="358">
        <f t="shared" si="10"/>
        <v>0</v>
      </c>
      <c r="AK12" s="358">
        <f t="shared" si="11"/>
        <v>0</v>
      </c>
      <c r="AL12" s="358">
        <f t="shared" si="12"/>
        <v>0</v>
      </c>
      <c r="AM12" s="358">
        <f t="shared" si="13"/>
        <v>0</v>
      </c>
      <c r="AN12" s="358">
        <f t="shared" si="14"/>
        <v>0</v>
      </c>
      <c r="AO12" s="359">
        <f t="shared" si="15"/>
        <v>0</v>
      </c>
      <c r="AP12" s="350"/>
      <c r="AQ12" s="351" t="s">
        <v>195</v>
      </c>
      <c r="AR12" s="352"/>
      <c r="AS12" s="353" t="e">
        <f t="shared" si="16"/>
        <v>#REF!</v>
      </c>
      <c r="AT12" s="352"/>
    </row>
    <row r="13" spans="1:51" ht="9.9499999999999993" customHeight="1" thickBot="1">
      <c r="A13" s="292">
        <f t="shared" ref="A13:A17" si="18">A12+1</f>
        <v>9</v>
      </c>
      <c r="B13" s="289"/>
      <c r="C13" s="293" t="s">
        <v>152</v>
      </c>
      <c r="D13" s="349">
        <v>0</v>
      </c>
      <c r="E13" s="349">
        <v>0</v>
      </c>
      <c r="F13" s="349">
        <v>0</v>
      </c>
      <c r="G13" s="349">
        <v>0</v>
      </c>
      <c r="H13" s="349">
        <v>0</v>
      </c>
      <c r="I13" s="349">
        <v>0</v>
      </c>
      <c r="J13" s="349">
        <v>0</v>
      </c>
      <c r="K13" s="349">
        <v>0</v>
      </c>
      <c r="L13" s="349">
        <v>0</v>
      </c>
      <c r="M13" s="349">
        <v>0</v>
      </c>
      <c r="N13" s="349">
        <v>0</v>
      </c>
      <c r="O13" s="349">
        <v>0</v>
      </c>
      <c r="P13" s="349">
        <v>0</v>
      </c>
      <c r="Q13" s="349">
        <v>0</v>
      </c>
      <c r="R13" s="349">
        <v>0</v>
      </c>
      <c r="S13" s="349">
        <v>0</v>
      </c>
      <c r="T13" s="349">
        <v>0</v>
      </c>
      <c r="U13" s="349">
        <v>0</v>
      </c>
      <c r="V13" s="349">
        <v>0</v>
      </c>
      <c r="W13" s="349">
        <v>0</v>
      </c>
      <c r="X13" s="256"/>
      <c r="Y13" s="256"/>
      <c r="Z13" s="347">
        <f t="shared" si="0"/>
        <v>0</v>
      </c>
      <c r="AA13" s="347">
        <f t="shared" si="1"/>
        <v>0</v>
      </c>
      <c r="AB13" s="347">
        <f t="shared" si="2"/>
        <v>0</v>
      </c>
      <c r="AC13" s="347">
        <f t="shared" si="3"/>
        <v>0</v>
      </c>
      <c r="AD13" s="347">
        <f t="shared" si="4"/>
        <v>0</v>
      </c>
      <c r="AE13" s="347">
        <f t="shared" si="5"/>
        <v>0</v>
      </c>
      <c r="AF13" s="347">
        <f t="shared" si="6"/>
        <v>0</v>
      </c>
      <c r="AG13" s="347">
        <f t="shared" si="7"/>
        <v>0</v>
      </c>
      <c r="AH13" s="347">
        <f t="shared" si="8"/>
        <v>0</v>
      </c>
      <c r="AI13" s="347">
        <f t="shared" si="9"/>
        <v>0</v>
      </c>
      <c r="AJ13" s="358">
        <f t="shared" si="10"/>
        <v>0</v>
      </c>
      <c r="AK13" s="358">
        <f t="shared" si="11"/>
        <v>0</v>
      </c>
      <c r="AL13" s="358">
        <f t="shared" si="12"/>
        <v>0</v>
      </c>
      <c r="AM13" s="358">
        <f t="shared" si="13"/>
        <v>0</v>
      </c>
      <c r="AN13" s="358">
        <f t="shared" si="14"/>
        <v>0</v>
      </c>
      <c r="AO13" s="359">
        <f t="shared" si="15"/>
        <v>0</v>
      </c>
      <c r="AP13" s="350"/>
      <c r="AQ13" s="351" t="s">
        <v>195</v>
      </c>
      <c r="AR13" s="352"/>
      <c r="AS13" s="353" t="e">
        <f t="shared" si="16"/>
        <v>#REF!</v>
      </c>
      <c r="AT13" s="352"/>
    </row>
    <row r="14" spans="1:51" ht="9.9499999999999993" customHeight="1" thickBot="1">
      <c r="A14" s="292">
        <f t="shared" si="18"/>
        <v>10</v>
      </c>
      <c r="B14" s="289"/>
      <c r="C14" s="293" t="s">
        <v>16</v>
      </c>
      <c r="D14" s="349">
        <v>0</v>
      </c>
      <c r="E14" s="349">
        <v>0</v>
      </c>
      <c r="F14" s="367">
        <v>0.52083333333333337</v>
      </c>
      <c r="G14" s="367">
        <v>0.83333333333333337</v>
      </c>
      <c r="H14" s="367">
        <v>0.375</v>
      </c>
      <c r="I14" s="367">
        <v>0.54166666666666663</v>
      </c>
      <c r="J14" s="367">
        <v>0.58333333333333337</v>
      </c>
      <c r="K14" s="367">
        <v>0.75</v>
      </c>
      <c r="L14" s="349">
        <v>0</v>
      </c>
      <c r="M14" s="349">
        <v>0</v>
      </c>
      <c r="N14" s="349">
        <v>0</v>
      </c>
      <c r="O14" s="349">
        <v>0</v>
      </c>
      <c r="P14" s="367">
        <v>0.375</v>
      </c>
      <c r="Q14" s="367">
        <v>0.54166666666666663</v>
      </c>
      <c r="R14" s="367">
        <v>0.58333333333333337</v>
      </c>
      <c r="S14" s="367">
        <v>0.75</v>
      </c>
      <c r="T14" s="349">
        <v>0</v>
      </c>
      <c r="U14" s="349">
        <v>0</v>
      </c>
      <c r="V14" s="367">
        <v>0.54166666666666663</v>
      </c>
      <c r="W14" s="367">
        <v>0.72916666666666663</v>
      </c>
      <c r="X14" s="256"/>
      <c r="Y14" s="256"/>
      <c r="Z14" s="347">
        <f t="shared" si="0"/>
        <v>0</v>
      </c>
      <c r="AA14" s="347">
        <f t="shared" si="1"/>
        <v>0.3125</v>
      </c>
      <c r="AB14" s="347">
        <f t="shared" si="2"/>
        <v>0.16666666666666663</v>
      </c>
      <c r="AC14" s="347">
        <f t="shared" si="3"/>
        <v>0.16666666666666663</v>
      </c>
      <c r="AD14" s="347">
        <f t="shared" si="4"/>
        <v>0</v>
      </c>
      <c r="AE14" s="347">
        <f t="shared" si="5"/>
        <v>0</v>
      </c>
      <c r="AF14" s="347">
        <f t="shared" si="6"/>
        <v>0.16666666666666663</v>
      </c>
      <c r="AG14" s="347">
        <f t="shared" si="7"/>
        <v>0.16666666666666663</v>
      </c>
      <c r="AH14" s="347">
        <f t="shared" si="8"/>
        <v>0</v>
      </c>
      <c r="AI14" s="347">
        <f t="shared" si="9"/>
        <v>0.1875</v>
      </c>
      <c r="AJ14" s="358">
        <f t="shared" si="10"/>
        <v>7.5</v>
      </c>
      <c r="AK14" s="358">
        <f t="shared" si="11"/>
        <v>7.9999999999999982</v>
      </c>
      <c r="AL14" s="358">
        <f t="shared" si="12"/>
        <v>0</v>
      </c>
      <c r="AM14" s="358">
        <f t="shared" si="13"/>
        <v>7.9999999999999982</v>
      </c>
      <c r="AN14" s="358">
        <f t="shared" si="14"/>
        <v>4.5</v>
      </c>
      <c r="AO14" s="359">
        <f t="shared" si="15"/>
        <v>27.999999999999996</v>
      </c>
      <c r="AP14" s="350"/>
      <c r="AQ14" s="351" t="s">
        <v>195</v>
      </c>
      <c r="AR14" s="352"/>
      <c r="AS14" s="353" t="e">
        <f t="shared" si="16"/>
        <v>#REF!</v>
      </c>
      <c r="AT14" s="352"/>
    </row>
    <row r="15" spans="1:51" ht="9.9499999999999993" customHeight="1" thickBot="1">
      <c r="A15" s="292">
        <f t="shared" si="18"/>
        <v>11</v>
      </c>
      <c r="B15" s="289"/>
      <c r="C15" s="293" t="s">
        <v>34</v>
      </c>
      <c r="D15" s="366">
        <v>0.375</v>
      </c>
      <c r="E15" s="366">
        <v>0.54166666666666663</v>
      </c>
      <c r="F15" s="366">
        <v>0.58333333333333337</v>
      </c>
      <c r="G15" s="366">
        <v>0.75</v>
      </c>
      <c r="H15" s="366">
        <v>0.35416666666666669</v>
      </c>
      <c r="I15" s="366">
        <v>0.54166666666666663</v>
      </c>
      <c r="J15" s="366">
        <v>0.58333333333333337</v>
      </c>
      <c r="K15" s="366">
        <v>0.75</v>
      </c>
      <c r="L15" s="366">
        <v>0.35416666666666669</v>
      </c>
      <c r="M15" s="366">
        <v>0.52083333333333337</v>
      </c>
      <c r="N15" s="366">
        <v>0.58333333333333337</v>
      </c>
      <c r="O15" s="366">
        <v>0.83333333333333337</v>
      </c>
      <c r="P15" s="366">
        <v>0.375</v>
      </c>
      <c r="Q15" s="366">
        <v>0.5625</v>
      </c>
      <c r="R15" s="366">
        <v>0.58333333333333337</v>
      </c>
      <c r="S15" s="366">
        <v>0.75</v>
      </c>
      <c r="T15" s="366">
        <v>0.375</v>
      </c>
      <c r="U15" s="366">
        <v>0.54166666666666663</v>
      </c>
      <c r="V15" s="349">
        <v>0</v>
      </c>
      <c r="W15" s="349">
        <v>0</v>
      </c>
      <c r="X15" s="256"/>
      <c r="Y15" s="256"/>
      <c r="Z15" s="347">
        <f t="shared" si="0"/>
        <v>0.16666666666666663</v>
      </c>
      <c r="AA15" s="347">
        <f t="shared" si="1"/>
        <v>0.16666666666666663</v>
      </c>
      <c r="AB15" s="347">
        <f t="shared" si="2"/>
        <v>0.18749999999999994</v>
      </c>
      <c r="AC15" s="347">
        <f t="shared" si="3"/>
        <v>0.16666666666666663</v>
      </c>
      <c r="AD15" s="347">
        <f t="shared" si="4"/>
        <v>0.16666666666666669</v>
      </c>
      <c r="AE15" s="347">
        <f t="shared" si="5"/>
        <v>0.25</v>
      </c>
      <c r="AF15" s="347">
        <f t="shared" si="6"/>
        <v>0.1875</v>
      </c>
      <c r="AG15" s="347">
        <f t="shared" si="7"/>
        <v>0.16666666666666663</v>
      </c>
      <c r="AH15" s="347">
        <f t="shared" si="8"/>
        <v>0.16666666666666663</v>
      </c>
      <c r="AI15" s="347">
        <f t="shared" si="9"/>
        <v>0</v>
      </c>
      <c r="AJ15" s="358">
        <f t="shared" si="10"/>
        <v>7.9999999999999982</v>
      </c>
      <c r="AK15" s="358">
        <f t="shared" si="11"/>
        <v>8.4999999999999982</v>
      </c>
      <c r="AL15" s="358">
        <f t="shared" si="12"/>
        <v>10</v>
      </c>
      <c r="AM15" s="358">
        <f t="shared" si="13"/>
        <v>8.5</v>
      </c>
      <c r="AN15" s="358">
        <f t="shared" si="14"/>
        <v>3.9999999999999991</v>
      </c>
      <c r="AO15" s="359">
        <f t="shared" si="15"/>
        <v>39</v>
      </c>
      <c r="AP15" s="350"/>
      <c r="AQ15" s="351" t="s">
        <v>195</v>
      </c>
      <c r="AR15" s="352"/>
      <c r="AS15" s="353" t="e">
        <f t="shared" si="16"/>
        <v>#REF!</v>
      </c>
      <c r="AT15" s="352"/>
    </row>
    <row r="16" spans="1:51" ht="9.9499999999999993" customHeight="1" thickBot="1">
      <c r="A16" s="292">
        <f t="shared" si="18"/>
        <v>12</v>
      </c>
      <c r="B16" s="289"/>
      <c r="C16" s="293" t="s">
        <v>97</v>
      </c>
      <c r="D16" s="367">
        <v>0.375</v>
      </c>
      <c r="E16" s="367">
        <v>0.5</v>
      </c>
      <c r="F16" s="367">
        <v>0.54166666666666663</v>
      </c>
      <c r="G16" s="367">
        <v>0.75</v>
      </c>
      <c r="H16" s="367">
        <v>0.33333333333333331</v>
      </c>
      <c r="I16" s="367">
        <v>0.5</v>
      </c>
      <c r="J16" s="367">
        <v>0.54166666666666663</v>
      </c>
      <c r="K16" s="367">
        <v>0.75</v>
      </c>
      <c r="L16" s="367">
        <v>0.33333333333333331</v>
      </c>
      <c r="M16" s="367">
        <v>0.5</v>
      </c>
      <c r="N16" s="367">
        <v>0.58333333333333337</v>
      </c>
      <c r="O16" s="367">
        <v>0.83333333333333337</v>
      </c>
      <c r="P16" s="367">
        <v>0.375</v>
      </c>
      <c r="Q16" s="367">
        <v>0.5</v>
      </c>
      <c r="R16" s="367">
        <v>0.54166666666666663</v>
      </c>
      <c r="S16" s="367">
        <v>0.75</v>
      </c>
      <c r="T16" s="349">
        <v>0</v>
      </c>
      <c r="U16" s="349">
        <v>0</v>
      </c>
      <c r="V16" s="367">
        <v>0.58333333333333337</v>
      </c>
      <c r="W16" s="367">
        <v>0.75</v>
      </c>
      <c r="X16" s="256"/>
      <c r="Y16" s="256"/>
      <c r="Z16" s="347">
        <f t="shared" si="0"/>
        <v>0.125</v>
      </c>
      <c r="AA16" s="347">
        <f t="shared" si="1"/>
        <v>0.20833333333333337</v>
      </c>
      <c r="AB16" s="347">
        <f t="shared" si="2"/>
        <v>0.16666666666666669</v>
      </c>
      <c r="AC16" s="347">
        <f t="shared" si="3"/>
        <v>0.20833333333333337</v>
      </c>
      <c r="AD16" s="347">
        <f t="shared" si="4"/>
        <v>0.16666666666666669</v>
      </c>
      <c r="AE16" s="347">
        <f t="shared" si="5"/>
        <v>0.25</v>
      </c>
      <c r="AF16" s="347">
        <f t="shared" si="6"/>
        <v>0.125</v>
      </c>
      <c r="AG16" s="347">
        <f t="shared" si="7"/>
        <v>0.20833333333333337</v>
      </c>
      <c r="AH16" s="347">
        <f t="shared" si="8"/>
        <v>0</v>
      </c>
      <c r="AI16" s="347">
        <f t="shared" si="9"/>
        <v>0.16666666666666663</v>
      </c>
      <c r="AJ16" s="358">
        <f t="shared" si="10"/>
        <v>8</v>
      </c>
      <c r="AK16" s="358">
        <f t="shared" si="11"/>
        <v>9.0000000000000018</v>
      </c>
      <c r="AL16" s="358">
        <f t="shared" si="12"/>
        <v>10</v>
      </c>
      <c r="AM16" s="358">
        <f t="shared" si="13"/>
        <v>8</v>
      </c>
      <c r="AN16" s="358">
        <f t="shared" si="14"/>
        <v>3.9999999999999991</v>
      </c>
      <c r="AO16" s="359">
        <f t="shared" si="15"/>
        <v>39</v>
      </c>
      <c r="AP16" s="350"/>
      <c r="AQ16" s="351" t="s">
        <v>195</v>
      </c>
      <c r="AR16" s="352"/>
      <c r="AS16" s="353" t="e">
        <f t="shared" si="16"/>
        <v>#REF!</v>
      </c>
      <c r="AT16" s="352"/>
    </row>
    <row r="17" spans="1:46" ht="9.9499999999999993" customHeight="1" thickBot="1">
      <c r="A17" s="292">
        <f t="shared" si="18"/>
        <v>13</v>
      </c>
      <c r="B17" s="289"/>
      <c r="C17" s="293" t="s">
        <v>95</v>
      </c>
      <c r="D17" s="367">
        <v>0.33333333333333331</v>
      </c>
      <c r="E17" s="367">
        <v>0.5</v>
      </c>
      <c r="F17" s="367">
        <v>0.5625</v>
      </c>
      <c r="G17" s="367">
        <v>0.75</v>
      </c>
      <c r="H17" s="367">
        <v>0.33333333333333331</v>
      </c>
      <c r="I17" s="367">
        <v>0.5</v>
      </c>
      <c r="J17" s="367">
        <v>0.54166666666666663</v>
      </c>
      <c r="K17" s="367">
        <v>0.75</v>
      </c>
      <c r="L17" s="349">
        <v>0</v>
      </c>
      <c r="M17" s="349">
        <v>0</v>
      </c>
      <c r="N17" s="367">
        <v>0.54166666666666663</v>
      </c>
      <c r="O17" s="367">
        <v>0.75</v>
      </c>
      <c r="P17" s="367">
        <v>0.35416666666666669</v>
      </c>
      <c r="Q17" s="367">
        <v>0.52083333333333337</v>
      </c>
      <c r="R17" s="367">
        <v>0.5625</v>
      </c>
      <c r="S17" s="367">
        <v>0.75</v>
      </c>
      <c r="T17" s="367">
        <v>0.35416666666666669</v>
      </c>
      <c r="U17" s="367">
        <v>0.5</v>
      </c>
      <c r="V17" s="367">
        <v>0.5625</v>
      </c>
      <c r="W17" s="367">
        <v>0.75</v>
      </c>
      <c r="X17" s="256"/>
      <c r="Y17" s="256"/>
      <c r="Z17" s="347">
        <f t="shared" si="0"/>
        <v>0.16666666666666669</v>
      </c>
      <c r="AA17" s="347">
        <f t="shared" si="1"/>
        <v>0.1875</v>
      </c>
      <c r="AB17" s="347">
        <f t="shared" si="2"/>
        <v>0.16666666666666669</v>
      </c>
      <c r="AC17" s="347">
        <f t="shared" si="3"/>
        <v>0.20833333333333337</v>
      </c>
      <c r="AD17" s="347">
        <f t="shared" si="4"/>
        <v>0</v>
      </c>
      <c r="AE17" s="347">
        <f t="shared" si="5"/>
        <v>0.20833333333333337</v>
      </c>
      <c r="AF17" s="347">
        <f t="shared" si="6"/>
        <v>0.16666666666666669</v>
      </c>
      <c r="AG17" s="347">
        <f t="shared" si="7"/>
        <v>0.1875</v>
      </c>
      <c r="AH17" s="347">
        <f t="shared" si="8"/>
        <v>0.14583333333333331</v>
      </c>
      <c r="AI17" s="347">
        <f t="shared" si="9"/>
        <v>0.1875</v>
      </c>
      <c r="AJ17" s="358">
        <f t="shared" si="10"/>
        <v>8.5</v>
      </c>
      <c r="AK17" s="358">
        <f t="shared" si="11"/>
        <v>9.0000000000000018</v>
      </c>
      <c r="AL17" s="358">
        <f t="shared" si="12"/>
        <v>5.0000000000000009</v>
      </c>
      <c r="AM17" s="358">
        <f t="shared" si="13"/>
        <v>8.5</v>
      </c>
      <c r="AN17" s="358">
        <f t="shared" si="14"/>
        <v>8</v>
      </c>
      <c r="AO17" s="359">
        <f t="shared" si="15"/>
        <v>39</v>
      </c>
      <c r="AP17" s="350"/>
      <c r="AQ17" s="351" t="s">
        <v>195</v>
      </c>
      <c r="AR17" s="352"/>
      <c r="AS17" s="353" t="e">
        <f t="shared" si="16"/>
        <v>#REF!</v>
      </c>
      <c r="AT17" s="352"/>
    </row>
    <row r="18" spans="1:46" ht="9.9499999999999993" customHeight="1" thickBot="1">
      <c r="A18" s="286"/>
      <c r="B18" s="287"/>
      <c r="C18" s="286"/>
      <c r="D18" s="367"/>
      <c r="E18" s="367"/>
      <c r="F18" s="367"/>
      <c r="G18" s="367"/>
      <c r="H18" s="367"/>
      <c r="I18" s="367"/>
      <c r="J18" s="367"/>
      <c r="K18" s="367"/>
      <c r="L18" s="349"/>
      <c r="M18" s="349"/>
      <c r="N18" s="349"/>
      <c r="O18" s="349"/>
      <c r="P18" s="367"/>
      <c r="Q18" s="367"/>
      <c r="R18" s="367"/>
      <c r="S18" s="367"/>
      <c r="T18" s="367"/>
      <c r="U18" s="367"/>
      <c r="V18" s="367"/>
      <c r="W18" s="367"/>
      <c r="X18" s="256"/>
      <c r="Y18" s="256"/>
      <c r="Z18" s="347">
        <f t="shared" si="0"/>
        <v>0</v>
      </c>
      <c r="AA18" s="347">
        <f t="shared" si="1"/>
        <v>0</v>
      </c>
      <c r="AB18" s="347">
        <f t="shared" si="2"/>
        <v>0</v>
      </c>
      <c r="AC18" s="347">
        <f t="shared" si="3"/>
        <v>0</v>
      </c>
      <c r="AD18" s="347">
        <f t="shared" si="4"/>
        <v>0</v>
      </c>
      <c r="AE18" s="347">
        <f t="shared" si="5"/>
        <v>0</v>
      </c>
      <c r="AF18" s="347">
        <f t="shared" si="6"/>
        <v>0</v>
      </c>
      <c r="AG18" s="347">
        <f t="shared" si="7"/>
        <v>0</v>
      </c>
      <c r="AH18" s="347">
        <f t="shared" si="8"/>
        <v>0</v>
      </c>
      <c r="AI18" s="347">
        <f t="shared" si="9"/>
        <v>0</v>
      </c>
      <c r="AJ18" s="358">
        <f t="shared" si="10"/>
        <v>0</v>
      </c>
      <c r="AK18" s="358">
        <f t="shared" si="11"/>
        <v>0</v>
      </c>
      <c r="AL18" s="358">
        <f t="shared" si="12"/>
        <v>0</v>
      </c>
      <c r="AM18" s="358">
        <f t="shared" si="13"/>
        <v>0</v>
      </c>
      <c r="AN18" s="358">
        <f t="shared" si="14"/>
        <v>0</v>
      </c>
      <c r="AO18" s="359">
        <f t="shared" si="15"/>
        <v>0</v>
      </c>
      <c r="AP18" s="350"/>
      <c r="AQ18" s="351" t="s">
        <v>195</v>
      </c>
      <c r="AR18" s="352"/>
      <c r="AS18" s="353" t="e">
        <f t="shared" si="16"/>
        <v>#REF!</v>
      </c>
      <c r="AT18" s="352"/>
    </row>
    <row r="19" spans="1:46" ht="9.9499999999999993" customHeight="1" thickBot="1">
      <c r="A19" s="288">
        <f>A17+1</f>
        <v>14</v>
      </c>
      <c r="B19" s="289"/>
      <c r="C19" s="294" t="s">
        <v>14</v>
      </c>
      <c r="D19" s="367">
        <v>0.35416666666666669</v>
      </c>
      <c r="E19" s="367">
        <v>0.54166666666666663</v>
      </c>
      <c r="F19" s="367">
        <v>0.5625</v>
      </c>
      <c r="G19" s="367">
        <v>0.75</v>
      </c>
      <c r="H19" s="367">
        <v>0.35416666666666669</v>
      </c>
      <c r="I19" s="367">
        <v>0.54166666666666663</v>
      </c>
      <c r="J19" s="367">
        <v>0.58333333333333337</v>
      </c>
      <c r="K19" s="367">
        <v>0.70833333333333337</v>
      </c>
      <c r="L19" s="367">
        <v>0.35416666666666669</v>
      </c>
      <c r="M19" s="367">
        <v>0.54166666666666663</v>
      </c>
      <c r="N19" s="367">
        <v>0.58333333333333337</v>
      </c>
      <c r="O19" s="367">
        <v>0.75</v>
      </c>
      <c r="P19" s="367">
        <v>0.35416666666666669</v>
      </c>
      <c r="Q19" s="367">
        <v>0.54166666666666663</v>
      </c>
      <c r="R19" s="367">
        <v>0.5625</v>
      </c>
      <c r="S19" s="367">
        <v>0.75</v>
      </c>
      <c r="T19" s="349">
        <v>0</v>
      </c>
      <c r="U19" s="349">
        <v>0</v>
      </c>
      <c r="V19" s="367">
        <v>0.5625</v>
      </c>
      <c r="W19" s="367">
        <v>0.75</v>
      </c>
      <c r="X19" s="256"/>
      <c r="Y19" s="256"/>
      <c r="Z19" s="347">
        <f t="shared" si="0"/>
        <v>0.18749999999999994</v>
      </c>
      <c r="AA19" s="347">
        <f t="shared" si="1"/>
        <v>0.1875</v>
      </c>
      <c r="AB19" s="347">
        <f t="shared" si="2"/>
        <v>0.18749999999999994</v>
      </c>
      <c r="AC19" s="347">
        <f t="shared" si="3"/>
        <v>0.125</v>
      </c>
      <c r="AD19" s="347">
        <f t="shared" si="4"/>
        <v>0.18749999999999994</v>
      </c>
      <c r="AE19" s="347">
        <f t="shared" si="5"/>
        <v>0.16666666666666663</v>
      </c>
      <c r="AF19" s="347">
        <f t="shared" si="6"/>
        <v>0.18749999999999994</v>
      </c>
      <c r="AG19" s="347">
        <f t="shared" si="7"/>
        <v>0.1875</v>
      </c>
      <c r="AH19" s="347">
        <f t="shared" si="8"/>
        <v>0</v>
      </c>
      <c r="AI19" s="347">
        <f t="shared" si="9"/>
        <v>0.1875</v>
      </c>
      <c r="AJ19" s="358">
        <f t="shared" si="10"/>
        <v>8.9999999999999982</v>
      </c>
      <c r="AK19" s="358">
        <f t="shared" si="11"/>
        <v>7.4999999999999982</v>
      </c>
      <c r="AL19" s="358">
        <f t="shared" si="12"/>
        <v>8.4999999999999982</v>
      </c>
      <c r="AM19" s="358">
        <f t="shared" si="13"/>
        <v>8.9999999999999982</v>
      </c>
      <c r="AN19" s="358">
        <f t="shared" si="14"/>
        <v>4.5</v>
      </c>
      <c r="AO19" s="359">
        <f t="shared" si="15"/>
        <v>38.499999999999993</v>
      </c>
      <c r="AP19" s="350"/>
      <c r="AQ19" s="351" t="s">
        <v>195</v>
      </c>
      <c r="AR19" s="352"/>
      <c r="AS19" s="353" t="e">
        <f t="shared" si="16"/>
        <v>#REF!</v>
      </c>
      <c r="AT19" s="352"/>
    </row>
    <row r="20" spans="1:46" ht="9.9499999999999993" customHeight="1" thickBot="1">
      <c r="A20" s="292">
        <f>A19+1</f>
        <v>15</v>
      </c>
      <c r="B20" s="289"/>
      <c r="C20" s="290" t="s">
        <v>98</v>
      </c>
      <c r="D20" s="367">
        <v>0.45833333333333331</v>
      </c>
      <c r="E20" s="367">
        <v>0.54166666666666663</v>
      </c>
      <c r="F20" s="367">
        <v>0.58333333333333337</v>
      </c>
      <c r="G20" s="367">
        <v>0.83333333333333337</v>
      </c>
      <c r="H20" s="367">
        <v>0.375</v>
      </c>
      <c r="I20" s="367">
        <v>0.5</v>
      </c>
      <c r="J20" s="367">
        <v>0.58333333333333337</v>
      </c>
      <c r="K20" s="367">
        <v>0.75</v>
      </c>
      <c r="L20" s="349">
        <v>0</v>
      </c>
      <c r="M20" s="349">
        <v>0</v>
      </c>
      <c r="N20" s="367">
        <v>0.54166666666666663</v>
      </c>
      <c r="O20" s="367">
        <v>0.625</v>
      </c>
      <c r="P20" s="367">
        <v>0.375</v>
      </c>
      <c r="Q20" s="367">
        <v>0.5</v>
      </c>
      <c r="R20" s="367">
        <v>0.58333333333333337</v>
      </c>
      <c r="S20" s="367">
        <v>0.83333333333333337</v>
      </c>
      <c r="T20" s="367">
        <v>0.375</v>
      </c>
      <c r="U20" s="367">
        <v>0.5</v>
      </c>
      <c r="V20" s="367">
        <v>0.54166666666666663</v>
      </c>
      <c r="W20" s="367">
        <v>0.75</v>
      </c>
      <c r="X20" s="256"/>
      <c r="Y20" s="256"/>
      <c r="Z20" s="347">
        <f t="shared" si="0"/>
        <v>8.3333333333333315E-2</v>
      </c>
      <c r="AA20" s="347">
        <f t="shared" si="1"/>
        <v>0.25</v>
      </c>
      <c r="AB20" s="347">
        <f t="shared" si="2"/>
        <v>0.125</v>
      </c>
      <c r="AC20" s="347">
        <f t="shared" si="3"/>
        <v>0.16666666666666663</v>
      </c>
      <c r="AD20" s="347">
        <f t="shared" si="4"/>
        <v>0</v>
      </c>
      <c r="AE20" s="347">
        <f t="shared" si="5"/>
        <v>8.333333333333337E-2</v>
      </c>
      <c r="AF20" s="347">
        <f t="shared" si="6"/>
        <v>0.125</v>
      </c>
      <c r="AG20" s="347">
        <f t="shared" si="7"/>
        <v>0.25</v>
      </c>
      <c r="AH20" s="347">
        <f t="shared" si="8"/>
        <v>0.125</v>
      </c>
      <c r="AI20" s="347">
        <f t="shared" si="9"/>
        <v>0.20833333333333337</v>
      </c>
      <c r="AJ20" s="358">
        <f t="shared" si="10"/>
        <v>8</v>
      </c>
      <c r="AK20" s="358">
        <f t="shared" si="11"/>
        <v>6.9999999999999991</v>
      </c>
      <c r="AL20" s="358">
        <f t="shared" si="12"/>
        <v>2.0000000000000009</v>
      </c>
      <c r="AM20" s="358">
        <f t="shared" si="13"/>
        <v>9</v>
      </c>
      <c r="AN20" s="358">
        <f t="shared" si="14"/>
        <v>8</v>
      </c>
      <c r="AO20" s="359">
        <f t="shared" si="15"/>
        <v>34</v>
      </c>
      <c r="AP20" s="350"/>
      <c r="AQ20" s="351" t="s">
        <v>195</v>
      </c>
      <c r="AR20" s="352"/>
      <c r="AS20" s="353" t="e">
        <f t="shared" si="16"/>
        <v>#REF!</v>
      </c>
      <c r="AT20" s="352"/>
    </row>
    <row r="21" spans="1:46" ht="9.9499999999999993" customHeight="1" thickBot="1">
      <c r="A21" s="292">
        <f>A20+1</f>
        <v>16</v>
      </c>
      <c r="B21" s="289"/>
      <c r="C21" s="290" t="s">
        <v>48</v>
      </c>
      <c r="D21" s="367">
        <v>0.33333333333333331</v>
      </c>
      <c r="E21" s="367">
        <v>0.52083333333333337</v>
      </c>
      <c r="F21" s="367">
        <v>0.58333333333333337</v>
      </c>
      <c r="G21" s="367">
        <v>0.79166666666666663</v>
      </c>
      <c r="H21" s="367">
        <v>0.33333333333333331</v>
      </c>
      <c r="I21" s="367">
        <v>0.54166666666666663</v>
      </c>
      <c r="J21" s="367">
        <v>0.58333333333333337</v>
      </c>
      <c r="K21" s="367">
        <v>0.83333333333333337</v>
      </c>
      <c r="L21" s="367">
        <v>0.33333333333333331</v>
      </c>
      <c r="M21" s="367">
        <v>0.52083333333333337</v>
      </c>
      <c r="N21" s="349">
        <v>0</v>
      </c>
      <c r="O21" s="349">
        <v>0</v>
      </c>
      <c r="P21" s="367">
        <v>0.33333333333333331</v>
      </c>
      <c r="Q21" s="367">
        <v>0.52083333333333337</v>
      </c>
      <c r="R21" s="367">
        <v>0.58333333333333337</v>
      </c>
      <c r="S21" s="367">
        <v>0.75</v>
      </c>
      <c r="T21" s="349">
        <v>0</v>
      </c>
      <c r="U21" s="349">
        <v>0</v>
      </c>
      <c r="V21" s="349">
        <v>0</v>
      </c>
      <c r="W21" s="349">
        <v>0</v>
      </c>
      <c r="X21" s="256"/>
      <c r="Y21" s="256"/>
      <c r="Z21" s="347">
        <f t="shared" si="0"/>
        <v>0.18750000000000006</v>
      </c>
      <c r="AA21" s="347">
        <f t="shared" si="1"/>
        <v>0.20833333333333326</v>
      </c>
      <c r="AB21" s="347">
        <f t="shared" si="2"/>
        <v>0.20833333333333331</v>
      </c>
      <c r="AC21" s="347">
        <f t="shared" si="3"/>
        <v>0.25</v>
      </c>
      <c r="AD21" s="347">
        <f t="shared" si="4"/>
        <v>0.18750000000000006</v>
      </c>
      <c r="AE21" s="347">
        <f t="shared" si="5"/>
        <v>0</v>
      </c>
      <c r="AF21" s="347">
        <f t="shared" si="6"/>
        <v>0.18750000000000006</v>
      </c>
      <c r="AG21" s="347">
        <f t="shared" si="7"/>
        <v>0.16666666666666663</v>
      </c>
      <c r="AH21" s="347">
        <f t="shared" si="8"/>
        <v>0</v>
      </c>
      <c r="AI21" s="347">
        <f t="shared" si="9"/>
        <v>0</v>
      </c>
      <c r="AJ21" s="358">
        <f t="shared" si="10"/>
        <v>9.5</v>
      </c>
      <c r="AK21" s="358">
        <f t="shared" si="11"/>
        <v>11</v>
      </c>
      <c r="AL21" s="358">
        <f t="shared" si="12"/>
        <v>4.5000000000000018</v>
      </c>
      <c r="AM21" s="358">
        <f t="shared" si="13"/>
        <v>8.5</v>
      </c>
      <c r="AN21" s="358">
        <f t="shared" si="14"/>
        <v>0</v>
      </c>
      <c r="AO21" s="359">
        <f t="shared" si="15"/>
        <v>33.5</v>
      </c>
      <c r="AP21" s="350"/>
      <c r="AQ21" s="351" t="s">
        <v>195</v>
      </c>
      <c r="AR21" s="352"/>
      <c r="AS21" s="353" t="e">
        <f t="shared" si="16"/>
        <v>#REF!</v>
      </c>
      <c r="AT21" s="352"/>
    </row>
    <row r="22" spans="1:46" ht="9.9499999999999993" customHeight="1" thickBot="1">
      <c r="A22" s="292">
        <f>A21+1</f>
        <v>17</v>
      </c>
      <c r="B22" s="289"/>
      <c r="C22" s="293" t="s">
        <v>19</v>
      </c>
      <c r="D22" s="367">
        <v>0.38541666666666669</v>
      </c>
      <c r="E22" s="367">
        <v>0.51041666666666663</v>
      </c>
      <c r="F22" s="367">
        <v>0.5625</v>
      </c>
      <c r="G22" s="367">
        <v>0.75</v>
      </c>
      <c r="H22" s="367">
        <v>0.375</v>
      </c>
      <c r="I22" s="367">
        <v>0.52083333333333337</v>
      </c>
      <c r="J22" s="367">
        <v>0.58333333333333337</v>
      </c>
      <c r="K22" s="367">
        <v>0.75</v>
      </c>
      <c r="L22" s="349">
        <v>0</v>
      </c>
      <c r="M22" s="349">
        <v>0</v>
      </c>
      <c r="N22" s="349">
        <v>0</v>
      </c>
      <c r="O22" s="349">
        <v>0</v>
      </c>
      <c r="P22" s="367">
        <v>0.375</v>
      </c>
      <c r="Q22" s="367">
        <v>0.5</v>
      </c>
      <c r="R22" s="367">
        <v>0.5625</v>
      </c>
      <c r="S22" s="367">
        <v>0.72916666666666663</v>
      </c>
      <c r="T22" s="367">
        <v>0.375</v>
      </c>
      <c r="U22" s="367">
        <v>0.52083333333333337</v>
      </c>
      <c r="V22" s="367">
        <v>0.58333333333333337</v>
      </c>
      <c r="W22" s="367">
        <v>0.75</v>
      </c>
      <c r="X22" s="256"/>
      <c r="Y22" s="256"/>
      <c r="Z22" s="347">
        <f t="shared" si="0"/>
        <v>0.12499999999999994</v>
      </c>
      <c r="AA22" s="347">
        <f t="shared" si="1"/>
        <v>0.1875</v>
      </c>
      <c r="AB22" s="347">
        <f t="shared" si="2"/>
        <v>0.14583333333333337</v>
      </c>
      <c r="AC22" s="347">
        <f t="shared" si="3"/>
        <v>0.16666666666666663</v>
      </c>
      <c r="AD22" s="347">
        <f t="shared" si="4"/>
        <v>0</v>
      </c>
      <c r="AE22" s="347">
        <f t="shared" si="5"/>
        <v>0</v>
      </c>
      <c r="AF22" s="347">
        <f t="shared" si="6"/>
        <v>0.125</v>
      </c>
      <c r="AG22" s="347">
        <f t="shared" si="7"/>
        <v>0.16666666666666663</v>
      </c>
      <c r="AH22" s="347">
        <f t="shared" si="8"/>
        <v>0.14583333333333337</v>
      </c>
      <c r="AI22" s="347">
        <f t="shared" si="9"/>
        <v>0.16666666666666663</v>
      </c>
      <c r="AJ22" s="358">
        <f t="shared" si="10"/>
        <v>7.4999999999999982</v>
      </c>
      <c r="AK22" s="358">
        <f t="shared" si="11"/>
        <v>7.5</v>
      </c>
      <c r="AL22" s="358">
        <f t="shared" si="12"/>
        <v>0</v>
      </c>
      <c r="AM22" s="358">
        <f t="shared" si="13"/>
        <v>6.9999999999999991</v>
      </c>
      <c r="AN22" s="358">
        <f t="shared" si="14"/>
        <v>7.5</v>
      </c>
      <c r="AO22" s="359">
        <f t="shared" si="15"/>
        <v>29.499999999999996</v>
      </c>
      <c r="AP22" s="350"/>
      <c r="AQ22" s="351" t="s">
        <v>195</v>
      </c>
      <c r="AR22" s="352"/>
      <c r="AS22" s="353" t="e">
        <f t="shared" si="16"/>
        <v>#REF!</v>
      </c>
      <c r="AT22" s="352"/>
    </row>
    <row r="23" spans="1:46" ht="9.9499999999999993" customHeight="1" thickBot="1">
      <c r="A23" s="286"/>
      <c r="B23" s="287"/>
      <c r="C23" s="286"/>
      <c r="D23" s="367"/>
      <c r="E23" s="367"/>
      <c r="F23" s="367"/>
      <c r="G23" s="367"/>
      <c r="H23" s="367"/>
      <c r="I23" s="367"/>
      <c r="J23" s="367"/>
      <c r="K23" s="367"/>
      <c r="L23" s="349"/>
      <c r="M23" s="349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256"/>
      <c r="Y23" s="256"/>
      <c r="Z23" s="347">
        <f t="shared" si="0"/>
        <v>0</v>
      </c>
      <c r="AA23" s="347">
        <f t="shared" si="1"/>
        <v>0</v>
      </c>
      <c r="AB23" s="347">
        <f t="shared" si="2"/>
        <v>0</v>
      </c>
      <c r="AC23" s="347">
        <f t="shared" si="3"/>
        <v>0</v>
      </c>
      <c r="AD23" s="347">
        <f t="shared" si="4"/>
        <v>0</v>
      </c>
      <c r="AE23" s="347">
        <f t="shared" si="5"/>
        <v>0</v>
      </c>
      <c r="AF23" s="347">
        <f t="shared" si="6"/>
        <v>0</v>
      </c>
      <c r="AG23" s="347">
        <f t="shared" si="7"/>
        <v>0</v>
      </c>
      <c r="AH23" s="347">
        <f t="shared" si="8"/>
        <v>0</v>
      </c>
      <c r="AI23" s="347">
        <f t="shared" si="9"/>
        <v>0</v>
      </c>
      <c r="AJ23" s="358">
        <f t="shared" si="10"/>
        <v>0</v>
      </c>
      <c r="AK23" s="358">
        <f t="shared" si="11"/>
        <v>0</v>
      </c>
      <c r="AL23" s="358">
        <f t="shared" si="12"/>
        <v>0</v>
      </c>
      <c r="AM23" s="358">
        <f t="shared" si="13"/>
        <v>0</v>
      </c>
      <c r="AN23" s="358">
        <f t="shared" si="14"/>
        <v>0</v>
      </c>
      <c r="AO23" s="359">
        <f t="shared" si="15"/>
        <v>0</v>
      </c>
      <c r="AP23" s="350"/>
      <c r="AQ23" s="351" t="s">
        <v>195</v>
      </c>
      <c r="AR23" s="352"/>
      <c r="AS23" s="353" t="e">
        <f t="shared" si="16"/>
        <v>#REF!</v>
      </c>
      <c r="AT23" s="352"/>
    </row>
    <row r="24" spans="1:46" ht="9.9499999999999993" customHeight="1" thickBot="1">
      <c r="A24" s="292">
        <f>A22+1</f>
        <v>18</v>
      </c>
      <c r="B24" s="289"/>
      <c r="C24" s="295" t="s">
        <v>38</v>
      </c>
      <c r="D24" s="349">
        <v>0</v>
      </c>
      <c r="E24" s="349">
        <v>0</v>
      </c>
      <c r="F24" s="349">
        <v>0</v>
      </c>
      <c r="G24" s="349">
        <v>0</v>
      </c>
      <c r="H24" s="349">
        <v>0</v>
      </c>
      <c r="I24" s="349">
        <v>0</v>
      </c>
      <c r="J24" s="349">
        <v>0</v>
      </c>
      <c r="K24" s="349">
        <v>0</v>
      </c>
      <c r="L24" s="349">
        <v>0</v>
      </c>
      <c r="M24" s="349">
        <v>0</v>
      </c>
      <c r="N24" s="349">
        <v>0</v>
      </c>
      <c r="O24" s="349">
        <v>0</v>
      </c>
      <c r="P24" s="349">
        <v>0</v>
      </c>
      <c r="Q24" s="349">
        <v>0</v>
      </c>
      <c r="R24" s="349">
        <v>0</v>
      </c>
      <c r="S24" s="349">
        <v>0</v>
      </c>
      <c r="T24" s="349">
        <v>0</v>
      </c>
      <c r="U24" s="349">
        <v>0</v>
      </c>
      <c r="V24" s="349">
        <v>0</v>
      </c>
      <c r="W24" s="349">
        <v>0</v>
      </c>
      <c r="X24" s="256"/>
      <c r="Y24" s="256"/>
      <c r="Z24" s="347">
        <f t="shared" si="0"/>
        <v>0</v>
      </c>
      <c r="AA24" s="347">
        <f t="shared" si="1"/>
        <v>0</v>
      </c>
      <c r="AB24" s="347">
        <f t="shared" si="2"/>
        <v>0</v>
      </c>
      <c r="AC24" s="347">
        <f t="shared" si="3"/>
        <v>0</v>
      </c>
      <c r="AD24" s="347">
        <f t="shared" si="4"/>
        <v>0</v>
      </c>
      <c r="AE24" s="347">
        <f t="shared" si="5"/>
        <v>0</v>
      </c>
      <c r="AF24" s="347">
        <f t="shared" si="6"/>
        <v>0</v>
      </c>
      <c r="AG24" s="347">
        <f t="shared" si="7"/>
        <v>0</v>
      </c>
      <c r="AH24" s="347">
        <f t="shared" si="8"/>
        <v>0</v>
      </c>
      <c r="AI24" s="347">
        <f t="shared" si="9"/>
        <v>0</v>
      </c>
      <c r="AJ24" s="358">
        <f t="shared" si="10"/>
        <v>0</v>
      </c>
      <c r="AK24" s="358">
        <f t="shared" si="11"/>
        <v>0</v>
      </c>
      <c r="AL24" s="358">
        <f t="shared" si="12"/>
        <v>0</v>
      </c>
      <c r="AM24" s="358">
        <f t="shared" si="13"/>
        <v>0</v>
      </c>
      <c r="AN24" s="358">
        <f t="shared" si="14"/>
        <v>0</v>
      </c>
      <c r="AO24" s="359">
        <f t="shared" si="15"/>
        <v>0</v>
      </c>
      <c r="AP24" s="350"/>
      <c r="AQ24" s="351" t="s">
        <v>195</v>
      </c>
      <c r="AR24" s="352"/>
      <c r="AS24" s="353" t="e">
        <f t="shared" si="16"/>
        <v>#REF!</v>
      </c>
      <c r="AT24" s="352"/>
    </row>
    <row r="25" spans="1:46" ht="9.9499999999999993" customHeight="1" thickBot="1">
      <c r="A25" s="292">
        <f>A24+1</f>
        <v>19</v>
      </c>
      <c r="B25" s="289"/>
      <c r="C25" s="295" t="s">
        <v>156</v>
      </c>
      <c r="D25" s="349">
        <v>0</v>
      </c>
      <c r="E25" s="349">
        <v>0</v>
      </c>
      <c r="F25" s="349">
        <v>0</v>
      </c>
      <c r="G25" s="349">
        <v>0</v>
      </c>
      <c r="H25" s="349">
        <v>0</v>
      </c>
      <c r="I25" s="349">
        <v>0</v>
      </c>
      <c r="J25" s="349">
        <v>0</v>
      </c>
      <c r="K25" s="349">
        <v>0</v>
      </c>
      <c r="L25" s="349">
        <v>0</v>
      </c>
      <c r="M25" s="349">
        <v>0</v>
      </c>
      <c r="N25" s="349">
        <v>0</v>
      </c>
      <c r="O25" s="349">
        <v>0</v>
      </c>
      <c r="P25" s="349">
        <v>0</v>
      </c>
      <c r="Q25" s="349">
        <v>0</v>
      </c>
      <c r="R25" s="349">
        <v>0</v>
      </c>
      <c r="S25" s="349">
        <v>0</v>
      </c>
      <c r="T25" s="349">
        <v>0</v>
      </c>
      <c r="U25" s="349">
        <v>0</v>
      </c>
      <c r="V25" s="349">
        <v>0</v>
      </c>
      <c r="W25" s="349">
        <v>0</v>
      </c>
      <c r="X25" s="256"/>
      <c r="Y25" s="256"/>
      <c r="Z25" s="347">
        <f t="shared" si="0"/>
        <v>0</v>
      </c>
      <c r="AA25" s="347">
        <f t="shared" si="1"/>
        <v>0</v>
      </c>
      <c r="AB25" s="347">
        <f t="shared" si="2"/>
        <v>0</v>
      </c>
      <c r="AC25" s="347">
        <f t="shared" si="3"/>
        <v>0</v>
      </c>
      <c r="AD25" s="347">
        <f t="shared" si="4"/>
        <v>0</v>
      </c>
      <c r="AE25" s="347">
        <f t="shared" si="5"/>
        <v>0</v>
      </c>
      <c r="AF25" s="347">
        <f t="shared" si="6"/>
        <v>0</v>
      </c>
      <c r="AG25" s="347">
        <f t="shared" si="7"/>
        <v>0</v>
      </c>
      <c r="AH25" s="347">
        <f t="shared" si="8"/>
        <v>0</v>
      </c>
      <c r="AI25" s="347">
        <f t="shared" si="9"/>
        <v>0</v>
      </c>
      <c r="AJ25" s="358">
        <f t="shared" si="10"/>
        <v>0</v>
      </c>
      <c r="AK25" s="358">
        <f t="shared" si="11"/>
        <v>0</v>
      </c>
      <c r="AL25" s="358">
        <f t="shared" si="12"/>
        <v>0</v>
      </c>
      <c r="AM25" s="358">
        <f t="shared" si="13"/>
        <v>0</v>
      </c>
      <c r="AN25" s="358">
        <f t="shared" si="14"/>
        <v>0</v>
      </c>
      <c r="AO25" s="359">
        <f t="shared" si="15"/>
        <v>0</v>
      </c>
      <c r="AP25" s="350"/>
      <c r="AQ25" s="351" t="s">
        <v>195</v>
      </c>
      <c r="AR25" s="352"/>
      <c r="AS25" s="353" t="e">
        <f t="shared" si="16"/>
        <v>#REF!</v>
      </c>
      <c r="AT25" s="352"/>
    </row>
    <row r="26" spans="1:46" ht="9.9499999999999993" customHeight="1" thickBot="1">
      <c r="A26" s="292">
        <f>A25+1</f>
        <v>20</v>
      </c>
      <c r="B26" s="288"/>
      <c r="C26" s="292" t="s">
        <v>44</v>
      </c>
      <c r="D26" s="349">
        <v>0</v>
      </c>
      <c r="E26" s="349">
        <v>0</v>
      </c>
      <c r="F26" s="367">
        <v>0.52083333333333337</v>
      </c>
      <c r="G26" s="367">
        <v>0.83333333333333337</v>
      </c>
      <c r="H26" s="367">
        <v>0.375</v>
      </c>
      <c r="I26" s="367">
        <v>0.54166666666666663</v>
      </c>
      <c r="J26" s="367">
        <v>0.58333333333333337</v>
      </c>
      <c r="K26" s="367">
        <v>0.75</v>
      </c>
      <c r="L26" s="349">
        <v>0</v>
      </c>
      <c r="M26" s="349">
        <v>0</v>
      </c>
      <c r="N26" s="349">
        <v>0</v>
      </c>
      <c r="O26" s="349">
        <v>0</v>
      </c>
      <c r="P26" s="367">
        <v>0.375</v>
      </c>
      <c r="Q26" s="367">
        <v>0.54166666666666663</v>
      </c>
      <c r="R26" s="367">
        <v>0.58333333333333337</v>
      </c>
      <c r="S26" s="367">
        <v>0.75</v>
      </c>
      <c r="T26" s="349">
        <v>0</v>
      </c>
      <c r="U26" s="349">
        <v>0</v>
      </c>
      <c r="V26" s="367">
        <v>0.54166666666666663</v>
      </c>
      <c r="W26" s="367">
        <v>0.72916666666666663</v>
      </c>
      <c r="X26" s="256"/>
      <c r="Y26" s="256"/>
      <c r="Z26" s="347">
        <f t="shared" si="0"/>
        <v>0</v>
      </c>
      <c r="AA26" s="347">
        <f t="shared" si="1"/>
        <v>0.3125</v>
      </c>
      <c r="AB26" s="347">
        <f t="shared" si="2"/>
        <v>0.16666666666666663</v>
      </c>
      <c r="AC26" s="347">
        <f t="shared" si="3"/>
        <v>0.16666666666666663</v>
      </c>
      <c r="AD26" s="347">
        <f t="shared" si="4"/>
        <v>0</v>
      </c>
      <c r="AE26" s="347">
        <f t="shared" si="5"/>
        <v>0</v>
      </c>
      <c r="AF26" s="347">
        <f t="shared" si="6"/>
        <v>0.16666666666666663</v>
      </c>
      <c r="AG26" s="347">
        <f t="shared" si="7"/>
        <v>0.16666666666666663</v>
      </c>
      <c r="AH26" s="347">
        <f t="shared" si="8"/>
        <v>0</v>
      </c>
      <c r="AI26" s="347">
        <f t="shared" si="9"/>
        <v>0.1875</v>
      </c>
      <c r="AJ26" s="358">
        <f t="shared" si="10"/>
        <v>7.5</v>
      </c>
      <c r="AK26" s="358">
        <f t="shared" si="11"/>
        <v>7.9999999999999982</v>
      </c>
      <c r="AL26" s="358">
        <f t="shared" si="12"/>
        <v>0</v>
      </c>
      <c r="AM26" s="358">
        <f t="shared" si="13"/>
        <v>7.9999999999999982</v>
      </c>
      <c r="AN26" s="358">
        <f t="shared" si="14"/>
        <v>4.5</v>
      </c>
      <c r="AO26" s="359">
        <f t="shared" si="15"/>
        <v>27.999999999999996</v>
      </c>
      <c r="AP26" s="350"/>
      <c r="AQ26" s="351" t="s">
        <v>195</v>
      </c>
      <c r="AR26" s="352"/>
      <c r="AS26" s="353" t="e">
        <f t="shared" si="16"/>
        <v>#REF!</v>
      </c>
      <c r="AT26" s="352"/>
    </row>
    <row r="27" spans="1:46" ht="9.9499999999999993" customHeight="1" thickBot="1">
      <c r="A27" s="292">
        <f t="shared" ref="A27:A38" si="19">A26+1</f>
        <v>21</v>
      </c>
      <c r="B27" s="288"/>
      <c r="C27" s="292" t="s">
        <v>43</v>
      </c>
      <c r="D27" s="367">
        <v>0.375</v>
      </c>
      <c r="E27" s="367">
        <v>0.54166666666666663</v>
      </c>
      <c r="F27" s="367">
        <v>0.5625</v>
      </c>
      <c r="G27" s="367">
        <v>0.71875</v>
      </c>
      <c r="H27" s="367">
        <v>0.375</v>
      </c>
      <c r="I27" s="367">
        <v>0.54166666666666663</v>
      </c>
      <c r="J27" s="367">
        <v>0.5625</v>
      </c>
      <c r="K27" s="367">
        <v>0.72916666666666663</v>
      </c>
      <c r="L27" s="349">
        <v>0</v>
      </c>
      <c r="M27" s="349">
        <v>0</v>
      </c>
      <c r="N27" s="349">
        <v>0</v>
      </c>
      <c r="O27" s="349">
        <v>0</v>
      </c>
      <c r="P27" s="367">
        <v>0.375</v>
      </c>
      <c r="Q27" s="367">
        <v>0.54166666666666663</v>
      </c>
      <c r="R27" s="367">
        <v>0.5625</v>
      </c>
      <c r="S27" s="367">
        <v>0.71875</v>
      </c>
      <c r="T27" s="367">
        <v>0.375</v>
      </c>
      <c r="U27" s="367">
        <v>0.5</v>
      </c>
      <c r="V27" s="367">
        <v>0.52083333333333337</v>
      </c>
      <c r="W27" s="367">
        <v>0.75</v>
      </c>
      <c r="X27" s="256"/>
      <c r="Y27" s="256"/>
      <c r="Z27" s="347">
        <f t="shared" si="0"/>
        <v>0.16666666666666663</v>
      </c>
      <c r="AA27" s="347">
        <f t="shared" si="1"/>
        <v>0.15625</v>
      </c>
      <c r="AB27" s="347">
        <f t="shared" si="2"/>
        <v>0.16666666666666663</v>
      </c>
      <c r="AC27" s="347">
        <f t="shared" si="3"/>
        <v>0.16666666666666663</v>
      </c>
      <c r="AD27" s="347">
        <f t="shared" si="4"/>
        <v>0</v>
      </c>
      <c r="AE27" s="347">
        <f t="shared" si="5"/>
        <v>0</v>
      </c>
      <c r="AF27" s="347">
        <f t="shared" si="6"/>
        <v>0.16666666666666663</v>
      </c>
      <c r="AG27" s="347">
        <f t="shared" si="7"/>
        <v>0.15625</v>
      </c>
      <c r="AH27" s="347">
        <f t="shared" si="8"/>
        <v>0.125</v>
      </c>
      <c r="AI27" s="347">
        <f t="shared" si="9"/>
        <v>0.22916666666666663</v>
      </c>
      <c r="AJ27" s="358">
        <f t="shared" si="10"/>
        <v>7.7499999999999991</v>
      </c>
      <c r="AK27" s="358">
        <f t="shared" si="11"/>
        <v>7.9999999999999982</v>
      </c>
      <c r="AL27" s="358">
        <f t="shared" si="12"/>
        <v>0</v>
      </c>
      <c r="AM27" s="358">
        <f t="shared" si="13"/>
        <v>7.7499999999999991</v>
      </c>
      <c r="AN27" s="358">
        <f t="shared" si="14"/>
        <v>8.5</v>
      </c>
      <c r="AO27" s="359">
        <f t="shared" si="15"/>
        <v>31.999999999999996</v>
      </c>
      <c r="AP27" s="350"/>
      <c r="AQ27" s="351" t="s">
        <v>195</v>
      </c>
      <c r="AR27" s="352"/>
      <c r="AS27" s="353" t="e">
        <f t="shared" si="16"/>
        <v>#REF!</v>
      </c>
      <c r="AT27" s="352"/>
    </row>
    <row r="28" spans="1:46" ht="9.9499999999999993" customHeight="1" thickBot="1">
      <c r="A28" s="292">
        <f t="shared" si="19"/>
        <v>22</v>
      </c>
      <c r="B28" s="288"/>
      <c r="C28" s="292" t="s">
        <v>150</v>
      </c>
      <c r="D28" s="367">
        <v>0.35416666666666669</v>
      </c>
      <c r="E28" s="367">
        <v>0.54166666666666663</v>
      </c>
      <c r="F28" s="367">
        <v>0.5625</v>
      </c>
      <c r="G28" s="367">
        <v>0.75</v>
      </c>
      <c r="H28" s="367">
        <v>0.35416666666666669</v>
      </c>
      <c r="I28" s="367">
        <v>0.54166666666666663</v>
      </c>
      <c r="J28" s="367">
        <v>0.58333333333333337</v>
      </c>
      <c r="K28" s="367">
        <v>0.70833333333333337</v>
      </c>
      <c r="L28" s="367">
        <v>0.35416666666666669</v>
      </c>
      <c r="M28" s="367">
        <v>0.54166666666666663</v>
      </c>
      <c r="N28" s="367">
        <v>0.58333333333333337</v>
      </c>
      <c r="O28" s="367">
        <v>0.75</v>
      </c>
      <c r="P28" s="367">
        <v>0.35416666666666669</v>
      </c>
      <c r="Q28" s="367">
        <v>0.54166666666666663</v>
      </c>
      <c r="R28" s="367">
        <v>0.5625</v>
      </c>
      <c r="S28" s="367">
        <v>0.75</v>
      </c>
      <c r="T28" s="349">
        <v>0</v>
      </c>
      <c r="U28" s="349">
        <v>0</v>
      </c>
      <c r="V28" s="367">
        <v>0.5625</v>
      </c>
      <c r="W28" s="367">
        <v>0.75</v>
      </c>
      <c r="X28" s="256"/>
      <c r="Y28" s="256"/>
      <c r="Z28" s="347">
        <f t="shared" si="0"/>
        <v>0.18749999999999994</v>
      </c>
      <c r="AA28" s="347">
        <f t="shared" si="1"/>
        <v>0.1875</v>
      </c>
      <c r="AB28" s="347">
        <f t="shared" si="2"/>
        <v>0.18749999999999994</v>
      </c>
      <c r="AC28" s="347">
        <f t="shared" si="3"/>
        <v>0.125</v>
      </c>
      <c r="AD28" s="347">
        <f t="shared" si="4"/>
        <v>0.18749999999999994</v>
      </c>
      <c r="AE28" s="347">
        <f t="shared" si="5"/>
        <v>0.16666666666666663</v>
      </c>
      <c r="AF28" s="347">
        <f t="shared" si="6"/>
        <v>0.18749999999999994</v>
      </c>
      <c r="AG28" s="347">
        <f t="shared" si="7"/>
        <v>0.1875</v>
      </c>
      <c r="AH28" s="347">
        <f t="shared" si="8"/>
        <v>0</v>
      </c>
      <c r="AI28" s="347">
        <f t="shared" si="9"/>
        <v>0.1875</v>
      </c>
      <c r="AJ28" s="358">
        <f t="shared" si="10"/>
        <v>8.9999999999999982</v>
      </c>
      <c r="AK28" s="358">
        <f t="shared" si="11"/>
        <v>7.4999999999999982</v>
      </c>
      <c r="AL28" s="358">
        <f t="shared" si="12"/>
        <v>8.4999999999999982</v>
      </c>
      <c r="AM28" s="358">
        <f t="shared" si="13"/>
        <v>8.9999999999999982</v>
      </c>
      <c r="AN28" s="358">
        <f t="shared" si="14"/>
        <v>4.5</v>
      </c>
      <c r="AO28" s="359">
        <f t="shared" si="15"/>
        <v>38.499999999999993</v>
      </c>
      <c r="AP28" s="350"/>
      <c r="AQ28" s="351" t="s">
        <v>195</v>
      </c>
      <c r="AR28" s="352"/>
      <c r="AS28" s="353" t="e">
        <f t="shared" si="16"/>
        <v>#REF!</v>
      </c>
      <c r="AT28" s="352"/>
    </row>
    <row r="29" spans="1:46" ht="9.9499999999999993" customHeight="1" thickBot="1">
      <c r="A29" s="292">
        <f t="shared" si="19"/>
        <v>23</v>
      </c>
      <c r="B29" s="288"/>
      <c r="C29" s="292" t="s">
        <v>45</v>
      </c>
      <c r="D29" s="367">
        <v>0.45833333333333331</v>
      </c>
      <c r="E29" s="367">
        <v>0.54166666666666663</v>
      </c>
      <c r="F29" s="367">
        <v>0.58333333333333337</v>
      </c>
      <c r="G29" s="367">
        <v>0.83333333333333337</v>
      </c>
      <c r="H29" s="367">
        <v>0.375</v>
      </c>
      <c r="I29" s="367">
        <v>0.5</v>
      </c>
      <c r="J29" s="367">
        <v>0.58333333333333337</v>
      </c>
      <c r="K29" s="367">
        <v>0.75</v>
      </c>
      <c r="L29" s="349">
        <v>0</v>
      </c>
      <c r="M29" s="349">
        <v>0</v>
      </c>
      <c r="N29" s="367">
        <v>0.54166666666666663</v>
      </c>
      <c r="O29" s="367">
        <v>0.625</v>
      </c>
      <c r="P29" s="367">
        <v>0.375</v>
      </c>
      <c r="Q29" s="367">
        <v>0.5</v>
      </c>
      <c r="R29" s="367">
        <v>0.58333333333333337</v>
      </c>
      <c r="S29" s="367">
        <v>0.83333333333333337</v>
      </c>
      <c r="T29" s="367">
        <v>0.375</v>
      </c>
      <c r="U29" s="367">
        <v>0.5</v>
      </c>
      <c r="V29" s="367">
        <v>0.54166666666666663</v>
      </c>
      <c r="W29" s="367">
        <v>0.75</v>
      </c>
      <c r="X29" s="256"/>
      <c r="Y29" s="256"/>
      <c r="Z29" s="347">
        <f t="shared" si="0"/>
        <v>8.3333333333333315E-2</v>
      </c>
      <c r="AA29" s="347">
        <f t="shared" si="1"/>
        <v>0.25</v>
      </c>
      <c r="AB29" s="347">
        <f t="shared" si="2"/>
        <v>0.125</v>
      </c>
      <c r="AC29" s="347">
        <f t="shared" si="3"/>
        <v>0.16666666666666663</v>
      </c>
      <c r="AD29" s="347">
        <f t="shared" si="4"/>
        <v>0</v>
      </c>
      <c r="AE29" s="347">
        <f t="shared" si="5"/>
        <v>8.333333333333337E-2</v>
      </c>
      <c r="AF29" s="347">
        <f t="shared" si="6"/>
        <v>0.125</v>
      </c>
      <c r="AG29" s="347">
        <f t="shared" si="7"/>
        <v>0.25</v>
      </c>
      <c r="AH29" s="347">
        <f t="shared" si="8"/>
        <v>0.125</v>
      </c>
      <c r="AI29" s="347">
        <f t="shared" si="9"/>
        <v>0.20833333333333337</v>
      </c>
      <c r="AJ29" s="358">
        <f t="shared" si="10"/>
        <v>8</v>
      </c>
      <c r="AK29" s="358">
        <f t="shared" si="11"/>
        <v>6.9999999999999991</v>
      </c>
      <c r="AL29" s="358">
        <f t="shared" si="12"/>
        <v>2.0000000000000009</v>
      </c>
      <c r="AM29" s="358">
        <f t="shared" si="13"/>
        <v>9</v>
      </c>
      <c r="AN29" s="358">
        <f t="shared" si="14"/>
        <v>8</v>
      </c>
      <c r="AO29" s="359">
        <f t="shared" si="15"/>
        <v>34</v>
      </c>
      <c r="AP29" s="350"/>
      <c r="AQ29" s="351" t="s">
        <v>195</v>
      </c>
      <c r="AR29" s="352"/>
      <c r="AS29" s="353" t="e">
        <f t="shared" si="16"/>
        <v>#REF!</v>
      </c>
      <c r="AT29" s="352"/>
    </row>
    <row r="30" spans="1:46" ht="9.9499999999999993" customHeight="1" thickBot="1">
      <c r="A30" s="292">
        <f t="shared" si="19"/>
        <v>24</v>
      </c>
      <c r="B30" s="288"/>
      <c r="C30" s="292" t="s">
        <v>155</v>
      </c>
      <c r="D30" s="367">
        <v>0.33333333333333331</v>
      </c>
      <c r="E30" s="367">
        <v>0.52083333333333337</v>
      </c>
      <c r="F30" s="367">
        <v>0.58333333333333337</v>
      </c>
      <c r="G30" s="367">
        <v>0.79166666666666663</v>
      </c>
      <c r="H30" s="367">
        <v>0.33333333333333331</v>
      </c>
      <c r="I30" s="367">
        <v>0.54166666666666663</v>
      </c>
      <c r="J30" s="367">
        <v>0.58333333333333337</v>
      </c>
      <c r="K30" s="367">
        <v>0.83333333333333337</v>
      </c>
      <c r="L30" s="367">
        <v>0.33333333333333331</v>
      </c>
      <c r="M30" s="367">
        <v>0.52083333333333337</v>
      </c>
      <c r="N30" s="349">
        <v>0</v>
      </c>
      <c r="O30" s="349">
        <v>0</v>
      </c>
      <c r="P30" s="367">
        <v>0.33333333333333331</v>
      </c>
      <c r="Q30" s="367">
        <v>0.52083333333333337</v>
      </c>
      <c r="R30" s="367">
        <v>0.58333333333333337</v>
      </c>
      <c r="S30" s="367">
        <v>0.75</v>
      </c>
      <c r="T30" s="349">
        <v>0</v>
      </c>
      <c r="U30" s="349">
        <v>0</v>
      </c>
      <c r="V30" s="349">
        <v>0</v>
      </c>
      <c r="W30" s="349">
        <v>0</v>
      </c>
      <c r="X30" s="256"/>
      <c r="Y30" s="256"/>
      <c r="Z30" s="347">
        <f t="shared" si="0"/>
        <v>0.18750000000000006</v>
      </c>
      <c r="AA30" s="347">
        <f t="shared" si="1"/>
        <v>0.20833333333333326</v>
      </c>
      <c r="AB30" s="347">
        <f t="shared" si="2"/>
        <v>0.20833333333333331</v>
      </c>
      <c r="AC30" s="347">
        <f t="shared" si="3"/>
        <v>0.25</v>
      </c>
      <c r="AD30" s="347">
        <f t="shared" si="4"/>
        <v>0.18750000000000006</v>
      </c>
      <c r="AE30" s="347">
        <f t="shared" si="5"/>
        <v>0</v>
      </c>
      <c r="AF30" s="347">
        <f t="shared" si="6"/>
        <v>0.18750000000000006</v>
      </c>
      <c r="AG30" s="347">
        <f t="shared" si="7"/>
        <v>0.16666666666666663</v>
      </c>
      <c r="AH30" s="347">
        <f t="shared" si="8"/>
        <v>0</v>
      </c>
      <c r="AI30" s="347">
        <f t="shared" si="9"/>
        <v>0</v>
      </c>
      <c r="AJ30" s="358">
        <f t="shared" si="10"/>
        <v>9.5</v>
      </c>
      <c r="AK30" s="358">
        <f t="shared" si="11"/>
        <v>11</v>
      </c>
      <c r="AL30" s="358">
        <f t="shared" si="12"/>
        <v>4.5000000000000018</v>
      </c>
      <c r="AM30" s="358">
        <f t="shared" si="13"/>
        <v>8.5</v>
      </c>
      <c r="AN30" s="358">
        <f t="shared" si="14"/>
        <v>0</v>
      </c>
      <c r="AO30" s="359">
        <f t="shared" si="15"/>
        <v>33.5</v>
      </c>
      <c r="AP30" s="350"/>
      <c r="AQ30" s="351" t="s">
        <v>195</v>
      </c>
      <c r="AR30" s="352"/>
      <c r="AS30" s="353" t="e">
        <f t="shared" si="16"/>
        <v>#REF!</v>
      </c>
      <c r="AT30" s="352"/>
    </row>
    <row r="31" spans="1:46" ht="9.9499999999999993" customHeight="1" thickBot="1">
      <c r="A31" s="292">
        <f t="shared" si="19"/>
        <v>25</v>
      </c>
      <c r="B31" s="288"/>
      <c r="C31" s="292" t="s">
        <v>99</v>
      </c>
      <c r="D31" s="367">
        <v>0.38541666666666669</v>
      </c>
      <c r="E31" s="367">
        <v>0.51041666666666663</v>
      </c>
      <c r="F31" s="367">
        <v>0.5625</v>
      </c>
      <c r="G31" s="367">
        <v>0.75</v>
      </c>
      <c r="H31" s="367">
        <v>0.375</v>
      </c>
      <c r="I31" s="367">
        <v>0.52083333333333337</v>
      </c>
      <c r="J31" s="367">
        <v>0.58333333333333337</v>
      </c>
      <c r="K31" s="367">
        <v>0.75</v>
      </c>
      <c r="L31" s="349">
        <v>0</v>
      </c>
      <c r="M31" s="349">
        <v>0</v>
      </c>
      <c r="N31" s="349">
        <v>0</v>
      </c>
      <c r="O31" s="349">
        <v>0</v>
      </c>
      <c r="P31" s="367">
        <v>0.375</v>
      </c>
      <c r="Q31" s="367">
        <v>0.5</v>
      </c>
      <c r="R31" s="367">
        <v>0.5625</v>
      </c>
      <c r="S31" s="367">
        <v>0.72916666666666663</v>
      </c>
      <c r="T31" s="367">
        <v>0.375</v>
      </c>
      <c r="U31" s="367">
        <v>0.52083333333333337</v>
      </c>
      <c r="V31" s="367">
        <v>0.58333333333333337</v>
      </c>
      <c r="W31" s="367">
        <v>0.75</v>
      </c>
      <c r="X31" s="256"/>
      <c r="Y31" s="256"/>
      <c r="Z31" s="347">
        <f t="shared" si="0"/>
        <v>0.12499999999999994</v>
      </c>
      <c r="AA31" s="347">
        <f t="shared" si="1"/>
        <v>0.1875</v>
      </c>
      <c r="AB31" s="347">
        <f t="shared" si="2"/>
        <v>0.14583333333333337</v>
      </c>
      <c r="AC31" s="347">
        <f t="shared" si="3"/>
        <v>0.16666666666666663</v>
      </c>
      <c r="AD31" s="347">
        <f t="shared" si="4"/>
        <v>0</v>
      </c>
      <c r="AE31" s="347">
        <f t="shared" si="5"/>
        <v>0</v>
      </c>
      <c r="AF31" s="347">
        <f t="shared" si="6"/>
        <v>0.125</v>
      </c>
      <c r="AG31" s="347">
        <f t="shared" si="7"/>
        <v>0.16666666666666663</v>
      </c>
      <c r="AH31" s="347">
        <f t="shared" si="8"/>
        <v>0.14583333333333337</v>
      </c>
      <c r="AI31" s="347">
        <f t="shared" si="9"/>
        <v>0.16666666666666663</v>
      </c>
      <c r="AJ31" s="358">
        <f t="shared" si="10"/>
        <v>7.4999999999999982</v>
      </c>
      <c r="AK31" s="358">
        <f t="shared" si="11"/>
        <v>7.5</v>
      </c>
      <c r="AL31" s="358">
        <f t="shared" si="12"/>
        <v>0</v>
      </c>
      <c r="AM31" s="358">
        <f t="shared" si="13"/>
        <v>6.9999999999999991</v>
      </c>
      <c r="AN31" s="358">
        <f t="shared" si="14"/>
        <v>7.5</v>
      </c>
      <c r="AO31" s="359">
        <f t="shared" si="15"/>
        <v>29.499999999999996</v>
      </c>
      <c r="AP31" s="350"/>
      <c r="AQ31" s="351" t="s">
        <v>195</v>
      </c>
      <c r="AR31" s="352"/>
      <c r="AS31" s="353" t="e">
        <f t="shared" si="16"/>
        <v>#REF!</v>
      </c>
      <c r="AT31" s="352"/>
    </row>
    <row r="32" spans="1:46" ht="9.9499999999999993" customHeight="1" thickBot="1">
      <c r="A32" s="292">
        <f t="shared" si="19"/>
        <v>26</v>
      </c>
      <c r="B32" s="289"/>
      <c r="C32" s="293" t="s">
        <v>36</v>
      </c>
      <c r="D32" s="367">
        <v>0.375</v>
      </c>
      <c r="E32" s="367">
        <v>0.52083333333333337</v>
      </c>
      <c r="F32" s="367">
        <v>0.58333333333333337</v>
      </c>
      <c r="G32" s="367">
        <v>0.79166666666666663</v>
      </c>
      <c r="H32" s="367">
        <v>0.33333333333333331</v>
      </c>
      <c r="I32" s="367">
        <v>0.52083333333333337</v>
      </c>
      <c r="J32" s="367">
        <v>0.54166666666666663</v>
      </c>
      <c r="K32" s="367">
        <v>0.75</v>
      </c>
      <c r="L32" s="349">
        <v>0</v>
      </c>
      <c r="M32" s="349">
        <v>0</v>
      </c>
      <c r="N32" s="367">
        <v>0.5625</v>
      </c>
      <c r="O32" s="367">
        <v>0.75</v>
      </c>
      <c r="P32" s="367">
        <v>0.375</v>
      </c>
      <c r="Q32" s="367">
        <v>0.52083333333333337</v>
      </c>
      <c r="R32" s="367">
        <v>0.54166666666666663</v>
      </c>
      <c r="S32" s="367">
        <v>0.75</v>
      </c>
      <c r="T32" s="367">
        <v>0.33333333333333331</v>
      </c>
      <c r="U32" s="367">
        <v>0.52083333333333337</v>
      </c>
      <c r="V32" s="367">
        <v>0.54166666666666663</v>
      </c>
      <c r="W32" s="367">
        <v>0.6875</v>
      </c>
      <c r="X32" s="256"/>
      <c r="Y32" s="256"/>
      <c r="Z32" s="347">
        <f t="shared" si="0"/>
        <v>0.14583333333333337</v>
      </c>
      <c r="AA32" s="347">
        <f t="shared" si="1"/>
        <v>0.20833333333333326</v>
      </c>
      <c r="AB32" s="347">
        <f t="shared" si="2"/>
        <v>0.18750000000000006</v>
      </c>
      <c r="AC32" s="347">
        <f t="shared" si="3"/>
        <v>0.20833333333333337</v>
      </c>
      <c r="AD32" s="347">
        <f t="shared" si="4"/>
        <v>0</v>
      </c>
      <c r="AE32" s="347">
        <f t="shared" si="5"/>
        <v>0.1875</v>
      </c>
      <c r="AF32" s="347">
        <f t="shared" si="6"/>
        <v>0.14583333333333337</v>
      </c>
      <c r="AG32" s="347">
        <f t="shared" si="7"/>
        <v>0.20833333333333337</v>
      </c>
      <c r="AH32" s="347">
        <f t="shared" si="8"/>
        <v>0.18750000000000006</v>
      </c>
      <c r="AI32" s="347">
        <f t="shared" si="9"/>
        <v>0.14583333333333337</v>
      </c>
      <c r="AJ32" s="358">
        <f t="shared" si="10"/>
        <v>8.5</v>
      </c>
      <c r="AK32" s="358">
        <f t="shared" si="11"/>
        <v>9.5000000000000018</v>
      </c>
      <c r="AL32" s="358">
        <f t="shared" si="12"/>
        <v>4.5</v>
      </c>
      <c r="AM32" s="358">
        <f t="shared" si="13"/>
        <v>8.5000000000000018</v>
      </c>
      <c r="AN32" s="358">
        <f t="shared" si="14"/>
        <v>8.0000000000000018</v>
      </c>
      <c r="AO32" s="359">
        <f t="shared" si="15"/>
        <v>39</v>
      </c>
      <c r="AP32" s="350"/>
      <c r="AQ32" s="351" t="s">
        <v>195</v>
      </c>
      <c r="AR32" s="352"/>
      <c r="AS32" s="353" t="e">
        <f t="shared" si="16"/>
        <v>#REF!</v>
      </c>
      <c r="AT32" s="352"/>
    </row>
    <row r="33" spans="1:46" ht="9.9499999999999993" customHeight="1" thickBot="1">
      <c r="A33" s="292">
        <f t="shared" si="19"/>
        <v>27</v>
      </c>
      <c r="B33" s="288"/>
      <c r="C33" s="292" t="s">
        <v>117</v>
      </c>
      <c r="D33" s="349">
        <v>0</v>
      </c>
      <c r="E33" s="349">
        <v>0</v>
      </c>
      <c r="F33" s="349">
        <v>0</v>
      </c>
      <c r="G33" s="349">
        <v>0</v>
      </c>
      <c r="H33" s="349">
        <v>0</v>
      </c>
      <c r="I33" s="349">
        <v>0</v>
      </c>
      <c r="J33" s="349">
        <v>0</v>
      </c>
      <c r="K33" s="349">
        <v>0</v>
      </c>
      <c r="L33" s="349">
        <v>0</v>
      </c>
      <c r="M33" s="349">
        <v>0</v>
      </c>
      <c r="N33" s="349">
        <v>0</v>
      </c>
      <c r="O33" s="349">
        <v>0</v>
      </c>
      <c r="P33" s="349">
        <v>0</v>
      </c>
      <c r="Q33" s="349">
        <v>0</v>
      </c>
      <c r="R33" s="349">
        <v>0</v>
      </c>
      <c r="S33" s="349">
        <v>0</v>
      </c>
      <c r="T33" s="349">
        <v>0</v>
      </c>
      <c r="U33" s="349">
        <v>0</v>
      </c>
      <c r="V33" s="349">
        <v>0</v>
      </c>
      <c r="W33" s="349">
        <v>0</v>
      </c>
      <c r="X33" s="256"/>
      <c r="Y33" s="256"/>
      <c r="Z33" s="347">
        <f t="shared" si="0"/>
        <v>0</v>
      </c>
      <c r="AA33" s="347">
        <f t="shared" si="1"/>
        <v>0</v>
      </c>
      <c r="AB33" s="347">
        <f t="shared" si="2"/>
        <v>0</v>
      </c>
      <c r="AC33" s="347">
        <f t="shared" si="3"/>
        <v>0</v>
      </c>
      <c r="AD33" s="347">
        <f t="shared" si="4"/>
        <v>0</v>
      </c>
      <c r="AE33" s="347">
        <f t="shared" si="5"/>
        <v>0</v>
      </c>
      <c r="AF33" s="347">
        <f t="shared" si="6"/>
        <v>0</v>
      </c>
      <c r="AG33" s="347">
        <f t="shared" si="7"/>
        <v>0</v>
      </c>
      <c r="AH33" s="347">
        <f t="shared" si="8"/>
        <v>0</v>
      </c>
      <c r="AI33" s="347">
        <f t="shared" si="9"/>
        <v>0</v>
      </c>
      <c r="AJ33" s="358">
        <f t="shared" si="10"/>
        <v>0</v>
      </c>
      <c r="AK33" s="358">
        <f t="shared" si="11"/>
        <v>0</v>
      </c>
      <c r="AL33" s="358">
        <f t="shared" si="12"/>
        <v>0</v>
      </c>
      <c r="AM33" s="358">
        <f t="shared" si="13"/>
        <v>0</v>
      </c>
      <c r="AN33" s="358">
        <f t="shared" si="14"/>
        <v>0</v>
      </c>
      <c r="AO33" s="359">
        <f t="shared" si="15"/>
        <v>0</v>
      </c>
      <c r="AP33" s="350"/>
      <c r="AQ33" s="351" t="s">
        <v>195</v>
      </c>
      <c r="AR33" s="352"/>
      <c r="AS33" s="353" t="e">
        <f t="shared" si="16"/>
        <v>#REF!</v>
      </c>
      <c r="AT33" s="352"/>
    </row>
    <row r="34" spans="1:46" ht="9.9499999999999993" customHeight="1" thickBot="1">
      <c r="A34" s="292">
        <f t="shared" si="19"/>
        <v>28</v>
      </c>
      <c r="B34" s="288"/>
      <c r="C34" s="292" t="s">
        <v>46</v>
      </c>
      <c r="D34" s="349">
        <v>0</v>
      </c>
      <c r="E34" s="349">
        <v>0</v>
      </c>
      <c r="F34" s="349">
        <v>0</v>
      </c>
      <c r="G34" s="349">
        <v>0</v>
      </c>
      <c r="H34" s="349">
        <v>0</v>
      </c>
      <c r="I34" s="349">
        <v>0</v>
      </c>
      <c r="J34" s="349">
        <v>0</v>
      </c>
      <c r="K34" s="349">
        <v>0</v>
      </c>
      <c r="L34" s="349">
        <v>0</v>
      </c>
      <c r="M34" s="349">
        <v>0</v>
      </c>
      <c r="N34" s="349">
        <v>0</v>
      </c>
      <c r="O34" s="349">
        <v>0</v>
      </c>
      <c r="P34" s="349">
        <v>0</v>
      </c>
      <c r="Q34" s="349">
        <v>0</v>
      </c>
      <c r="R34" s="349">
        <v>0</v>
      </c>
      <c r="S34" s="349">
        <v>0</v>
      </c>
      <c r="T34" s="349">
        <v>0</v>
      </c>
      <c r="U34" s="349">
        <v>0</v>
      </c>
      <c r="V34" s="349">
        <v>0</v>
      </c>
      <c r="W34" s="349">
        <v>0</v>
      </c>
      <c r="X34" s="256"/>
      <c r="Y34" s="256"/>
      <c r="Z34" s="347">
        <f t="shared" si="0"/>
        <v>0</v>
      </c>
      <c r="AA34" s="347">
        <f t="shared" si="1"/>
        <v>0</v>
      </c>
      <c r="AB34" s="347">
        <f t="shared" si="2"/>
        <v>0</v>
      </c>
      <c r="AC34" s="347">
        <f t="shared" si="3"/>
        <v>0</v>
      </c>
      <c r="AD34" s="347">
        <f t="shared" si="4"/>
        <v>0</v>
      </c>
      <c r="AE34" s="347">
        <f t="shared" si="5"/>
        <v>0</v>
      </c>
      <c r="AF34" s="347">
        <f t="shared" si="6"/>
        <v>0</v>
      </c>
      <c r="AG34" s="347">
        <f t="shared" si="7"/>
        <v>0</v>
      </c>
      <c r="AH34" s="347">
        <f t="shared" si="8"/>
        <v>0</v>
      </c>
      <c r="AI34" s="347">
        <f t="shared" si="9"/>
        <v>0</v>
      </c>
      <c r="AJ34" s="358">
        <f t="shared" si="10"/>
        <v>0</v>
      </c>
      <c r="AK34" s="358">
        <f t="shared" si="11"/>
        <v>0</v>
      </c>
      <c r="AL34" s="358">
        <f t="shared" si="12"/>
        <v>0</v>
      </c>
      <c r="AM34" s="358">
        <f t="shared" si="13"/>
        <v>0</v>
      </c>
      <c r="AN34" s="358">
        <f t="shared" si="14"/>
        <v>0</v>
      </c>
      <c r="AO34" s="359">
        <f t="shared" si="15"/>
        <v>0</v>
      </c>
      <c r="AP34" s="350"/>
      <c r="AQ34" s="351" t="s">
        <v>195</v>
      </c>
      <c r="AR34" s="352"/>
      <c r="AS34" s="353" t="e">
        <f t="shared" si="16"/>
        <v>#REF!</v>
      </c>
      <c r="AT34" s="352"/>
    </row>
    <row r="35" spans="1:46" ht="9.9499999999999993" customHeight="1" thickBot="1">
      <c r="A35" s="292">
        <f t="shared" si="19"/>
        <v>29</v>
      </c>
      <c r="B35" s="296"/>
      <c r="C35" s="291" t="s">
        <v>112</v>
      </c>
      <c r="D35" s="349">
        <v>0</v>
      </c>
      <c r="E35" s="349">
        <v>0</v>
      </c>
      <c r="F35" s="367">
        <v>0.52083333333333337</v>
      </c>
      <c r="G35" s="367">
        <v>0.83333333333333337</v>
      </c>
      <c r="H35" s="367">
        <v>0.375</v>
      </c>
      <c r="I35" s="367">
        <v>0.54166666666666663</v>
      </c>
      <c r="J35" s="367">
        <v>0.58333333333333337</v>
      </c>
      <c r="K35" s="367">
        <v>0.75</v>
      </c>
      <c r="L35" s="349">
        <v>0</v>
      </c>
      <c r="M35" s="349">
        <v>0</v>
      </c>
      <c r="N35" s="349">
        <v>0</v>
      </c>
      <c r="O35" s="349">
        <v>0</v>
      </c>
      <c r="P35" s="367">
        <v>0.375</v>
      </c>
      <c r="Q35" s="367">
        <v>0.54166666666666663</v>
      </c>
      <c r="R35" s="367">
        <v>0.58333333333333337</v>
      </c>
      <c r="S35" s="367">
        <v>0.75</v>
      </c>
      <c r="T35" s="349">
        <v>0</v>
      </c>
      <c r="U35" s="349">
        <v>0</v>
      </c>
      <c r="V35" s="367">
        <v>0.54166666666666663</v>
      </c>
      <c r="W35" s="367">
        <v>0.72916666666666663</v>
      </c>
      <c r="X35" s="256"/>
      <c r="Y35" s="256"/>
      <c r="Z35" s="347">
        <f t="shared" si="0"/>
        <v>0</v>
      </c>
      <c r="AA35" s="347">
        <f t="shared" si="1"/>
        <v>0.3125</v>
      </c>
      <c r="AB35" s="347">
        <f t="shared" si="2"/>
        <v>0.16666666666666663</v>
      </c>
      <c r="AC35" s="347">
        <f t="shared" si="3"/>
        <v>0.16666666666666663</v>
      </c>
      <c r="AD35" s="347">
        <f t="shared" si="4"/>
        <v>0</v>
      </c>
      <c r="AE35" s="347">
        <f t="shared" si="5"/>
        <v>0</v>
      </c>
      <c r="AF35" s="347">
        <f t="shared" si="6"/>
        <v>0.16666666666666663</v>
      </c>
      <c r="AG35" s="347">
        <f t="shared" si="7"/>
        <v>0.16666666666666663</v>
      </c>
      <c r="AH35" s="347">
        <f t="shared" si="8"/>
        <v>0</v>
      </c>
      <c r="AI35" s="347">
        <f t="shared" si="9"/>
        <v>0.1875</v>
      </c>
      <c r="AJ35" s="358">
        <f t="shared" si="10"/>
        <v>7.5</v>
      </c>
      <c r="AK35" s="358">
        <f t="shared" si="11"/>
        <v>7.9999999999999982</v>
      </c>
      <c r="AL35" s="358">
        <f t="shared" si="12"/>
        <v>0</v>
      </c>
      <c r="AM35" s="358">
        <f t="shared" si="13"/>
        <v>7.9999999999999982</v>
      </c>
      <c r="AN35" s="358">
        <f t="shared" si="14"/>
        <v>4.5</v>
      </c>
      <c r="AO35" s="359">
        <f t="shared" si="15"/>
        <v>27.999999999999996</v>
      </c>
      <c r="AP35" s="350"/>
      <c r="AQ35" s="351" t="s">
        <v>195</v>
      </c>
      <c r="AR35" s="352"/>
      <c r="AS35" s="353" t="e">
        <f t="shared" si="16"/>
        <v>#REF!</v>
      </c>
      <c r="AT35" s="352"/>
    </row>
    <row r="36" spans="1:46" ht="9.9499999999999993" customHeight="1" thickBot="1">
      <c r="A36" s="292">
        <f t="shared" si="19"/>
        <v>30</v>
      </c>
      <c r="B36" s="289"/>
      <c r="C36" s="293" t="s">
        <v>86</v>
      </c>
      <c r="D36" s="366">
        <v>0.375</v>
      </c>
      <c r="E36" s="366">
        <v>0.54166666666666663</v>
      </c>
      <c r="F36" s="366">
        <v>0.58333333333333337</v>
      </c>
      <c r="G36" s="366">
        <v>0.75</v>
      </c>
      <c r="H36" s="366">
        <v>0.35416666666666669</v>
      </c>
      <c r="I36" s="366">
        <v>0.54166666666666663</v>
      </c>
      <c r="J36" s="366">
        <v>0.58333333333333337</v>
      </c>
      <c r="K36" s="366">
        <v>0.75</v>
      </c>
      <c r="L36" s="366">
        <v>0.35416666666666669</v>
      </c>
      <c r="M36" s="366">
        <v>0.52083333333333337</v>
      </c>
      <c r="N36" s="366">
        <v>0.58333333333333337</v>
      </c>
      <c r="O36" s="366">
        <v>0.83333333333333337</v>
      </c>
      <c r="P36" s="366">
        <v>0.375</v>
      </c>
      <c r="Q36" s="366">
        <v>0.5625</v>
      </c>
      <c r="R36" s="366">
        <v>0.58333333333333337</v>
      </c>
      <c r="S36" s="366">
        <v>0.75</v>
      </c>
      <c r="T36" s="366">
        <v>0.375</v>
      </c>
      <c r="U36" s="366">
        <v>0.54166666666666663</v>
      </c>
      <c r="V36" s="349">
        <v>0</v>
      </c>
      <c r="W36" s="349">
        <v>0</v>
      </c>
      <c r="X36" s="256"/>
      <c r="Y36" s="256"/>
      <c r="Z36" s="347">
        <f t="shared" si="0"/>
        <v>0.16666666666666663</v>
      </c>
      <c r="AA36" s="347">
        <f t="shared" si="1"/>
        <v>0.16666666666666663</v>
      </c>
      <c r="AB36" s="347">
        <f t="shared" si="2"/>
        <v>0.18749999999999994</v>
      </c>
      <c r="AC36" s="347">
        <f t="shared" si="3"/>
        <v>0.16666666666666663</v>
      </c>
      <c r="AD36" s="347">
        <f t="shared" si="4"/>
        <v>0.16666666666666669</v>
      </c>
      <c r="AE36" s="347">
        <f t="shared" si="5"/>
        <v>0.25</v>
      </c>
      <c r="AF36" s="347">
        <f t="shared" si="6"/>
        <v>0.1875</v>
      </c>
      <c r="AG36" s="347">
        <f t="shared" si="7"/>
        <v>0.16666666666666663</v>
      </c>
      <c r="AH36" s="347">
        <f t="shared" si="8"/>
        <v>0.16666666666666663</v>
      </c>
      <c r="AI36" s="347">
        <f t="shared" si="9"/>
        <v>0</v>
      </c>
      <c r="AJ36" s="358">
        <f t="shared" si="10"/>
        <v>7.9999999999999982</v>
      </c>
      <c r="AK36" s="358">
        <f t="shared" si="11"/>
        <v>8.4999999999999982</v>
      </c>
      <c r="AL36" s="358">
        <f t="shared" si="12"/>
        <v>10</v>
      </c>
      <c r="AM36" s="358">
        <f t="shared" si="13"/>
        <v>8.5</v>
      </c>
      <c r="AN36" s="358">
        <f t="shared" si="14"/>
        <v>3.9999999999999991</v>
      </c>
      <c r="AO36" s="359">
        <f t="shared" si="15"/>
        <v>39</v>
      </c>
      <c r="AP36" s="350"/>
      <c r="AQ36" s="351" t="s">
        <v>195</v>
      </c>
      <c r="AR36" s="352"/>
      <c r="AS36" s="353" t="e">
        <f t="shared" si="16"/>
        <v>#REF!</v>
      </c>
      <c r="AT36" s="352"/>
    </row>
    <row r="37" spans="1:46" ht="9.9499999999999993" customHeight="1" thickBot="1">
      <c r="A37" s="292">
        <f t="shared" si="19"/>
        <v>31</v>
      </c>
      <c r="B37" s="289"/>
      <c r="C37" s="293" t="s">
        <v>151</v>
      </c>
      <c r="D37" s="367">
        <v>0.375</v>
      </c>
      <c r="E37" s="367">
        <v>0.5</v>
      </c>
      <c r="F37" s="367">
        <v>0.54166666666666663</v>
      </c>
      <c r="G37" s="367">
        <v>0.75</v>
      </c>
      <c r="H37" s="367">
        <v>0.33333333333333331</v>
      </c>
      <c r="I37" s="367">
        <v>0.5</v>
      </c>
      <c r="J37" s="367">
        <v>0.54166666666666663</v>
      </c>
      <c r="K37" s="367">
        <v>0.75</v>
      </c>
      <c r="L37" s="367">
        <v>0.33333333333333331</v>
      </c>
      <c r="M37" s="367">
        <v>0.5</v>
      </c>
      <c r="N37" s="367">
        <v>0.58333333333333337</v>
      </c>
      <c r="O37" s="367">
        <v>0.83333333333333337</v>
      </c>
      <c r="P37" s="367">
        <v>0.375</v>
      </c>
      <c r="Q37" s="367">
        <v>0.5</v>
      </c>
      <c r="R37" s="367">
        <v>0.54166666666666663</v>
      </c>
      <c r="S37" s="367">
        <v>0.75</v>
      </c>
      <c r="T37" s="349">
        <v>0</v>
      </c>
      <c r="U37" s="349">
        <v>0</v>
      </c>
      <c r="V37" s="367">
        <v>0.58333333333333337</v>
      </c>
      <c r="W37" s="367">
        <v>0.75</v>
      </c>
      <c r="X37" s="256"/>
      <c r="Y37" s="256"/>
      <c r="Z37" s="347">
        <f t="shared" si="0"/>
        <v>0.125</v>
      </c>
      <c r="AA37" s="347">
        <f t="shared" si="1"/>
        <v>0.20833333333333337</v>
      </c>
      <c r="AB37" s="347">
        <f t="shared" si="2"/>
        <v>0.16666666666666669</v>
      </c>
      <c r="AC37" s="347">
        <f t="shared" si="3"/>
        <v>0.20833333333333337</v>
      </c>
      <c r="AD37" s="347">
        <f t="shared" si="4"/>
        <v>0.16666666666666669</v>
      </c>
      <c r="AE37" s="347">
        <f t="shared" si="5"/>
        <v>0.25</v>
      </c>
      <c r="AF37" s="347">
        <f t="shared" si="6"/>
        <v>0.125</v>
      </c>
      <c r="AG37" s="347">
        <f t="shared" si="7"/>
        <v>0.20833333333333337</v>
      </c>
      <c r="AH37" s="347">
        <f t="shared" si="8"/>
        <v>0</v>
      </c>
      <c r="AI37" s="347">
        <f t="shared" si="9"/>
        <v>0.16666666666666663</v>
      </c>
      <c r="AJ37" s="358">
        <f t="shared" si="10"/>
        <v>8</v>
      </c>
      <c r="AK37" s="358">
        <f t="shared" si="11"/>
        <v>9.0000000000000018</v>
      </c>
      <c r="AL37" s="358">
        <f t="shared" si="12"/>
        <v>10</v>
      </c>
      <c r="AM37" s="358">
        <f t="shared" si="13"/>
        <v>8</v>
      </c>
      <c r="AN37" s="358">
        <f t="shared" si="14"/>
        <v>3.9999999999999991</v>
      </c>
      <c r="AO37" s="359">
        <f t="shared" si="15"/>
        <v>39</v>
      </c>
      <c r="AP37" s="350"/>
      <c r="AQ37" s="351" t="s">
        <v>195</v>
      </c>
      <c r="AR37" s="352"/>
      <c r="AS37" s="353" t="e">
        <f t="shared" si="16"/>
        <v>#REF!</v>
      </c>
      <c r="AT37" s="352"/>
    </row>
    <row r="38" spans="1:46" ht="9.9499999999999993" customHeight="1" thickBot="1">
      <c r="A38" s="292">
        <f t="shared" si="19"/>
        <v>32</v>
      </c>
      <c r="B38" s="288"/>
      <c r="C38" s="292" t="s">
        <v>50</v>
      </c>
      <c r="D38" s="367">
        <v>0.33333333333333331</v>
      </c>
      <c r="E38" s="367">
        <v>0.5</v>
      </c>
      <c r="F38" s="367">
        <v>0.5625</v>
      </c>
      <c r="G38" s="367">
        <v>0.75</v>
      </c>
      <c r="H38" s="367">
        <v>0.33333333333333331</v>
      </c>
      <c r="I38" s="367">
        <v>0.5</v>
      </c>
      <c r="J38" s="367">
        <v>0.54166666666666663</v>
      </c>
      <c r="K38" s="367">
        <v>0.75</v>
      </c>
      <c r="L38" s="349">
        <v>0</v>
      </c>
      <c r="M38" s="349">
        <v>0</v>
      </c>
      <c r="N38" s="367">
        <v>0.54166666666666663</v>
      </c>
      <c r="O38" s="367">
        <v>0.75</v>
      </c>
      <c r="P38" s="367">
        <v>0.35416666666666669</v>
      </c>
      <c r="Q38" s="367">
        <v>0.52083333333333337</v>
      </c>
      <c r="R38" s="367">
        <v>0.5625</v>
      </c>
      <c r="S38" s="367">
        <v>0.75</v>
      </c>
      <c r="T38" s="367">
        <v>0.35416666666666669</v>
      </c>
      <c r="U38" s="367">
        <v>0.5</v>
      </c>
      <c r="V38" s="367">
        <v>0.5625</v>
      </c>
      <c r="W38" s="367">
        <v>0.75</v>
      </c>
      <c r="X38" s="256"/>
      <c r="Y38" s="256"/>
      <c r="Z38" s="347">
        <f t="shared" si="0"/>
        <v>0.16666666666666669</v>
      </c>
      <c r="AA38" s="347">
        <f t="shared" si="1"/>
        <v>0.1875</v>
      </c>
      <c r="AB38" s="347">
        <f t="shared" si="2"/>
        <v>0.16666666666666669</v>
      </c>
      <c r="AC38" s="347">
        <f t="shared" si="3"/>
        <v>0.20833333333333337</v>
      </c>
      <c r="AD38" s="347">
        <f t="shared" si="4"/>
        <v>0</v>
      </c>
      <c r="AE38" s="347">
        <f t="shared" si="5"/>
        <v>0.20833333333333337</v>
      </c>
      <c r="AF38" s="347">
        <f t="shared" si="6"/>
        <v>0.16666666666666669</v>
      </c>
      <c r="AG38" s="347">
        <f t="shared" si="7"/>
        <v>0.1875</v>
      </c>
      <c r="AH38" s="347">
        <f t="shared" si="8"/>
        <v>0.14583333333333331</v>
      </c>
      <c r="AI38" s="347">
        <f t="shared" si="9"/>
        <v>0.1875</v>
      </c>
      <c r="AJ38" s="358">
        <f t="shared" si="10"/>
        <v>8.5</v>
      </c>
      <c r="AK38" s="358">
        <f t="shared" si="11"/>
        <v>9.0000000000000018</v>
      </c>
      <c r="AL38" s="358">
        <f t="shared" si="12"/>
        <v>5.0000000000000009</v>
      </c>
      <c r="AM38" s="358">
        <f t="shared" si="13"/>
        <v>8.5</v>
      </c>
      <c r="AN38" s="358">
        <f t="shared" si="14"/>
        <v>8</v>
      </c>
      <c r="AO38" s="359">
        <f t="shared" si="15"/>
        <v>39</v>
      </c>
      <c r="AP38" s="350"/>
      <c r="AQ38" s="351" t="s">
        <v>195</v>
      </c>
      <c r="AR38" s="352"/>
      <c r="AS38" s="353" t="e">
        <f t="shared" si="16"/>
        <v>#REF!</v>
      </c>
      <c r="AT38" s="352"/>
    </row>
    <row r="39" spans="1:46" ht="9.9499999999999993" customHeight="1" thickBot="1">
      <c r="A39" s="286"/>
      <c r="B39" s="287"/>
      <c r="C39" s="286"/>
      <c r="D39" s="367"/>
      <c r="E39" s="367"/>
      <c r="F39" s="367"/>
      <c r="G39" s="367"/>
      <c r="H39" s="367"/>
      <c r="I39" s="367"/>
      <c r="J39" s="367"/>
      <c r="K39" s="367"/>
      <c r="L39" s="349"/>
      <c r="M39" s="349"/>
      <c r="N39" s="349"/>
      <c r="O39" s="349"/>
      <c r="P39" s="367"/>
      <c r="Q39" s="367"/>
      <c r="R39" s="367"/>
      <c r="S39" s="367"/>
      <c r="T39" s="367"/>
      <c r="U39" s="367"/>
      <c r="V39" s="367"/>
      <c r="W39" s="367"/>
      <c r="X39" s="256"/>
      <c r="Y39" s="256"/>
      <c r="Z39" s="347">
        <f t="shared" si="0"/>
        <v>0</v>
      </c>
      <c r="AA39" s="347">
        <f t="shared" si="1"/>
        <v>0</v>
      </c>
      <c r="AB39" s="347">
        <f t="shared" si="2"/>
        <v>0</v>
      </c>
      <c r="AC39" s="347">
        <f t="shared" si="3"/>
        <v>0</v>
      </c>
      <c r="AD39" s="347">
        <f t="shared" si="4"/>
        <v>0</v>
      </c>
      <c r="AE39" s="347">
        <f t="shared" si="5"/>
        <v>0</v>
      </c>
      <c r="AF39" s="347">
        <f t="shared" si="6"/>
        <v>0</v>
      </c>
      <c r="AG39" s="347">
        <f t="shared" si="7"/>
        <v>0</v>
      </c>
      <c r="AH39" s="347">
        <f t="shared" si="8"/>
        <v>0</v>
      </c>
      <c r="AI39" s="347">
        <f t="shared" si="9"/>
        <v>0</v>
      </c>
      <c r="AJ39" s="358">
        <f t="shared" si="10"/>
        <v>0</v>
      </c>
      <c r="AK39" s="358">
        <f t="shared" si="11"/>
        <v>0</v>
      </c>
      <c r="AL39" s="358">
        <f t="shared" si="12"/>
        <v>0</v>
      </c>
      <c r="AM39" s="358">
        <f t="shared" si="13"/>
        <v>0</v>
      </c>
      <c r="AN39" s="358">
        <f t="shared" si="14"/>
        <v>0</v>
      </c>
      <c r="AO39" s="359">
        <f t="shared" si="15"/>
        <v>0</v>
      </c>
      <c r="AP39" s="350"/>
      <c r="AQ39" s="351" t="s">
        <v>195</v>
      </c>
      <c r="AR39" s="352"/>
      <c r="AS39" s="353" t="e">
        <f t="shared" si="16"/>
        <v>#REF!</v>
      </c>
      <c r="AT39" s="352"/>
    </row>
    <row r="40" spans="1:46" ht="9.9499999999999993" customHeight="1" thickBot="1">
      <c r="A40" s="292">
        <f>1+42</f>
        <v>43</v>
      </c>
      <c r="B40" s="289"/>
      <c r="C40" s="291" t="s">
        <v>111</v>
      </c>
      <c r="D40" s="367">
        <v>0.35416666666666669</v>
      </c>
      <c r="E40" s="367">
        <v>0.54166666666666663</v>
      </c>
      <c r="F40" s="367">
        <v>0.5625</v>
      </c>
      <c r="G40" s="367">
        <v>0.75</v>
      </c>
      <c r="H40" s="367">
        <v>0.35416666666666669</v>
      </c>
      <c r="I40" s="367">
        <v>0.54166666666666663</v>
      </c>
      <c r="J40" s="367">
        <v>0.58333333333333337</v>
      </c>
      <c r="K40" s="367">
        <v>0.70833333333333337</v>
      </c>
      <c r="L40" s="367">
        <v>0.35416666666666669</v>
      </c>
      <c r="M40" s="367">
        <v>0.54166666666666663</v>
      </c>
      <c r="N40" s="367">
        <v>0.58333333333333337</v>
      </c>
      <c r="O40" s="367">
        <v>0.75</v>
      </c>
      <c r="P40" s="367">
        <v>0.35416666666666669</v>
      </c>
      <c r="Q40" s="367">
        <v>0.54166666666666663</v>
      </c>
      <c r="R40" s="367">
        <v>0.5625</v>
      </c>
      <c r="S40" s="367">
        <v>0.75</v>
      </c>
      <c r="T40" s="349">
        <v>0</v>
      </c>
      <c r="U40" s="349">
        <v>0</v>
      </c>
      <c r="V40" s="367">
        <v>0.5625</v>
      </c>
      <c r="W40" s="367">
        <v>0.75</v>
      </c>
      <c r="X40" s="256"/>
      <c r="Y40" s="256"/>
      <c r="Z40" s="347">
        <f t="shared" si="0"/>
        <v>0.18749999999999994</v>
      </c>
      <c r="AA40" s="347">
        <f t="shared" si="1"/>
        <v>0.1875</v>
      </c>
      <c r="AB40" s="347">
        <f t="shared" si="2"/>
        <v>0.18749999999999994</v>
      </c>
      <c r="AC40" s="347">
        <f t="shared" si="3"/>
        <v>0.125</v>
      </c>
      <c r="AD40" s="347">
        <f t="shared" si="4"/>
        <v>0.18749999999999994</v>
      </c>
      <c r="AE40" s="347">
        <f t="shared" si="5"/>
        <v>0.16666666666666663</v>
      </c>
      <c r="AF40" s="347">
        <f t="shared" si="6"/>
        <v>0.18749999999999994</v>
      </c>
      <c r="AG40" s="347">
        <f t="shared" si="7"/>
        <v>0.1875</v>
      </c>
      <c r="AH40" s="347">
        <f t="shared" si="8"/>
        <v>0</v>
      </c>
      <c r="AI40" s="347">
        <f t="shared" si="9"/>
        <v>0.1875</v>
      </c>
      <c r="AJ40" s="358">
        <f t="shared" si="10"/>
        <v>8.9999999999999982</v>
      </c>
      <c r="AK40" s="358">
        <f t="shared" si="11"/>
        <v>7.4999999999999982</v>
      </c>
      <c r="AL40" s="358">
        <f t="shared" si="12"/>
        <v>8.4999999999999982</v>
      </c>
      <c r="AM40" s="358">
        <f t="shared" si="13"/>
        <v>8.9999999999999982</v>
      </c>
      <c r="AN40" s="358">
        <f t="shared" si="14"/>
        <v>4.5</v>
      </c>
      <c r="AO40" s="359">
        <f t="shared" si="15"/>
        <v>38.499999999999993</v>
      </c>
      <c r="AP40" s="350"/>
      <c r="AQ40" s="351" t="s">
        <v>195</v>
      </c>
      <c r="AR40" s="352"/>
      <c r="AS40" s="353" t="e">
        <f t="shared" si="16"/>
        <v>#REF!</v>
      </c>
      <c r="AT40" s="352"/>
    </row>
    <row r="41" spans="1:46" ht="9.9499999999999993" customHeight="1" thickBot="1">
      <c r="A41" s="292">
        <f t="shared" ref="A41:A46" si="20">1+A40</f>
        <v>44</v>
      </c>
      <c r="B41" s="288"/>
      <c r="C41" s="292" t="s">
        <v>41</v>
      </c>
      <c r="D41" s="367">
        <v>0.45833333333333331</v>
      </c>
      <c r="E41" s="367">
        <v>0.54166666666666663</v>
      </c>
      <c r="F41" s="367">
        <v>0.58333333333333337</v>
      </c>
      <c r="G41" s="367">
        <v>0.83333333333333337</v>
      </c>
      <c r="H41" s="367">
        <v>0.375</v>
      </c>
      <c r="I41" s="367">
        <v>0.5</v>
      </c>
      <c r="J41" s="367">
        <v>0.58333333333333337</v>
      </c>
      <c r="K41" s="367">
        <v>0.75</v>
      </c>
      <c r="L41" s="349">
        <v>0</v>
      </c>
      <c r="M41" s="349">
        <v>0</v>
      </c>
      <c r="N41" s="367">
        <v>0.54166666666666663</v>
      </c>
      <c r="O41" s="367">
        <v>0.625</v>
      </c>
      <c r="P41" s="367">
        <v>0.375</v>
      </c>
      <c r="Q41" s="367">
        <v>0.5</v>
      </c>
      <c r="R41" s="367">
        <v>0.58333333333333337</v>
      </c>
      <c r="S41" s="367">
        <v>0.83333333333333337</v>
      </c>
      <c r="T41" s="367">
        <v>0.375</v>
      </c>
      <c r="U41" s="367">
        <v>0.5</v>
      </c>
      <c r="V41" s="367">
        <v>0.54166666666666663</v>
      </c>
      <c r="W41" s="367">
        <v>0.75</v>
      </c>
      <c r="X41" s="256"/>
      <c r="Y41" s="256"/>
      <c r="Z41" s="347">
        <f t="shared" si="0"/>
        <v>8.3333333333333315E-2</v>
      </c>
      <c r="AA41" s="347">
        <f t="shared" si="1"/>
        <v>0.25</v>
      </c>
      <c r="AB41" s="347">
        <f t="shared" si="2"/>
        <v>0.125</v>
      </c>
      <c r="AC41" s="347">
        <f t="shared" si="3"/>
        <v>0.16666666666666663</v>
      </c>
      <c r="AD41" s="347">
        <f t="shared" si="4"/>
        <v>0</v>
      </c>
      <c r="AE41" s="347">
        <f t="shared" si="5"/>
        <v>8.333333333333337E-2</v>
      </c>
      <c r="AF41" s="347">
        <f t="shared" si="6"/>
        <v>0.125</v>
      </c>
      <c r="AG41" s="347">
        <f t="shared" si="7"/>
        <v>0.25</v>
      </c>
      <c r="AH41" s="347">
        <f t="shared" si="8"/>
        <v>0.125</v>
      </c>
      <c r="AI41" s="347">
        <f t="shared" si="9"/>
        <v>0.20833333333333337</v>
      </c>
      <c r="AJ41" s="358">
        <f t="shared" si="10"/>
        <v>8</v>
      </c>
      <c r="AK41" s="358">
        <f t="shared" si="11"/>
        <v>6.9999999999999991</v>
      </c>
      <c r="AL41" s="358">
        <f t="shared" si="12"/>
        <v>2.0000000000000009</v>
      </c>
      <c r="AM41" s="358">
        <f t="shared" si="13"/>
        <v>9</v>
      </c>
      <c r="AN41" s="358">
        <f t="shared" si="14"/>
        <v>8</v>
      </c>
      <c r="AO41" s="359">
        <f t="shared" si="15"/>
        <v>34</v>
      </c>
      <c r="AP41" s="350"/>
      <c r="AQ41" s="351" t="s">
        <v>195</v>
      </c>
      <c r="AR41" s="352"/>
      <c r="AS41" s="353" t="e">
        <f t="shared" si="16"/>
        <v>#REF!</v>
      </c>
      <c r="AT41" s="352"/>
    </row>
    <row r="42" spans="1:46" ht="9.9499999999999993" customHeight="1" thickBot="1">
      <c r="A42" s="292">
        <f t="shared" si="20"/>
        <v>45</v>
      </c>
      <c r="B42" s="289"/>
      <c r="C42" s="291" t="s">
        <v>29</v>
      </c>
      <c r="D42" s="367">
        <v>0.33333333333333331</v>
      </c>
      <c r="E42" s="367">
        <v>0.52083333333333337</v>
      </c>
      <c r="F42" s="367">
        <v>0.58333333333333337</v>
      </c>
      <c r="G42" s="367">
        <v>0.79166666666666663</v>
      </c>
      <c r="H42" s="367">
        <v>0.33333333333333331</v>
      </c>
      <c r="I42" s="367">
        <v>0.54166666666666663</v>
      </c>
      <c r="J42" s="367">
        <v>0.58333333333333337</v>
      </c>
      <c r="K42" s="367">
        <v>0.83333333333333337</v>
      </c>
      <c r="L42" s="367">
        <v>0.33333333333333331</v>
      </c>
      <c r="M42" s="367">
        <v>0.52083333333333337</v>
      </c>
      <c r="N42" s="349">
        <v>0</v>
      </c>
      <c r="O42" s="349">
        <v>0</v>
      </c>
      <c r="P42" s="367">
        <v>0.33333333333333331</v>
      </c>
      <c r="Q42" s="367">
        <v>0.52083333333333337</v>
      </c>
      <c r="R42" s="367">
        <v>0.58333333333333337</v>
      </c>
      <c r="S42" s="367">
        <v>0.75</v>
      </c>
      <c r="T42" s="349">
        <v>0</v>
      </c>
      <c r="U42" s="349">
        <v>0</v>
      </c>
      <c r="V42" s="349">
        <v>0</v>
      </c>
      <c r="W42" s="349">
        <v>0</v>
      </c>
      <c r="X42" s="256"/>
      <c r="Y42" s="256"/>
      <c r="Z42" s="347">
        <f t="shared" si="0"/>
        <v>0.18750000000000006</v>
      </c>
      <c r="AA42" s="347">
        <f t="shared" si="1"/>
        <v>0.20833333333333326</v>
      </c>
      <c r="AB42" s="347">
        <f t="shared" si="2"/>
        <v>0.20833333333333331</v>
      </c>
      <c r="AC42" s="347">
        <f t="shared" si="3"/>
        <v>0.25</v>
      </c>
      <c r="AD42" s="347">
        <f t="shared" si="4"/>
        <v>0.18750000000000006</v>
      </c>
      <c r="AE42" s="347">
        <f t="shared" si="5"/>
        <v>0</v>
      </c>
      <c r="AF42" s="347">
        <f t="shared" si="6"/>
        <v>0.18750000000000006</v>
      </c>
      <c r="AG42" s="347">
        <f t="shared" si="7"/>
        <v>0.16666666666666663</v>
      </c>
      <c r="AH42" s="347">
        <f t="shared" si="8"/>
        <v>0</v>
      </c>
      <c r="AI42" s="347">
        <f t="shared" si="9"/>
        <v>0</v>
      </c>
      <c r="AJ42" s="358">
        <f t="shared" si="10"/>
        <v>9.5</v>
      </c>
      <c r="AK42" s="358">
        <f t="shared" si="11"/>
        <v>11</v>
      </c>
      <c r="AL42" s="358">
        <f t="shared" si="12"/>
        <v>4.5000000000000018</v>
      </c>
      <c r="AM42" s="358">
        <f t="shared" si="13"/>
        <v>8.5</v>
      </c>
      <c r="AN42" s="358">
        <f t="shared" si="14"/>
        <v>0</v>
      </c>
      <c r="AO42" s="359">
        <f t="shared" si="15"/>
        <v>33.5</v>
      </c>
      <c r="AP42" s="350"/>
      <c r="AQ42" s="351" t="s">
        <v>195</v>
      </c>
      <c r="AR42" s="352"/>
      <c r="AS42" s="353" t="e">
        <f t="shared" si="16"/>
        <v>#REF!</v>
      </c>
      <c r="AT42" s="352"/>
    </row>
    <row r="43" spans="1:46" ht="9.9499999999999993" customHeight="1" thickBot="1">
      <c r="A43" s="292">
        <f t="shared" si="20"/>
        <v>46</v>
      </c>
      <c r="B43" s="289"/>
      <c r="C43" s="291" t="s">
        <v>22</v>
      </c>
      <c r="D43" s="367">
        <v>0.38541666666666669</v>
      </c>
      <c r="E43" s="367">
        <v>0.51041666666666663</v>
      </c>
      <c r="F43" s="367">
        <v>0.5625</v>
      </c>
      <c r="G43" s="367">
        <v>0.75</v>
      </c>
      <c r="H43" s="367">
        <v>0.375</v>
      </c>
      <c r="I43" s="367">
        <v>0.52083333333333337</v>
      </c>
      <c r="J43" s="367">
        <v>0.58333333333333337</v>
      </c>
      <c r="K43" s="367">
        <v>0.75</v>
      </c>
      <c r="L43" s="349">
        <v>0</v>
      </c>
      <c r="M43" s="349">
        <v>0</v>
      </c>
      <c r="N43" s="349">
        <v>0</v>
      </c>
      <c r="O43" s="349">
        <v>0</v>
      </c>
      <c r="P43" s="367">
        <v>0.375</v>
      </c>
      <c r="Q43" s="367">
        <v>0.5</v>
      </c>
      <c r="R43" s="367">
        <v>0.5625</v>
      </c>
      <c r="S43" s="367">
        <v>0.72916666666666663</v>
      </c>
      <c r="T43" s="367">
        <v>0.375</v>
      </c>
      <c r="U43" s="367">
        <v>0.52083333333333337</v>
      </c>
      <c r="V43" s="367">
        <v>0.58333333333333337</v>
      </c>
      <c r="W43" s="367">
        <v>0.75</v>
      </c>
      <c r="X43" s="256"/>
      <c r="Y43" s="256"/>
      <c r="Z43" s="347">
        <f t="shared" si="0"/>
        <v>0.12499999999999994</v>
      </c>
      <c r="AA43" s="347">
        <f t="shared" si="1"/>
        <v>0.1875</v>
      </c>
      <c r="AB43" s="347">
        <f t="shared" si="2"/>
        <v>0.14583333333333337</v>
      </c>
      <c r="AC43" s="347">
        <f t="shared" si="3"/>
        <v>0.16666666666666663</v>
      </c>
      <c r="AD43" s="347">
        <f t="shared" si="4"/>
        <v>0</v>
      </c>
      <c r="AE43" s="347">
        <f t="shared" si="5"/>
        <v>0</v>
      </c>
      <c r="AF43" s="347">
        <f t="shared" si="6"/>
        <v>0.125</v>
      </c>
      <c r="AG43" s="347">
        <f t="shared" si="7"/>
        <v>0.16666666666666663</v>
      </c>
      <c r="AH43" s="347">
        <f t="shared" si="8"/>
        <v>0.14583333333333337</v>
      </c>
      <c r="AI43" s="347">
        <f t="shared" si="9"/>
        <v>0.16666666666666663</v>
      </c>
      <c r="AJ43" s="358">
        <f t="shared" si="10"/>
        <v>7.4999999999999982</v>
      </c>
      <c r="AK43" s="358">
        <f t="shared" si="11"/>
        <v>7.5</v>
      </c>
      <c r="AL43" s="358">
        <f t="shared" si="12"/>
        <v>0</v>
      </c>
      <c r="AM43" s="358">
        <f t="shared" si="13"/>
        <v>6.9999999999999991</v>
      </c>
      <c r="AN43" s="358">
        <f t="shared" si="14"/>
        <v>7.5</v>
      </c>
      <c r="AO43" s="359">
        <f t="shared" si="15"/>
        <v>29.499999999999996</v>
      </c>
      <c r="AP43" s="350"/>
      <c r="AQ43" s="351" t="s">
        <v>195</v>
      </c>
      <c r="AR43" s="352"/>
      <c r="AS43" s="353" t="e">
        <f t="shared" si="16"/>
        <v>#REF!</v>
      </c>
      <c r="AT43" s="352"/>
    </row>
    <row r="44" spans="1:46" ht="9.9499999999999993" customHeight="1" thickBot="1">
      <c r="A44" s="292">
        <f t="shared" si="20"/>
        <v>47</v>
      </c>
      <c r="B44" s="288"/>
      <c r="C44" s="292" t="s">
        <v>87</v>
      </c>
      <c r="D44" s="367">
        <v>0.375</v>
      </c>
      <c r="E44" s="367">
        <v>0.52083333333333337</v>
      </c>
      <c r="F44" s="367">
        <v>0.58333333333333337</v>
      </c>
      <c r="G44" s="367">
        <v>0.79166666666666663</v>
      </c>
      <c r="H44" s="367">
        <v>0.33333333333333331</v>
      </c>
      <c r="I44" s="367">
        <v>0.52083333333333337</v>
      </c>
      <c r="J44" s="367">
        <v>0.54166666666666663</v>
      </c>
      <c r="K44" s="367">
        <v>0.75</v>
      </c>
      <c r="L44" s="349">
        <v>0</v>
      </c>
      <c r="M44" s="349">
        <v>0</v>
      </c>
      <c r="N44" s="367">
        <v>0.5625</v>
      </c>
      <c r="O44" s="367">
        <v>0.75</v>
      </c>
      <c r="P44" s="367">
        <v>0.375</v>
      </c>
      <c r="Q44" s="367">
        <v>0.52083333333333337</v>
      </c>
      <c r="R44" s="367">
        <v>0.54166666666666663</v>
      </c>
      <c r="S44" s="367">
        <v>0.75</v>
      </c>
      <c r="T44" s="367">
        <v>0.33333333333333331</v>
      </c>
      <c r="U44" s="367">
        <v>0.52083333333333337</v>
      </c>
      <c r="V44" s="367">
        <v>0.54166666666666663</v>
      </c>
      <c r="W44" s="367">
        <v>0.6875</v>
      </c>
      <c r="X44" s="256"/>
      <c r="Y44" s="256"/>
      <c r="Z44" s="347">
        <f t="shared" si="0"/>
        <v>0.14583333333333337</v>
      </c>
      <c r="AA44" s="347">
        <f t="shared" si="1"/>
        <v>0.20833333333333326</v>
      </c>
      <c r="AB44" s="347">
        <f t="shared" si="2"/>
        <v>0.18750000000000006</v>
      </c>
      <c r="AC44" s="347">
        <f t="shared" si="3"/>
        <v>0.20833333333333337</v>
      </c>
      <c r="AD44" s="347">
        <f t="shared" si="4"/>
        <v>0</v>
      </c>
      <c r="AE44" s="347">
        <f t="shared" si="5"/>
        <v>0.1875</v>
      </c>
      <c r="AF44" s="347">
        <f t="shared" si="6"/>
        <v>0.14583333333333337</v>
      </c>
      <c r="AG44" s="347">
        <f t="shared" si="7"/>
        <v>0.20833333333333337</v>
      </c>
      <c r="AH44" s="347">
        <f t="shared" si="8"/>
        <v>0.18750000000000006</v>
      </c>
      <c r="AI44" s="347">
        <f t="shared" si="9"/>
        <v>0.14583333333333337</v>
      </c>
      <c r="AJ44" s="358">
        <f t="shared" si="10"/>
        <v>8.5</v>
      </c>
      <c r="AK44" s="358">
        <f t="shared" si="11"/>
        <v>9.5000000000000018</v>
      </c>
      <c r="AL44" s="358">
        <f t="shared" si="12"/>
        <v>4.5</v>
      </c>
      <c r="AM44" s="358">
        <f t="shared" si="13"/>
        <v>8.5000000000000018</v>
      </c>
      <c r="AN44" s="358">
        <f t="shared" si="14"/>
        <v>8.0000000000000018</v>
      </c>
      <c r="AO44" s="359">
        <f t="shared" si="15"/>
        <v>39</v>
      </c>
      <c r="AP44" s="350"/>
      <c r="AQ44" s="351" t="s">
        <v>195</v>
      </c>
      <c r="AR44" s="352"/>
      <c r="AS44" s="353" t="e">
        <f t="shared" si="16"/>
        <v>#REF!</v>
      </c>
      <c r="AT44" s="352"/>
    </row>
    <row r="45" spans="1:46" ht="9.9499999999999993" customHeight="1" thickBot="1">
      <c r="A45" s="292">
        <f t="shared" si="20"/>
        <v>48</v>
      </c>
      <c r="B45" s="288"/>
      <c r="C45" s="292" t="s">
        <v>42</v>
      </c>
      <c r="D45" s="349">
        <v>0</v>
      </c>
      <c r="E45" s="349">
        <v>0</v>
      </c>
      <c r="F45" s="349">
        <v>0</v>
      </c>
      <c r="G45" s="349">
        <v>0</v>
      </c>
      <c r="H45" s="349">
        <v>0</v>
      </c>
      <c r="I45" s="349">
        <v>0</v>
      </c>
      <c r="J45" s="349">
        <v>0</v>
      </c>
      <c r="K45" s="349">
        <v>0</v>
      </c>
      <c r="L45" s="349">
        <v>0</v>
      </c>
      <c r="M45" s="349">
        <v>0</v>
      </c>
      <c r="N45" s="349">
        <v>0</v>
      </c>
      <c r="O45" s="349">
        <v>0</v>
      </c>
      <c r="P45" s="349">
        <v>0</v>
      </c>
      <c r="Q45" s="349">
        <v>0</v>
      </c>
      <c r="R45" s="349">
        <v>0</v>
      </c>
      <c r="S45" s="349">
        <v>0</v>
      </c>
      <c r="T45" s="349">
        <v>0</v>
      </c>
      <c r="U45" s="349">
        <v>0</v>
      </c>
      <c r="V45" s="349">
        <v>0</v>
      </c>
      <c r="W45" s="349">
        <v>0</v>
      </c>
      <c r="X45" s="256"/>
      <c r="Y45" s="256"/>
      <c r="Z45" s="347">
        <f t="shared" si="0"/>
        <v>0</v>
      </c>
      <c r="AA45" s="347">
        <f t="shared" si="1"/>
        <v>0</v>
      </c>
      <c r="AB45" s="347">
        <f t="shared" si="2"/>
        <v>0</v>
      </c>
      <c r="AC45" s="347">
        <f t="shared" si="3"/>
        <v>0</v>
      </c>
      <c r="AD45" s="347">
        <f t="shared" si="4"/>
        <v>0</v>
      </c>
      <c r="AE45" s="347">
        <f t="shared" si="5"/>
        <v>0</v>
      </c>
      <c r="AF45" s="347">
        <f t="shared" si="6"/>
        <v>0</v>
      </c>
      <c r="AG45" s="347">
        <f t="shared" si="7"/>
        <v>0</v>
      </c>
      <c r="AH45" s="347">
        <f t="shared" si="8"/>
        <v>0</v>
      </c>
      <c r="AI45" s="347">
        <f t="shared" si="9"/>
        <v>0</v>
      </c>
      <c r="AJ45" s="358">
        <f t="shared" si="10"/>
        <v>0</v>
      </c>
      <c r="AK45" s="358">
        <f t="shared" si="11"/>
        <v>0</v>
      </c>
      <c r="AL45" s="358">
        <f t="shared" si="12"/>
        <v>0</v>
      </c>
      <c r="AM45" s="358">
        <f t="shared" si="13"/>
        <v>0</v>
      </c>
      <c r="AN45" s="358">
        <f t="shared" si="14"/>
        <v>0</v>
      </c>
      <c r="AO45" s="359">
        <f t="shared" si="15"/>
        <v>0</v>
      </c>
      <c r="AP45" s="350"/>
      <c r="AQ45" s="351" t="s">
        <v>195</v>
      </c>
      <c r="AR45" s="352"/>
      <c r="AS45" s="353" t="e">
        <f t="shared" si="16"/>
        <v>#REF!</v>
      </c>
      <c r="AT45" s="352"/>
    </row>
    <row r="46" spans="1:46" ht="9.9499999999999993" customHeight="1" thickBot="1">
      <c r="A46" s="292">
        <f t="shared" si="20"/>
        <v>49</v>
      </c>
      <c r="B46" s="289"/>
      <c r="C46" s="291" t="s">
        <v>32</v>
      </c>
      <c r="D46" s="349">
        <v>0</v>
      </c>
      <c r="E46" s="349">
        <v>0</v>
      </c>
      <c r="F46" s="349">
        <v>0</v>
      </c>
      <c r="G46" s="349">
        <v>0</v>
      </c>
      <c r="H46" s="349">
        <v>0</v>
      </c>
      <c r="I46" s="349">
        <v>0</v>
      </c>
      <c r="J46" s="349">
        <v>0</v>
      </c>
      <c r="K46" s="349">
        <v>0</v>
      </c>
      <c r="L46" s="349">
        <v>0</v>
      </c>
      <c r="M46" s="349">
        <v>0</v>
      </c>
      <c r="N46" s="349">
        <v>0</v>
      </c>
      <c r="O46" s="349">
        <v>0</v>
      </c>
      <c r="P46" s="349">
        <v>0</v>
      </c>
      <c r="Q46" s="349">
        <v>0</v>
      </c>
      <c r="R46" s="349">
        <v>0</v>
      </c>
      <c r="S46" s="349">
        <v>0</v>
      </c>
      <c r="T46" s="349">
        <v>0</v>
      </c>
      <c r="U46" s="349">
        <v>0</v>
      </c>
      <c r="V46" s="349">
        <v>0</v>
      </c>
      <c r="W46" s="349">
        <v>0</v>
      </c>
      <c r="X46" s="256"/>
      <c r="Y46" s="256"/>
      <c r="Z46" s="347">
        <f t="shared" si="0"/>
        <v>0</v>
      </c>
      <c r="AA46" s="347">
        <f t="shared" si="1"/>
        <v>0</v>
      </c>
      <c r="AB46" s="347">
        <f t="shared" si="2"/>
        <v>0</v>
      </c>
      <c r="AC46" s="347">
        <f t="shared" si="3"/>
        <v>0</v>
      </c>
      <c r="AD46" s="347">
        <f t="shared" si="4"/>
        <v>0</v>
      </c>
      <c r="AE46" s="347">
        <f t="shared" si="5"/>
        <v>0</v>
      </c>
      <c r="AF46" s="347">
        <f t="shared" si="6"/>
        <v>0</v>
      </c>
      <c r="AG46" s="347">
        <f t="shared" si="7"/>
        <v>0</v>
      </c>
      <c r="AH46" s="347">
        <f t="shared" si="8"/>
        <v>0</v>
      </c>
      <c r="AI46" s="347">
        <f t="shared" si="9"/>
        <v>0</v>
      </c>
      <c r="AJ46" s="358">
        <f t="shared" si="10"/>
        <v>0</v>
      </c>
      <c r="AK46" s="358">
        <f t="shared" si="11"/>
        <v>0</v>
      </c>
      <c r="AL46" s="358">
        <f t="shared" si="12"/>
        <v>0</v>
      </c>
      <c r="AM46" s="358">
        <f t="shared" si="13"/>
        <v>0</v>
      </c>
      <c r="AN46" s="358">
        <f t="shared" si="14"/>
        <v>0</v>
      </c>
      <c r="AO46" s="359">
        <f t="shared" si="15"/>
        <v>0</v>
      </c>
      <c r="AP46" s="350"/>
      <c r="AQ46" s="351" t="s">
        <v>195</v>
      </c>
      <c r="AR46" s="352"/>
      <c r="AS46" s="353" t="e">
        <f t="shared" si="16"/>
        <v>#REF!</v>
      </c>
      <c r="AT46" s="352"/>
    </row>
    <row r="47" spans="1:46" ht="9.9499999999999993" customHeight="1" thickBot="1">
      <c r="A47" s="286"/>
      <c r="B47" s="287"/>
      <c r="C47" s="286"/>
      <c r="D47" s="349"/>
      <c r="E47" s="349"/>
      <c r="F47" s="367"/>
      <c r="G47" s="367"/>
      <c r="H47" s="367"/>
      <c r="I47" s="367"/>
      <c r="J47" s="367"/>
      <c r="K47" s="367"/>
      <c r="L47" s="349"/>
      <c r="M47" s="349"/>
      <c r="N47" s="349"/>
      <c r="O47" s="349"/>
      <c r="P47" s="367"/>
      <c r="Q47" s="367"/>
      <c r="R47" s="367"/>
      <c r="S47" s="367"/>
      <c r="T47" s="349"/>
      <c r="U47" s="349"/>
      <c r="V47" s="367"/>
      <c r="W47" s="367"/>
      <c r="X47" s="256"/>
      <c r="Y47" s="256"/>
      <c r="Z47" s="347">
        <f t="shared" si="0"/>
        <v>0</v>
      </c>
      <c r="AA47" s="347">
        <f t="shared" si="1"/>
        <v>0</v>
      </c>
      <c r="AB47" s="347">
        <f t="shared" si="2"/>
        <v>0</v>
      </c>
      <c r="AC47" s="347">
        <f t="shared" si="3"/>
        <v>0</v>
      </c>
      <c r="AD47" s="347">
        <f t="shared" si="4"/>
        <v>0</v>
      </c>
      <c r="AE47" s="347">
        <f t="shared" si="5"/>
        <v>0</v>
      </c>
      <c r="AF47" s="347">
        <f t="shared" si="6"/>
        <v>0</v>
      </c>
      <c r="AG47" s="347">
        <f t="shared" si="7"/>
        <v>0</v>
      </c>
      <c r="AH47" s="347">
        <f t="shared" si="8"/>
        <v>0</v>
      </c>
      <c r="AI47" s="347">
        <f t="shared" si="9"/>
        <v>0</v>
      </c>
      <c r="AJ47" s="358">
        <f t="shared" si="10"/>
        <v>0</v>
      </c>
      <c r="AK47" s="358">
        <f t="shared" si="11"/>
        <v>0</v>
      </c>
      <c r="AL47" s="358">
        <f t="shared" si="12"/>
        <v>0</v>
      </c>
      <c r="AM47" s="358">
        <f t="shared" si="13"/>
        <v>0</v>
      </c>
      <c r="AN47" s="358">
        <f t="shared" si="14"/>
        <v>0</v>
      </c>
      <c r="AO47" s="359">
        <f t="shared" si="15"/>
        <v>0</v>
      </c>
      <c r="AP47" s="350"/>
      <c r="AQ47" s="351" t="s">
        <v>195</v>
      </c>
      <c r="AR47" s="352"/>
      <c r="AS47" s="353" t="e">
        <f t="shared" si="16"/>
        <v>#REF!</v>
      </c>
      <c r="AT47" s="352"/>
    </row>
    <row r="48" spans="1:46" ht="9.9499999999999993" customHeight="1" thickBot="1">
      <c r="A48" s="286"/>
      <c r="B48" s="287"/>
      <c r="C48" s="286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256"/>
      <c r="Y48" s="256"/>
      <c r="Z48" s="347">
        <f t="shared" si="0"/>
        <v>0</v>
      </c>
      <c r="AA48" s="347">
        <f t="shared" si="1"/>
        <v>0</v>
      </c>
      <c r="AB48" s="347">
        <f t="shared" si="2"/>
        <v>0</v>
      </c>
      <c r="AC48" s="347">
        <f t="shared" si="3"/>
        <v>0</v>
      </c>
      <c r="AD48" s="347">
        <f t="shared" si="4"/>
        <v>0</v>
      </c>
      <c r="AE48" s="347">
        <f t="shared" si="5"/>
        <v>0</v>
      </c>
      <c r="AF48" s="347">
        <f t="shared" si="6"/>
        <v>0</v>
      </c>
      <c r="AG48" s="347">
        <f t="shared" si="7"/>
        <v>0</v>
      </c>
      <c r="AH48" s="347">
        <f t="shared" si="8"/>
        <v>0</v>
      </c>
      <c r="AI48" s="347">
        <f t="shared" si="9"/>
        <v>0</v>
      </c>
      <c r="AJ48" s="358">
        <f t="shared" si="10"/>
        <v>0</v>
      </c>
      <c r="AK48" s="358">
        <f t="shared" si="11"/>
        <v>0</v>
      </c>
      <c r="AL48" s="358">
        <f t="shared" si="12"/>
        <v>0</v>
      </c>
      <c r="AM48" s="358">
        <f t="shared" si="13"/>
        <v>0</v>
      </c>
      <c r="AN48" s="358">
        <f t="shared" si="14"/>
        <v>0</v>
      </c>
      <c r="AO48" s="359">
        <f t="shared" si="15"/>
        <v>0</v>
      </c>
      <c r="AP48" s="350"/>
      <c r="AQ48" s="351" t="s">
        <v>195</v>
      </c>
      <c r="AR48" s="352"/>
      <c r="AS48" s="353" t="e">
        <f t="shared" si="16"/>
        <v>#REF!</v>
      </c>
      <c r="AT48" s="352"/>
    </row>
    <row r="49" spans="1:46" ht="9.9499999999999993" customHeight="1" thickBot="1">
      <c r="A49" s="316">
        <f>A46+1</f>
        <v>50</v>
      </c>
      <c r="B49" s="297"/>
      <c r="C49" s="297" t="s">
        <v>176</v>
      </c>
      <c r="D49" s="349">
        <v>0</v>
      </c>
      <c r="E49" s="349">
        <v>0</v>
      </c>
      <c r="F49" s="349">
        <v>0</v>
      </c>
      <c r="G49" s="349">
        <v>0</v>
      </c>
      <c r="H49" s="349">
        <v>0</v>
      </c>
      <c r="I49" s="349">
        <v>0</v>
      </c>
      <c r="J49" s="349">
        <v>0</v>
      </c>
      <c r="K49" s="349">
        <v>0</v>
      </c>
      <c r="L49" s="349">
        <v>0</v>
      </c>
      <c r="M49" s="349">
        <v>0</v>
      </c>
      <c r="N49" s="349">
        <v>0</v>
      </c>
      <c r="O49" s="349">
        <v>0</v>
      </c>
      <c r="P49" s="349">
        <v>0</v>
      </c>
      <c r="Q49" s="349">
        <v>0</v>
      </c>
      <c r="R49" s="349">
        <v>0</v>
      </c>
      <c r="S49" s="349">
        <v>0</v>
      </c>
      <c r="T49" s="349">
        <v>0</v>
      </c>
      <c r="U49" s="349">
        <v>0</v>
      </c>
      <c r="V49" s="349">
        <v>0</v>
      </c>
      <c r="W49" s="349">
        <v>0</v>
      </c>
      <c r="X49" s="256"/>
      <c r="Y49" s="256"/>
      <c r="Z49" s="347">
        <f t="shared" si="0"/>
        <v>0</v>
      </c>
      <c r="AA49" s="347">
        <f t="shared" si="1"/>
        <v>0</v>
      </c>
      <c r="AB49" s="347">
        <f t="shared" si="2"/>
        <v>0</v>
      </c>
      <c r="AC49" s="347">
        <f t="shared" si="3"/>
        <v>0</v>
      </c>
      <c r="AD49" s="347">
        <f t="shared" si="4"/>
        <v>0</v>
      </c>
      <c r="AE49" s="347">
        <f t="shared" si="5"/>
        <v>0</v>
      </c>
      <c r="AF49" s="347">
        <f t="shared" si="6"/>
        <v>0</v>
      </c>
      <c r="AG49" s="347">
        <f t="shared" si="7"/>
        <v>0</v>
      </c>
      <c r="AH49" s="347">
        <f t="shared" si="8"/>
        <v>0</v>
      </c>
      <c r="AI49" s="347">
        <f t="shared" si="9"/>
        <v>0</v>
      </c>
      <c r="AJ49" s="358">
        <f t="shared" si="10"/>
        <v>0</v>
      </c>
      <c r="AK49" s="358">
        <f t="shared" si="11"/>
        <v>0</v>
      </c>
      <c r="AL49" s="358">
        <f t="shared" si="12"/>
        <v>0</v>
      </c>
      <c r="AM49" s="358">
        <f t="shared" si="13"/>
        <v>0</v>
      </c>
      <c r="AN49" s="358">
        <f t="shared" si="14"/>
        <v>0</v>
      </c>
      <c r="AO49" s="359">
        <f t="shared" si="15"/>
        <v>0</v>
      </c>
      <c r="AP49" s="350"/>
      <c r="AQ49" s="351" t="s">
        <v>195</v>
      </c>
      <c r="AR49" s="352"/>
      <c r="AS49" s="353" t="e">
        <f t="shared" si="16"/>
        <v>#REF!</v>
      </c>
      <c r="AT49" s="352"/>
    </row>
    <row r="50" spans="1:46" ht="9.9499999999999993" customHeight="1" thickBot="1">
      <c r="A50" s="292">
        <f t="shared" ref="A50:A66" si="21">1+A49</f>
        <v>51</v>
      </c>
      <c r="B50" s="292"/>
      <c r="C50" s="292" t="s">
        <v>172</v>
      </c>
      <c r="D50" s="366">
        <v>0.375</v>
      </c>
      <c r="E50" s="366">
        <v>0.54166666666666663</v>
      </c>
      <c r="F50" s="366">
        <v>0.58333333333333337</v>
      </c>
      <c r="G50" s="366">
        <v>0.75</v>
      </c>
      <c r="H50" s="366">
        <v>0.35416666666666669</v>
      </c>
      <c r="I50" s="366">
        <v>0.54166666666666663</v>
      </c>
      <c r="J50" s="366">
        <v>0.58333333333333337</v>
      </c>
      <c r="K50" s="366">
        <v>0.75</v>
      </c>
      <c r="L50" s="366">
        <v>0.35416666666666669</v>
      </c>
      <c r="M50" s="366">
        <v>0.52083333333333337</v>
      </c>
      <c r="N50" s="366">
        <v>0.58333333333333337</v>
      </c>
      <c r="O50" s="366">
        <v>0.83333333333333337</v>
      </c>
      <c r="P50" s="366">
        <v>0.375</v>
      </c>
      <c r="Q50" s="366">
        <v>0.5625</v>
      </c>
      <c r="R50" s="366">
        <v>0.58333333333333337</v>
      </c>
      <c r="S50" s="366">
        <v>0.75</v>
      </c>
      <c r="T50" s="366">
        <v>0.375</v>
      </c>
      <c r="U50" s="366">
        <v>0.54166666666666663</v>
      </c>
      <c r="V50" s="349">
        <v>0</v>
      </c>
      <c r="W50" s="349">
        <v>0</v>
      </c>
      <c r="X50" s="256"/>
      <c r="Y50" s="256"/>
      <c r="Z50" s="347">
        <f t="shared" si="0"/>
        <v>0.16666666666666663</v>
      </c>
      <c r="AA50" s="347">
        <f t="shared" si="1"/>
        <v>0.16666666666666663</v>
      </c>
      <c r="AB50" s="347">
        <f t="shared" si="2"/>
        <v>0.18749999999999994</v>
      </c>
      <c r="AC50" s="347">
        <f t="shared" si="3"/>
        <v>0.16666666666666663</v>
      </c>
      <c r="AD50" s="347">
        <f t="shared" si="4"/>
        <v>0.16666666666666669</v>
      </c>
      <c r="AE50" s="347">
        <f t="shared" si="5"/>
        <v>0.25</v>
      </c>
      <c r="AF50" s="347">
        <f t="shared" si="6"/>
        <v>0.1875</v>
      </c>
      <c r="AG50" s="347">
        <f t="shared" si="7"/>
        <v>0.16666666666666663</v>
      </c>
      <c r="AH50" s="347">
        <f t="shared" si="8"/>
        <v>0.16666666666666663</v>
      </c>
      <c r="AI50" s="347">
        <f t="shared" si="9"/>
        <v>0</v>
      </c>
      <c r="AJ50" s="358">
        <f t="shared" si="10"/>
        <v>7.9999999999999982</v>
      </c>
      <c r="AK50" s="358">
        <f t="shared" si="11"/>
        <v>8.4999999999999982</v>
      </c>
      <c r="AL50" s="358">
        <f t="shared" si="12"/>
        <v>10</v>
      </c>
      <c r="AM50" s="358">
        <f t="shared" si="13"/>
        <v>8.5</v>
      </c>
      <c r="AN50" s="358">
        <f t="shared" si="14"/>
        <v>3.9999999999999991</v>
      </c>
      <c r="AO50" s="359">
        <f t="shared" si="15"/>
        <v>39</v>
      </c>
      <c r="AP50" s="350"/>
      <c r="AQ50" s="351" t="s">
        <v>195</v>
      </c>
      <c r="AR50" s="352"/>
      <c r="AS50" s="353" t="e">
        <f t="shared" si="16"/>
        <v>#REF!</v>
      </c>
      <c r="AT50" s="352"/>
    </row>
    <row r="51" spans="1:46" ht="9.9499999999999993" customHeight="1" thickBot="1">
      <c r="A51" s="292">
        <f t="shared" si="21"/>
        <v>52</v>
      </c>
      <c r="B51" s="292"/>
      <c r="C51" s="292" t="s">
        <v>174</v>
      </c>
      <c r="D51" s="367">
        <v>0.375</v>
      </c>
      <c r="E51" s="367">
        <v>0.5</v>
      </c>
      <c r="F51" s="367">
        <v>0.54166666666666663</v>
      </c>
      <c r="G51" s="367">
        <v>0.75</v>
      </c>
      <c r="H51" s="367">
        <v>0.33333333333333331</v>
      </c>
      <c r="I51" s="367">
        <v>0.5</v>
      </c>
      <c r="J51" s="367">
        <v>0.54166666666666663</v>
      </c>
      <c r="K51" s="367">
        <v>0.75</v>
      </c>
      <c r="L51" s="367">
        <v>0.33333333333333331</v>
      </c>
      <c r="M51" s="367">
        <v>0.5</v>
      </c>
      <c r="N51" s="367">
        <v>0.58333333333333337</v>
      </c>
      <c r="O51" s="367">
        <v>0.83333333333333337</v>
      </c>
      <c r="P51" s="367">
        <v>0.375</v>
      </c>
      <c r="Q51" s="367">
        <v>0.5</v>
      </c>
      <c r="R51" s="367">
        <v>0.54166666666666663</v>
      </c>
      <c r="S51" s="367">
        <v>0.75</v>
      </c>
      <c r="T51" s="349">
        <v>0</v>
      </c>
      <c r="U51" s="349">
        <v>0</v>
      </c>
      <c r="V51" s="367">
        <v>0.58333333333333337</v>
      </c>
      <c r="W51" s="367">
        <v>0.75</v>
      </c>
      <c r="X51" s="256"/>
      <c r="Y51" s="256"/>
      <c r="Z51" s="347">
        <f t="shared" si="0"/>
        <v>0.125</v>
      </c>
      <c r="AA51" s="347">
        <f t="shared" si="1"/>
        <v>0.20833333333333337</v>
      </c>
      <c r="AB51" s="347">
        <f t="shared" si="2"/>
        <v>0.16666666666666669</v>
      </c>
      <c r="AC51" s="347">
        <f t="shared" si="3"/>
        <v>0.20833333333333337</v>
      </c>
      <c r="AD51" s="347">
        <f t="shared" si="4"/>
        <v>0.16666666666666669</v>
      </c>
      <c r="AE51" s="347">
        <f t="shared" si="5"/>
        <v>0.25</v>
      </c>
      <c r="AF51" s="347">
        <f t="shared" si="6"/>
        <v>0.125</v>
      </c>
      <c r="AG51" s="347">
        <f t="shared" si="7"/>
        <v>0.20833333333333337</v>
      </c>
      <c r="AH51" s="347">
        <f t="shared" si="8"/>
        <v>0</v>
      </c>
      <c r="AI51" s="347">
        <f t="shared" si="9"/>
        <v>0.16666666666666663</v>
      </c>
      <c r="AJ51" s="358">
        <f t="shared" si="10"/>
        <v>8</v>
      </c>
      <c r="AK51" s="358">
        <f t="shared" si="11"/>
        <v>9.0000000000000018</v>
      </c>
      <c r="AL51" s="358">
        <f t="shared" si="12"/>
        <v>10</v>
      </c>
      <c r="AM51" s="358">
        <f t="shared" si="13"/>
        <v>8</v>
      </c>
      <c r="AN51" s="358">
        <f t="shared" si="14"/>
        <v>3.9999999999999991</v>
      </c>
      <c r="AO51" s="359">
        <f t="shared" si="15"/>
        <v>39</v>
      </c>
      <c r="AP51" s="350"/>
      <c r="AQ51" s="351" t="s">
        <v>195</v>
      </c>
      <c r="AR51" s="352"/>
      <c r="AS51" s="353" t="e">
        <f t="shared" si="16"/>
        <v>#REF!</v>
      </c>
      <c r="AT51" s="352"/>
    </row>
    <row r="52" spans="1:46" ht="9.9499999999999993" customHeight="1" thickBot="1">
      <c r="A52" s="292">
        <f t="shared" si="21"/>
        <v>53</v>
      </c>
      <c r="B52" s="292"/>
      <c r="C52" s="292" t="s">
        <v>167</v>
      </c>
      <c r="D52" s="367">
        <v>0.33333333333333331</v>
      </c>
      <c r="E52" s="367">
        <v>0.5</v>
      </c>
      <c r="F52" s="367">
        <v>0.5625</v>
      </c>
      <c r="G52" s="367">
        <v>0.75</v>
      </c>
      <c r="H52" s="367">
        <v>0.33333333333333331</v>
      </c>
      <c r="I52" s="367">
        <v>0.5</v>
      </c>
      <c r="J52" s="367">
        <v>0.54166666666666663</v>
      </c>
      <c r="K52" s="367">
        <v>0.75</v>
      </c>
      <c r="L52" s="349">
        <v>0</v>
      </c>
      <c r="M52" s="349">
        <v>0</v>
      </c>
      <c r="N52" s="367">
        <v>0.54166666666666663</v>
      </c>
      <c r="O52" s="367">
        <v>0.75</v>
      </c>
      <c r="P52" s="367">
        <v>0.35416666666666669</v>
      </c>
      <c r="Q52" s="367">
        <v>0.52083333333333337</v>
      </c>
      <c r="R52" s="367">
        <v>0.5625</v>
      </c>
      <c r="S52" s="367">
        <v>0.75</v>
      </c>
      <c r="T52" s="367">
        <v>0.35416666666666669</v>
      </c>
      <c r="U52" s="367">
        <v>0.5</v>
      </c>
      <c r="V52" s="367">
        <v>0.5625</v>
      </c>
      <c r="W52" s="367">
        <v>0.75</v>
      </c>
      <c r="X52" s="256"/>
      <c r="Y52" s="256"/>
      <c r="Z52" s="347">
        <f t="shared" si="0"/>
        <v>0.16666666666666669</v>
      </c>
      <c r="AA52" s="347">
        <f t="shared" si="1"/>
        <v>0.1875</v>
      </c>
      <c r="AB52" s="347">
        <f t="shared" si="2"/>
        <v>0.16666666666666669</v>
      </c>
      <c r="AC52" s="347">
        <f t="shared" si="3"/>
        <v>0.20833333333333337</v>
      </c>
      <c r="AD52" s="347">
        <f t="shared" si="4"/>
        <v>0</v>
      </c>
      <c r="AE52" s="347">
        <f t="shared" si="5"/>
        <v>0.20833333333333337</v>
      </c>
      <c r="AF52" s="347">
        <f t="shared" si="6"/>
        <v>0.16666666666666669</v>
      </c>
      <c r="AG52" s="347">
        <f t="shared" si="7"/>
        <v>0.1875</v>
      </c>
      <c r="AH52" s="347">
        <f t="shared" si="8"/>
        <v>0.14583333333333331</v>
      </c>
      <c r="AI52" s="347">
        <f t="shared" si="9"/>
        <v>0.1875</v>
      </c>
      <c r="AJ52" s="358">
        <f t="shared" si="10"/>
        <v>8.5</v>
      </c>
      <c r="AK52" s="358">
        <f t="shared" si="11"/>
        <v>9.0000000000000018</v>
      </c>
      <c r="AL52" s="358">
        <f t="shared" si="12"/>
        <v>5.0000000000000009</v>
      </c>
      <c r="AM52" s="358">
        <f t="shared" si="13"/>
        <v>8.5</v>
      </c>
      <c r="AN52" s="358">
        <f t="shared" si="14"/>
        <v>8</v>
      </c>
      <c r="AO52" s="359">
        <f t="shared" si="15"/>
        <v>39</v>
      </c>
      <c r="AP52" s="350"/>
      <c r="AQ52" s="351" t="s">
        <v>195</v>
      </c>
      <c r="AR52" s="352"/>
      <c r="AS52" s="353" t="e">
        <f t="shared" si="16"/>
        <v>#REF!</v>
      </c>
      <c r="AT52" s="352"/>
    </row>
    <row r="53" spans="1:46" ht="9.9499999999999993" customHeight="1" thickBot="1">
      <c r="A53" s="292">
        <f t="shared" si="21"/>
        <v>54</v>
      </c>
      <c r="B53" s="292"/>
      <c r="C53" s="292" t="s">
        <v>171</v>
      </c>
      <c r="D53" s="367">
        <v>0.375</v>
      </c>
      <c r="E53" s="367">
        <v>0.54166666666666663</v>
      </c>
      <c r="F53" s="367">
        <v>0.5625</v>
      </c>
      <c r="G53" s="367">
        <v>0.71875</v>
      </c>
      <c r="H53" s="367">
        <v>0.375</v>
      </c>
      <c r="I53" s="367">
        <v>0.54166666666666663</v>
      </c>
      <c r="J53" s="367">
        <v>0.5625</v>
      </c>
      <c r="K53" s="367">
        <v>0.72916666666666663</v>
      </c>
      <c r="L53" s="349">
        <v>0</v>
      </c>
      <c r="M53" s="349">
        <v>0</v>
      </c>
      <c r="N53" s="349">
        <v>0</v>
      </c>
      <c r="O53" s="349">
        <v>0</v>
      </c>
      <c r="P53" s="367">
        <v>0.375</v>
      </c>
      <c r="Q53" s="367">
        <v>0.54166666666666663</v>
      </c>
      <c r="R53" s="367">
        <v>0.5625</v>
      </c>
      <c r="S53" s="367">
        <v>0.71875</v>
      </c>
      <c r="T53" s="367">
        <v>0.375</v>
      </c>
      <c r="U53" s="367">
        <v>0.5</v>
      </c>
      <c r="V53" s="367">
        <v>0.52083333333333337</v>
      </c>
      <c r="W53" s="367">
        <v>0.75</v>
      </c>
      <c r="X53" s="256"/>
      <c r="Y53" s="256"/>
      <c r="Z53" s="347">
        <f t="shared" si="0"/>
        <v>0.16666666666666663</v>
      </c>
      <c r="AA53" s="347">
        <f t="shared" si="1"/>
        <v>0.15625</v>
      </c>
      <c r="AB53" s="347">
        <f t="shared" si="2"/>
        <v>0.16666666666666663</v>
      </c>
      <c r="AC53" s="347">
        <f t="shared" si="3"/>
        <v>0.16666666666666663</v>
      </c>
      <c r="AD53" s="347">
        <f t="shared" si="4"/>
        <v>0</v>
      </c>
      <c r="AE53" s="347">
        <f t="shared" si="5"/>
        <v>0</v>
      </c>
      <c r="AF53" s="347">
        <f t="shared" si="6"/>
        <v>0.16666666666666663</v>
      </c>
      <c r="AG53" s="347">
        <f t="shared" si="7"/>
        <v>0.15625</v>
      </c>
      <c r="AH53" s="347">
        <f t="shared" si="8"/>
        <v>0.125</v>
      </c>
      <c r="AI53" s="347">
        <f t="shared" si="9"/>
        <v>0.22916666666666663</v>
      </c>
      <c r="AJ53" s="358">
        <f t="shared" si="10"/>
        <v>7.7499999999999991</v>
      </c>
      <c r="AK53" s="358">
        <f t="shared" si="11"/>
        <v>7.9999999999999982</v>
      </c>
      <c r="AL53" s="358">
        <f t="shared" si="12"/>
        <v>0</v>
      </c>
      <c r="AM53" s="358">
        <f t="shared" si="13"/>
        <v>7.7499999999999991</v>
      </c>
      <c r="AN53" s="358">
        <f t="shared" si="14"/>
        <v>8.5</v>
      </c>
      <c r="AO53" s="359">
        <f t="shared" si="15"/>
        <v>31.999999999999996</v>
      </c>
      <c r="AP53" s="350"/>
      <c r="AQ53" s="351" t="s">
        <v>195</v>
      </c>
      <c r="AR53" s="352"/>
      <c r="AS53" s="353" t="e">
        <f t="shared" si="16"/>
        <v>#REF!</v>
      </c>
      <c r="AT53" s="352"/>
    </row>
    <row r="54" spans="1:46" ht="9.9499999999999993" customHeight="1" thickBot="1">
      <c r="A54" s="292">
        <f t="shared" si="21"/>
        <v>55</v>
      </c>
      <c r="B54" s="292"/>
      <c r="C54" s="292" t="s">
        <v>168</v>
      </c>
      <c r="D54" s="367">
        <v>0.35416666666666669</v>
      </c>
      <c r="E54" s="367">
        <v>0.54166666666666663</v>
      </c>
      <c r="F54" s="367">
        <v>0.5625</v>
      </c>
      <c r="G54" s="367">
        <v>0.75</v>
      </c>
      <c r="H54" s="367">
        <v>0.35416666666666669</v>
      </c>
      <c r="I54" s="367">
        <v>0.54166666666666663</v>
      </c>
      <c r="J54" s="367">
        <v>0.58333333333333337</v>
      </c>
      <c r="K54" s="367">
        <v>0.70833333333333337</v>
      </c>
      <c r="L54" s="367">
        <v>0.35416666666666669</v>
      </c>
      <c r="M54" s="367">
        <v>0.54166666666666663</v>
      </c>
      <c r="N54" s="367">
        <v>0.58333333333333337</v>
      </c>
      <c r="O54" s="367">
        <v>0.75</v>
      </c>
      <c r="P54" s="367">
        <v>0.35416666666666669</v>
      </c>
      <c r="Q54" s="367">
        <v>0.54166666666666663</v>
      </c>
      <c r="R54" s="367">
        <v>0.5625</v>
      </c>
      <c r="S54" s="367">
        <v>0.75</v>
      </c>
      <c r="T54" s="349">
        <v>0</v>
      </c>
      <c r="U54" s="349">
        <v>0</v>
      </c>
      <c r="V54" s="367">
        <v>0.5625</v>
      </c>
      <c r="W54" s="367">
        <v>0.75</v>
      </c>
      <c r="X54" s="256"/>
      <c r="Y54" s="256"/>
      <c r="Z54" s="347">
        <f t="shared" si="0"/>
        <v>0.18749999999999994</v>
      </c>
      <c r="AA54" s="347">
        <f t="shared" si="1"/>
        <v>0.1875</v>
      </c>
      <c r="AB54" s="347">
        <f t="shared" si="2"/>
        <v>0.18749999999999994</v>
      </c>
      <c r="AC54" s="347">
        <f t="shared" si="3"/>
        <v>0.125</v>
      </c>
      <c r="AD54" s="347">
        <f t="shared" si="4"/>
        <v>0.18749999999999994</v>
      </c>
      <c r="AE54" s="347">
        <f t="shared" si="5"/>
        <v>0.16666666666666663</v>
      </c>
      <c r="AF54" s="347">
        <f t="shared" si="6"/>
        <v>0.18749999999999994</v>
      </c>
      <c r="AG54" s="347">
        <f t="shared" si="7"/>
        <v>0.1875</v>
      </c>
      <c r="AH54" s="347">
        <f t="shared" si="8"/>
        <v>0</v>
      </c>
      <c r="AI54" s="347">
        <f t="shared" si="9"/>
        <v>0.1875</v>
      </c>
      <c r="AJ54" s="358">
        <f t="shared" si="10"/>
        <v>8.9999999999999982</v>
      </c>
      <c r="AK54" s="358">
        <f t="shared" si="11"/>
        <v>7.4999999999999982</v>
      </c>
      <c r="AL54" s="358">
        <f t="shared" si="12"/>
        <v>8.4999999999999982</v>
      </c>
      <c r="AM54" s="358">
        <f t="shared" si="13"/>
        <v>8.9999999999999982</v>
      </c>
      <c r="AN54" s="358">
        <f t="shared" si="14"/>
        <v>4.5</v>
      </c>
      <c r="AO54" s="359">
        <f t="shared" si="15"/>
        <v>38.499999999999993</v>
      </c>
      <c r="AP54" s="350"/>
      <c r="AQ54" s="351" t="s">
        <v>195</v>
      </c>
      <c r="AR54" s="352"/>
      <c r="AS54" s="353" t="e">
        <f t="shared" si="16"/>
        <v>#REF!</v>
      </c>
      <c r="AT54" s="352"/>
    </row>
    <row r="55" spans="1:46" ht="9.9499999999999993" customHeight="1" thickBot="1">
      <c r="A55" s="292">
        <f t="shared" si="21"/>
        <v>56</v>
      </c>
      <c r="B55" s="292"/>
      <c r="C55" s="292" t="s">
        <v>165</v>
      </c>
      <c r="D55" s="367">
        <v>0.45833333333333331</v>
      </c>
      <c r="E55" s="367">
        <v>0.54166666666666663</v>
      </c>
      <c r="F55" s="367">
        <v>0.58333333333333337</v>
      </c>
      <c r="G55" s="367">
        <v>0.83333333333333337</v>
      </c>
      <c r="H55" s="367">
        <v>0.375</v>
      </c>
      <c r="I55" s="367">
        <v>0.5</v>
      </c>
      <c r="J55" s="367">
        <v>0.58333333333333337</v>
      </c>
      <c r="K55" s="367">
        <v>0.75</v>
      </c>
      <c r="L55" s="349">
        <v>0</v>
      </c>
      <c r="M55" s="349">
        <v>0</v>
      </c>
      <c r="N55" s="367">
        <v>0.54166666666666663</v>
      </c>
      <c r="O55" s="367">
        <v>0.625</v>
      </c>
      <c r="P55" s="367">
        <v>0.375</v>
      </c>
      <c r="Q55" s="367">
        <v>0.5</v>
      </c>
      <c r="R55" s="367">
        <v>0.58333333333333337</v>
      </c>
      <c r="S55" s="367">
        <v>0.83333333333333337</v>
      </c>
      <c r="T55" s="367">
        <v>0.375</v>
      </c>
      <c r="U55" s="367">
        <v>0.5</v>
      </c>
      <c r="V55" s="367">
        <v>0.54166666666666663</v>
      </c>
      <c r="W55" s="367">
        <v>0.75</v>
      </c>
      <c r="X55" s="256"/>
      <c r="Y55" s="256"/>
      <c r="Z55" s="347">
        <f t="shared" si="0"/>
        <v>8.3333333333333315E-2</v>
      </c>
      <c r="AA55" s="347">
        <f t="shared" si="1"/>
        <v>0.25</v>
      </c>
      <c r="AB55" s="347">
        <f t="shared" si="2"/>
        <v>0.125</v>
      </c>
      <c r="AC55" s="347">
        <f t="shared" si="3"/>
        <v>0.16666666666666663</v>
      </c>
      <c r="AD55" s="347">
        <f t="shared" si="4"/>
        <v>0</v>
      </c>
      <c r="AE55" s="347">
        <f t="shared" si="5"/>
        <v>8.333333333333337E-2</v>
      </c>
      <c r="AF55" s="347">
        <f t="shared" si="6"/>
        <v>0.125</v>
      </c>
      <c r="AG55" s="347">
        <f t="shared" si="7"/>
        <v>0.25</v>
      </c>
      <c r="AH55" s="347">
        <f t="shared" si="8"/>
        <v>0.125</v>
      </c>
      <c r="AI55" s="347">
        <f t="shared" si="9"/>
        <v>0.20833333333333337</v>
      </c>
      <c r="AJ55" s="358">
        <f t="shared" si="10"/>
        <v>8</v>
      </c>
      <c r="AK55" s="358">
        <f t="shared" si="11"/>
        <v>6.9999999999999991</v>
      </c>
      <c r="AL55" s="358">
        <f t="shared" si="12"/>
        <v>2.0000000000000009</v>
      </c>
      <c r="AM55" s="358">
        <f t="shared" si="13"/>
        <v>9</v>
      </c>
      <c r="AN55" s="358">
        <f t="shared" si="14"/>
        <v>8</v>
      </c>
      <c r="AO55" s="359">
        <f t="shared" si="15"/>
        <v>34</v>
      </c>
      <c r="AP55" s="350"/>
      <c r="AQ55" s="351" t="s">
        <v>195</v>
      </c>
      <c r="AR55" s="352"/>
      <c r="AS55" s="353" t="e">
        <f t="shared" si="16"/>
        <v>#REF!</v>
      </c>
      <c r="AT55" s="352"/>
    </row>
    <row r="56" spans="1:46" ht="9.9499999999999993" customHeight="1" thickBot="1">
      <c r="A56" s="292">
        <f t="shared" si="21"/>
        <v>57</v>
      </c>
      <c r="B56" s="292"/>
      <c r="C56" s="292" t="s">
        <v>165</v>
      </c>
      <c r="D56" s="367">
        <v>0.33333333333333331</v>
      </c>
      <c r="E56" s="367">
        <v>0.52083333333333337</v>
      </c>
      <c r="F56" s="367">
        <v>0.58333333333333337</v>
      </c>
      <c r="G56" s="367">
        <v>0.79166666666666663</v>
      </c>
      <c r="H56" s="367">
        <v>0.33333333333333331</v>
      </c>
      <c r="I56" s="367">
        <v>0.54166666666666663</v>
      </c>
      <c r="J56" s="367">
        <v>0.58333333333333337</v>
      </c>
      <c r="K56" s="367">
        <v>0.83333333333333337</v>
      </c>
      <c r="L56" s="367">
        <v>0.33333333333333331</v>
      </c>
      <c r="M56" s="367">
        <v>0.52083333333333337</v>
      </c>
      <c r="N56" s="349">
        <v>0</v>
      </c>
      <c r="O56" s="349">
        <v>0</v>
      </c>
      <c r="P56" s="367">
        <v>0.33333333333333331</v>
      </c>
      <c r="Q56" s="367">
        <v>0.52083333333333337</v>
      </c>
      <c r="R56" s="367">
        <v>0.58333333333333337</v>
      </c>
      <c r="S56" s="367">
        <v>0.75</v>
      </c>
      <c r="T56" s="349">
        <v>0</v>
      </c>
      <c r="U56" s="349">
        <v>0</v>
      </c>
      <c r="V56" s="349">
        <v>0</v>
      </c>
      <c r="W56" s="349">
        <v>0</v>
      </c>
      <c r="X56" s="256"/>
      <c r="Y56" s="256"/>
      <c r="Z56" s="347">
        <f t="shared" si="0"/>
        <v>0.18750000000000006</v>
      </c>
      <c r="AA56" s="347">
        <f t="shared" si="1"/>
        <v>0.20833333333333326</v>
      </c>
      <c r="AB56" s="347">
        <f t="shared" si="2"/>
        <v>0.20833333333333331</v>
      </c>
      <c r="AC56" s="347">
        <f t="shared" si="3"/>
        <v>0.25</v>
      </c>
      <c r="AD56" s="347">
        <f t="shared" si="4"/>
        <v>0.18750000000000006</v>
      </c>
      <c r="AE56" s="347">
        <f t="shared" si="5"/>
        <v>0</v>
      </c>
      <c r="AF56" s="347">
        <f t="shared" si="6"/>
        <v>0.18750000000000006</v>
      </c>
      <c r="AG56" s="347">
        <f t="shared" si="7"/>
        <v>0.16666666666666663</v>
      </c>
      <c r="AH56" s="347">
        <f t="shared" si="8"/>
        <v>0</v>
      </c>
      <c r="AI56" s="347">
        <f t="shared" si="9"/>
        <v>0</v>
      </c>
      <c r="AJ56" s="358">
        <f t="shared" si="10"/>
        <v>9.5</v>
      </c>
      <c r="AK56" s="358">
        <f t="shared" si="11"/>
        <v>11</v>
      </c>
      <c r="AL56" s="358">
        <f t="shared" si="12"/>
        <v>4.5000000000000018</v>
      </c>
      <c r="AM56" s="358">
        <f t="shared" si="13"/>
        <v>8.5</v>
      </c>
      <c r="AN56" s="358">
        <f t="shared" si="14"/>
        <v>0</v>
      </c>
      <c r="AO56" s="359">
        <f t="shared" si="15"/>
        <v>33.5</v>
      </c>
      <c r="AP56" s="350"/>
      <c r="AQ56" s="351" t="s">
        <v>195</v>
      </c>
      <c r="AR56" s="352"/>
      <c r="AS56" s="353" t="e">
        <f t="shared" si="16"/>
        <v>#REF!</v>
      </c>
      <c r="AT56" s="352"/>
    </row>
    <row r="57" spans="1:46" ht="9.9499999999999993" customHeight="1" thickBot="1">
      <c r="A57" s="292">
        <f t="shared" si="21"/>
        <v>58</v>
      </c>
      <c r="B57" s="292"/>
      <c r="C57" s="292" t="s">
        <v>173</v>
      </c>
      <c r="D57" s="367">
        <v>0.38541666666666669</v>
      </c>
      <c r="E57" s="367">
        <v>0.51041666666666663</v>
      </c>
      <c r="F57" s="367">
        <v>0.5625</v>
      </c>
      <c r="G57" s="367">
        <v>0.75</v>
      </c>
      <c r="H57" s="367">
        <v>0.375</v>
      </c>
      <c r="I57" s="367">
        <v>0.52083333333333337</v>
      </c>
      <c r="J57" s="367">
        <v>0.58333333333333337</v>
      </c>
      <c r="K57" s="367">
        <v>0.75</v>
      </c>
      <c r="L57" s="349">
        <v>0</v>
      </c>
      <c r="M57" s="349">
        <v>0</v>
      </c>
      <c r="N57" s="349">
        <v>0</v>
      </c>
      <c r="O57" s="349">
        <v>0</v>
      </c>
      <c r="P57" s="367">
        <v>0.375</v>
      </c>
      <c r="Q57" s="367">
        <v>0.5</v>
      </c>
      <c r="R57" s="367">
        <v>0.5625</v>
      </c>
      <c r="S57" s="367">
        <v>0.72916666666666663</v>
      </c>
      <c r="T57" s="367">
        <v>0.375</v>
      </c>
      <c r="U57" s="367">
        <v>0.52083333333333337</v>
      </c>
      <c r="V57" s="367">
        <v>0.58333333333333337</v>
      </c>
      <c r="W57" s="367">
        <v>0.75</v>
      </c>
      <c r="X57" s="256"/>
      <c r="Y57" s="256"/>
      <c r="Z57" s="347">
        <f t="shared" si="0"/>
        <v>0.12499999999999994</v>
      </c>
      <c r="AA57" s="347">
        <f t="shared" si="1"/>
        <v>0.1875</v>
      </c>
      <c r="AB57" s="347">
        <f t="shared" si="2"/>
        <v>0.14583333333333337</v>
      </c>
      <c r="AC57" s="347">
        <f t="shared" si="3"/>
        <v>0.16666666666666663</v>
      </c>
      <c r="AD57" s="347">
        <f t="shared" si="4"/>
        <v>0</v>
      </c>
      <c r="AE57" s="347">
        <f t="shared" si="5"/>
        <v>0</v>
      </c>
      <c r="AF57" s="347">
        <f t="shared" si="6"/>
        <v>0.125</v>
      </c>
      <c r="AG57" s="347">
        <f t="shared" si="7"/>
        <v>0.16666666666666663</v>
      </c>
      <c r="AH57" s="347">
        <f t="shared" si="8"/>
        <v>0.14583333333333337</v>
      </c>
      <c r="AI57" s="347">
        <f t="shared" si="9"/>
        <v>0.16666666666666663</v>
      </c>
      <c r="AJ57" s="358">
        <f t="shared" si="10"/>
        <v>7.4999999999999982</v>
      </c>
      <c r="AK57" s="358">
        <f t="shared" si="11"/>
        <v>7.5</v>
      </c>
      <c r="AL57" s="358">
        <f t="shared" si="12"/>
        <v>0</v>
      </c>
      <c r="AM57" s="358">
        <f t="shared" si="13"/>
        <v>6.9999999999999991</v>
      </c>
      <c r="AN57" s="358">
        <f t="shared" si="14"/>
        <v>7.5</v>
      </c>
      <c r="AO57" s="359">
        <f t="shared" si="15"/>
        <v>29.499999999999996</v>
      </c>
      <c r="AP57" s="350"/>
      <c r="AQ57" s="351" t="s">
        <v>195</v>
      </c>
      <c r="AR57" s="352"/>
      <c r="AS57" s="353" t="e">
        <f t="shared" si="16"/>
        <v>#REF!</v>
      </c>
      <c r="AT57" s="352"/>
    </row>
    <row r="58" spans="1:46" ht="9.9499999999999993" customHeight="1" thickBot="1">
      <c r="A58" s="292">
        <f t="shared" si="21"/>
        <v>59</v>
      </c>
      <c r="B58" s="292"/>
      <c r="C58" s="292" t="s">
        <v>164</v>
      </c>
      <c r="D58" s="367">
        <v>0.375</v>
      </c>
      <c r="E58" s="367">
        <v>0.52083333333333337</v>
      </c>
      <c r="F58" s="367">
        <v>0.58333333333333337</v>
      </c>
      <c r="G58" s="367">
        <v>0.79166666666666663</v>
      </c>
      <c r="H58" s="367">
        <v>0.33333333333333331</v>
      </c>
      <c r="I58" s="367">
        <v>0.52083333333333337</v>
      </c>
      <c r="J58" s="367">
        <v>0.54166666666666663</v>
      </c>
      <c r="K58" s="367">
        <v>0.75</v>
      </c>
      <c r="L58" s="349">
        <v>0</v>
      </c>
      <c r="M58" s="349">
        <v>0</v>
      </c>
      <c r="N58" s="367">
        <v>0.5625</v>
      </c>
      <c r="O58" s="367">
        <v>0.75</v>
      </c>
      <c r="P58" s="367">
        <v>0.375</v>
      </c>
      <c r="Q58" s="367">
        <v>0.52083333333333337</v>
      </c>
      <c r="R58" s="367">
        <v>0.54166666666666663</v>
      </c>
      <c r="S58" s="367">
        <v>0.75</v>
      </c>
      <c r="T58" s="367">
        <v>0.33333333333333331</v>
      </c>
      <c r="U58" s="367">
        <v>0.52083333333333337</v>
      </c>
      <c r="V58" s="367">
        <v>0.54166666666666663</v>
      </c>
      <c r="W58" s="367">
        <v>0.6875</v>
      </c>
      <c r="X58" s="256"/>
      <c r="Y58" s="256"/>
      <c r="Z58" s="347">
        <f t="shared" si="0"/>
        <v>0.14583333333333337</v>
      </c>
      <c r="AA58" s="347">
        <f t="shared" si="1"/>
        <v>0.20833333333333326</v>
      </c>
      <c r="AB58" s="347">
        <f t="shared" si="2"/>
        <v>0.18750000000000006</v>
      </c>
      <c r="AC58" s="347">
        <f t="shared" si="3"/>
        <v>0.20833333333333337</v>
      </c>
      <c r="AD58" s="347">
        <f t="shared" si="4"/>
        <v>0</v>
      </c>
      <c r="AE58" s="347">
        <f t="shared" si="5"/>
        <v>0.1875</v>
      </c>
      <c r="AF58" s="347">
        <f t="shared" si="6"/>
        <v>0.14583333333333337</v>
      </c>
      <c r="AG58" s="347">
        <f t="shared" si="7"/>
        <v>0.20833333333333337</v>
      </c>
      <c r="AH58" s="347">
        <f t="shared" si="8"/>
        <v>0.18750000000000006</v>
      </c>
      <c r="AI58" s="347">
        <f t="shared" si="9"/>
        <v>0.14583333333333337</v>
      </c>
      <c r="AJ58" s="358">
        <f t="shared" si="10"/>
        <v>8.5</v>
      </c>
      <c r="AK58" s="358">
        <f t="shared" si="11"/>
        <v>9.5000000000000018</v>
      </c>
      <c r="AL58" s="358">
        <f t="shared" si="12"/>
        <v>4.5</v>
      </c>
      <c r="AM58" s="358">
        <f t="shared" si="13"/>
        <v>8.5000000000000018</v>
      </c>
      <c r="AN58" s="358">
        <f t="shared" si="14"/>
        <v>8.0000000000000018</v>
      </c>
      <c r="AO58" s="359">
        <f t="shared" si="15"/>
        <v>39</v>
      </c>
      <c r="AP58" s="350"/>
      <c r="AQ58" s="351" t="s">
        <v>195</v>
      </c>
      <c r="AR58" s="352"/>
      <c r="AS58" s="353" t="e">
        <f t="shared" si="16"/>
        <v>#REF!</v>
      </c>
      <c r="AT58" s="352"/>
    </row>
    <row r="59" spans="1:46" ht="9.9499999999999993" customHeight="1" thickBot="1">
      <c r="A59" s="292">
        <f t="shared" si="21"/>
        <v>60</v>
      </c>
      <c r="B59" s="292"/>
      <c r="C59" s="292" t="s">
        <v>169</v>
      </c>
      <c r="D59" s="349">
        <v>0</v>
      </c>
      <c r="E59" s="349">
        <v>0</v>
      </c>
      <c r="F59" s="349">
        <v>0</v>
      </c>
      <c r="G59" s="349">
        <v>0</v>
      </c>
      <c r="H59" s="349">
        <v>0</v>
      </c>
      <c r="I59" s="349">
        <v>0</v>
      </c>
      <c r="J59" s="349">
        <v>0</v>
      </c>
      <c r="K59" s="349">
        <v>0</v>
      </c>
      <c r="L59" s="349">
        <v>0</v>
      </c>
      <c r="M59" s="349">
        <v>0</v>
      </c>
      <c r="N59" s="349">
        <v>0</v>
      </c>
      <c r="O59" s="349">
        <v>0</v>
      </c>
      <c r="P59" s="349">
        <v>0</v>
      </c>
      <c r="Q59" s="349">
        <v>0</v>
      </c>
      <c r="R59" s="349">
        <v>0</v>
      </c>
      <c r="S59" s="349">
        <v>0</v>
      </c>
      <c r="T59" s="349">
        <v>0</v>
      </c>
      <c r="U59" s="349">
        <v>0</v>
      </c>
      <c r="V59" s="349">
        <v>0</v>
      </c>
      <c r="W59" s="349">
        <v>0</v>
      </c>
      <c r="X59" s="256"/>
      <c r="Y59" s="256"/>
      <c r="Z59" s="347">
        <f t="shared" si="0"/>
        <v>0</v>
      </c>
      <c r="AA59" s="347">
        <f t="shared" si="1"/>
        <v>0</v>
      </c>
      <c r="AB59" s="347">
        <f t="shared" si="2"/>
        <v>0</v>
      </c>
      <c r="AC59" s="347">
        <f t="shared" si="3"/>
        <v>0</v>
      </c>
      <c r="AD59" s="347">
        <f t="shared" si="4"/>
        <v>0</v>
      </c>
      <c r="AE59" s="347">
        <f t="shared" si="5"/>
        <v>0</v>
      </c>
      <c r="AF59" s="347">
        <f t="shared" si="6"/>
        <v>0</v>
      </c>
      <c r="AG59" s="347">
        <f t="shared" si="7"/>
        <v>0</v>
      </c>
      <c r="AH59" s="347">
        <f t="shared" si="8"/>
        <v>0</v>
      </c>
      <c r="AI59" s="347">
        <f t="shared" si="9"/>
        <v>0</v>
      </c>
      <c r="AJ59" s="358">
        <f t="shared" si="10"/>
        <v>0</v>
      </c>
      <c r="AK59" s="358">
        <f t="shared" si="11"/>
        <v>0</v>
      </c>
      <c r="AL59" s="358">
        <f t="shared" si="12"/>
        <v>0</v>
      </c>
      <c r="AM59" s="358">
        <f t="shared" si="13"/>
        <v>0</v>
      </c>
      <c r="AN59" s="358">
        <f t="shared" si="14"/>
        <v>0</v>
      </c>
      <c r="AO59" s="359">
        <f t="shared" si="15"/>
        <v>0</v>
      </c>
      <c r="AP59" s="350"/>
      <c r="AQ59" s="351" t="s">
        <v>195</v>
      </c>
      <c r="AR59" s="352"/>
      <c r="AS59" s="353" t="e">
        <f t="shared" si="16"/>
        <v>#REF!</v>
      </c>
      <c r="AT59" s="352"/>
    </row>
    <row r="60" spans="1:46" ht="9.9499999999999993" customHeight="1" thickBot="1">
      <c r="A60" s="292">
        <f t="shared" si="21"/>
        <v>61</v>
      </c>
      <c r="B60" s="292"/>
      <c r="C60" s="292" t="s">
        <v>170</v>
      </c>
      <c r="D60" s="349">
        <v>0</v>
      </c>
      <c r="E60" s="349">
        <v>0</v>
      </c>
      <c r="F60" s="349">
        <v>0</v>
      </c>
      <c r="G60" s="349">
        <v>0</v>
      </c>
      <c r="H60" s="349">
        <v>0</v>
      </c>
      <c r="I60" s="349">
        <v>0</v>
      </c>
      <c r="J60" s="349">
        <v>0</v>
      </c>
      <c r="K60" s="349">
        <v>0</v>
      </c>
      <c r="L60" s="349">
        <v>0</v>
      </c>
      <c r="M60" s="349">
        <v>0</v>
      </c>
      <c r="N60" s="349">
        <v>0</v>
      </c>
      <c r="O60" s="349">
        <v>0</v>
      </c>
      <c r="P60" s="349">
        <v>0</v>
      </c>
      <c r="Q60" s="349">
        <v>0</v>
      </c>
      <c r="R60" s="349">
        <v>0</v>
      </c>
      <c r="S60" s="349">
        <v>0</v>
      </c>
      <c r="T60" s="349">
        <v>0</v>
      </c>
      <c r="U60" s="349">
        <v>0</v>
      </c>
      <c r="V60" s="349">
        <v>0</v>
      </c>
      <c r="W60" s="349">
        <v>0</v>
      </c>
      <c r="X60" s="256"/>
      <c r="Y60" s="256"/>
      <c r="Z60" s="347">
        <f t="shared" si="0"/>
        <v>0</v>
      </c>
      <c r="AA60" s="347">
        <f t="shared" si="1"/>
        <v>0</v>
      </c>
      <c r="AB60" s="347">
        <f t="shared" si="2"/>
        <v>0</v>
      </c>
      <c r="AC60" s="347">
        <f t="shared" si="3"/>
        <v>0</v>
      </c>
      <c r="AD60" s="347">
        <f t="shared" si="4"/>
        <v>0</v>
      </c>
      <c r="AE60" s="347">
        <f t="shared" si="5"/>
        <v>0</v>
      </c>
      <c r="AF60" s="347">
        <f t="shared" si="6"/>
        <v>0</v>
      </c>
      <c r="AG60" s="347">
        <f t="shared" si="7"/>
        <v>0</v>
      </c>
      <c r="AH60" s="347">
        <f t="shared" si="8"/>
        <v>0</v>
      </c>
      <c r="AI60" s="347">
        <f t="shared" si="9"/>
        <v>0</v>
      </c>
      <c r="AJ60" s="358">
        <f t="shared" si="10"/>
        <v>0</v>
      </c>
      <c r="AK60" s="358">
        <f t="shared" si="11"/>
        <v>0</v>
      </c>
      <c r="AL60" s="358">
        <f t="shared" si="12"/>
        <v>0</v>
      </c>
      <c r="AM60" s="358">
        <f t="shared" si="13"/>
        <v>0</v>
      </c>
      <c r="AN60" s="358">
        <f t="shared" si="14"/>
        <v>0</v>
      </c>
      <c r="AO60" s="359">
        <f t="shared" si="15"/>
        <v>0</v>
      </c>
      <c r="AP60" s="350"/>
      <c r="AQ60" s="351" t="s">
        <v>195</v>
      </c>
      <c r="AR60" s="352"/>
      <c r="AS60" s="353" t="e">
        <f t="shared" si="16"/>
        <v>#REF!</v>
      </c>
      <c r="AT60" s="352"/>
    </row>
    <row r="61" spans="1:46" ht="9.9499999999999993" customHeight="1" thickBot="1">
      <c r="A61" s="292">
        <f t="shared" si="21"/>
        <v>62</v>
      </c>
      <c r="B61" s="292"/>
      <c r="C61" s="292" t="s">
        <v>166</v>
      </c>
      <c r="D61" s="349">
        <v>0</v>
      </c>
      <c r="E61" s="349">
        <v>0</v>
      </c>
      <c r="F61" s="367">
        <v>0.52083333333333337</v>
      </c>
      <c r="G61" s="367">
        <v>0.83333333333333337</v>
      </c>
      <c r="H61" s="367">
        <v>0.375</v>
      </c>
      <c r="I61" s="367">
        <v>0.54166666666666663</v>
      </c>
      <c r="J61" s="367">
        <v>0.58333333333333337</v>
      </c>
      <c r="K61" s="367">
        <v>0.75</v>
      </c>
      <c r="L61" s="349">
        <v>0</v>
      </c>
      <c r="M61" s="349">
        <v>0</v>
      </c>
      <c r="N61" s="349">
        <v>0</v>
      </c>
      <c r="O61" s="349">
        <v>0</v>
      </c>
      <c r="P61" s="367">
        <v>0.375</v>
      </c>
      <c r="Q61" s="367">
        <v>0.54166666666666663</v>
      </c>
      <c r="R61" s="367">
        <v>0.58333333333333337</v>
      </c>
      <c r="S61" s="367">
        <v>0.75</v>
      </c>
      <c r="T61" s="349">
        <v>0</v>
      </c>
      <c r="U61" s="349">
        <v>0</v>
      </c>
      <c r="V61" s="367">
        <v>0.54166666666666663</v>
      </c>
      <c r="W61" s="367">
        <v>0.72916666666666663</v>
      </c>
      <c r="X61" s="256"/>
      <c r="Y61" s="256"/>
      <c r="Z61" s="347">
        <f t="shared" si="0"/>
        <v>0</v>
      </c>
      <c r="AA61" s="347">
        <f t="shared" si="1"/>
        <v>0.3125</v>
      </c>
      <c r="AB61" s="347">
        <f t="shared" si="2"/>
        <v>0.16666666666666663</v>
      </c>
      <c r="AC61" s="347">
        <f t="shared" si="3"/>
        <v>0.16666666666666663</v>
      </c>
      <c r="AD61" s="347">
        <f t="shared" si="4"/>
        <v>0</v>
      </c>
      <c r="AE61" s="347">
        <f t="shared" si="5"/>
        <v>0</v>
      </c>
      <c r="AF61" s="347">
        <f t="shared" si="6"/>
        <v>0.16666666666666663</v>
      </c>
      <c r="AG61" s="347">
        <f t="shared" si="7"/>
        <v>0.16666666666666663</v>
      </c>
      <c r="AH61" s="347">
        <f t="shared" si="8"/>
        <v>0</v>
      </c>
      <c r="AI61" s="347">
        <f t="shared" si="9"/>
        <v>0.1875</v>
      </c>
      <c r="AJ61" s="358">
        <f t="shared" si="10"/>
        <v>7.5</v>
      </c>
      <c r="AK61" s="358">
        <f t="shared" si="11"/>
        <v>7.9999999999999982</v>
      </c>
      <c r="AL61" s="358">
        <f t="shared" si="12"/>
        <v>0</v>
      </c>
      <c r="AM61" s="358">
        <f t="shared" si="13"/>
        <v>7.9999999999999982</v>
      </c>
      <c r="AN61" s="358">
        <f t="shared" si="14"/>
        <v>4.5</v>
      </c>
      <c r="AO61" s="359">
        <f t="shared" si="15"/>
        <v>27.999999999999996</v>
      </c>
      <c r="AP61" s="350"/>
      <c r="AQ61" s="351" t="s">
        <v>195</v>
      </c>
      <c r="AR61" s="352"/>
      <c r="AS61" s="353" t="e">
        <f t="shared" si="16"/>
        <v>#REF!</v>
      </c>
      <c r="AT61" s="352"/>
    </row>
    <row r="62" spans="1:46" ht="9.9499999999999993" customHeight="1" thickBot="1">
      <c r="A62" s="292">
        <f t="shared" si="21"/>
        <v>63</v>
      </c>
      <c r="B62" s="298"/>
      <c r="C62" s="292" t="s">
        <v>162</v>
      </c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256"/>
      <c r="Y62" s="256"/>
      <c r="Z62" s="347">
        <f t="shared" si="0"/>
        <v>0</v>
      </c>
      <c r="AA62" s="347">
        <f t="shared" si="1"/>
        <v>0</v>
      </c>
      <c r="AB62" s="347">
        <f t="shared" si="2"/>
        <v>0</v>
      </c>
      <c r="AC62" s="347">
        <f t="shared" si="3"/>
        <v>0</v>
      </c>
      <c r="AD62" s="347">
        <f t="shared" si="4"/>
        <v>0</v>
      </c>
      <c r="AE62" s="347">
        <f t="shared" si="5"/>
        <v>0</v>
      </c>
      <c r="AF62" s="347">
        <f t="shared" si="6"/>
        <v>0</v>
      </c>
      <c r="AG62" s="347">
        <f t="shared" si="7"/>
        <v>0</v>
      </c>
      <c r="AH62" s="347">
        <f t="shared" si="8"/>
        <v>0</v>
      </c>
      <c r="AI62" s="347">
        <f t="shared" si="9"/>
        <v>0</v>
      </c>
      <c r="AJ62" s="358">
        <f t="shared" si="10"/>
        <v>0</v>
      </c>
      <c r="AK62" s="358">
        <f t="shared" si="11"/>
        <v>0</v>
      </c>
      <c r="AL62" s="358">
        <f t="shared" si="12"/>
        <v>0</v>
      </c>
      <c r="AM62" s="358">
        <f t="shared" si="13"/>
        <v>0</v>
      </c>
      <c r="AN62" s="358">
        <f t="shared" si="14"/>
        <v>0</v>
      </c>
      <c r="AO62" s="359">
        <f t="shared" si="15"/>
        <v>0</v>
      </c>
      <c r="AP62" s="350"/>
      <c r="AQ62" s="351" t="s">
        <v>195</v>
      </c>
      <c r="AR62" s="352"/>
      <c r="AS62" s="353" t="e">
        <f t="shared" si="16"/>
        <v>#REF!</v>
      </c>
      <c r="AT62" s="352"/>
    </row>
    <row r="63" spans="1:46" ht="9.9499999999999993" customHeight="1" thickBot="1">
      <c r="A63" s="292">
        <f t="shared" si="21"/>
        <v>64</v>
      </c>
      <c r="B63" s="292"/>
      <c r="C63" s="292" t="s">
        <v>153</v>
      </c>
      <c r="D63" s="367">
        <v>0.375</v>
      </c>
      <c r="E63" s="367">
        <v>0.5</v>
      </c>
      <c r="F63" s="367">
        <v>0.54166666666666663</v>
      </c>
      <c r="G63" s="367">
        <v>0.83333333333333337</v>
      </c>
      <c r="H63" s="367">
        <v>0.375</v>
      </c>
      <c r="I63" s="367">
        <v>0.5</v>
      </c>
      <c r="J63" s="367">
        <v>0.54166666666666663</v>
      </c>
      <c r="K63" s="367">
        <v>0.83333333333333337</v>
      </c>
      <c r="L63" s="367">
        <v>0.35416666666666669</v>
      </c>
      <c r="M63" s="367">
        <v>0.54166666666666663</v>
      </c>
      <c r="N63" s="367">
        <v>0.54166666666666663</v>
      </c>
      <c r="O63" s="367">
        <v>0.72916666666666663</v>
      </c>
      <c r="P63" s="367">
        <v>0.33333333333333331</v>
      </c>
      <c r="Q63" s="367">
        <v>0.47916666666666669</v>
      </c>
      <c r="R63" s="349">
        <v>0</v>
      </c>
      <c r="S63" s="349">
        <v>0</v>
      </c>
      <c r="T63" s="367">
        <v>0.35416666666666669</v>
      </c>
      <c r="U63" s="367">
        <v>0.54166666666666663</v>
      </c>
      <c r="V63" s="367">
        <v>0.58333333333333337</v>
      </c>
      <c r="W63" s="367">
        <v>0.70833333333333337</v>
      </c>
      <c r="X63" s="256"/>
      <c r="Y63" s="256"/>
      <c r="Z63" s="347">
        <f t="shared" si="0"/>
        <v>0.125</v>
      </c>
      <c r="AA63" s="347">
        <f t="shared" si="1"/>
        <v>0.29166666666666674</v>
      </c>
      <c r="AB63" s="347">
        <f t="shared" si="2"/>
        <v>0.125</v>
      </c>
      <c r="AC63" s="347">
        <f t="shared" si="3"/>
        <v>0.29166666666666674</v>
      </c>
      <c r="AD63" s="347">
        <f t="shared" si="4"/>
        <v>0.18749999999999994</v>
      </c>
      <c r="AE63" s="347">
        <f t="shared" si="5"/>
        <v>0.1875</v>
      </c>
      <c r="AF63" s="347">
        <f t="shared" si="6"/>
        <v>0.14583333333333337</v>
      </c>
      <c r="AG63" s="347">
        <f t="shared" si="7"/>
        <v>0</v>
      </c>
      <c r="AH63" s="347">
        <f t="shared" si="8"/>
        <v>0.18749999999999994</v>
      </c>
      <c r="AI63" s="347">
        <f t="shared" si="9"/>
        <v>0.125</v>
      </c>
      <c r="AJ63" s="358">
        <f t="shared" si="10"/>
        <v>10.000000000000002</v>
      </c>
      <c r="AK63" s="358">
        <f t="shared" si="11"/>
        <v>10.000000000000002</v>
      </c>
      <c r="AL63" s="358">
        <f t="shared" si="12"/>
        <v>8.9999999999999982</v>
      </c>
      <c r="AM63" s="358">
        <f t="shared" si="13"/>
        <v>3.5000000000000009</v>
      </c>
      <c r="AN63" s="358">
        <f t="shared" si="14"/>
        <v>7.4999999999999982</v>
      </c>
      <c r="AO63" s="359">
        <f t="shared" si="15"/>
        <v>40</v>
      </c>
      <c r="AP63" s="350"/>
      <c r="AQ63" s="351" t="s">
        <v>195</v>
      </c>
      <c r="AR63" s="352"/>
      <c r="AS63" s="353" t="e">
        <f t="shared" si="16"/>
        <v>#REF!</v>
      </c>
      <c r="AT63" s="352"/>
    </row>
    <row r="64" spans="1:46" ht="9.9499999999999993" customHeight="1" thickBot="1">
      <c r="A64" s="292">
        <f t="shared" si="21"/>
        <v>65</v>
      </c>
      <c r="B64" s="292"/>
      <c r="C64" s="292" t="s">
        <v>175</v>
      </c>
      <c r="D64" s="349">
        <v>0</v>
      </c>
      <c r="E64" s="349">
        <v>0</v>
      </c>
      <c r="F64" s="349">
        <v>0</v>
      </c>
      <c r="G64" s="349">
        <v>0</v>
      </c>
      <c r="H64" s="349">
        <v>0</v>
      </c>
      <c r="I64" s="349">
        <v>0</v>
      </c>
      <c r="J64" s="349">
        <v>0</v>
      </c>
      <c r="K64" s="349">
        <v>0</v>
      </c>
      <c r="L64" s="349">
        <v>0</v>
      </c>
      <c r="M64" s="349">
        <v>0</v>
      </c>
      <c r="N64" s="349">
        <v>0</v>
      </c>
      <c r="O64" s="349">
        <v>0</v>
      </c>
      <c r="P64" s="349">
        <v>0</v>
      </c>
      <c r="Q64" s="349">
        <v>0</v>
      </c>
      <c r="R64" s="349">
        <v>0</v>
      </c>
      <c r="S64" s="349">
        <v>0</v>
      </c>
      <c r="T64" s="349">
        <v>0</v>
      </c>
      <c r="U64" s="349">
        <v>0</v>
      </c>
      <c r="V64" s="349">
        <v>0</v>
      </c>
      <c r="W64" s="349">
        <v>0</v>
      </c>
      <c r="X64" s="256"/>
      <c r="Y64" s="256"/>
      <c r="Z64" s="347">
        <f t="shared" si="0"/>
        <v>0</v>
      </c>
      <c r="AA64" s="347">
        <f t="shared" si="1"/>
        <v>0</v>
      </c>
      <c r="AB64" s="347">
        <f t="shared" si="2"/>
        <v>0</v>
      </c>
      <c r="AC64" s="347">
        <f t="shared" si="3"/>
        <v>0</v>
      </c>
      <c r="AD64" s="347">
        <f t="shared" si="4"/>
        <v>0</v>
      </c>
      <c r="AE64" s="347">
        <f t="shared" si="5"/>
        <v>0</v>
      </c>
      <c r="AF64" s="347">
        <f t="shared" si="6"/>
        <v>0</v>
      </c>
      <c r="AG64" s="347">
        <f t="shared" si="7"/>
        <v>0</v>
      </c>
      <c r="AH64" s="347">
        <f t="shared" si="8"/>
        <v>0</v>
      </c>
      <c r="AI64" s="347">
        <f t="shared" si="9"/>
        <v>0</v>
      </c>
      <c r="AJ64" s="358">
        <f t="shared" si="10"/>
        <v>0</v>
      </c>
      <c r="AK64" s="358">
        <f t="shared" si="11"/>
        <v>0</v>
      </c>
      <c r="AL64" s="358">
        <f t="shared" si="12"/>
        <v>0</v>
      </c>
      <c r="AM64" s="358">
        <f t="shared" si="13"/>
        <v>0</v>
      </c>
      <c r="AN64" s="358">
        <f t="shared" si="14"/>
        <v>0</v>
      </c>
      <c r="AO64" s="359">
        <f t="shared" si="15"/>
        <v>0</v>
      </c>
      <c r="AP64" s="350"/>
      <c r="AQ64" s="351" t="s">
        <v>195</v>
      </c>
      <c r="AR64" s="352"/>
      <c r="AS64" s="353" t="e">
        <f t="shared" si="16"/>
        <v>#REF!</v>
      </c>
      <c r="AT64" s="352"/>
    </row>
    <row r="65" spans="1:46" ht="9.9499999999999993" customHeight="1" thickBot="1">
      <c r="A65" s="288">
        <f t="shared" si="21"/>
        <v>66</v>
      </c>
      <c r="B65" s="292"/>
      <c r="C65" s="292" t="s">
        <v>34</v>
      </c>
      <c r="D65" s="366">
        <v>0.38541666666666669</v>
      </c>
      <c r="E65" s="366">
        <v>0.52083333333333337</v>
      </c>
      <c r="F65" s="366">
        <v>0.55208333333333337</v>
      </c>
      <c r="G65" s="366">
        <v>0.75</v>
      </c>
      <c r="H65" s="366">
        <v>0.38541666666666669</v>
      </c>
      <c r="I65" s="366">
        <v>0.52083333333333337</v>
      </c>
      <c r="J65" s="366">
        <v>0.55208333333333337</v>
      </c>
      <c r="K65" s="366">
        <v>0.75</v>
      </c>
      <c r="L65" s="366">
        <v>0.375</v>
      </c>
      <c r="M65" s="366">
        <v>0.5</v>
      </c>
      <c r="N65" s="366">
        <v>0.54166666666666663</v>
      </c>
      <c r="O65" s="366">
        <v>0.75</v>
      </c>
      <c r="P65" s="366">
        <v>0.33333333333333331</v>
      </c>
      <c r="Q65" s="366">
        <v>0.5</v>
      </c>
      <c r="R65" s="366">
        <v>0.54166666666666663</v>
      </c>
      <c r="S65" s="366">
        <v>0.66666666666666663</v>
      </c>
      <c r="T65" s="366">
        <v>0.4375</v>
      </c>
      <c r="U65" s="366">
        <v>0.52083333333333337</v>
      </c>
      <c r="V65" s="366">
        <v>0.54166666666666663</v>
      </c>
      <c r="W65" s="366">
        <v>0.79166666666666663</v>
      </c>
      <c r="X65" s="256"/>
      <c r="Y65" s="256"/>
      <c r="Z65" s="347">
        <f t="shared" si="0"/>
        <v>0.13541666666666669</v>
      </c>
      <c r="AA65" s="347">
        <f t="shared" si="1"/>
        <v>0.19791666666666663</v>
      </c>
      <c r="AB65" s="347">
        <f t="shared" si="2"/>
        <v>0.13541666666666669</v>
      </c>
      <c r="AC65" s="347">
        <f t="shared" si="3"/>
        <v>0.19791666666666663</v>
      </c>
      <c r="AD65" s="347">
        <f t="shared" si="4"/>
        <v>0.125</v>
      </c>
      <c r="AE65" s="347">
        <f t="shared" si="5"/>
        <v>0.20833333333333337</v>
      </c>
      <c r="AF65" s="347">
        <f t="shared" si="6"/>
        <v>0.16666666666666669</v>
      </c>
      <c r="AG65" s="347">
        <f t="shared" si="7"/>
        <v>0.125</v>
      </c>
      <c r="AH65" s="347">
        <f t="shared" si="8"/>
        <v>8.333333333333337E-2</v>
      </c>
      <c r="AI65" s="347">
        <f t="shared" si="9"/>
        <v>0.25</v>
      </c>
      <c r="AJ65" s="358">
        <f t="shared" si="10"/>
        <v>8</v>
      </c>
      <c r="AK65" s="358">
        <f t="shared" si="11"/>
        <v>8</v>
      </c>
      <c r="AL65" s="358">
        <f t="shared" si="12"/>
        <v>8</v>
      </c>
      <c r="AM65" s="358">
        <f t="shared" si="13"/>
        <v>7</v>
      </c>
      <c r="AN65" s="358">
        <f t="shared" si="14"/>
        <v>8</v>
      </c>
      <c r="AO65" s="359">
        <f t="shared" si="15"/>
        <v>39</v>
      </c>
      <c r="AP65" s="350"/>
      <c r="AQ65" s="351" t="s">
        <v>195</v>
      </c>
      <c r="AR65" s="352"/>
      <c r="AS65" s="353" t="e">
        <f t="shared" si="16"/>
        <v>#REF!</v>
      </c>
      <c r="AT65" s="352"/>
    </row>
    <row r="66" spans="1:46" ht="9.9499999999999993" customHeight="1" thickBot="1">
      <c r="A66" s="292">
        <f t="shared" si="21"/>
        <v>67</v>
      </c>
      <c r="B66" s="292"/>
      <c r="C66" s="292" t="s">
        <v>163</v>
      </c>
      <c r="D66" s="366">
        <v>0.375</v>
      </c>
      <c r="E66" s="366">
        <v>0.52083333333333337</v>
      </c>
      <c r="F66" s="366">
        <v>0.5625</v>
      </c>
      <c r="G66" s="366">
        <v>0.6875</v>
      </c>
      <c r="H66" s="366">
        <v>0.375</v>
      </c>
      <c r="I66" s="366">
        <v>0.52083333333333337</v>
      </c>
      <c r="J66" s="366">
        <v>0</v>
      </c>
      <c r="K66" s="366">
        <v>0</v>
      </c>
      <c r="L66" s="366">
        <v>0</v>
      </c>
      <c r="M66" s="366">
        <v>0</v>
      </c>
      <c r="N66" s="366">
        <v>0.58333333333333337</v>
      </c>
      <c r="O66" s="366">
        <v>0.83333333333333337</v>
      </c>
      <c r="P66" s="366">
        <v>0.375</v>
      </c>
      <c r="Q66" s="366">
        <v>0.5</v>
      </c>
      <c r="R66" s="366">
        <v>0.58333333333333337</v>
      </c>
      <c r="S66" s="366">
        <v>0.75</v>
      </c>
      <c r="T66" s="366">
        <v>0.375</v>
      </c>
      <c r="U66" s="366">
        <v>0.52083333333333337</v>
      </c>
      <c r="V66" s="366">
        <v>0.58333333333333337</v>
      </c>
      <c r="W66" s="366">
        <v>0.72916666666666663</v>
      </c>
      <c r="X66" s="256"/>
      <c r="Y66" s="256"/>
      <c r="Z66" s="347">
        <f t="shared" si="0"/>
        <v>0.14583333333333337</v>
      </c>
      <c r="AA66" s="347">
        <f t="shared" si="1"/>
        <v>0.125</v>
      </c>
      <c r="AB66" s="347">
        <f t="shared" si="2"/>
        <v>0.14583333333333337</v>
      </c>
      <c r="AC66" s="347">
        <f t="shared" si="3"/>
        <v>0</v>
      </c>
      <c r="AD66" s="347">
        <f t="shared" si="4"/>
        <v>0</v>
      </c>
      <c r="AE66" s="347">
        <f t="shared" si="5"/>
        <v>0.25</v>
      </c>
      <c r="AF66" s="347">
        <f t="shared" si="6"/>
        <v>0.125</v>
      </c>
      <c r="AG66" s="347">
        <f t="shared" si="7"/>
        <v>0.16666666666666663</v>
      </c>
      <c r="AH66" s="347">
        <f t="shared" si="8"/>
        <v>0.14583333333333337</v>
      </c>
      <c r="AI66" s="347">
        <f t="shared" si="9"/>
        <v>0.14583333333333326</v>
      </c>
      <c r="AJ66" s="358">
        <f t="shared" si="10"/>
        <v>6.5000000000000009</v>
      </c>
      <c r="AK66" s="358">
        <f t="shared" si="11"/>
        <v>3.5000000000000009</v>
      </c>
      <c r="AL66" s="358">
        <f t="shared" si="12"/>
        <v>6</v>
      </c>
      <c r="AM66" s="358">
        <f t="shared" si="13"/>
        <v>6.9999999999999991</v>
      </c>
      <c r="AN66" s="358">
        <f t="shared" si="14"/>
        <v>6.9999999999999991</v>
      </c>
      <c r="AO66" s="359">
        <f t="shared" si="15"/>
        <v>30</v>
      </c>
      <c r="AP66" s="350"/>
      <c r="AQ66" s="351" t="s">
        <v>195</v>
      </c>
      <c r="AR66" s="352"/>
      <c r="AS66" s="353" t="e">
        <f t="shared" si="16"/>
        <v>#REF!</v>
      </c>
      <c r="AT66" s="352"/>
    </row>
    <row r="67" spans="1:46" ht="9.9499999999999993" customHeight="1" thickBot="1">
      <c r="A67" s="286"/>
      <c r="B67" s="287"/>
      <c r="C67" s="286"/>
      <c r="D67" s="349">
        <v>0</v>
      </c>
      <c r="E67" s="349">
        <v>0</v>
      </c>
      <c r="F67" s="349">
        <v>0</v>
      </c>
      <c r="G67" s="349">
        <v>0</v>
      </c>
      <c r="H67" s="349">
        <v>0</v>
      </c>
      <c r="I67" s="349">
        <v>0</v>
      </c>
      <c r="J67" s="349">
        <v>0</v>
      </c>
      <c r="K67" s="349">
        <v>0</v>
      </c>
      <c r="L67" s="349">
        <v>0</v>
      </c>
      <c r="M67" s="349">
        <v>0</v>
      </c>
      <c r="N67" s="349">
        <v>0</v>
      </c>
      <c r="O67" s="349">
        <v>0</v>
      </c>
      <c r="P67" s="349">
        <v>0</v>
      </c>
      <c r="Q67" s="349">
        <v>0</v>
      </c>
      <c r="R67" s="349">
        <v>0</v>
      </c>
      <c r="S67" s="349">
        <v>0</v>
      </c>
      <c r="T67" s="349">
        <v>0</v>
      </c>
      <c r="U67" s="349">
        <v>0</v>
      </c>
      <c r="V67" s="349">
        <v>0</v>
      </c>
      <c r="W67" s="349">
        <v>0</v>
      </c>
      <c r="X67" s="256"/>
      <c r="Y67" s="256"/>
      <c r="Z67" s="347">
        <f t="shared" si="0"/>
        <v>0</v>
      </c>
      <c r="AA67" s="347">
        <f t="shared" si="1"/>
        <v>0</v>
      </c>
      <c r="AB67" s="347">
        <f t="shared" si="2"/>
        <v>0</v>
      </c>
      <c r="AC67" s="347">
        <f t="shared" si="3"/>
        <v>0</v>
      </c>
      <c r="AD67" s="347">
        <f t="shared" si="4"/>
        <v>0</v>
      </c>
      <c r="AE67" s="347">
        <f t="shared" si="5"/>
        <v>0</v>
      </c>
      <c r="AF67" s="347">
        <f t="shared" si="6"/>
        <v>0</v>
      </c>
      <c r="AG67" s="347">
        <f t="shared" si="7"/>
        <v>0</v>
      </c>
      <c r="AH67" s="347">
        <f t="shared" si="8"/>
        <v>0</v>
      </c>
      <c r="AI67" s="347">
        <f t="shared" si="9"/>
        <v>0</v>
      </c>
      <c r="AJ67" s="358">
        <f t="shared" si="10"/>
        <v>0</v>
      </c>
      <c r="AK67" s="358">
        <f t="shared" si="11"/>
        <v>0</v>
      </c>
      <c r="AL67" s="358">
        <f t="shared" si="12"/>
        <v>0</v>
      </c>
      <c r="AM67" s="358">
        <f t="shared" si="13"/>
        <v>0</v>
      </c>
      <c r="AN67" s="358">
        <f t="shared" si="14"/>
        <v>0</v>
      </c>
      <c r="AO67" s="359">
        <f t="shared" si="15"/>
        <v>0</v>
      </c>
      <c r="AP67" s="350"/>
      <c r="AQ67" s="351" t="s">
        <v>195</v>
      </c>
      <c r="AR67" s="352"/>
      <c r="AS67" s="353" t="e">
        <f t="shared" si="16"/>
        <v>#REF!</v>
      </c>
      <c r="AT67" s="352"/>
    </row>
    <row r="68" spans="1:46" ht="9.9499999999999993" customHeight="1" thickBot="1">
      <c r="A68" s="292">
        <f>A66+1</f>
        <v>68</v>
      </c>
      <c r="B68" s="292"/>
      <c r="C68" s="292" t="s">
        <v>177</v>
      </c>
      <c r="D68" s="349">
        <v>0</v>
      </c>
      <c r="E68" s="349">
        <v>0</v>
      </c>
      <c r="F68" s="349">
        <v>0</v>
      </c>
      <c r="G68" s="349">
        <v>0</v>
      </c>
      <c r="H68" s="349">
        <v>0</v>
      </c>
      <c r="I68" s="349">
        <v>0</v>
      </c>
      <c r="J68" s="349">
        <v>0</v>
      </c>
      <c r="K68" s="349">
        <v>0</v>
      </c>
      <c r="L68" s="349">
        <v>0</v>
      </c>
      <c r="M68" s="349">
        <v>0</v>
      </c>
      <c r="N68" s="349">
        <v>0</v>
      </c>
      <c r="O68" s="349">
        <v>0</v>
      </c>
      <c r="P68" s="349">
        <v>0</v>
      </c>
      <c r="Q68" s="349">
        <v>0</v>
      </c>
      <c r="R68" s="349">
        <v>0</v>
      </c>
      <c r="S68" s="349">
        <v>0</v>
      </c>
      <c r="T68" s="349">
        <v>0</v>
      </c>
      <c r="U68" s="349">
        <v>0</v>
      </c>
      <c r="V68" s="349">
        <v>0</v>
      </c>
      <c r="W68" s="349">
        <v>0</v>
      </c>
      <c r="X68" s="256"/>
      <c r="Y68" s="256"/>
      <c r="Z68" s="347">
        <f t="shared" ref="Z68:Z84" si="22">E68-D68</f>
        <v>0</v>
      </c>
      <c r="AA68" s="347">
        <f t="shared" ref="AA68:AA84" si="23">G68-F68</f>
        <v>0</v>
      </c>
      <c r="AB68" s="347">
        <f t="shared" ref="AB68:AB84" si="24">I68-H68</f>
        <v>0</v>
      </c>
      <c r="AC68" s="347">
        <f t="shared" ref="AC68:AC84" si="25">K68-J68</f>
        <v>0</v>
      </c>
      <c r="AD68" s="347">
        <f t="shared" ref="AD68:AD84" si="26">M68-L68</f>
        <v>0</v>
      </c>
      <c r="AE68" s="347">
        <f t="shared" ref="AE68:AE84" si="27">O68-N68</f>
        <v>0</v>
      </c>
      <c r="AF68" s="347">
        <f t="shared" ref="AF68:AF84" si="28">Q68-P68</f>
        <v>0</v>
      </c>
      <c r="AG68" s="347">
        <f t="shared" ref="AG68:AG84" si="29">S68-R68</f>
        <v>0</v>
      </c>
      <c r="AH68" s="347">
        <f t="shared" ref="AH68:AH84" si="30">U68-T68</f>
        <v>0</v>
      </c>
      <c r="AI68" s="347">
        <f t="shared" ref="AI68:AI84" si="31">W68-V68</f>
        <v>0</v>
      </c>
      <c r="AJ68" s="358">
        <f t="shared" ref="AJ68:AJ84" si="32">((Z68+AA68)-INT(Z68+AA68))*24</f>
        <v>0</v>
      </c>
      <c r="AK68" s="358">
        <f t="shared" ref="AK68:AK84" si="33">((AB68+AC68)-INT(AB68+AC68))*24</f>
        <v>0</v>
      </c>
      <c r="AL68" s="358">
        <f t="shared" ref="AL68:AL84" si="34">((AD68+AE68)-INT(AD68+AE68))*24</f>
        <v>0</v>
      </c>
      <c r="AM68" s="358">
        <f t="shared" ref="AM68:AM84" si="35">((AF68+AG68)-INT(AF68+AG68))*24</f>
        <v>0</v>
      </c>
      <c r="AN68" s="358">
        <f t="shared" ref="AN68:AN84" si="36">((AH68+AI68)-INT(AH68+AI68))*24</f>
        <v>0</v>
      </c>
      <c r="AO68" s="359">
        <f t="shared" ref="AO68:AO84" si="37">SUM(AJ68:AN68)</f>
        <v>0</v>
      </c>
      <c r="AP68" s="350"/>
      <c r="AQ68" s="351" t="s">
        <v>195</v>
      </c>
      <c r="AR68" s="352"/>
      <c r="AS68" s="353" t="e">
        <f t="shared" ref="AS68:AS81" si="38">AS71</f>
        <v>#REF!</v>
      </c>
      <c r="AT68" s="352"/>
    </row>
    <row r="69" spans="1:46" ht="9.9499999999999993" customHeight="1" thickBot="1">
      <c r="A69" s="292">
        <f t="shared" ref="A69:A73" si="39">1+A68</f>
        <v>69</v>
      </c>
      <c r="B69" s="292"/>
      <c r="C69" s="292" t="s">
        <v>178</v>
      </c>
      <c r="D69" s="349">
        <v>0</v>
      </c>
      <c r="E69" s="349">
        <v>0</v>
      </c>
      <c r="F69" s="349">
        <v>0</v>
      </c>
      <c r="G69" s="349">
        <v>0</v>
      </c>
      <c r="H69" s="349">
        <v>0</v>
      </c>
      <c r="I69" s="349">
        <v>0</v>
      </c>
      <c r="J69" s="349">
        <v>0</v>
      </c>
      <c r="K69" s="349">
        <v>0</v>
      </c>
      <c r="L69" s="349">
        <v>0</v>
      </c>
      <c r="M69" s="349">
        <v>0</v>
      </c>
      <c r="N69" s="349">
        <v>0</v>
      </c>
      <c r="O69" s="349">
        <v>0</v>
      </c>
      <c r="P69" s="349">
        <v>0</v>
      </c>
      <c r="Q69" s="349">
        <v>0</v>
      </c>
      <c r="R69" s="349">
        <v>0</v>
      </c>
      <c r="S69" s="349">
        <v>0</v>
      </c>
      <c r="T69" s="349">
        <v>0</v>
      </c>
      <c r="U69" s="349">
        <v>0</v>
      </c>
      <c r="V69" s="349">
        <v>0</v>
      </c>
      <c r="W69" s="349">
        <v>0</v>
      </c>
      <c r="X69" s="256"/>
      <c r="Y69" s="256"/>
      <c r="Z69" s="347">
        <f t="shared" si="22"/>
        <v>0</v>
      </c>
      <c r="AA69" s="347">
        <f t="shared" si="23"/>
        <v>0</v>
      </c>
      <c r="AB69" s="347">
        <f t="shared" si="24"/>
        <v>0</v>
      </c>
      <c r="AC69" s="347">
        <f t="shared" si="25"/>
        <v>0</v>
      </c>
      <c r="AD69" s="347">
        <f t="shared" si="26"/>
        <v>0</v>
      </c>
      <c r="AE69" s="347">
        <f t="shared" si="27"/>
        <v>0</v>
      </c>
      <c r="AF69" s="347">
        <f t="shared" si="28"/>
        <v>0</v>
      </c>
      <c r="AG69" s="347">
        <f t="shared" si="29"/>
        <v>0</v>
      </c>
      <c r="AH69" s="347">
        <f t="shared" si="30"/>
        <v>0</v>
      </c>
      <c r="AI69" s="347">
        <f t="shared" si="31"/>
        <v>0</v>
      </c>
      <c r="AJ69" s="358">
        <f t="shared" si="32"/>
        <v>0</v>
      </c>
      <c r="AK69" s="358">
        <f t="shared" si="33"/>
        <v>0</v>
      </c>
      <c r="AL69" s="358">
        <f t="shared" si="34"/>
        <v>0</v>
      </c>
      <c r="AM69" s="358">
        <f t="shared" si="35"/>
        <v>0</v>
      </c>
      <c r="AN69" s="358">
        <f t="shared" si="36"/>
        <v>0</v>
      </c>
      <c r="AO69" s="359">
        <f t="shared" si="37"/>
        <v>0</v>
      </c>
      <c r="AP69" s="350"/>
      <c r="AQ69" s="351" t="s">
        <v>195</v>
      </c>
      <c r="AR69" s="352"/>
      <c r="AS69" s="353" t="e">
        <f t="shared" si="38"/>
        <v>#REF!</v>
      </c>
      <c r="AT69" s="352"/>
    </row>
    <row r="70" spans="1:46" ht="9.9499999999999993" customHeight="1" thickBot="1">
      <c r="A70" s="292">
        <f t="shared" si="39"/>
        <v>70</v>
      </c>
      <c r="B70" s="292"/>
      <c r="C70" s="292" t="s">
        <v>43</v>
      </c>
      <c r="D70" s="349">
        <v>0</v>
      </c>
      <c r="E70" s="349">
        <v>0</v>
      </c>
      <c r="F70" s="349">
        <v>0</v>
      </c>
      <c r="G70" s="349">
        <v>0</v>
      </c>
      <c r="H70" s="349">
        <v>0</v>
      </c>
      <c r="I70" s="349">
        <v>0</v>
      </c>
      <c r="J70" s="349">
        <v>0</v>
      </c>
      <c r="K70" s="349">
        <v>0</v>
      </c>
      <c r="L70" s="349">
        <v>0</v>
      </c>
      <c r="M70" s="349">
        <v>0</v>
      </c>
      <c r="N70" s="349">
        <v>0</v>
      </c>
      <c r="O70" s="349">
        <v>0</v>
      </c>
      <c r="P70" s="349">
        <v>0</v>
      </c>
      <c r="Q70" s="349">
        <v>0</v>
      </c>
      <c r="R70" s="349">
        <v>0</v>
      </c>
      <c r="S70" s="349">
        <v>0</v>
      </c>
      <c r="T70" s="349">
        <v>0</v>
      </c>
      <c r="U70" s="349">
        <v>0</v>
      </c>
      <c r="V70" s="349">
        <v>0</v>
      </c>
      <c r="W70" s="349">
        <v>0</v>
      </c>
      <c r="X70" s="256"/>
      <c r="Y70" s="256"/>
      <c r="Z70" s="347">
        <f t="shared" si="22"/>
        <v>0</v>
      </c>
      <c r="AA70" s="347">
        <f t="shared" si="23"/>
        <v>0</v>
      </c>
      <c r="AB70" s="347">
        <f t="shared" si="24"/>
        <v>0</v>
      </c>
      <c r="AC70" s="347">
        <f t="shared" si="25"/>
        <v>0</v>
      </c>
      <c r="AD70" s="347">
        <f t="shared" si="26"/>
        <v>0</v>
      </c>
      <c r="AE70" s="347">
        <f t="shared" si="27"/>
        <v>0</v>
      </c>
      <c r="AF70" s="347">
        <f t="shared" si="28"/>
        <v>0</v>
      </c>
      <c r="AG70" s="347">
        <f t="shared" si="29"/>
        <v>0</v>
      </c>
      <c r="AH70" s="347">
        <f t="shared" si="30"/>
        <v>0</v>
      </c>
      <c r="AI70" s="347">
        <f t="shared" si="31"/>
        <v>0</v>
      </c>
      <c r="AJ70" s="358">
        <f t="shared" si="32"/>
        <v>0</v>
      </c>
      <c r="AK70" s="358">
        <f t="shared" si="33"/>
        <v>0</v>
      </c>
      <c r="AL70" s="358">
        <f t="shared" si="34"/>
        <v>0</v>
      </c>
      <c r="AM70" s="358">
        <f t="shared" si="35"/>
        <v>0</v>
      </c>
      <c r="AN70" s="358">
        <f t="shared" si="36"/>
        <v>0</v>
      </c>
      <c r="AO70" s="359">
        <f t="shared" si="37"/>
        <v>0</v>
      </c>
      <c r="AP70" s="350"/>
      <c r="AQ70" s="351" t="s">
        <v>195</v>
      </c>
      <c r="AR70" s="352"/>
      <c r="AS70" s="353" t="e">
        <f t="shared" si="38"/>
        <v>#REF!</v>
      </c>
      <c r="AT70" s="352"/>
    </row>
    <row r="71" spans="1:46" ht="9.9499999999999993" customHeight="1" thickBot="1">
      <c r="A71" s="292">
        <f t="shared" si="39"/>
        <v>71</v>
      </c>
      <c r="B71" s="292"/>
      <c r="C71" s="292" t="s">
        <v>33</v>
      </c>
      <c r="D71" s="349">
        <v>0</v>
      </c>
      <c r="E71" s="349">
        <v>0</v>
      </c>
      <c r="F71" s="349">
        <v>0</v>
      </c>
      <c r="G71" s="349">
        <v>0</v>
      </c>
      <c r="H71" s="349">
        <v>0</v>
      </c>
      <c r="I71" s="349">
        <v>0</v>
      </c>
      <c r="J71" s="349">
        <v>0</v>
      </c>
      <c r="K71" s="349">
        <v>0</v>
      </c>
      <c r="L71" s="349">
        <v>0</v>
      </c>
      <c r="M71" s="349">
        <v>0</v>
      </c>
      <c r="N71" s="349">
        <v>0</v>
      </c>
      <c r="O71" s="349">
        <v>0</v>
      </c>
      <c r="P71" s="349">
        <v>0</v>
      </c>
      <c r="Q71" s="349">
        <v>0</v>
      </c>
      <c r="R71" s="349">
        <v>0</v>
      </c>
      <c r="S71" s="349">
        <v>0</v>
      </c>
      <c r="T71" s="349">
        <v>0</v>
      </c>
      <c r="U71" s="349">
        <v>0</v>
      </c>
      <c r="V71" s="349">
        <v>0</v>
      </c>
      <c r="W71" s="349">
        <v>0</v>
      </c>
      <c r="X71" s="256"/>
      <c r="Y71" s="256"/>
      <c r="Z71" s="347">
        <f t="shared" si="22"/>
        <v>0</v>
      </c>
      <c r="AA71" s="347">
        <f t="shared" si="23"/>
        <v>0</v>
      </c>
      <c r="AB71" s="347">
        <f t="shared" si="24"/>
        <v>0</v>
      </c>
      <c r="AC71" s="347">
        <f t="shared" si="25"/>
        <v>0</v>
      </c>
      <c r="AD71" s="347">
        <f t="shared" si="26"/>
        <v>0</v>
      </c>
      <c r="AE71" s="347">
        <f t="shared" si="27"/>
        <v>0</v>
      </c>
      <c r="AF71" s="347">
        <f t="shared" si="28"/>
        <v>0</v>
      </c>
      <c r="AG71" s="347">
        <f t="shared" si="29"/>
        <v>0</v>
      </c>
      <c r="AH71" s="347">
        <f t="shared" si="30"/>
        <v>0</v>
      </c>
      <c r="AI71" s="347">
        <f t="shared" si="31"/>
        <v>0</v>
      </c>
      <c r="AJ71" s="358">
        <f t="shared" si="32"/>
        <v>0</v>
      </c>
      <c r="AK71" s="358">
        <f t="shared" si="33"/>
        <v>0</v>
      </c>
      <c r="AL71" s="358">
        <f t="shared" si="34"/>
        <v>0</v>
      </c>
      <c r="AM71" s="358">
        <f t="shared" si="35"/>
        <v>0</v>
      </c>
      <c r="AN71" s="358">
        <f t="shared" si="36"/>
        <v>0</v>
      </c>
      <c r="AO71" s="359">
        <f t="shared" si="37"/>
        <v>0</v>
      </c>
      <c r="AP71" s="350"/>
      <c r="AQ71" s="351" t="s">
        <v>195</v>
      </c>
      <c r="AR71" s="352"/>
      <c r="AS71" s="353" t="e">
        <f t="shared" si="38"/>
        <v>#REF!</v>
      </c>
      <c r="AT71" s="352"/>
    </row>
    <row r="72" spans="1:46" ht="9.9499999999999993" customHeight="1" thickBot="1">
      <c r="A72" s="288">
        <f t="shared" si="39"/>
        <v>72</v>
      </c>
      <c r="B72" s="292"/>
      <c r="C72" s="292" t="s">
        <v>179</v>
      </c>
      <c r="D72" s="349">
        <v>0</v>
      </c>
      <c r="E72" s="349">
        <v>0</v>
      </c>
      <c r="F72" s="349">
        <v>0</v>
      </c>
      <c r="G72" s="349">
        <v>0</v>
      </c>
      <c r="H72" s="349">
        <v>0</v>
      </c>
      <c r="I72" s="349">
        <v>0</v>
      </c>
      <c r="J72" s="349">
        <v>0</v>
      </c>
      <c r="K72" s="349">
        <v>0</v>
      </c>
      <c r="L72" s="349">
        <v>0</v>
      </c>
      <c r="M72" s="349">
        <v>0</v>
      </c>
      <c r="N72" s="349">
        <v>0</v>
      </c>
      <c r="O72" s="349">
        <v>0</v>
      </c>
      <c r="P72" s="349">
        <v>0</v>
      </c>
      <c r="Q72" s="349">
        <v>0</v>
      </c>
      <c r="R72" s="349">
        <v>0</v>
      </c>
      <c r="S72" s="349">
        <v>0</v>
      </c>
      <c r="T72" s="349">
        <v>0</v>
      </c>
      <c r="U72" s="349">
        <v>0</v>
      </c>
      <c r="V72" s="349">
        <v>0</v>
      </c>
      <c r="W72" s="349">
        <v>0</v>
      </c>
      <c r="X72" s="256"/>
      <c r="Y72" s="256"/>
      <c r="Z72" s="347">
        <f t="shared" si="22"/>
        <v>0</v>
      </c>
      <c r="AA72" s="347">
        <f t="shared" si="23"/>
        <v>0</v>
      </c>
      <c r="AB72" s="347">
        <f t="shared" si="24"/>
        <v>0</v>
      </c>
      <c r="AC72" s="347">
        <f t="shared" si="25"/>
        <v>0</v>
      </c>
      <c r="AD72" s="347">
        <f t="shared" si="26"/>
        <v>0</v>
      </c>
      <c r="AE72" s="347">
        <f t="shared" si="27"/>
        <v>0</v>
      </c>
      <c r="AF72" s="347">
        <f t="shared" si="28"/>
        <v>0</v>
      </c>
      <c r="AG72" s="347">
        <f t="shared" si="29"/>
        <v>0</v>
      </c>
      <c r="AH72" s="347">
        <f t="shared" si="30"/>
        <v>0</v>
      </c>
      <c r="AI72" s="347">
        <f t="shared" si="31"/>
        <v>0</v>
      </c>
      <c r="AJ72" s="358">
        <f t="shared" si="32"/>
        <v>0</v>
      </c>
      <c r="AK72" s="358">
        <f t="shared" si="33"/>
        <v>0</v>
      </c>
      <c r="AL72" s="358">
        <f t="shared" si="34"/>
        <v>0</v>
      </c>
      <c r="AM72" s="358">
        <f t="shared" si="35"/>
        <v>0</v>
      </c>
      <c r="AN72" s="358">
        <f t="shared" si="36"/>
        <v>0</v>
      </c>
      <c r="AO72" s="359">
        <f t="shared" si="37"/>
        <v>0</v>
      </c>
      <c r="AP72" s="350"/>
      <c r="AQ72" s="351" t="s">
        <v>195</v>
      </c>
      <c r="AR72" s="352"/>
      <c r="AS72" s="353" t="e">
        <f t="shared" si="38"/>
        <v>#REF!</v>
      </c>
      <c r="AT72" s="352"/>
    </row>
    <row r="73" spans="1:46" ht="9.9499999999999993" customHeight="1" thickBot="1">
      <c r="A73" s="292">
        <f t="shared" si="39"/>
        <v>73</v>
      </c>
      <c r="B73" s="292"/>
      <c r="C73" s="292" t="s">
        <v>180</v>
      </c>
      <c r="D73" s="349">
        <v>0</v>
      </c>
      <c r="E73" s="349">
        <v>0</v>
      </c>
      <c r="F73" s="349">
        <v>0</v>
      </c>
      <c r="G73" s="349">
        <v>0</v>
      </c>
      <c r="H73" s="349">
        <v>0</v>
      </c>
      <c r="I73" s="349">
        <v>0</v>
      </c>
      <c r="J73" s="349">
        <v>0</v>
      </c>
      <c r="K73" s="349">
        <v>0</v>
      </c>
      <c r="L73" s="349">
        <v>0</v>
      </c>
      <c r="M73" s="349">
        <v>0</v>
      </c>
      <c r="N73" s="349">
        <v>0</v>
      </c>
      <c r="O73" s="349">
        <v>0</v>
      </c>
      <c r="P73" s="349">
        <v>0</v>
      </c>
      <c r="Q73" s="349">
        <v>0</v>
      </c>
      <c r="R73" s="349">
        <v>0</v>
      </c>
      <c r="S73" s="349">
        <v>0</v>
      </c>
      <c r="T73" s="349">
        <v>0</v>
      </c>
      <c r="U73" s="349">
        <v>0</v>
      </c>
      <c r="V73" s="349">
        <v>0</v>
      </c>
      <c r="W73" s="349">
        <v>0</v>
      </c>
      <c r="X73" s="256"/>
      <c r="Y73" s="256"/>
      <c r="Z73" s="347">
        <f t="shared" si="22"/>
        <v>0</v>
      </c>
      <c r="AA73" s="347">
        <f t="shared" si="23"/>
        <v>0</v>
      </c>
      <c r="AB73" s="347">
        <f t="shared" si="24"/>
        <v>0</v>
      </c>
      <c r="AC73" s="347">
        <f t="shared" si="25"/>
        <v>0</v>
      </c>
      <c r="AD73" s="347">
        <f t="shared" si="26"/>
        <v>0</v>
      </c>
      <c r="AE73" s="347">
        <f t="shared" si="27"/>
        <v>0</v>
      </c>
      <c r="AF73" s="347">
        <f t="shared" si="28"/>
        <v>0</v>
      </c>
      <c r="AG73" s="347">
        <f t="shared" si="29"/>
        <v>0</v>
      </c>
      <c r="AH73" s="347">
        <f t="shared" si="30"/>
        <v>0</v>
      </c>
      <c r="AI73" s="347">
        <f t="shared" si="31"/>
        <v>0</v>
      </c>
      <c r="AJ73" s="358">
        <f t="shared" si="32"/>
        <v>0</v>
      </c>
      <c r="AK73" s="358">
        <f t="shared" si="33"/>
        <v>0</v>
      </c>
      <c r="AL73" s="358">
        <f t="shared" si="34"/>
        <v>0</v>
      </c>
      <c r="AM73" s="358">
        <f t="shared" si="35"/>
        <v>0</v>
      </c>
      <c r="AN73" s="358">
        <f t="shared" si="36"/>
        <v>0</v>
      </c>
      <c r="AO73" s="359">
        <f t="shared" si="37"/>
        <v>0</v>
      </c>
      <c r="AP73" s="350"/>
      <c r="AQ73" s="351" t="s">
        <v>195</v>
      </c>
      <c r="AR73" s="352"/>
      <c r="AS73" s="353" t="e">
        <f t="shared" si="38"/>
        <v>#REF!</v>
      </c>
      <c r="AT73" s="352"/>
    </row>
    <row r="74" spans="1:46" ht="9.9499999999999993" customHeight="1" thickBot="1">
      <c r="A74" s="286"/>
      <c r="B74" s="287"/>
      <c r="C74" s="286"/>
      <c r="D74" s="349">
        <v>0</v>
      </c>
      <c r="E74" s="349">
        <v>0</v>
      </c>
      <c r="F74" s="349">
        <v>0</v>
      </c>
      <c r="G74" s="349">
        <v>0</v>
      </c>
      <c r="H74" s="349">
        <v>0</v>
      </c>
      <c r="I74" s="349">
        <v>0</v>
      </c>
      <c r="J74" s="349">
        <v>0</v>
      </c>
      <c r="K74" s="349">
        <v>0</v>
      </c>
      <c r="L74" s="349">
        <v>0</v>
      </c>
      <c r="M74" s="349">
        <v>0</v>
      </c>
      <c r="N74" s="349">
        <v>0</v>
      </c>
      <c r="O74" s="349">
        <v>0</v>
      </c>
      <c r="P74" s="349">
        <v>0</v>
      </c>
      <c r="Q74" s="349">
        <v>0</v>
      </c>
      <c r="R74" s="349">
        <v>0</v>
      </c>
      <c r="S74" s="349">
        <v>0</v>
      </c>
      <c r="T74" s="349">
        <v>0</v>
      </c>
      <c r="U74" s="349">
        <v>0</v>
      </c>
      <c r="V74" s="349">
        <v>0</v>
      </c>
      <c r="W74" s="349">
        <v>0</v>
      </c>
      <c r="X74" s="256"/>
      <c r="Y74" s="256"/>
      <c r="Z74" s="347">
        <f t="shared" si="22"/>
        <v>0</v>
      </c>
      <c r="AA74" s="347">
        <f t="shared" si="23"/>
        <v>0</v>
      </c>
      <c r="AB74" s="347">
        <f t="shared" si="24"/>
        <v>0</v>
      </c>
      <c r="AC74" s="347">
        <f t="shared" si="25"/>
        <v>0</v>
      </c>
      <c r="AD74" s="347">
        <f t="shared" si="26"/>
        <v>0</v>
      </c>
      <c r="AE74" s="347">
        <f t="shared" si="27"/>
        <v>0</v>
      </c>
      <c r="AF74" s="347">
        <f t="shared" si="28"/>
        <v>0</v>
      </c>
      <c r="AG74" s="347">
        <f t="shared" si="29"/>
        <v>0</v>
      </c>
      <c r="AH74" s="347">
        <f t="shared" si="30"/>
        <v>0</v>
      </c>
      <c r="AI74" s="347">
        <f t="shared" si="31"/>
        <v>0</v>
      </c>
      <c r="AJ74" s="358">
        <f t="shared" si="32"/>
        <v>0</v>
      </c>
      <c r="AK74" s="358">
        <f t="shared" si="33"/>
        <v>0</v>
      </c>
      <c r="AL74" s="358">
        <f t="shared" si="34"/>
        <v>0</v>
      </c>
      <c r="AM74" s="358">
        <f t="shared" si="35"/>
        <v>0</v>
      </c>
      <c r="AN74" s="358">
        <f t="shared" si="36"/>
        <v>0</v>
      </c>
      <c r="AO74" s="359">
        <f t="shared" si="37"/>
        <v>0</v>
      </c>
      <c r="AP74" s="350"/>
      <c r="AQ74" s="351" t="s">
        <v>195</v>
      </c>
      <c r="AR74" s="352"/>
      <c r="AS74" s="353" t="e">
        <f t="shared" si="38"/>
        <v>#REF!</v>
      </c>
      <c r="AT74" s="352"/>
    </row>
    <row r="75" spans="1:46" ht="9.9499999999999993" customHeight="1" thickBot="1">
      <c r="A75" s="288">
        <f>1+A73</f>
        <v>74</v>
      </c>
      <c r="B75" s="292"/>
      <c r="C75" s="292" t="s">
        <v>33</v>
      </c>
      <c r="D75" s="367">
        <v>0.375</v>
      </c>
      <c r="E75" s="367">
        <v>0.52083333333333337</v>
      </c>
      <c r="F75" s="367">
        <v>0.54166666666666663</v>
      </c>
      <c r="G75" s="367">
        <v>0.79166666666666663</v>
      </c>
      <c r="H75" s="367">
        <v>0.375</v>
      </c>
      <c r="I75" s="367">
        <v>0.52083333333333337</v>
      </c>
      <c r="J75" s="367">
        <v>0.54166666666666663</v>
      </c>
      <c r="K75" s="367">
        <v>0.77083333333333337</v>
      </c>
      <c r="L75" s="367">
        <v>0.375</v>
      </c>
      <c r="M75" s="367">
        <v>0.5</v>
      </c>
      <c r="N75" s="367">
        <v>0.58333333333333337</v>
      </c>
      <c r="O75" s="367">
        <v>0.72916666666666663</v>
      </c>
      <c r="P75" s="367">
        <v>0</v>
      </c>
      <c r="Q75" s="367">
        <v>0</v>
      </c>
      <c r="R75" s="367">
        <v>0.58333333333333337</v>
      </c>
      <c r="S75" s="367">
        <v>0.79166666666666663</v>
      </c>
      <c r="T75" s="367">
        <v>0.375</v>
      </c>
      <c r="U75" s="367">
        <v>0.5</v>
      </c>
      <c r="V75" s="367">
        <v>0.58333333333333337</v>
      </c>
      <c r="W75" s="367">
        <v>0.79166666666666663</v>
      </c>
      <c r="X75" s="256"/>
      <c r="Y75" s="256"/>
      <c r="Z75" s="347">
        <f t="shared" si="22"/>
        <v>0.14583333333333337</v>
      </c>
      <c r="AA75" s="347">
        <f t="shared" si="23"/>
        <v>0.25</v>
      </c>
      <c r="AB75" s="347">
        <f t="shared" si="24"/>
        <v>0.14583333333333337</v>
      </c>
      <c r="AC75" s="347">
        <f t="shared" si="25"/>
        <v>0.22916666666666674</v>
      </c>
      <c r="AD75" s="347">
        <f t="shared" si="26"/>
        <v>0.125</v>
      </c>
      <c r="AE75" s="347">
        <f t="shared" si="27"/>
        <v>0.14583333333333326</v>
      </c>
      <c r="AF75" s="347">
        <f t="shared" si="28"/>
        <v>0</v>
      </c>
      <c r="AG75" s="347">
        <f t="shared" si="29"/>
        <v>0.20833333333333326</v>
      </c>
      <c r="AH75" s="347">
        <f t="shared" si="30"/>
        <v>0.125</v>
      </c>
      <c r="AI75" s="347">
        <f t="shared" si="31"/>
        <v>0.20833333333333326</v>
      </c>
      <c r="AJ75" s="358">
        <f t="shared" si="32"/>
        <v>9.5</v>
      </c>
      <c r="AK75" s="358">
        <f t="shared" si="33"/>
        <v>9.0000000000000036</v>
      </c>
      <c r="AL75" s="358">
        <f t="shared" si="34"/>
        <v>6.4999999999999982</v>
      </c>
      <c r="AM75" s="358">
        <f t="shared" si="35"/>
        <v>4.9999999999999982</v>
      </c>
      <c r="AN75" s="358">
        <f t="shared" si="36"/>
        <v>7.9999999999999982</v>
      </c>
      <c r="AO75" s="359">
        <f t="shared" si="37"/>
        <v>38</v>
      </c>
      <c r="AP75" s="350"/>
      <c r="AQ75" s="351" t="s">
        <v>195</v>
      </c>
      <c r="AR75" s="352"/>
      <c r="AS75" s="353" t="e">
        <f t="shared" si="38"/>
        <v>#REF!</v>
      </c>
      <c r="AT75" s="352"/>
    </row>
    <row r="76" spans="1:46" ht="9.9499999999999993" customHeight="1" thickBot="1">
      <c r="A76" s="292">
        <f t="shared" ref="A76:A84" si="40">1+A75</f>
        <v>75</v>
      </c>
      <c r="B76" s="292"/>
      <c r="C76" s="292" t="s">
        <v>181</v>
      </c>
      <c r="D76" s="367">
        <v>0.35416666666666669</v>
      </c>
      <c r="E76" s="367">
        <v>0.52083333333333337</v>
      </c>
      <c r="F76" s="367">
        <v>0.54166666666666663</v>
      </c>
      <c r="G76" s="367">
        <v>0.77083333333333337</v>
      </c>
      <c r="H76" s="367">
        <v>0.35416666666666669</v>
      </c>
      <c r="I76" s="367">
        <v>0.52083333333333337</v>
      </c>
      <c r="J76" s="367">
        <v>0.54166666666666663</v>
      </c>
      <c r="K76" s="367">
        <v>0.79166666666666663</v>
      </c>
      <c r="L76" s="367">
        <v>0.35416666666666669</v>
      </c>
      <c r="M76" s="367">
        <v>0.52083333333333337</v>
      </c>
      <c r="N76" s="367">
        <v>0.54166666666666663</v>
      </c>
      <c r="O76" s="367">
        <v>0.70833333333333337</v>
      </c>
      <c r="P76" s="367">
        <v>0.35416666666666669</v>
      </c>
      <c r="Q76" s="367">
        <v>0.52083333333333337</v>
      </c>
      <c r="R76" s="349">
        <v>0</v>
      </c>
      <c r="S76" s="349">
        <v>0</v>
      </c>
      <c r="T76" s="367">
        <v>0.35416666666666669</v>
      </c>
      <c r="U76" s="367">
        <v>0.52083333333333337</v>
      </c>
      <c r="V76" s="367">
        <v>0.54166666666666663</v>
      </c>
      <c r="W76" s="367">
        <v>0.6875</v>
      </c>
      <c r="X76" s="256"/>
      <c r="Y76" s="256"/>
      <c r="Z76" s="347">
        <f t="shared" si="22"/>
        <v>0.16666666666666669</v>
      </c>
      <c r="AA76" s="347">
        <f t="shared" si="23"/>
        <v>0.22916666666666674</v>
      </c>
      <c r="AB76" s="347">
        <f t="shared" si="24"/>
        <v>0.16666666666666669</v>
      </c>
      <c r="AC76" s="347">
        <f t="shared" si="25"/>
        <v>0.25</v>
      </c>
      <c r="AD76" s="347">
        <f t="shared" si="26"/>
        <v>0.16666666666666669</v>
      </c>
      <c r="AE76" s="347">
        <f t="shared" si="27"/>
        <v>0.16666666666666674</v>
      </c>
      <c r="AF76" s="347">
        <f t="shared" si="28"/>
        <v>0.16666666666666669</v>
      </c>
      <c r="AG76" s="347">
        <f t="shared" si="29"/>
        <v>0</v>
      </c>
      <c r="AH76" s="347">
        <f t="shared" si="30"/>
        <v>0.16666666666666669</v>
      </c>
      <c r="AI76" s="347">
        <f t="shared" si="31"/>
        <v>0.14583333333333337</v>
      </c>
      <c r="AJ76" s="358">
        <f t="shared" si="32"/>
        <v>9.5000000000000018</v>
      </c>
      <c r="AK76" s="358">
        <f t="shared" si="33"/>
        <v>10</v>
      </c>
      <c r="AL76" s="358">
        <f t="shared" si="34"/>
        <v>8.0000000000000018</v>
      </c>
      <c r="AM76" s="358">
        <f t="shared" si="35"/>
        <v>4</v>
      </c>
      <c r="AN76" s="358">
        <f t="shared" si="36"/>
        <v>7.5000000000000018</v>
      </c>
      <c r="AO76" s="359">
        <f t="shared" si="37"/>
        <v>39</v>
      </c>
      <c r="AP76" s="350"/>
      <c r="AQ76" s="351" t="s">
        <v>195</v>
      </c>
      <c r="AR76" s="352"/>
      <c r="AS76" s="353" t="e">
        <f t="shared" si="38"/>
        <v>#REF!</v>
      </c>
      <c r="AT76" s="352"/>
    </row>
    <row r="77" spans="1:46" ht="9.9499999999999993" customHeight="1" thickBot="1">
      <c r="A77" s="292">
        <f t="shared" si="40"/>
        <v>76</v>
      </c>
      <c r="B77" s="292"/>
      <c r="C77" s="292" t="s">
        <v>187</v>
      </c>
      <c r="D77" s="368">
        <v>0.33333333333333331</v>
      </c>
      <c r="E77" s="368">
        <v>0.52083333333333337</v>
      </c>
      <c r="F77" s="368">
        <v>0</v>
      </c>
      <c r="G77" s="368">
        <v>0</v>
      </c>
      <c r="H77" s="368">
        <v>0</v>
      </c>
      <c r="I77" s="368">
        <v>0</v>
      </c>
      <c r="J77" s="368">
        <v>0.64583333333333337</v>
      </c>
      <c r="K77" s="368">
        <v>0.75</v>
      </c>
      <c r="L77" s="349">
        <v>0</v>
      </c>
      <c r="M77" s="349">
        <v>0</v>
      </c>
      <c r="N77" s="349">
        <v>0</v>
      </c>
      <c r="O77" s="349">
        <v>0</v>
      </c>
      <c r="P77" s="368">
        <v>0.33333333333333331</v>
      </c>
      <c r="Q77" s="368">
        <v>0.54166666666666663</v>
      </c>
      <c r="R77" s="349">
        <v>0</v>
      </c>
      <c r="S77" s="349">
        <v>0</v>
      </c>
      <c r="T77" s="368">
        <v>0.375</v>
      </c>
      <c r="U77" s="368">
        <v>0.54166666666666663</v>
      </c>
      <c r="V77" s="349">
        <v>0</v>
      </c>
      <c r="W77" s="349">
        <v>0</v>
      </c>
      <c r="X77" s="256"/>
      <c r="Y77" s="256"/>
      <c r="Z77" s="347">
        <f t="shared" si="22"/>
        <v>0.18750000000000006</v>
      </c>
      <c r="AA77" s="347">
        <f t="shared" si="23"/>
        <v>0</v>
      </c>
      <c r="AB77" s="347">
        <f t="shared" si="24"/>
        <v>0</v>
      </c>
      <c r="AC77" s="347">
        <f t="shared" si="25"/>
        <v>0.10416666666666663</v>
      </c>
      <c r="AD77" s="347">
        <f t="shared" si="26"/>
        <v>0</v>
      </c>
      <c r="AE77" s="347">
        <f t="shared" si="27"/>
        <v>0</v>
      </c>
      <c r="AF77" s="347">
        <f t="shared" si="28"/>
        <v>0.20833333333333331</v>
      </c>
      <c r="AG77" s="347">
        <f t="shared" si="29"/>
        <v>0</v>
      </c>
      <c r="AH77" s="347">
        <f t="shared" si="30"/>
        <v>0.16666666666666663</v>
      </c>
      <c r="AI77" s="347">
        <f t="shared" si="31"/>
        <v>0</v>
      </c>
      <c r="AJ77" s="358">
        <f t="shared" si="32"/>
        <v>4.5000000000000018</v>
      </c>
      <c r="AK77" s="358">
        <f t="shared" si="33"/>
        <v>2.4999999999999991</v>
      </c>
      <c r="AL77" s="358">
        <f t="shared" si="34"/>
        <v>0</v>
      </c>
      <c r="AM77" s="358">
        <f t="shared" si="35"/>
        <v>5</v>
      </c>
      <c r="AN77" s="358">
        <f t="shared" si="36"/>
        <v>3.9999999999999991</v>
      </c>
      <c r="AO77" s="359">
        <f t="shared" si="37"/>
        <v>16</v>
      </c>
      <c r="AP77" s="350"/>
      <c r="AQ77" s="351" t="s">
        <v>195</v>
      </c>
      <c r="AR77" s="352"/>
      <c r="AS77" s="353" t="e">
        <f t="shared" si="38"/>
        <v>#REF!</v>
      </c>
      <c r="AT77" s="352"/>
    </row>
    <row r="78" spans="1:46" ht="9.9499999999999993" customHeight="1" thickBot="1">
      <c r="A78" s="292">
        <f t="shared" si="40"/>
        <v>77</v>
      </c>
      <c r="B78" s="292"/>
      <c r="C78" s="292" t="s">
        <v>188</v>
      </c>
      <c r="D78" s="367">
        <v>0.375</v>
      </c>
      <c r="E78" s="367">
        <v>0.5</v>
      </c>
      <c r="F78" s="367">
        <v>0.52083333333333337</v>
      </c>
      <c r="G78" s="367">
        <v>0.77083333333333337</v>
      </c>
      <c r="H78" s="367">
        <v>0.375</v>
      </c>
      <c r="I78" s="367">
        <v>0.5</v>
      </c>
      <c r="J78" s="367">
        <v>0.52083333333333337</v>
      </c>
      <c r="K78" s="367">
        <v>0.79166666666666663</v>
      </c>
      <c r="L78" s="367">
        <v>0</v>
      </c>
      <c r="M78" s="367">
        <v>0</v>
      </c>
      <c r="N78" s="367">
        <v>0</v>
      </c>
      <c r="O78" s="367">
        <v>0</v>
      </c>
      <c r="P78" s="367">
        <v>0.375</v>
      </c>
      <c r="Q78" s="367">
        <v>0.5</v>
      </c>
      <c r="R78" s="367">
        <v>0.52083333333333337</v>
      </c>
      <c r="S78" s="367">
        <v>0.77083333333333337</v>
      </c>
      <c r="T78" s="367">
        <v>0.375</v>
      </c>
      <c r="U78" s="367">
        <v>0.5</v>
      </c>
      <c r="V78" s="367">
        <v>0.5625</v>
      </c>
      <c r="W78" s="367">
        <v>0.79166666666666663</v>
      </c>
      <c r="X78" s="256"/>
      <c r="Y78" s="256"/>
      <c r="Z78" s="347">
        <f t="shared" si="22"/>
        <v>0.125</v>
      </c>
      <c r="AA78" s="347">
        <f t="shared" si="23"/>
        <v>0.25</v>
      </c>
      <c r="AB78" s="347">
        <f t="shared" si="24"/>
        <v>0.125</v>
      </c>
      <c r="AC78" s="347">
        <f t="shared" si="25"/>
        <v>0.27083333333333326</v>
      </c>
      <c r="AD78" s="347">
        <f t="shared" si="26"/>
        <v>0</v>
      </c>
      <c r="AE78" s="347">
        <f t="shared" si="27"/>
        <v>0</v>
      </c>
      <c r="AF78" s="347">
        <f t="shared" si="28"/>
        <v>0.125</v>
      </c>
      <c r="AG78" s="347">
        <f t="shared" si="29"/>
        <v>0.25</v>
      </c>
      <c r="AH78" s="347">
        <f t="shared" si="30"/>
        <v>0.125</v>
      </c>
      <c r="AI78" s="347">
        <f t="shared" si="31"/>
        <v>0.22916666666666663</v>
      </c>
      <c r="AJ78" s="358">
        <f t="shared" si="32"/>
        <v>9</v>
      </c>
      <c r="AK78" s="358">
        <f t="shared" si="33"/>
        <v>9.4999999999999982</v>
      </c>
      <c r="AL78" s="358">
        <f t="shared" si="34"/>
        <v>0</v>
      </c>
      <c r="AM78" s="358">
        <f t="shared" si="35"/>
        <v>9</v>
      </c>
      <c r="AN78" s="358">
        <f t="shared" si="36"/>
        <v>8.5</v>
      </c>
      <c r="AO78" s="359">
        <f t="shared" si="37"/>
        <v>36</v>
      </c>
      <c r="AP78" s="350"/>
      <c r="AQ78" s="351" t="s">
        <v>195</v>
      </c>
      <c r="AR78" s="352"/>
      <c r="AS78" s="353" t="e">
        <f t="shared" si="38"/>
        <v>#REF!</v>
      </c>
      <c r="AT78" s="352"/>
    </row>
    <row r="79" spans="1:46" ht="9.9499999999999993" customHeight="1" thickBot="1">
      <c r="A79" s="292">
        <f t="shared" si="40"/>
        <v>78</v>
      </c>
      <c r="B79" s="292"/>
      <c r="C79" s="292" t="s">
        <v>165</v>
      </c>
      <c r="D79" s="367">
        <v>0.375</v>
      </c>
      <c r="E79" s="367">
        <v>0.5</v>
      </c>
      <c r="F79" s="367">
        <v>0.66666666666666663</v>
      </c>
      <c r="G79" s="367">
        <v>0.79166666666666663</v>
      </c>
      <c r="H79" s="367">
        <v>0.41666666666666669</v>
      </c>
      <c r="I79" s="367">
        <v>0.5</v>
      </c>
      <c r="J79" s="367">
        <v>0.58333333333333337</v>
      </c>
      <c r="K79" s="367">
        <v>0.75</v>
      </c>
      <c r="L79" s="367">
        <v>0.375</v>
      </c>
      <c r="M79" s="367">
        <v>0.5</v>
      </c>
      <c r="N79" s="367">
        <v>0</v>
      </c>
      <c r="O79" s="367">
        <v>0</v>
      </c>
      <c r="P79" s="367">
        <v>0</v>
      </c>
      <c r="Q79" s="367">
        <v>0</v>
      </c>
      <c r="R79" s="367">
        <v>0</v>
      </c>
      <c r="S79" s="367">
        <v>0</v>
      </c>
      <c r="T79" s="367">
        <v>0</v>
      </c>
      <c r="U79" s="367">
        <v>0</v>
      </c>
      <c r="V79" s="367">
        <v>0</v>
      </c>
      <c r="W79" s="367">
        <v>0</v>
      </c>
      <c r="X79" s="256"/>
      <c r="Y79" s="256"/>
      <c r="Z79" s="347">
        <f t="shared" si="22"/>
        <v>0.125</v>
      </c>
      <c r="AA79" s="347">
        <f t="shared" si="23"/>
        <v>0.125</v>
      </c>
      <c r="AB79" s="347">
        <f t="shared" si="24"/>
        <v>8.3333333333333315E-2</v>
      </c>
      <c r="AC79" s="347">
        <f t="shared" si="25"/>
        <v>0.16666666666666663</v>
      </c>
      <c r="AD79" s="347">
        <f t="shared" si="26"/>
        <v>0.125</v>
      </c>
      <c r="AE79" s="347">
        <f t="shared" si="27"/>
        <v>0</v>
      </c>
      <c r="AF79" s="347">
        <f t="shared" si="28"/>
        <v>0</v>
      </c>
      <c r="AG79" s="347">
        <f t="shared" si="29"/>
        <v>0</v>
      </c>
      <c r="AH79" s="347">
        <f t="shared" si="30"/>
        <v>0</v>
      </c>
      <c r="AI79" s="347">
        <f t="shared" si="31"/>
        <v>0</v>
      </c>
      <c r="AJ79" s="358">
        <f t="shared" si="32"/>
        <v>6</v>
      </c>
      <c r="AK79" s="358">
        <f t="shared" si="33"/>
        <v>5.9999999999999982</v>
      </c>
      <c r="AL79" s="358">
        <f t="shared" si="34"/>
        <v>3</v>
      </c>
      <c r="AM79" s="358">
        <f t="shared" si="35"/>
        <v>0</v>
      </c>
      <c r="AN79" s="358">
        <f t="shared" si="36"/>
        <v>0</v>
      </c>
      <c r="AO79" s="359">
        <f t="shared" si="37"/>
        <v>14.999999999999998</v>
      </c>
      <c r="AP79" s="350"/>
      <c r="AQ79" s="351" t="s">
        <v>195</v>
      </c>
      <c r="AR79" s="352"/>
      <c r="AS79" s="353" t="e">
        <f t="shared" si="38"/>
        <v>#REF!</v>
      </c>
      <c r="AT79" s="352"/>
    </row>
    <row r="80" spans="1:46" ht="9.9499999999999993" customHeight="1" thickBot="1">
      <c r="A80" s="292">
        <f t="shared" si="40"/>
        <v>79</v>
      </c>
      <c r="B80" s="292"/>
      <c r="C80" s="292" t="s">
        <v>186</v>
      </c>
      <c r="D80" s="349">
        <v>0</v>
      </c>
      <c r="E80" s="349">
        <v>0</v>
      </c>
      <c r="F80" s="349">
        <v>0</v>
      </c>
      <c r="G80" s="349">
        <v>0</v>
      </c>
      <c r="H80" s="349">
        <v>0</v>
      </c>
      <c r="I80" s="349">
        <v>0</v>
      </c>
      <c r="J80" s="368">
        <v>0.66666666666666663</v>
      </c>
      <c r="K80" s="368">
        <v>0.79166666666666663</v>
      </c>
      <c r="L80" s="349">
        <v>0</v>
      </c>
      <c r="M80" s="349">
        <v>0</v>
      </c>
      <c r="N80" s="349">
        <v>0</v>
      </c>
      <c r="O80" s="349">
        <v>0</v>
      </c>
      <c r="P80" s="349">
        <v>0</v>
      </c>
      <c r="Q80" s="349">
        <v>0</v>
      </c>
      <c r="R80" s="349">
        <v>0</v>
      </c>
      <c r="S80" s="349">
        <v>0</v>
      </c>
      <c r="T80" s="349">
        <v>0</v>
      </c>
      <c r="U80" s="349">
        <v>0</v>
      </c>
      <c r="V80" s="368">
        <v>0.58333333333333337</v>
      </c>
      <c r="W80" s="368">
        <v>0.79166666666666663</v>
      </c>
      <c r="X80" s="256"/>
      <c r="Y80" s="256"/>
      <c r="Z80" s="347">
        <f t="shared" si="22"/>
        <v>0</v>
      </c>
      <c r="AA80" s="347">
        <f t="shared" si="23"/>
        <v>0</v>
      </c>
      <c r="AB80" s="347">
        <f t="shared" si="24"/>
        <v>0</v>
      </c>
      <c r="AC80" s="347">
        <f t="shared" si="25"/>
        <v>0.125</v>
      </c>
      <c r="AD80" s="347">
        <f t="shared" si="26"/>
        <v>0</v>
      </c>
      <c r="AE80" s="347">
        <f t="shared" si="27"/>
        <v>0</v>
      </c>
      <c r="AF80" s="347">
        <f t="shared" si="28"/>
        <v>0</v>
      </c>
      <c r="AG80" s="347">
        <f t="shared" si="29"/>
        <v>0</v>
      </c>
      <c r="AH80" s="347">
        <f t="shared" si="30"/>
        <v>0</v>
      </c>
      <c r="AI80" s="347">
        <f t="shared" si="31"/>
        <v>0.20833333333333326</v>
      </c>
      <c r="AJ80" s="358">
        <f t="shared" si="32"/>
        <v>0</v>
      </c>
      <c r="AK80" s="358">
        <f t="shared" si="33"/>
        <v>3</v>
      </c>
      <c r="AL80" s="358">
        <f t="shared" si="34"/>
        <v>0</v>
      </c>
      <c r="AM80" s="358">
        <f t="shared" si="35"/>
        <v>0</v>
      </c>
      <c r="AN80" s="358">
        <f t="shared" si="36"/>
        <v>4.9999999999999982</v>
      </c>
      <c r="AO80" s="359">
        <f t="shared" si="37"/>
        <v>7.9999999999999982</v>
      </c>
      <c r="AP80" s="350"/>
      <c r="AQ80" s="351" t="s">
        <v>195</v>
      </c>
      <c r="AR80" s="352"/>
      <c r="AS80" s="353" t="e">
        <f t="shared" si="38"/>
        <v>#REF!</v>
      </c>
      <c r="AT80" s="352"/>
    </row>
    <row r="81" spans="1:46" ht="9.9499999999999993" customHeight="1" thickBot="1">
      <c r="A81" s="292">
        <f t="shared" si="40"/>
        <v>80</v>
      </c>
      <c r="B81" s="292"/>
      <c r="C81" s="292" t="s">
        <v>182</v>
      </c>
      <c r="D81" s="349">
        <v>0</v>
      </c>
      <c r="E81" s="349">
        <v>0</v>
      </c>
      <c r="F81" s="349">
        <v>0</v>
      </c>
      <c r="G81" s="349">
        <v>0</v>
      </c>
      <c r="H81" s="349">
        <v>0</v>
      </c>
      <c r="I81" s="349">
        <v>0</v>
      </c>
      <c r="J81" s="349">
        <v>0</v>
      </c>
      <c r="K81" s="349">
        <v>0</v>
      </c>
      <c r="L81" s="349">
        <v>0</v>
      </c>
      <c r="M81" s="349">
        <v>0</v>
      </c>
      <c r="N81" s="349">
        <v>0</v>
      </c>
      <c r="O81" s="349">
        <v>0</v>
      </c>
      <c r="P81" s="349">
        <v>0</v>
      </c>
      <c r="Q81" s="349">
        <v>0</v>
      </c>
      <c r="R81" s="349">
        <v>0</v>
      </c>
      <c r="S81" s="349">
        <v>0</v>
      </c>
      <c r="T81" s="349">
        <v>0</v>
      </c>
      <c r="U81" s="349">
        <v>0</v>
      </c>
      <c r="V81" s="349">
        <v>0</v>
      </c>
      <c r="W81" s="349">
        <v>0</v>
      </c>
      <c r="X81" s="256"/>
      <c r="Y81" s="256"/>
      <c r="Z81" s="347">
        <f t="shared" si="22"/>
        <v>0</v>
      </c>
      <c r="AA81" s="347">
        <f t="shared" si="23"/>
        <v>0</v>
      </c>
      <c r="AB81" s="347">
        <f t="shared" si="24"/>
        <v>0</v>
      </c>
      <c r="AC81" s="347">
        <f t="shared" si="25"/>
        <v>0</v>
      </c>
      <c r="AD81" s="347">
        <f t="shared" si="26"/>
        <v>0</v>
      </c>
      <c r="AE81" s="347">
        <f t="shared" si="27"/>
        <v>0</v>
      </c>
      <c r="AF81" s="347">
        <f t="shared" si="28"/>
        <v>0</v>
      </c>
      <c r="AG81" s="347">
        <f t="shared" si="29"/>
        <v>0</v>
      </c>
      <c r="AH81" s="347">
        <f t="shared" si="30"/>
        <v>0</v>
      </c>
      <c r="AI81" s="347">
        <f t="shared" si="31"/>
        <v>0</v>
      </c>
      <c r="AJ81" s="358">
        <f t="shared" si="32"/>
        <v>0</v>
      </c>
      <c r="AK81" s="358">
        <f t="shared" si="33"/>
        <v>0</v>
      </c>
      <c r="AL81" s="358">
        <f t="shared" si="34"/>
        <v>0</v>
      </c>
      <c r="AM81" s="358">
        <f t="shared" si="35"/>
        <v>0</v>
      </c>
      <c r="AN81" s="358">
        <f t="shared" si="36"/>
        <v>0</v>
      </c>
      <c r="AO81" s="359">
        <f t="shared" si="37"/>
        <v>0</v>
      </c>
      <c r="AP81" s="350"/>
      <c r="AQ81" s="351" t="s">
        <v>195</v>
      </c>
      <c r="AR81" s="352"/>
      <c r="AS81" s="353" t="e">
        <f t="shared" si="38"/>
        <v>#REF!</v>
      </c>
      <c r="AT81" s="352"/>
    </row>
    <row r="82" spans="1:46" ht="9.9499999999999993" customHeight="1" thickBot="1">
      <c r="A82" s="292">
        <f t="shared" si="40"/>
        <v>81</v>
      </c>
      <c r="B82" s="292"/>
      <c r="C82" s="292" t="s">
        <v>183</v>
      </c>
      <c r="D82" s="349">
        <v>0</v>
      </c>
      <c r="E82" s="349">
        <v>0</v>
      </c>
      <c r="F82" s="349">
        <v>0</v>
      </c>
      <c r="G82" s="349">
        <v>0</v>
      </c>
      <c r="H82" s="349">
        <v>0</v>
      </c>
      <c r="I82" s="349">
        <v>0</v>
      </c>
      <c r="J82" s="349">
        <v>0</v>
      </c>
      <c r="K82" s="349">
        <v>0</v>
      </c>
      <c r="L82" s="349">
        <v>0</v>
      </c>
      <c r="M82" s="349">
        <v>0</v>
      </c>
      <c r="N82" s="349">
        <v>0</v>
      </c>
      <c r="O82" s="349">
        <v>0</v>
      </c>
      <c r="P82" s="368">
        <v>0.35416666666666669</v>
      </c>
      <c r="Q82" s="368">
        <v>0.52083333333333337</v>
      </c>
      <c r="R82" s="368">
        <v>0.5625</v>
      </c>
      <c r="S82" s="368">
        <v>0.6875</v>
      </c>
      <c r="T82" s="368">
        <v>0.375</v>
      </c>
      <c r="U82" s="368">
        <v>0.5</v>
      </c>
      <c r="V82" s="349">
        <v>0</v>
      </c>
      <c r="W82" s="349">
        <v>0</v>
      </c>
      <c r="X82" s="256"/>
      <c r="Y82" s="256"/>
      <c r="Z82" s="347">
        <f t="shared" si="22"/>
        <v>0</v>
      </c>
      <c r="AA82" s="347">
        <f t="shared" si="23"/>
        <v>0</v>
      </c>
      <c r="AB82" s="347">
        <f t="shared" si="24"/>
        <v>0</v>
      </c>
      <c r="AC82" s="347">
        <f t="shared" si="25"/>
        <v>0</v>
      </c>
      <c r="AD82" s="347">
        <f t="shared" si="26"/>
        <v>0</v>
      </c>
      <c r="AE82" s="347">
        <f t="shared" si="27"/>
        <v>0</v>
      </c>
      <c r="AF82" s="347">
        <f t="shared" si="28"/>
        <v>0.16666666666666669</v>
      </c>
      <c r="AG82" s="347">
        <f t="shared" si="29"/>
        <v>0.125</v>
      </c>
      <c r="AH82" s="347">
        <f t="shared" si="30"/>
        <v>0.125</v>
      </c>
      <c r="AI82" s="347">
        <f t="shared" si="31"/>
        <v>0</v>
      </c>
      <c r="AJ82" s="358">
        <f t="shared" si="32"/>
        <v>0</v>
      </c>
      <c r="AK82" s="358">
        <f t="shared" si="33"/>
        <v>0</v>
      </c>
      <c r="AL82" s="358">
        <f t="shared" si="34"/>
        <v>0</v>
      </c>
      <c r="AM82" s="358">
        <f t="shared" si="35"/>
        <v>7</v>
      </c>
      <c r="AN82" s="358">
        <f t="shared" si="36"/>
        <v>3</v>
      </c>
      <c r="AO82" s="359">
        <f t="shared" si="37"/>
        <v>10</v>
      </c>
      <c r="AP82" s="350"/>
      <c r="AQ82" s="351" t="s">
        <v>195</v>
      </c>
      <c r="AR82" s="352"/>
      <c r="AS82" s="353" t="e">
        <f>#REF!</f>
        <v>#REF!</v>
      </c>
      <c r="AT82" s="352"/>
    </row>
    <row r="83" spans="1:46" ht="9.9499999999999993" customHeight="1" thickBot="1">
      <c r="A83" s="292">
        <f t="shared" si="40"/>
        <v>82</v>
      </c>
      <c r="B83" s="292"/>
      <c r="C83" s="292" t="s">
        <v>185</v>
      </c>
      <c r="D83" s="349">
        <v>0</v>
      </c>
      <c r="E83" s="349">
        <v>0</v>
      </c>
      <c r="F83" s="349">
        <v>0</v>
      </c>
      <c r="G83" s="349">
        <v>0</v>
      </c>
      <c r="H83" s="349">
        <v>0</v>
      </c>
      <c r="I83" s="349">
        <v>0</v>
      </c>
      <c r="J83" s="349">
        <v>0</v>
      </c>
      <c r="K83" s="349">
        <v>0</v>
      </c>
      <c r="L83" s="349">
        <v>0</v>
      </c>
      <c r="M83" s="349">
        <v>0</v>
      </c>
      <c r="N83" s="349">
        <v>0</v>
      </c>
      <c r="O83" s="349">
        <v>0</v>
      </c>
      <c r="P83" s="349">
        <v>0</v>
      </c>
      <c r="Q83" s="349">
        <v>0</v>
      </c>
      <c r="R83" s="349">
        <v>0</v>
      </c>
      <c r="S83" s="349">
        <v>0</v>
      </c>
      <c r="T83" s="349">
        <v>0</v>
      </c>
      <c r="U83" s="349">
        <v>0</v>
      </c>
      <c r="V83" s="349">
        <v>0</v>
      </c>
      <c r="W83" s="349">
        <v>0</v>
      </c>
      <c r="X83" s="256"/>
      <c r="Y83" s="256"/>
      <c r="Z83" s="347">
        <f t="shared" si="22"/>
        <v>0</v>
      </c>
      <c r="AA83" s="347">
        <f t="shared" si="23"/>
        <v>0</v>
      </c>
      <c r="AB83" s="347">
        <f t="shared" si="24"/>
        <v>0</v>
      </c>
      <c r="AC83" s="347">
        <f t="shared" si="25"/>
        <v>0</v>
      </c>
      <c r="AD83" s="347">
        <f t="shared" si="26"/>
        <v>0</v>
      </c>
      <c r="AE83" s="347">
        <f t="shared" si="27"/>
        <v>0</v>
      </c>
      <c r="AF83" s="347">
        <f t="shared" si="28"/>
        <v>0</v>
      </c>
      <c r="AG83" s="347">
        <f t="shared" si="29"/>
        <v>0</v>
      </c>
      <c r="AH83" s="347">
        <f t="shared" si="30"/>
        <v>0</v>
      </c>
      <c r="AI83" s="347">
        <f t="shared" si="31"/>
        <v>0</v>
      </c>
      <c r="AJ83" s="358">
        <f t="shared" si="32"/>
        <v>0</v>
      </c>
      <c r="AK83" s="358">
        <f t="shared" si="33"/>
        <v>0</v>
      </c>
      <c r="AL83" s="358">
        <f t="shared" si="34"/>
        <v>0</v>
      </c>
      <c r="AM83" s="358">
        <f t="shared" si="35"/>
        <v>0</v>
      </c>
      <c r="AN83" s="358">
        <f t="shared" si="36"/>
        <v>0</v>
      </c>
      <c r="AO83" s="359">
        <f t="shared" si="37"/>
        <v>0</v>
      </c>
      <c r="AP83" s="350"/>
      <c r="AQ83" s="351" t="s">
        <v>195</v>
      </c>
      <c r="AR83" s="352"/>
      <c r="AS83" s="353" t="e">
        <f>#REF!</f>
        <v>#REF!</v>
      </c>
      <c r="AT83" s="352"/>
    </row>
    <row r="84" spans="1:46" ht="9.9499999999999993" customHeight="1">
      <c r="A84" s="292">
        <f t="shared" si="40"/>
        <v>83</v>
      </c>
      <c r="B84" s="292"/>
      <c r="C84" s="292" t="s">
        <v>184</v>
      </c>
      <c r="D84" s="367">
        <v>0.375</v>
      </c>
      <c r="E84" s="367">
        <v>0.52083333333333337</v>
      </c>
      <c r="F84" s="367">
        <v>0.58333333333333337</v>
      </c>
      <c r="G84" s="367">
        <v>0.77083333333333337</v>
      </c>
      <c r="H84" s="367">
        <v>0.375</v>
      </c>
      <c r="I84" s="367">
        <v>0.52083333333333337</v>
      </c>
      <c r="J84" s="367">
        <v>0.54166666666666663</v>
      </c>
      <c r="K84" s="367">
        <v>0.77083333333333337</v>
      </c>
      <c r="L84" s="367">
        <v>0.375</v>
      </c>
      <c r="M84" s="367">
        <v>0.52083333333333337</v>
      </c>
      <c r="N84" s="367">
        <v>0.58333333333333337</v>
      </c>
      <c r="O84" s="367">
        <v>0.72916666666666663</v>
      </c>
      <c r="P84" s="367">
        <v>0.375</v>
      </c>
      <c r="Q84" s="367">
        <v>0.52083333333333337</v>
      </c>
      <c r="R84" s="367">
        <v>0.5625</v>
      </c>
      <c r="S84" s="367">
        <v>0.77083333333333337</v>
      </c>
      <c r="T84" s="367">
        <v>0.375</v>
      </c>
      <c r="U84" s="367">
        <v>0.52083333333333337</v>
      </c>
      <c r="V84" s="367">
        <v>0.58333333333333337</v>
      </c>
      <c r="W84" s="367">
        <v>0.64583333333333337</v>
      </c>
      <c r="X84" s="256"/>
      <c r="Y84" s="256"/>
      <c r="Z84" s="347">
        <f t="shared" si="22"/>
        <v>0.14583333333333337</v>
      </c>
      <c r="AA84" s="347">
        <f t="shared" si="23"/>
        <v>0.1875</v>
      </c>
      <c r="AB84" s="347">
        <f t="shared" si="24"/>
        <v>0.14583333333333337</v>
      </c>
      <c r="AC84" s="347">
        <f t="shared" si="25"/>
        <v>0.22916666666666674</v>
      </c>
      <c r="AD84" s="347">
        <f t="shared" si="26"/>
        <v>0.14583333333333337</v>
      </c>
      <c r="AE84" s="347">
        <f t="shared" si="27"/>
        <v>0.14583333333333326</v>
      </c>
      <c r="AF84" s="347">
        <f t="shared" si="28"/>
        <v>0.14583333333333337</v>
      </c>
      <c r="AG84" s="347">
        <f t="shared" si="29"/>
        <v>0.20833333333333337</v>
      </c>
      <c r="AH84" s="347">
        <f t="shared" si="30"/>
        <v>0.14583333333333337</v>
      </c>
      <c r="AI84" s="347">
        <f t="shared" si="31"/>
        <v>6.25E-2</v>
      </c>
      <c r="AJ84" s="358">
        <f t="shared" si="32"/>
        <v>8</v>
      </c>
      <c r="AK84" s="358">
        <f t="shared" si="33"/>
        <v>9.0000000000000036</v>
      </c>
      <c r="AL84" s="358">
        <f t="shared" si="34"/>
        <v>6.9999999999999991</v>
      </c>
      <c r="AM84" s="358">
        <f t="shared" si="35"/>
        <v>8.5000000000000018</v>
      </c>
      <c r="AN84" s="358">
        <f t="shared" si="36"/>
        <v>5.0000000000000009</v>
      </c>
      <c r="AO84" s="359">
        <f t="shared" si="37"/>
        <v>37.500000000000007</v>
      </c>
      <c r="AP84" s="350"/>
      <c r="AQ84" s="351" t="s">
        <v>195</v>
      </c>
      <c r="AR84" s="352"/>
      <c r="AS84" s="353" t="e">
        <f>#REF!</f>
        <v>#REF!</v>
      </c>
      <c r="AT84" s="352"/>
    </row>
  </sheetData>
  <sortState ref="A76:C84">
    <sortCondition ref="C75"/>
  </sortState>
  <mergeCells count="23">
    <mergeCell ref="AD1:AE1"/>
    <mergeCell ref="AF1:AG1"/>
    <mergeCell ref="P2:Q2"/>
    <mergeCell ref="P1:S1"/>
    <mergeCell ref="T1:W1"/>
    <mergeCell ref="Z1:AA1"/>
    <mergeCell ref="AB1:AC1"/>
    <mergeCell ref="AR1:AR2"/>
    <mergeCell ref="AS1:AS2"/>
    <mergeCell ref="AT1:AT2"/>
    <mergeCell ref="D1:G1"/>
    <mergeCell ref="H1:K1"/>
    <mergeCell ref="L1:O1"/>
    <mergeCell ref="R2:S2"/>
    <mergeCell ref="T2:U2"/>
    <mergeCell ref="V2:W2"/>
    <mergeCell ref="AH1:AI1"/>
    <mergeCell ref="D2:E2"/>
    <mergeCell ref="F2:G2"/>
    <mergeCell ref="H2:I2"/>
    <mergeCell ref="J2:K2"/>
    <mergeCell ref="L2:M2"/>
    <mergeCell ref="N2:O2"/>
  </mergeCells>
  <conditionalFormatting sqref="T54:U54">
    <cfRule type="containsText" dxfId="1177" priority="747" operator="containsText" text="TEL">
      <formula>NOT(ISERROR(SEARCH("TEL",T54)))</formula>
    </cfRule>
    <cfRule type="containsText" dxfId="1176" priority="748" operator="containsText" text="Boutik">
      <formula>NOT(ISERROR(SEARCH("Boutik",T54)))</formula>
    </cfRule>
    <cfRule type="containsText" dxfId="1175" priority="749" operator="containsText" text="CJC">
      <formula>NOT(ISERROR(SEARCH("CJC",T54)))</formula>
    </cfRule>
    <cfRule type="containsText" dxfId="1174" priority="750" operator="containsText" text="maison d'arrêt">
      <formula>NOT(ISERROR(SEARCH("maison d'arrêt",T54)))</formula>
    </cfRule>
    <cfRule type="containsText" dxfId="1173" priority="751" operator="containsText" text="CTMA">
      <formula>NOT(ISERROR(SEARCH("CTMA",T54)))</formula>
    </cfRule>
    <cfRule type="containsText" dxfId="1172" priority="752" operator="containsText" text="Entretien">
      <formula>NOT(ISERROR(SEARCH("Entretien",T54)))</formula>
    </cfRule>
  </conditionalFormatting>
  <conditionalFormatting sqref="T54:U54">
    <cfRule type="containsText" dxfId="1171" priority="745" operator="containsText" text="MDA">
      <formula>NOT(ISERROR(SEARCH("MDA",T54)))</formula>
    </cfRule>
    <cfRule type="containsText" dxfId="1170" priority="746" operator="containsText" text="ou entretien">
      <formula>NOT(ISERROR(SEARCH("ou entretien",T54)))</formula>
    </cfRule>
  </conditionalFormatting>
  <conditionalFormatting sqref="D59:W60 D64:W64 D67:W74 D81:W81 D83:W83 D48:W49">
    <cfRule type="containsText" dxfId="1169" priority="1035" operator="containsText" text="TEL">
      <formula>NOT(ISERROR(SEARCH("TEL",D48)))</formula>
    </cfRule>
    <cfRule type="containsText" dxfId="1168" priority="1036" operator="containsText" text="Boutik">
      <formula>NOT(ISERROR(SEARCH("Boutik",D48)))</formula>
    </cfRule>
    <cfRule type="containsText" dxfId="1167" priority="1037" operator="containsText" text="CJC">
      <formula>NOT(ISERROR(SEARCH("CJC",D48)))</formula>
    </cfRule>
    <cfRule type="containsText" dxfId="1166" priority="1038" operator="containsText" text="maison d'arrêt">
      <formula>NOT(ISERROR(SEARCH("maison d'arrêt",D48)))</formula>
    </cfRule>
    <cfRule type="containsText" dxfId="1165" priority="1039" operator="containsText" text="CTMA">
      <formula>NOT(ISERROR(SEARCH("CTMA",D48)))</formula>
    </cfRule>
    <cfRule type="containsText" dxfId="1164" priority="1040" operator="containsText" text="Entretien">
      <formula>NOT(ISERROR(SEARCH("Entretien",D48)))</formula>
    </cfRule>
  </conditionalFormatting>
  <conditionalFormatting sqref="D59:W60 D64:W64 D67:W74 D81:W81 D83:W83 D48:W49">
    <cfRule type="containsText" dxfId="1163" priority="1033" operator="containsText" text="MDA">
      <formula>NOT(ISERROR(SEARCH("MDA",D48)))</formula>
    </cfRule>
    <cfRule type="containsText" dxfId="1162" priority="1034" operator="containsText" text="ou entretien">
      <formula>NOT(ISERROR(SEARCH("ou entretien",D48)))</formula>
    </cfRule>
  </conditionalFormatting>
  <conditionalFormatting sqref="T51:U51">
    <cfRule type="containsText" dxfId="1161" priority="641" operator="containsText" text="MDA">
      <formula>NOT(ISERROR(SEARCH("MDA",T51)))</formula>
    </cfRule>
    <cfRule type="containsText" dxfId="1160" priority="642" operator="containsText" text="ou entretien">
      <formula>NOT(ISERROR(SEARCH("ou entretien",T51)))</formula>
    </cfRule>
  </conditionalFormatting>
  <conditionalFormatting sqref="D51:S51 D57:K58 N58:W58 P57:W57 D56:M56 D55:K55 D54:S54 V54:W54 P56:S56 N55:W55 P53:W53 D52:K53 N52:W52 D50:U50 V51:W51">
    <cfRule type="containsText" dxfId="1159" priority="1027" operator="containsText" text="TEL">
      <formula>NOT(ISERROR(SEARCH("TEL",D50)))</formula>
    </cfRule>
    <cfRule type="containsText" dxfId="1158" priority="1028" operator="containsText" text="Boutik">
      <formula>NOT(ISERROR(SEARCH("Boutik",D50)))</formula>
    </cfRule>
    <cfRule type="containsText" dxfId="1157" priority="1029" operator="containsText" text="CJC">
      <formula>NOT(ISERROR(SEARCH("CJC",D50)))</formula>
    </cfRule>
    <cfRule type="containsText" dxfId="1156" priority="1030" operator="containsText" text="maison d'arrêt">
      <formula>NOT(ISERROR(SEARCH("maison d'arrêt",D50)))</formula>
    </cfRule>
    <cfRule type="containsText" dxfId="1155" priority="1031" operator="containsText" text="CTMA">
      <formula>NOT(ISERROR(SEARCH("CTMA",D50)))</formula>
    </cfRule>
    <cfRule type="containsText" dxfId="1154" priority="1032" operator="containsText" text="Entretien">
      <formula>NOT(ISERROR(SEARCH("Entretien",D50)))</formula>
    </cfRule>
  </conditionalFormatting>
  <conditionalFormatting sqref="D51:S51 D57:K58 N58:W58 P57:W57 D56:M56 D55:K55 D54:S54 V54:W54 P56:S56 N55:W55 P53:W53 D52:K53 N52:W52 D50:U50 V51:W51">
    <cfRule type="containsText" dxfId="1153" priority="1025" operator="containsText" text="MDA">
      <formula>NOT(ISERROR(SEARCH("MDA",D50)))</formula>
    </cfRule>
    <cfRule type="containsText" dxfId="1152" priority="1026" operator="containsText" text="ou entretien">
      <formula>NOT(ISERROR(SEARCH("ou entretien",D50)))</formula>
    </cfRule>
  </conditionalFormatting>
  <conditionalFormatting sqref="F61:K61 P61:S61 V61:W61">
    <cfRule type="containsText" dxfId="1151" priority="1019" operator="containsText" text="TEL">
      <formula>NOT(ISERROR(SEARCH("TEL",F61)))</formula>
    </cfRule>
    <cfRule type="containsText" dxfId="1150" priority="1020" operator="containsText" text="Boutik">
      <formula>NOT(ISERROR(SEARCH("Boutik",F61)))</formula>
    </cfRule>
    <cfRule type="containsText" dxfId="1149" priority="1021" operator="containsText" text="CJC">
      <formula>NOT(ISERROR(SEARCH("CJC",F61)))</formula>
    </cfRule>
    <cfRule type="containsText" dxfId="1148" priority="1022" operator="containsText" text="maison d'arrêt">
      <formula>NOT(ISERROR(SEARCH("maison d'arrêt",F61)))</formula>
    </cfRule>
    <cfRule type="containsText" dxfId="1147" priority="1023" operator="containsText" text="CTMA">
      <formula>NOT(ISERROR(SEARCH("CTMA",F61)))</formula>
    </cfRule>
    <cfRule type="containsText" dxfId="1146" priority="1024" operator="containsText" text="Entretien">
      <formula>NOT(ISERROR(SEARCH("Entretien",F61)))</formula>
    </cfRule>
  </conditionalFormatting>
  <conditionalFormatting sqref="F61:K61 P61:S61 V61:W61">
    <cfRule type="containsText" dxfId="1145" priority="1017" operator="containsText" text="MDA">
      <formula>NOT(ISERROR(SEARCH("MDA",F61)))</formula>
    </cfRule>
    <cfRule type="containsText" dxfId="1144" priority="1018" operator="containsText" text="ou entretien">
      <formula>NOT(ISERROR(SEARCH("ou entretien",F61)))</formula>
    </cfRule>
  </conditionalFormatting>
  <conditionalFormatting sqref="D62:W62 D63:Q63 T63:W63">
    <cfRule type="containsText" dxfId="1143" priority="1011" operator="containsText" text="TEL">
      <formula>NOT(ISERROR(SEARCH("TEL",D62)))</formula>
    </cfRule>
    <cfRule type="containsText" dxfId="1142" priority="1012" operator="containsText" text="Boutik">
      <formula>NOT(ISERROR(SEARCH("Boutik",D62)))</formula>
    </cfRule>
    <cfRule type="containsText" dxfId="1141" priority="1013" operator="containsText" text="CJC">
      <formula>NOT(ISERROR(SEARCH("CJC",D62)))</formula>
    </cfRule>
    <cfRule type="containsText" dxfId="1140" priority="1014" operator="containsText" text="maison d'arrêt">
      <formula>NOT(ISERROR(SEARCH("maison d'arrêt",D62)))</formula>
    </cfRule>
    <cfRule type="containsText" dxfId="1139" priority="1015" operator="containsText" text="CTMA">
      <formula>NOT(ISERROR(SEARCH("CTMA",D62)))</formula>
    </cfRule>
    <cfRule type="containsText" dxfId="1138" priority="1016" operator="containsText" text="Entretien">
      <formula>NOT(ISERROR(SEARCH("Entretien",D62)))</formula>
    </cfRule>
  </conditionalFormatting>
  <conditionalFormatting sqref="D62:W62 D63:Q63 T63:W63">
    <cfRule type="containsText" dxfId="1137" priority="1009" operator="containsText" text="MDA">
      <formula>NOT(ISERROR(SEARCH("MDA",D62)))</formula>
    </cfRule>
    <cfRule type="containsText" dxfId="1136" priority="1010" operator="containsText" text="ou entretien">
      <formula>NOT(ISERROR(SEARCH("ou entretien",D62)))</formula>
    </cfRule>
  </conditionalFormatting>
  <conditionalFormatting sqref="D65:W66">
    <cfRule type="containsText" dxfId="1135" priority="1003" operator="containsText" text="TEL">
      <formula>NOT(ISERROR(SEARCH("TEL",D65)))</formula>
    </cfRule>
    <cfRule type="containsText" dxfId="1134" priority="1004" operator="containsText" text="Boutik">
      <formula>NOT(ISERROR(SEARCH("Boutik",D65)))</formula>
    </cfRule>
    <cfRule type="containsText" dxfId="1133" priority="1005" operator="containsText" text="CJC">
      <formula>NOT(ISERROR(SEARCH("CJC",D65)))</formula>
    </cfRule>
    <cfRule type="containsText" dxfId="1132" priority="1006" operator="containsText" text="maison d'arrêt">
      <formula>NOT(ISERROR(SEARCH("maison d'arrêt",D65)))</formula>
    </cfRule>
    <cfRule type="containsText" dxfId="1131" priority="1007" operator="containsText" text="CTMA">
      <formula>NOT(ISERROR(SEARCH("CTMA",D65)))</formula>
    </cfRule>
    <cfRule type="containsText" dxfId="1130" priority="1008" operator="containsText" text="Entretien">
      <formula>NOT(ISERROR(SEARCH("Entretien",D65)))</formula>
    </cfRule>
  </conditionalFormatting>
  <conditionalFormatting sqref="D65:W66">
    <cfRule type="containsText" dxfId="1129" priority="1001" operator="containsText" text="MDA">
      <formula>NOT(ISERROR(SEARCH("MDA",D65)))</formula>
    </cfRule>
    <cfRule type="containsText" dxfId="1128" priority="1002" operator="containsText" text="ou entretien">
      <formula>NOT(ISERROR(SEARCH("ou entretien",D65)))</formula>
    </cfRule>
  </conditionalFormatting>
  <conditionalFormatting sqref="D75:W75">
    <cfRule type="containsText" dxfId="1127" priority="995" operator="containsText" text="TEL">
      <formula>NOT(ISERROR(SEARCH("TEL",D75)))</formula>
    </cfRule>
    <cfRule type="containsText" dxfId="1126" priority="996" operator="containsText" text="Boutik">
      <formula>NOT(ISERROR(SEARCH("Boutik",D75)))</formula>
    </cfRule>
    <cfRule type="containsText" dxfId="1125" priority="997" operator="containsText" text="CJC">
      <formula>NOT(ISERROR(SEARCH("CJC",D75)))</formula>
    </cfRule>
    <cfRule type="containsText" dxfId="1124" priority="998" operator="containsText" text="maison d'arrêt">
      <formula>NOT(ISERROR(SEARCH("maison d'arrêt",D75)))</formula>
    </cfRule>
    <cfRule type="containsText" dxfId="1123" priority="999" operator="containsText" text="CTMA">
      <formula>NOT(ISERROR(SEARCH("CTMA",D75)))</formula>
    </cfRule>
    <cfRule type="containsText" dxfId="1122" priority="1000" operator="containsText" text="Entretien">
      <formula>NOT(ISERROR(SEARCH("Entretien",D75)))</formula>
    </cfRule>
  </conditionalFormatting>
  <conditionalFormatting sqref="D75:W75">
    <cfRule type="containsText" dxfId="1121" priority="993" operator="containsText" text="MDA">
      <formula>NOT(ISERROR(SEARCH("MDA",D75)))</formula>
    </cfRule>
    <cfRule type="containsText" dxfId="1120" priority="994" operator="containsText" text="ou entretien">
      <formula>NOT(ISERROR(SEARCH("ou entretien",D75)))</formula>
    </cfRule>
  </conditionalFormatting>
  <conditionalFormatting sqref="D76:Q76 T76:W76">
    <cfRule type="containsText" dxfId="1119" priority="987" operator="containsText" text="TEL">
      <formula>NOT(ISERROR(SEARCH("TEL",D76)))</formula>
    </cfRule>
    <cfRule type="containsText" dxfId="1118" priority="988" operator="containsText" text="Boutik">
      <formula>NOT(ISERROR(SEARCH("Boutik",D76)))</formula>
    </cfRule>
    <cfRule type="containsText" dxfId="1117" priority="989" operator="containsText" text="CJC">
      <formula>NOT(ISERROR(SEARCH("CJC",D76)))</formula>
    </cfRule>
    <cfRule type="containsText" dxfId="1116" priority="990" operator="containsText" text="maison d'arrêt">
      <formula>NOT(ISERROR(SEARCH("maison d'arrêt",D76)))</formula>
    </cfRule>
    <cfRule type="containsText" dxfId="1115" priority="991" operator="containsText" text="CTMA">
      <formula>NOT(ISERROR(SEARCH("CTMA",D76)))</formula>
    </cfRule>
    <cfRule type="containsText" dxfId="1114" priority="992" operator="containsText" text="Entretien">
      <formula>NOT(ISERROR(SEARCH("Entretien",D76)))</formula>
    </cfRule>
  </conditionalFormatting>
  <conditionalFormatting sqref="D76:Q76 T76:W76">
    <cfRule type="containsText" dxfId="1113" priority="985" operator="containsText" text="MDA">
      <formula>NOT(ISERROR(SEARCH("MDA",D76)))</formula>
    </cfRule>
    <cfRule type="containsText" dxfId="1112" priority="986" operator="containsText" text="ou entretien">
      <formula>NOT(ISERROR(SEARCH("ou entretien",D76)))</formula>
    </cfRule>
  </conditionalFormatting>
  <conditionalFormatting sqref="D78:W78">
    <cfRule type="containsText" dxfId="1111" priority="979" operator="containsText" text="TEL">
      <formula>NOT(ISERROR(SEARCH("TEL",D78)))</formula>
    </cfRule>
    <cfRule type="containsText" dxfId="1110" priority="980" operator="containsText" text="Boutik">
      <formula>NOT(ISERROR(SEARCH("Boutik",D78)))</formula>
    </cfRule>
    <cfRule type="containsText" dxfId="1109" priority="981" operator="containsText" text="CJC">
      <formula>NOT(ISERROR(SEARCH("CJC",D78)))</formula>
    </cfRule>
    <cfRule type="containsText" dxfId="1108" priority="982" operator="containsText" text="maison d'arrêt">
      <formula>NOT(ISERROR(SEARCH("maison d'arrêt",D78)))</formula>
    </cfRule>
    <cfRule type="containsText" dxfId="1107" priority="983" operator="containsText" text="CTMA">
      <formula>NOT(ISERROR(SEARCH("CTMA",D78)))</formula>
    </cfRule>
    <cfRule type="containsText" dxfId="1106" priority="984" operator="containsText" text="Entretien">
      <formula>NOT(ISERROR(SEARCH("Entretien",D78)))</formula>
    </cfRule>
  </conditionalFormatting>
  <conditionalFormatting sqref="D78:W78">
    <cfRule type="containsText" dxfId="1105" priority="977" operator="containsText" text="MDA">
      <formula>NOT(ISERROR(SEARCH("MDA",D78)))</formula>
    </cfRule>
    <cfRule type="containsText" dxfId="1104" priority="978" operator="containsText" text="ou entretien">
      <formula>NOT(ISERROR(SEARCH("ou entretien",D78)))</formula>
    </cfRule>
  </conditionalFormatting>
  <conditionalFormatting sqref="D79:W79">
    <cfRule type="containsText" dxfId="1103" priority="971" operator="containsText" text="TEL">
      <formula>NOT(ISERROR(SEARCH("TEL",D79)))</formula>
    </cfRule>
    <cfRule type="containsText" dxfId="1102" priority="972" operator="containsText" text="Boutik">
      <formula>NOT(ISERROR(SEARCH("Boutik",D79)))</formula>
    </cfRule>
    <cfRule type="containsText" dxfId="1101" priority="973" operator="containsText" text="CJC">
      <formula>NOT(ISERROR(SEARCH("CJC",D79)))</formula>
    </cfRule>
    <cfRule type="containsText" dxfId="1100" priority="974" operator="containsText" text="maison d'arrêt">
      <formula>NOT(ISERROR(SEARCH("maison d'arrêt",D79)))</formula>
    </cfRule>
    <cfRule type="containsText" dxfId="1099" priority="975" operator="containsText" text="CTMA">
      <formula>NOT(ISERROR(SEARCH("CTMA",D79)))</formula>
    </cfRule>
    <cfRule type="containsText" dxfId="1098" priority="976" operator="containsText" text="Entretien">
      <formula>NOT(ISERROR(SEARCH("Entretien",D79)))</formula>
    </cfRule>
  </conditionalFormatting>
  <conditionalFormatting sqref="D79:W79">
    <cfRule type="containsText" dxfId="1097" priority="969" operator="containsText" text="MDA">
      <formula>NOT(ISERROR(SEARCH("MDA",D79)))</formula>
    </cfRule>
    <cfRule type="containsText" dxfId="1096" priority="970" operator="containsText" text="ou entretien">
      <formula>NOT(ISERROR(SEARCH("ou entretien",D79)))</formula>
    </cfRule>
  </conditionalFormatting>
  <conditionalFormatting sqref="D84:W84">
    <cfRule type="containsText" dxfId="1095" priority="963" operator="containsText" text="TEL">
      <formula>NOT(ISERROR(SEARCH("TEL",D84)))</formula>
    </cfRule>
    <cfRule type="containsText" dxfId="1094" priority="964" operator="containsText" text="Boutik">
      <formula>NOT(ISERROR(SEARCH("Boutik",D84)))</formula>
    </cfRule>
    <cfRule type="containsText" dxfId="1093" priority="965" operator="containsText" text="CJC">
      <formula>NOT(ISERROR(SEARCH("CJC",D84)))</formula>
    </cfRule>
    <cfRule type="containsText" dxfId="1092" priority="966" operator="containsText" text="maison d'arrêt">
      <formula>NOT(ISERROR(SEARCH("maison d'arrêt",D84)))</formula>
    </cfRule>
    <cfRule type="containsText" dxfId="1091" priority="967" operator="containsText" text="CTMA">
      <formula>NOT(ISERROR(SEARCH("CTMA",D84)))</formula>
    </cfRule>
    <cfRule type="containsText" dxfId="1090" priority="968" operator="containsText" text="Entretien">
      <formula>NOT(ISERROR(SEARCH("Entretien",D84)))</formula>
    </cfRule>
  </conditionalFormatting>
  <conditionalFormatting sqref="D84:W84">
    <cfRule type="containsText" dxfId="1089" priority="961" operator="containsText" text="MDA">
      <formula>NOT(ISERROR(SEARCH("MDA",D84)))</formula>
    </cfRule>
    <cfRule type="containsText" dxfId="1088" priority="962" operator="containsText" text="ou entretien">
      <formula>NOT(ISERROR(SEARCH("ou entretien",D84)))</formula>
    </cfRule>
  </conditionalFormatting>
  <conditionalFormatting sqref="D77:K77 T77:U77 P77:Q77">
    <cfRule type="containsText" dxfId="1087" priority="955" operator="containsText" text="TEL">
      <formula>NOT(ISERROR(SEARCH("TEL",D77)))</formula>
    </cfRule>
    <cfRule type="containsText" dxfId="1086" priority="956" operator="containsText" text="Boutik">
      <formula>NOT(ISERROR(SEARCH("Boutik",D77)))</formula>
    </cfRule>
    <cfRule type="containsText" dxfId="1085" priority="957" operator="containsText" text="CJC">
      <formula>NOT(ISERROR(SEARCH("CJC",D77)))</formula>
    </cfRule>
    <cfRule type="containsText" dxfId="1084" priority="958" operator="containsText" text="maison d'arrêt">
      <formula>NOT(ISERROR(SEARCH("maison d'arrêt",D77)))</formula>
    </cfRule>
    <cfRule type="containsText" dxfId="1083" priority="959" operator="containsText" text="CTMA">
      <formula>NOT(ISERROR(SEARCH("CTMA",D77)))</formula>
    </cfRule>
    <cfRule type="containsText" dxfId="1082" priority="960" operator="containsText" text="Entretien">
      <formula>NOT(ISERROR(SEARCH("Entretien",D77)))</formula>
    </cfRule>
  </conditionalFormatting>
  <conditionalFormatting sqref="D77:K77 T77:U77 P77:Q77">
    <cfRule type="containsText" dxfId="1081" priority="953" operator="containsText" text="MDA">
      <formula>NOT(ISERROR(SEARCH("MDA",D77)))</formula>
    </cfRule>
    <cfRule type="containsText" dxfId="1080" priority="954" operator="containsText" text="ou entretien">
      <formula>NOT(ISERROR(SEARCH("ou entretien",D77)))</formula>
    </cfRule>
  </conditionalFormatting>
  <conditionalFormatting sqref="V80:W80 J80:K80">
    <cfRule type="containsText" dxfId="1079" priority="947" operator="containsText" text="TEL">
      <formula>NOT(ISERROR(SEARCH("TEL",J80)))</formula>
    </cfRule>
    <cfRule type="containsText" dxfId="1078" priority="948" operator="containsText" text="Boutik">
      <formula>NOT(ISERROR(SEARCH("Boutik",J80)))</formula>
    </cfRule>
    <cfRule type="containsText" dxfId="1077" priority="949" operator="containsText" text="CJC">
      <formula>NOT(ISERROR(SEARCH("CJC",J80)))</formula>
    </cfRule>
    <cfRule type="containsText" dxfId="1076" priority="950" operator="containsText" text="maison d'arrêt">
      <formula>NOT(ISERROR(SEARCH("maison d'arrêt",J80)))</formula>
    </cfRule>
    <cfRule type="containsText" dxfId="1075" priority="951" operator="containsText" text="CTMA">
      <formula>NOT(ISERROR(SEARCH("CTMA",J80)))</formula>
    </cfRule>
    <cfRule type="containsText" dxfId="1074" priority="952" operator="containsText" text="Entretien">
      <formula>NOT(ISERROR(SEARCH("Entretien",J80)))</formula>
    </cfRule>
  </conditionalFormatting>
  <conditionalFormatting sqref="V80:W80 J80:K80">
    <cfRule type="containsText" dxfId="1073" priority="945" operator="containsText" text="MDA">
      <formula>NOT(ISERROR(SEARCH("MDA",J80)))</formula>
    </cfRule>
    <cfRule type="containsText" dxfId="1072" priority="946" operator="containsText" text="ou entretien">
      <formula>NOT(ISERROR(SEARCH("ou entretien",J80)))</formula>
    </cfRule>
  </conditionalFormatting>
  <conditionalFormatting sqref="P82:U82">
    <cfRule type="containsText" dxfId="1071" priority="939" operator="containsText" text="TEL">
      <formula>NOT(ISERROR(SEARCH("TEL",P82)))</formula>
    </cfRule>
    <cfRule type="containsText" dxfId="1070" priority="940" operator="containsText" text="Boutik">
      <formula>NOT(ISERROR(SEARCH("Boutik",P82)))</formula>
    </cfRule>
    <cfRule type="containsText" dxfId="1069" priority="941" operator="containsText" text="CJC">
      <formula>NOT(ISERROR(SEARCH("CJC",P82)))</formula>
    </cfRule>
    <cfRule type="containsText" dxfId="1068" priority="942" operator="containsText" text="maison d'arrêt">
      <formula>NOT(ISERROR(SEARCH("maison d'arrêt",P82)))</formula>
    </cfRule>
    <cfRule type="containsText" dxfId="1067" priority="943" operator="containsText" text="CTMA">
      <formula>NOT(ISERROR(SEARCH("CTMA",P82)))</formula>
    </cfRule>
    <cfRule type="containsText" dxfId="1066" priority="944" operator="containsText" text="Entretien">
      <formula>NOT(ISERROR(SEARCH("Entretien",P82)))</formula>
    </cfRule>
  </conditionalFormatting>
  <conditionalFormatting sqref="P82:U82">
    <cfRule type="containsText" dxfId="1065" priority="937" operator="containsText" text="MDA">
      <formula>NOT(ISERROR(SEARCH("MDA",P82)))</formula>
    </cfRule>
    <cfRule type="containsText" dxfId="1064" priority="938" operator="containsText" text="ou entretien">
      <formula>NOT(ISERROR(SEARCH("ou entretien",P82)))</formula>
    </cfRule>
  </conditionalFormatting>
  <conditionalFormatting sqref="V77:W77">
    <cfRule type="containsText" dxfId="1063" priority="931" operator="containsText" text="TEL">
      <formula>NOT(ISERROR(SEARCH("TEL",V77)))</formula>
    </cfRule>
    <cfRule type="containsText" dxfId="1062" priority="932" operator="containsText" text="Boutik">
      <formula>NOT(ISERROR(SEARCH("Boutik",V77)))</formula>
    </cfRule>
    <cfRule type="containsText" dxfId="1061" priority="933" operator="containsText" text="CJC">
      <formula>NOT(ISERROR(SEARCH("CJC",V77)))</formula>
    </cfRule>
    <cfRule type="containsText" dxfId="1060" priority="934" operator="containsText" text="maison d'arrêt">
      <formula>NOT(ISERROR(SEARCH("maison d'arrêt",V77)))</formula>
    </cfRule>
    <cfRule type="containsText" dxfId="1059" priority="935" operator="containsText" text="CTMA">
      <formula>NOT(ISERROR(SEARCH("CTMA",V77)))</formula>
    </cfRule>
    <cfRule type="containsText" dxfId="1058" priority="936" operator="containsText" text="Entretien">
      <formula>NOT(ISERROR(SEARCH("Entretien",V77)))</formula>
    </cfRule>
  </conditionalFormatting>
  <conditionalFormatting sqref="V77:W77">
    <cfRule type="containsText" dxfId="1057" priority="929" operator="containsText" text="MDA">
      <formula>NOT(ISERROR(SEARCH("MDA",V77)))</formula>
    </cfRule>
    <cfRule type="containsText" dxfId="1056" priority="930" operator="containsText" text="ou entretien">
      <formula>NOT(ISERROR(SEARCH("ou entretien",V77)))</formula>
    </cfRule>
  </conditionalFormatting>
  <conditionalFormatting sqref="R76:S77">
    <cfRule type="containsText" dxfId="1055" priority="923" operator="containsText" text="TEL">
      <formula>NOT(ISERROR(SEARCH("TEL",R76)))</formula>
    </cfRule>
    <cfRule type="containsText" dxfId="1054" priority="924" operator="containsText" text="Boutik">
      <formula>NOT(ISERROR(SEARCH("Boutik",R76)))</formula>
    </cfRule>
    <cfRule type="containsText" dxfId="1053" priority="925" operator="containsText" text="CJC">
      <formula>NOT(ISERROR(SEARCH("CJC",R76)))</formula>
    </cfRule>
    <cfRule type="containsText" dxfId="1052" priority="926" operator="containsText" text="maison d'arrêt">
      <formula>NOT(ISERROR(SEARCH("maison d'arrêt",R76)))</formula>
    </cfRule>
    <cfRule type="containsText" dxfId="1051" priority="927" operator="containsText" text="CTMA">
      <formula>NOT(ISERROR(SEARCH("CTMA",R76)))</formula>
    </cfRule>
    <cfRule type="containsText" dxfId="1050" priority="928" operator="containsText" text="Entretien">
      <formula>NOT(ISERROR(SEARCH("Entretien",R76)))</formula>
    </cfRule>
  </conditionalFormatting>
  <conditionalFormatting sqref="R76:S77">
    <cfRule type="containsText" dxfId="1049" priority="921" operator="containsText" text="MDA">
      <formula>NOT(ISERROR(SEARCH("MDA",R76)))</formula>
    </cfRule>
    <cfRule type="containsText" dxfId="1048" priority="922" operator="containsText" text="ou entretien">
      <formula>NOT(ISERROR(SEARCH("ou entretien",R76)))</formula>
    </cfRule>
  </conditionalFormatting>
  <conditionalFormatting sqref="L77:M77">
    <cfRule type="containsText" dxfId="1047" priority="915" operator="containsText" text="TEL">
      <formula>NOT(ISERROR(SEARCH("TEL",L77)))</formula>
    </cfRule>
    <cfRule type="containsText" dxfId="1046" priority="916" operator="containsText" text="Boutik">
      <formula>NOT(ISERROR(SEARCH("Boutik",L77)))</formula>
    </cfRule>
    <cfRule type="containsText" dxfId="1045" priority="917" operator="containsText" text="CJC">
      <formula>NOT(ISERROR(SEARCH("CJC",L77)))</formula>
    </cfRule>
    <cfRule type="containsText" dxfId="1044" priority="918" operator="containsText" text="maison d'arrêt">
      <formula>NOT(ISERROR(SEARCH("maison d'arrêt",L77)))</formula>
    </cfRule>
    <cfRule type="containsText" dxfId="1043" priority="919" operator="containsText" text="CTMA">
      <formula>NOT(ISERROR(SEARCH("CTMA",L77)))</formula>
    </cfRule>
    <cfRule type="containsText" dxfId="1042" priority="920" operator="containsText" text="Entretien">
      <formula>NOT(ISERROR(SEARCH("Entretien",L77)))</formula>
    </cfRule>
  </conditionalFormatting>
  <conditionalFormatting sqref="L77:M77">
    <cfRule type="containsText" dxfId="1041" priority="913" operator="containsText" text="MDA">
      <formula>NOT(ISERROR(SEARCH("MDA",L77)))</formula>
    </cfRule>
    <cfRule type="containsText" dxfId="1040" priority="914" operator="containsText" text="ou entretien">
      <formula>NOT(ISERROR(SEARCH("ou entretien",L77)))</formula>
    </cfRule>
  </conditionalFormatting>
  <conditionalFormatting sqref="N77:O77">
    <cfRule type="containsText" dxfId="1039" priority="907" operator="containsText" text="TEL">
      <formula>NOT(ISERROR(SEARCH("TEL",N77)))</formula>
    </cfRule>
    <cfRule type="containsText" dxfId="1038" priority="908" operator="containsText" text="Boutik">
      <formula>NOT(ISERROR(SEARCH("Boutik",N77)))</formula>
    </cfRule>
    <cfRule type="containsText" dxfId="1037" priority="909" operator="containsText" text="CJC">
      <formula>NOT(ISERROR(SEARCH("CJC",N77)))</formula>
    </cfRule>
    <cfRule type="containsText" dxfId="1036" priority="910" operator="containsText" text="maison d'arrêt">
      <formula>NOT(ISERROR(SEARCH("maison d'arrêt",N77)))</formula>
    </cfRule>
    <cfRule type="containsText" dxfId="1035" priority="911" operator="containsText" text="CTMA">
      <formula>NOT(ISERROR(SEARCH("CTMA",N77)))</formula>
    </cfRule>
    <cfRule type="containsText" dxfId="1034" priority="912" operator="containsText" text="Entretien">
      <formula>NOT(ISERROR(SEARCH("Entretien",N77)))</formula>
    </cfRule>
  </conditionalFormatting>
  <conditionalFormatting sqref="N77:O77">
    <cfRule type="containsText" dxfId="1033" priority="905" operator="containsText" text="MDA">
      <formula>NOT(ISERROR(SEARCH("MDA",N77)))</formula>
    </cfRule>
    <cfRule type="containsText" dxfId="1032" priority="906" operator="containsText" text="ou entretien">
      <formula>NOT(ISERROR(SEARCH("ou entretien",N77)))</formula>
    </cfRule>
  </conditionalFormatting>
  <conditionalFormatting sqref="L80:M80">
    <cfRule type="containsText" dxfId="1031" priority="899" operator="containsText" text="TEL">
      <formula>NOT(ISERROR(SEARCH("TEL",L80)))</formula>
    </cfRule>
    <cfRule type="containsText" dxfId="1030" priority="900" operator="containsText" text="Boutik">
      <formula>NOT(ISERROR(SEARCH("Boutik",L80)))</formula>
    </cfRule>
    <cfRule type="containsText" dxfId="1029" priority="901" operator="containsText" text="CJC">
      <formula>NOT(ISERROR(SEARCH("CJC",L80)))</formula>
    </cfRule>
    <cfRule type="containsText" dxfId="1028" priority="902" operator="containsText" text="maison d'arrêt">
      <formula>NOT(ISERROR(SEARCH("maison d'arrêt",L80)))</formula>
    </cfRule>
    <cfRule type="containsText" dxfId="1027" priority="903" operator="containsText" text="CTMA">
      <formula>NOT(ISERROR(SEARCH("CTMA",L80)))</formula>
    </cfRule>
    <cfRule type="containsText" dxfId="1026" priority="904" operator="containsText" text="Entretien">
      <formula>NOT(ISERROR(SEARCH("Entretien",L80)))</formula>
    </cfRule>
  </conditionalFormatting>
  <conditionalFormatting sqref="L80:M80">
    <cfRule type="containsText" dxfId="1025" priority="897" operator="containsText" text="MDA">
      <formula>NOT(ISERROR(SEARCH("MDA",L80)))</formula>
    </cfRule>
    <cfRule type="containsText" dxfId="1024" priority="898" operator="containsText" text="ou entretien">
      <formula>NOT(ISERROR(SEARCH("ou entretien",L80)))</formula>
    </cfRule>
  </conditionalFormatting>
  <conditionalFormatting sqref="N80:O80">
    <cfRule type="containsText" dxfId="1023" priority="891" operator="containsText" text="TEL">
      <formula>NOT(ISERROR(SEARCH("TEL",N80)))</formula>
    </cfRule>
    <cfRule type="containsText" dxfId="1022" priority="892" operator="containsText" text="Boutik">
      <formula>NOT(ISERROR(SEARCH("Boutik",N80)))</formula>
    </cfRule>
    <cfRule type="containsText" dxfId="1021" priority="893" operator="containsText" text="CJC">
      <formula>NOT(ISERROR(SEARCH("CJC",N80)))</formula>
    </cfRule>
    <cfRule type="containsText" dxfId="1020" priority="894" operator="containsText" text="maison d'arrêt">
      <formula>NOT(ISERROR(SEARCH("maison d'arrêt",N80)))</formula>
    </cfRule>
    <cfRule type="containsText" dxfId="1019" priority="895" operator="containsText" text="CTMA">
      <formula>NOT(ISERROR(SEARCH("CTMA",N80)))</formula>
    </cfRule>
    <cfRule type="containsText" dxfId="1018" priority="896" operator="containsText" text="Entretien">
      <formula>NOT(ISERROR(SEARCH("Entretien",N80)))</formula>
    </cfRule>
  </conditionalFormatting>
  <conditionalFormatting sqref="N80:O80">
    <cfRule type="containsText" dxfId="1017" priority="889" operator="containsText" text="MDA">
      <formula>NOT(ISERROR(SEARCH("MDA",N80)))</formula>
    </cfRule>
    <cfRule type="containsText" dxfId="1016" priority="890" operator="containsText" text="ou entretien">
      <formula>NOT(ISERROR(SEARCH("ou entretien",N80)))</formula>
    </cfRule>
  </conditionalFormatting>
  <conditionalFormatting sqref="P80:Q80">
    <cfRule type="containsText" dxfId="1015" priority="883" operator="containsText" text="TEL">
      <formula>NOT(ISERROR(SEARCH("TEL",P80)))</formula>
    </cfRule>
    <cfRule type="containsText" dxfId="1014" priority="884" operator="containsText" text="Boutik">
      <formula>NOT(ISERROR(SEARCH("Boutik",P80)))</formula>
    </cfRule>
    <cfRule type="containsText" dxfId="1013" priority="885" operator="containsText" text="CJC">
      <formula>NOT(ISERROR(SEARCH("CJC",P80)))</formula>
    </cfRule>
    <cfRule type="containsText" dxfId="1012" priority="886" operator="containsText" text="maison d'arrêt">
      <formula>NOT(ISERROR(SEARCH("maison d'arrêt",P80)))</formula>
    </cfRule>
    <cfRule type="containsText" dxfId="1011" priority="887" operator="containsText" text="CTMA">
      <formula>NOT(ISERROR(SEARCH("CTMA",P80)))</formula>
    </cfRule>
    <cfRule type="containsText" dxfId="1010" priority="888" operator="containsText" text="Entretien">
      <formula>NOT(ISERROR(SEARCH("Entretien",P80)))</formula>
    </cfRule>
  </conditionalFormatting>
  <conditionalFormatting sqref="P80:Q80">
    <cfRule type="containsText" dxfId="1009" priority="881" operator="containsText" text="MDA">
      <formula>NOT(ISERROR(SEARCH("MDA",P80)))</formula>
    </cfRule>
    <cfRule type="containsText" dxfId="1008" priority="882" operator="containsText" text="ou entretien">
      <formula>NOT(ISERROR(SEARCH("ou entretien",P80)))</formula>
    </cfRule>
  </conditionalFormatting>
  <conditionalFormatting sqref="R80:S80">
    <cfRule type="containsText" dxfId="1007" priority="875" operator="containsText" text="TEL">
      <formula>NOT(ISERROR(SEARCH("TEL",R80)))</formula>
    </cfRule>
    <cfRule type="containsText" dxfId="1006" priority="876" operator="containsText" text="Boutik">
      <formula>NOT(ISERROR(SEARCH("Boutik",R80)))</formula>
    </cfRule>
    <cfRule type="containsText" dxfId="1005" priority="877" operator="containsText" text="CJC">
      <formula>NOT(ISERROR(SEARCH("CJC",R80)))</formula>
    </cfRule>
    <cfRule type="containsText" dxfId="1004" priority="878" operator="containsText" text="maison d'arrêt">
      <formula>NOT(ISERROR(SEARCH("maison d'arrêt",R80)))</formula>
    </cfRule>
    <cfRule type="containsText" dxfId="1003" priority="879" operator="containsText" text="CTMA">
      <formula>NOT(ISERROR(SEARCH("CTMA",R80)))</formula>
    </cfRule>
    <cfRule type="containsText" dxfId="1002" priority="880" operator="containsText" text="Entretien">
      <formula>NOT(ISERROR(SEARCH("Entretien",R80)))</formula>
    </cfRule>
  </conditionalFormatting>
  <conditionalFormatting sqref="R80:S80">
    <cfRule type="containsText" dxfId="1001" priority="873" operator="containsText" text="MDA">
      <formula>NOT(ISERROR(SEARCH("MDA",R80)))</formula>
    </cfRule>
    <cfRule type="containsText" dxfId="1000" priority="874" operator="containsText" text="ou entretien">
      <formula>NOT(ISERROR(SEARCH("ou entretien",R80)))</formula>
    </cfRule>
  </conditionalFormatting>
  <conditionalFormatting sqref="T80:U80">
    <cfRule type="containsText" dxfId="999" priority="867" operator="containsText" text="TEL">
      <formula>NOT(ISERROR(SEARCH("TEL",T80)))</formula>
    </cfRule>
    <cfRule type="containsText" dxfId="998" priority="868" operator="containsText" text="Boutik">
      <formula>NOT(ISERROR(SEARCH("Boutik",T80)))</formula>
    </cfRule>
    <cfRule type="containsText" dxfId="997" priority="869" operator="containsText" text="CJC">
      <formula>NOT(ISERROR(SEARCH("CJC",T80)))</formula>
    </cfRule>
    <cfRule type="containsText" dxfId="996" priority="870" operator="containsText" text="maison d'arrêt">
      <formula>NOT(ISERROR(SEARCH("maison d'arrêt",T80)))</formula>
    </cfRule>
    <cfRule type="containsText" dxfId="995" priority="871" operator="containsText" text="CTMA">
      <formula>NOT(ISERROR(SEARCH("CTMA",T80)))</formula>
    </cfRule>
    <cfRule type="containsText" dxfId="994" priority="872" operator="containsText" text="Entretien">
      <formula>NOT(ISERROR(SEARCH("Entretien",T80)))</formula>
    </cfRule>
  </conditionalFormatting>
  <conditionalFormatting sqref="T80:U80">
    <cfRule type="containsText" dxfId="993" priority="865" operator="containsText" text="MDA">
      <formula>NOT(ISERROR(SEARCH("MDA",T80)))</formula>
    </cfRule>
    <cfRule type="containsText" dxfId="992" priority="866" operator="containsText" text="ou entretien">
      <formula>NOT(ISERROR(SEARCH("ou entretien",T80)))</formula>
    </cfRule>
  </conditionalFormatting>
  <conditionalFormatting sqref="L82:M82">
    <cfRule type="containsText" dxfId="991" priority="859" operator="containsText" text="TEL">
      <formula>NOT(ISERROR(SEARCH("TEL",L82)))</formula>
    </cfRule>
    <cfRule type="containsText" dxfId="990" priority="860" operator="containsText" text="Boutik">
      <formula>NOT(ISERROR(SEARCH("Boutik",L82)))</formula>
    </cfRule>
    <cfRule type="containsText" dxfId="989" priority="861" operator="containsText" text="CJC">
      <formula>NOT(ISERROR(SEARCH("CJC",L82)))</formula>
    </cfRule>
    <cfRule type="containsText" dxfId="988" priority="862" operator="containsText" text="maison d'arrêt">
      <formula>NOT(ISERROR(SEARCH("maison d'arrêt",L82)))</formula>
    </cfRule>
    <cfRule type="containsText" dxfId="987" priority="863" operator="containsText" text="CTMA">
      <formula>NOT(ISERROR(SEARCH("CTMA",L82)))</formula>
    </cfRule>
    <cfRule type="containsText" dxfId="986" priority="864" operator="containsText" text="Entretien">
      <formula>NOT(ISERROR(SEARCH("Entretien",L82)))</formula>
    </cfRule>
  </conditionalFormatting>
  <conditionalFormatting sqref="L82:M82">
    <cfRule type="containsText" dxfId="985" priority="857" operator="containsText" text="MDA">
      <formula>NOT(ISERROR(SEARCH("MDA",L82)))</formula>
    </cfRule>
    <cfRule type="containsText" dxfId="984" priority="858" operator="containsText" text="ou entretien">
      <formula>NOT(ISERROR(SEARCH("ou entretien",L82)))</formula>
    </cfRule>
  </conditionalFormatting>
  <conditionalFormatting sqref="N82:O82">
    <cfRule type="containsText" dxfId="983" priority="851" operator="containsText" text="TEL">
      <formula>NOT(ISERROR(SEARCH("TEL",N82)))</formula>
    </cfRule>
    <cfRule type="containsText" dxfId="982" priority="852" operator="containsText" text="Boutik">
      <formula>NOT(ISERROR(SEARCH("Boutik",N82)))</formula>
    </cfRule>
    <cfRule type="containsText" dxfId="981" priority="853" operator="containsText" text="CJC">
      <formula>NOT(ISERROR(SEARCH("CJC",N82)))</formula>
    </cfRule>
    <cfRule type="containsText" dxfId="980" priority="854" operator="containsText" text="maison d'arrêt">
      <formula>NOT(ISERROR(SEARCH("maison d'arrêt",N82)))</formula>
    </cfRule>
    <cfRule type="containsText" dxfId="979" priority="855" operator="containsText" text="CTMA">
      <formula>NOT(ISERROR(SEARCH("CTMA",N82)))</formula>
    </cfRule>
    <cfRule type="containsText" dxfId="978" priority="856" operator="containsText" text="Entretien">
      <formula>NOT(ISERROR(SEARCH("Entretien",N82)))</formula>
    </cfRule>
  </conditionalFormatting>
  <conditionalFormatting sqref="N82:O82">
    <cfRule type="containsText" dxfId="977" priority="849" operator="containsText" text="MDA">
      <formula>NOT(ISERROR(SEARCH("MDA",N82)))</formula>
    </cfRule>
    <cfRule type="containsText" dxfId="976" priority="850" operator="containsText" text="ou entretien">
      <formula>NOT(ISERROR(SEARCH("ou entretien",N82)))</formula>
    </cfRule>
  </conditionalFormatting>
  <conditionalFormatting sqref="V82:W82">
    <cfRule type="containsText" dxfId="975" priority="843" operator="containsText" text="TEL">
      <formula>NOT(ISERROR(SEARCH("TEL",V82)))</formula>
    </cfRule>
    <cfRule type="containsText" dxfId="974" priority="844" operator="containsText" text="Boutik">
      <formula>NOT(ISERROR(SEARCH("Boutik",V82)))</formula>
    </cfRule>
    <cfRule type="containsText" dxfId="973" priority="845" operator="containsText" text="CJC">
      <formula>NOT(ISERROR(SEARCH("CJC",V82)))</formula>
    </cfRule>
    <cfRule type="containsText" dxfId="972" priority="846" operator="containsText" text="maison d'arrêt">
      <formula>NOT(ISERROR(SEARCH("maison d'arrêt",V82)))</formula>
    </cfRule>
    <cfRule type="containsText" dxfId="971" priority="847" operator="containsText" text="CTMA">
      <formula>NOT(ISERROR(SEARCH("CTMA",V82)))</formula>
    </cfRule>
    <cfRule type="containsText" dxfId="970" priority="848" operator="containsText" text="Entretien">
      <formula>NOT(ISERROR(SEARCH("Entretien",V82)))</formula>
    </cfRule>
  </conditionalFormatting>
  <conditionalFormatting sqref="V82:W82">
    <cfRule type="containsText" dxfId="969" priority="841" operator="containsText" text="MDA">
      <formula>NOT(ISERROR(SEARCH("MDA",V82)))</formula>
    </cfRule>
    <cfRule type="containsText" dxfId="968" priority="842" operator="containsText" text="ou entretien">
      <formula>NOT(ISERROR(SEARCH("ou entretien",V82)))</formula>
    </cfRule>
  </conditionalFormatting>
  <conditionalFormatting sqref="H82:I82">
    <cfRule type="containsText" dxfId="967" priority="835" operator="containsText" text="TEL">
      <formula>NOT(ISERROR(SEARCH("TEL",H82)))</formula>
    </cfRule>
    <cfRule type="containsText" dxfId="966" priority="836" operator="containsText" text="Boutik">
      <formula>NOT(ISERROR(SEARCH("Boutik",H82)))</formula>
    </cfRule>
    <cfRule type="containsText" dxfId="965" priority="837" operator="containsText" text="CJC">
      <formula>NOT(ISERROR(SEARCH("CJC",H82)))</formula>
    </cfRule>
    <cfRule type="containsText" dxfId="964" priority="838" operator="containsText" text="maison d'arrêt">
      <formula>NOT(ISERROR(SEARCH("maison d'arrêt",H82)))</formula>
    </cfRule>
    <cfRule type="containsText" dxfId="963" priority="839" operator="containsText" text="CTMA">
      <formula>NOT(ISERROR(SEARCH("CTMA",H82)))</formula>
    </cfRule>
    <cfRule type="containsText" dxfId="962" priority="840" operator="containsText" text="Entretien">
      <formula>NOT(ISERROR(SEARCH("Entretien",H82)))</formula>
    </cfRule>
  </conditionalFormatting>
  <conditionalFormatting sqref="H82:I82">
    <cfRule type="containsText" dxfId="961" priority="833" operator="containsText" text="MDA">
      <formula>NOT(ISERROR(SEARCH("MDA",H82)))</formula>
    </cfRule>
    <cfRule type="containsText" dxfId="960" priority="834" operator="containsText" text="ou entretien">
      <formula>NOT(ISERROR(SEARCH("ou entretien",H82)))</formula>
    </cfRule>
  </conditionalFormatting>
  <conditionalFormatting sqref="J82:K82">
    <cfRule type="containsText" dxfId="959" priority="827" operator="containsText" text="TEL">
      <formula>NOT(ISERROR(SEARCH("TEL",J82)))</formula>
    </cfRule>
    <cfRule type="containsText" dxfId="958" priority="828" operator="containsText" text="Boutik">
      <formula>NOT(ISERROR(SEARCH("Boutik",J82)))</formula>
    </cfRule>
    <cfRule type="containsText" dxfId="957" priority="829" operator="containsText" text="CJC">
      <formula>NOT(ISERROR(SEARCH("CJC",J82)))</formula>
    </cfRule>
    <cfRule type="containsText" dxfId="956" priority="830" operator="containsText" text="maison d'arrêt">
      <formula>NOT(ISERROR(SEARCH("maison d'arrêt",J82)))</formula>
    </cfRule>
    <cfRule type="containsText" dxfId="955" priority="831" operator="containsText" text="CTMA">
      <formula>NOT(ISERROR(SEARCH("CTMA",J82)))</formula>
    </cfRule>
    <cfRule type="containsText" dxfId="954" priority="832" operator="containsText" text="Entretien">
      <formula>NOT(ISERROR(SEARCH("Entretien",J82)))</formula>
    </cfRule>
  </conditionalFormatting>
  <conditionalFormatting sqref="J82:K82">
    <cfRule type="containsText" dxfId="953" priority="825" operator="containsText" text="MDA">
      <formula>NOT(ISERROR(SEARCH("MDA",J82)))</formula>
    </cfRule>
    <cfRule type="containsText" dxfId="952" priority="826" operator="containsText" text="ou entretien">
      <formula>NOT(ISERROR(SEARCH("ou entretien",J82)))</formula>
    </cfRule>
  </conditionalFormatting>
  <conditionalFormatting sqref="H80:I80">
    <cfRule type="containsText" dxfId="951" priority="819" operator="containsText" text="TEL">
      <formula>NOT(ISERROR(SEARCH("TEL",H80)))</formula>
    </cfRule>
    <cfRule type="containsText" dxfId="950" priority="820" operator="containsText" text="Boutik">
      <formula>NOT(ISERROR(SEARCH("Boutik",H80)))</formula>
    </cfRule>
    <cfRule type="containsText" dxfId="949" priority="821" operator="containsText" text="CJC">
      <formula>NOT(ISERROR(SEARCH("CJC",H80)))</formula>
    </cfRule>
    <cfRule type="containsText" dxfId="948" priority="822" operator="containsText" text="maison d'arrêt">
      <formula>NOT(ISERROR(SEARCH("maison d'arrêt",H80)))</formula>
    </cfRule>
    <cfRule type="containsText" dxfId="947" priority="823" operator="containsText" text="CTMA">
      <formula>NOT(ISERROR(SEARCH("CTMA",H80)))</formula>
    </cfRule>
    <cfRule type="containsText" dxfId="946" priority="824" operator="containsText" text="Entretien">
      <formula>NOT(ISERROR(SEARCH("Entretien",H80)))</formula>
    </cfRule>
  </conditionalFormatting>
  <conditionalFormatting sqref="H80:I80">
    <cfRule type="containsText" dxfId="945" priority="817" operator="containsText" text="MDA">
      <formula>NOT(ISERROR(SEARCH("MDA",H80)))</formula>
    </cfRule>
    <cfRule type="containsText" dxfId="944" priority="818" operator="containsText" text="ou entretien">
      <formula>NOT(ISERROR(SEARCH("ou entretien",H80)))</formula>
    </cfRule>
  </conditionalFormatting>
  <conditionalFormatting sqref="L58:M58">
    <cfRule type="containsText" dxfId="943" priority="811" operator="containsText" text="TEL">
      <formula>NOT(ISERROR(SEARCH("TEL",L58)))</formula>
    </cfRule>
    <cfRule type="containsText" dxfId="942" priority="812" operator="containsText" text="Boutik">
      <formula>NOT(ISERROR(SEARCH("Boutik",L58)))</formula>
    </cfRule>
    <cfRule type="containsText" dxfId="941" priority="813" operator="containsText" text="CJC">
      <formula>NOT(ISERROR(SEARCH("CJC",L58)))</formula>
    </cfRule>
    <cfRule type="containsText" dxfId="940" priority="814" operator="containsText" text="maison d'arrêt">
      <formula>NOT(ISERROR(SEARCH("maison d'arrêt",L58)))</formula>
    </cfRule>
    <cfRule type="containsText" dxfId="939" priority="815" operator="containsText" text="CTMA">
      <formula>NOT(ISERROR(SEARCH("CTMA",L58)))</formula>
    </cfRule>
    <cfRule type="containsText" dxfId="938" priority="816" operator="containsText" text="Entretien">
      <formula>NOT(ISERROR(SEARCH("Entretien",L58)))</formula>
    </cfRule>
  </conditionalFormatting>
  <conditionalFormatting sqref="L58:M58">
    <cfRule type="containsText" dxfId="937" priority="809" operator="containsText" text="MDA">
      <formula>NOT(ISERROR(SEARCH("MDA",L58)))</formula>
    </cfRule>
    <cfRule type="containsText" dxfId="936" priority="810" operator="containsText" text="ou entretien">
      <formula>NOT(ISERROR(SEARCH("ou entretien",L58)))</formula>
    </cfRule>
  </conditionalFormatting>
  <conditionalFormatting sqref="L57:M57">
    <cfRule type="containsText" dxfId="935" priority="803" operator="containsText" text="TEL">
      <formula>NOT(ISERROR(SEARCH("TEL",L57)))</formula>
    </cfRule>
    <cfRule type="containsText" dxfId="934" priority="804" operator="containsText" text="Boutik">
      <formula>NOT(ISERROR(SEARCH("Boutik",L57)))</formula>
    </cfRule>
    <cfRule type="containsText" dxfId="933" priority="805" operator="containsText" text="CJC">
      <formula>NOT(ISERROR(SEARCH("CJC",L57)))</formula>
    </cfRule>
    <cfRule type="containsText" dxfId="932" priority="806" operator="containsText" text="maison d'arrêt">
      <formula>NOT(ISERROR(SEARCH("maison d'arrêt",L57)))</formula>
    </cfRule>
    <cfRule type="containsText" dxfId="931" priority="807" operator="containsText" text="CTMA">
      <formula>NOT(ISERROR(SEARCH("CTMA",L57)))</formula>
    </cfRule>
    <cfRule type="containsText" dxfId="930" priority="808" operator="containsText" text="Entretien">
      <formula>NOT(ISERROR(SEARCH("Entretien",L57)))</formula>
    </cfRule>
  </conditionalFormatting>
  <conditionalFormatting sqref="L57:M57">
    <cfRule type="containsText" dxfId="929" priority="801" operator="containsText" text="MDA">
      <formula>NOT(ISERROR(SEARCH("MDA",L57)))</formula>
    </cfRule>
    <cfRule type="containsText" dxfId="928" priority="802" operator="containsText" text="ou entretien">
      <formula>NOT(ISERROR(SEARCH("ou entretien",L57)))</formula>
    </cfRule>
  </conditionalFormatting>
  <conditionalFormatting sqref="N57:O57">
    <cfRule type="containsText" dxfId="927" priority="795" operator="containsText" text="TEL">
      <formula>NOT(ISERROR(SEARCH("TEL",N57)))</formula>
    </cfRule>
    <cfRule type="containsText" dxfId="926" priority="796" operator="containsText" text="Boutik">
      <formula>NOT(ISERROR(SEARCH("Boutik",N57)))</formula>
    </cfRule>
    <cfRule type="containsText" dxfId="925" priority="797" operator="containsText" text="CJC">
      <formula>NOT(ISERROR(SEARCH("CJC",N57)))</formula>
    </cfRule>
    <cfRule type="containsText" dxfId="924" priority="798" operator="containsText" text="maison d'arrêt">
      <formula>NOT(ISERROR(SEARCH("maison d'arrêt",N57)))</formula>
    </cfRule>
    <cfRule type="containsText" dxfId="923" priority="799" operator="containsText" text="CTMA">
      <formula>NOT(ISERROR(SEARCH("CTMA",N57)))</formula>
    </cfRule>
    <cfRule type="containsText" dxfId="922" priority="800" operator="containsText" text="Entretien">
      <formula>NOT(ISERROR(SEARCH("Entretien",N57)))</formula>
    </cfRule>
  </conditionalFormatting>
  <conditionalFormatting sqref="N57:O57">
    <cfRule type="containsText" dxfId="921" priority="793" operator="containsText" text="MDA">
      <formula>NOT(ISERROR(SEARCH("MDA",N57)))</formula>
    </cfRule>
    <cfRule type="containsText" dxfId="920" priority="794" operator="containsText" text="ou entretien">
      <formula>NOT(ISERROR(SEARCH("ou entretien",N57)))</formula>
    </cfRule>
  </conditionalFormatting>
  <conditionalFormatting sqref="L61:M61">
    <cfRule type="containsText" dxfId="919" priority="787" operator="containsText" text="TEL">
      <formula>NOT(ISERROR(SEARCH("TEL",L61)))</formula>
    </cfRule>
    <cfRule type="containsText" dxfId="918" priority="788" operator="containsText" text="Boutik">
      <formula>NOT(ISERROR(SEARCH("Boutik",L61)))</formula>
    </cfRule>
    <cfRule type="containsText" dxfId="917" priority="789" operator="containsText" text="CJC">
      <formula>NOT(ISERROR(SEARCH("CJC",L61)))</formula>
    </cfRule>
    <cfRule type="containsText" dxfId="916" priority="790" operator="containsText" text="maison d'arrêt">
      <formula>NOT(ISERROR(SEARCH("maison d'arrêt",L61)))</formula>
    </cfRule>
    <cfRule type="containsText" dxfId="915" priority="791" operator="containsText" text="CTMA">
      <formula>NOT(ISERROR(SEARCH("CTMA",L61)))</formula>
    </cfRule>
    <cfRule type="containsText" dxfId="914" priority="792" operator="containsText" text="Entretien">
      <formula>NOT(ISERROR(SEARCH("Entretien",L61)))</formula>
    </cfRule>
  </conditionalFormatting>
  <conditionalFormatting sqref="L61:M61">
    <cfRule type="containsText" dxfId="913" priority="785" operator="containsText" text="MDA">
      <formula>NOT(ISERROR(SEARCH("MDA",L61)))</formula>
    </cfRule>
    <cfRule type="containsText" dxfId="912" priority="786" operator="containsText" text="ou entretien">
      <formula>NOT(ISERROR(SEARCH("ou entretien",L61)))</formula>
    </cfRule>
  </conditionalFormatting>
  <conditionalFormatting sqref="N61:O61">
    <cfRule type="containsText" dxfId="911" priority="779" operator="containsText" text="TEL">
      <formula>NOT(ISERROR(SEARCH("TEL",N61)))</formula>
    </cfRule>
    <cfRule type="containsText" dxfId="910" priority="780" operator="containsText" text="Boutik">
      <formula>NOT(ISERROR(SEARCH("Boutik",N61)))</formula>
    </cfRule>
    <cfRule type="containsText" dxfId="909" priority="781" operator="containsText" text="CJC">
      <formula>NOT(ISERROR(SEARCH("CJC",N61)))</formula>
    </cfRule>
    <cfRule type="containsText" dxfId="908" priority="782" operator="containsText" text="maison d'arrêt">
      <formula>NOT(ISERROR(SEARCH("maison d'arrêt",N61)))</formula>
    </cfRule>
    <cfRule type="containsText" dxfId="907" priority="783" operator="containsText" text="CTMA">
      <formula>NOT(ISERROR(SEARCH("CTMA",N61)))</formula>
    </cfRule>
    <cfRule type="containsText" dxfId="906" priority="784" operator="containsText" text="Entretien">
      <formula>NOT(ISERROR(SEARCH("Entretien",N61)))</formula>
    </cfRule>
  </conditionalFormatting>
  <conditionalFormatting sqref="N61:O61">
    <cfRule type="containsText" dxfId="905" priority="777" operator="containsText" text="MDA">
      <formula>NOT(ISERROR(SEARCH("MDA",N61)))</formula>
    </cfRule>
    <cfRule type="containsText" dxfId="904" priority="778" operator="containsText" text="ou entretien">
      <formula>NOT(ISERROR(SEARCH("ou entretien",N61)))</formula>
    </cfRule>
  </conditionalFormatting>
  <conditionalFormatting sqref="T61:U61">
    <cfRule type="containsText" dxfId="903" priority="771" operator="containsText" text="TEL">
      <formula>NOT(ISERROR(SEARCH("TEL",T61)))</formula>
    </cfRule>
    <cfRule type="containsText" dxfId="902" priority="772" operator="containsText" text="Boutik">
      <formula>NOT(ISERROR(SEARCH("Boutik",T61)))</formula>
    </cfRule>
    <cfRule type="containsText" dxfId="901" priority="773" operator="containsText" text="CJC">
      <formula>NOT(ISERROR(SEARCH("CJC",T61)))</formula>
    </cfRule>
    <cfRule type="containsText" dxfId="900" priority="774" operator="containsText" text="maison d'arrêt">
      <formula>NOT(ISERROR(SEARCH("maison d'arrêt",T61)))</formula>
    </cfRule>
    <cfRule type="containsText" dxfId="899" priority="775" operator="containsText" text="CTMA">
      <formula>NOT(ISERROR(SEARCH("CTMA",T61)))</formula>
    </cfRule>
    <cfRule type="containsText" dxfId="898" priority="776" operator="containsText" text="Entretien">
      <formula>NOT(ISERROR(SEARCH("Entretien",T61)))</formula>
    </cfRule>
  </conditionalFormatting>
  <conditionalFormatting sqref="T61:U61">
    <cfRule type="containsText" dxfId="897" priority="769" operator="containsText" text="MDA">
      <formula>NOT(ISERROR(SEARCH("MDA",T61)))</formula>
    </cfRule>
    <cfRule type="containsText" dxfId="896" priority="770" operator="containsText" text="ou entretien">
      <formula>NOT(ISERROR(SEARCH("ou entretien",T61)))</formula>
    </cfRule>
  </conditionalFormatting>
  <conditionalFormatting sqref="T56:U56">
    <cfRule type="containsText" dxfId="895" priority="763" operator="containsText" text="TEL">
      <formula>NOT(ISERROR(SEARCH("TEL",T56)))</formula>
    </cfRule>
    <cfRule type="containsText" dxfId="894" priority="764" operator="containsText" text="Boutik">
      <formula>NOT(ISERROR(SEARCH("Boutik",T56)))</formula>
    </cfRule>
    <cfRule type="containsText" dxfId="893" priority="765" operator="containsText" text="CJC">
      <formula>NOT(ISERROR(SEARCH("CJC",T56)))</formula>
    </cfRule>
    <cfRule type="containsText" dxfId="892" priority="766" operator="containsText" text="maison d'arrêt">
      <formula>NOT(ISERROR(SEARCH("maison d'arrêt",T56)))</formula>
    </cfRule>
    <cfRule type="containsText" dxfId="891" priority="767" operator="containsText" text="CTMA">
      <formula>NOT(ISERROR(SEARCH("CTMA",T56)))</formula>
    </cfRule>
    <cfRule type="containsText" dxfId="890" priority="768" operator="containsText" text="Entretien">
      <formula>NOT(ISERROR(SEARCH("Entretien",T56)))</formula>
    </cfRule>
  </conditionalFormatting>
  <conditionalFormatting sqref="T56:U56">
    <cfRule type="containsText" dxfId="889" priority="761" operator="containsText" text="MDA">
      <formula>NOT(ISERROR(SEARCH("MDA",T56)))</formula>
    </cfRule>
    <cfRule type="containsText" dxfId="888" priority="762" operator="containsText" text="ou entretien">
      <formula>NOT(ISERROR(SEARCH("ou entretien",T56)))</formula>
    </cfRule>
  </conditionalFormatting>
  <conditionalFormatting sqref="V56:W56">
    <cfRule type="containsText" dxfId="887" priority="755" operator="containsText" text="TEL">
      <formula>NOT(ISERROR(SEARCH("TEL",V56)))</formula>
    </cfRule>
    <cfRule type="containsText" dxfId="886" priority="756" operator="containsText" text="Boutik">
      <formula>NOT(ISERROR(SEARCH("Boutik",V56)))</formula>
    </cfRule>
    <cfRule type="containsText" dxfId="885" priority="757" operator="containsText" text="CJC">
      <formula>NOT(ISERROR(SEARCH("CJC",V56)))</formula>
    </cfRule>
    <cfRule type="containsText" dxfId="884" priority="758" operator="containsText" text="maison d'arrêt">
      <formula>NOT(ISERROR(SEARCH("maison d'arrêt",V56)))</formula>
    </cfRule>
    <cfRule type="containsText" dxfId="883" priority="759" operator="containsText" text="CTMA">
      <formula>NOT(ISERROR(SEARCH("CTMA",V56)))</formula>
    </cfRule>
    <cfRule type="containsText" dxfId="882" priority="760" operator="containsText" text="Entretien">
      <formula>NOT(ISERROR(SEARCH("Entretien",V56)))</formula>
    </cfRule>
  </conditionalFormatting>
  <conditionalFormatting sqref="V56:W56">
    <cfRule type="containsText" dxfId="881" priority="753" operator="containsText" text="MDA">
      <formula>NOT(ISERROR(SEARCH("MDA",V56)))</formula>
    </cfRule>
    <cfRule type="containsText" dxfId="880" priority="754" operator="containsText" text="ou entretien">
      <formula>NOT(ISERROR(SEARCH("ou entretien",V56)))</formula>
    </cfRule>
  </conditionalFormatting>
  <conditionalFormatting sqref="N56:O56">
    <cfRule type="containsText" dxfId="871" priority="739" operator="containsText" text="TEL">
      <formula>NOT(ISERROR(SEARCH("TEL",N56)))</formula>
    </cfRule>
    <cfRule type="containsText" dxfId="870" priority="740" operator="containsText" text="Boutik">
      <formula>NOT(ISERROR(SEARCH("Boutik",N56)))</formula>
    </cfRule>
    <cfRule type="containsText" dxfId="869" priority="741" operator="containsText" text="CJC">
      <formula>NOT(ISERROR(SEARCH("CJC",N56)))</formula>
    </cfRule>
    <cfRule type="containsText" dxfId="868" priority="742" operator="containsText" text="maison d'arrêt">
      <formula>NOT(ISERROR(SEARCH("maison d'arrêt",N56)))</formula>
    </cfRule>
    <cfRule type="containsText" dxfId="867" priority="743" operator="containsText" text="CTMA">
      <formula>NOT(ISERROR(SEARCH("CTMA",N56)))</formula>
    </cfRule>
    <cfRule type="containsText" dxfId="866" priority="744" operator="containsText" text="Entretien">
      <formula>NOT(ISERROR(SEARCH("Entretien",N56)))</formula>
    </cfRule>
  </conditionalFormatting>
  <conditionalFormatting sqref="N56:O56">
    <cfRule type="containsText" dxfId="865" priority="737" operator="containsText" text="MDA">
      <formula>NOT(ISERROR(SEARCH("MDA",N56)))</formula>
    </cfRule>
    <cfRule type="containsText" dxfId="864" priority="738" operator="containsText" text="ou entretien">
      <formula>NOT(ISERROR(SEARCH("ou entretien",N56)))</formula>
    </cfRule>
  </conditionalFormatting>
  <conditionalFormatting sqref="L55:M55">
    <cfRule type="containsText" dxfId="863" priority="731" operator="containsText" text="TEL">
      <formula>NOT(ISERROR(SEARCH("TEL",L55)))</formula>
    </cfRule>
    <cfRule type="containsText" dxfId="862" priority="732" operator="containsText" text="Boutik">
      <formula>NOT(ISERROR(SEARCH("Boutik",L55)))</formula>
    </cfRule>
    <cfRule type="containsText" dxfId="861" priority="733" operator="containsText" text="CJC">
      <formula>NOT(ISERROR(SEARCH("CJC",L55)))</formula>
    </cfRule>
    <cfRule type="containsText" dxfId="860" priority="734" operator="containsText" text="maison d'arrêt">
      <formula>NOT(ISERROR(SEARCH("maison d'arrêt",L55)))</formula>
    </cfRule>
    <cfRule type="containsText" dxfId="859" priority="735" operator="containsText" text="CTMA">
      <formula>NOT(ISERROR(SEARCH("CTMA",L55)))</formula>
    </cfRule>
    <cfRule type="containsText" dxfId="858" priority="736" operator="containsText" text="Entretien">
      <formula>NOT(ISERROR(SEARCH("Entretien",L55)))</formula>
    </cfRule>
  </conditionalFormatting>
  <conditionalFormatting sqref="L55:M55">
    <cfRule type="containsText" dxfId="857" priority="729" operator="containsText" text="MDA">
      <formula>NOT(ISERROR(SEARCH("MDA",L55)))</formula>
    </cfRule>
    <cfRule type="containsText" dxfId="856" priority="730" operator="containsText" text="ou entretien">
      <formula>NOT(ISERROR(SEARCH("ou entretien",L55)))</formula>
    </cfRule>
  </conditionalFormatting>
  <conditionalFormatting sqref="L53:M53">
    <cfRule type="containsText" dxfId="855" priority="723" operator="containsText" text="TEL">
      <formula>NOT(ISERROR(SEARCH("TEL",L53)))</formula>
    </cfRule>
    <cfRule type="containsText" dxfId="854" priority="724" operator="containsText" text="Boutik">
      <formula>NOT(ISERROR(SEARCH("Boutik",L53)))</formula>
    </cfRule>
    <cfRule type="containsText" dxfId="853" priority="725" operator="containsText" text="CJC">
      <formula>NOT(ISERROR(SEARCH("CJC",L53)))</formula>
    </cfRule>
    <cfRule type="containsText" dxfId="852" priority="726" operator="containsText" text="maison d'arrêt">
      <formula>NOT(ISERROR(SEARCH("maison d'arrêt",L53)))</formula>
    </cfRule>
    <cfRule type="containsText" dxfId="851" priority="727" operator="containsText" text="CTMA">
      <formula>NOT(ISERROR(SEARCH("CTMA",L53)))</formula>
    </cfRule>
    <cfRule type="containsText" dxfId="850" priority="728" operator="containsText" text="Entretien">
      <formula>NOT(ISERROR(SEARCH("Entretien",L53)))</formula>
    </cfRule>
  </conditionalFormatting>
  <conditionalFormatting sqref="L53:M53">
    <cfRule type="containsText" dxfId="849" priority="721" operator="containsText" text="MDA">
      <formula>NOT(ISERROR(SEARCH("MDA",L53)))</formula>
    </cfRule>
    <cfRule type="containsText" dxfId="848" priority="722" operator="containsText" text="ou entretien">
      <formula>NOT(ISERROR(SEARCH("ou entretien",L53)))</formula>
    </cfRule>
  </conditionalFormatting>
  <conditionalFormatting sqref="N53:O53">
    <cfRule type="containsText" dxfId="847" priority="715" operator="containsText" text="TEL">
      <formula>NOT(ISERROR(SEARCH("TEL",N53)))</formula>
    </cfRule>
    <cfRule type="containsText" dxfId="846" priority="716" operator="containsText" text="Boutik">
      <formula>NOT(ISERROR(SEARCH("Boutik",N53)))</formula>
    </cfRule>
    <cfRule type="containsText" dxfId="845" priority="717" operator="containsText" text="CJC">
      <formula>NOT(ISERROR(SEARCH("CJC",N53)))</formula>
    </cfRule>
    <cfRule type="containsText" dxfId="844" priority="718" operator="containsText" text="maison d'arrêt">
      <formula>NOT(ISERROR(SEARCH("maison d'arrêt",N53)))</formula>
    </cfRule>
    <cfRule type="containsText" dxfId="843" priority="719" operator="containsText" text="CTMA">
      <formula>NOT(ISERROR(SEARCH("CTMA",N53)))</formula>
    </cfRule>
    <cfRule type="containsText" dxfId="842" priority="720" operator="containsText" text="Entretien">
      <formula>NOT(ISERROR(SEARCH("Entretien",N53)))</formula>
    </cfRule>
  </conditionalFormatting>
  <conditionalFormatting sqref="N53:O53">
    <cfRule type="containsText" dxfId="841" priority="713" operator="containsText" text="MDA">
      <formula>NOT(ISERROR(SEARCH("MDA",N53)))</formula>
    </cfRule>
    <cfRule type="containsText" dxfId="840" priority="714" operator="containsText" text="ou entretien">
      <formula>NOT(ISERROR(SEARCH("ou entretien",N53)))</formula>
    </cfRule>
  </conditionalFormatting>
  <conditionalFormatting sqref="L52:M52">
    <cfRule type="containsText" dxfId="839" priority="707" operator="containsText" text="TEL">
      <formula>NOT(ISERROR(SEARCH("TEL",L52)))</formula>
    </cfRule>
    <cfRule type="containsText" dxfId="838" priority="708" operator="containsText" text="Boutik">
      <formula>NOT(ISERROR(SEARCH("Boutik",L52)))</formula>
    </cfRule>
    <cfRule type="containsText" dxfId="837" priority="709" operator="containsText" text="CJC">
      <formula>NOT(ISERROR(SEARCH("CJC",L52)))</formula>
    </cfRule>
    <cfRule type="containsText" dxfId="836" priority="710" operator="containsText" text="maison d'arrêt">
      <formula>NOT(ISERROR(SEARCH("maison d'arrêt",L52)))</formula>
    </cfRule>
    <cfRule type="containsText" dxfId="835" priority="711" operator="containsText" text="CTMA">
      <formula>NOT(ISERROR(SEARCH("CTMA",L52)))</formula>
    </cfRule>
    <cfRule type="containsText" dxfId="834" priority="712" operator="containsText" text="Entretien">
      <formula>NOT(ISERROR(SEARCH("Entretien",L52)))</formula>
    </cfRule>
  </conditionalFormatting>
  <conditionalFormatting sqref="L52:M52">
    <cfRule type="containsText" dxfId="833" priority="705" operator="containsText" text="MDA">
      <formula>NOT(ISERROR(SEARCH("MDA",L52)))</formula>
    </cfRule>
    <cfRule type="containsText" dxfId="832" priority="706" operator="containsText" text="ou entretien">
      <formula>NOT(ISERROR(SEARCH("ou entretien",L52)))</formula>
    </cfRule>
  </conditionalFormatting>
  <conditionalFormatting sqref="R63:S63">
    <cfRule type="containsText" dxfId="831" priority="699" operator="containsText" text="TEL">
      <formula>NOT(ISERROR(SEARCH("TEL",R63)))</formula>
    </cfRule>
    <cfRule type="containsText" dxfId="830" priority="700" operator="containsText" text="Boutik">
      <formula>NOT(ISERROR(SEARCH("Boutik",R63)))</formula>
    </cfRule>
    <cfRule type="containsText" dxfId="829" priority="701" operator="containsText" text="CJC">
      <formula>NOT(ISERROR(SEARCH("CJC",R63)))</formula>
    </cfRule>
    <cfRule type="containsText" dxfId="828" priority="702" operator="containsText" text="maison d'arrêt">
      <formula>NOT(ISERROR(SEARCH("maison d'arrêt",R63)))</formula>
    </cfRule>
    <cfRule type="containsText" dxfId="827" priority="703" operator="containsText" text="CTMA">
      <formula>NOT(ISERROR(SEARCH("CTMA",R63)))</formula>
    </cfRule>
    <cfRule type="containsText" dxfId="826" priority="704" operator="containsText" text="Entretien">
      <formula>NOT(ISERROR(SEARCH("Entretien",R63)))</formula>
    </cfRule>
  </conditionalFormatting>
  <conditionalFormatting sqref="R63:S63">
    <cfRule type="containsText" dxfId="825" priority="697" operator="containsText" text="MDA">
      <formula>NOT(ISERROR(SEARCH("MDA",R63)))</formula>
    </cfRule>
    <cfRule type="containsText" dxfId="824" priority="698" operator="containsText" text="ou entretien">
      <formula>NOT(ISERROR(SEARCH("ou entretien",R63)))</formula>
    </cfRule>
  </conditionalFormatting>
  <conditionalFormatting sqref="D80:E80">
    <cfRule type="containsText" dxfId="823" priority="691" operator="containsText" text="TEL">
      <formula>NOT(ISERROR(SEARCH("TEL",D80)))</formula>
    </cfRule>
    <cfRule type="containsText" dxfId="822" priority="692" operator="containsText" text="Boutik">
      <formula>NOT(ISERROR(SEARCH("Boutik",D80)))</formula>
    </cfRule>
    <cfRule type="containsText" dxfId="821" priority="693" operator="containsText" text="CJC">
      <formula>NOT(ISERROR(SEARCH("CJC",D80)))</formula>
    </cfRule>
    <cfRule type="containsText" dxfId="820" priority="694" operator="containsText" text="maison d'arrêt">
      <formula>NOT(ISERROR(SEARCH("maison d'arrêt",D80)))</formula>
    </cfRule>
    <cfRule type="containsText" dxfId="819" priority="695" operator="containsText" text="CTMA">
      <formula>NOT(ISERROR(SEARCH("CTMA",D80)))</formula>
    </cfRule>
    <cfRule type="containsText" dxfId="818" priority="696" operator="containsText" text="Entretien">
      <formula>NOT(ISERROR(SEARCH("Entretien",D80)))</formula>
    </cfRule>
  </conditionalFormatting>
  <conditionalFormatting sqref="D80:E80">
    <cfRule type="containsText" dxfId="817" priority="689" operator="containsText" text="MDA">
      <formula>NOT(ISERROR(SEARCH("MDA",D80)))</formula>
    </cfRule>
    <cfRule type="containsText" dxfId="816" priority="690" operator="containsText" text="ou entretien">
      <formula>NOT(ISERROR(SEARCH("ou entretien",D80)))</formula>
    </cfRule>
  </conditionalFormatting>
  <conditionalFormatting sqref="F80:G80">
    <cfRule type="containsText" dxfId="815" priority="683" operator="containsText" text="TEL">
      <formula>NOT(ISERROR(SEARCH("TEL",F80)))</formula>
    </cfRule>
    <cfRule type="containsText" dxfId="814" priority="684" operator="containsText" text="Boutik">
      <formula>NOT(ISERROR(SEARCH("Boutik",F80)))</formula>
    </cfRule>
    <cfRule type="containsText" dxfId="813" priority="685" operator="containsText" text="CJC">
      <formula>NOT(ISERROR(SEARCH("CJC",F80)))</formula>
    </cfRule>
    <cfRule type="containsText" dxfId="812" priority="686" operator="containsText" text="maison d'arrêt">
      <formula>NOT(ISERROR(SEARCH("maison d'arrêt",F80)))</formula>
    </cfRule>
    <cfRule type="containsText" dxfId="811" priority="687" operator="containsText" text="CTMA">
      <formula>NOT(ISERROR(SEARCH("CTMA",F80)))</formula>
    </cfRule>
    <cfRule type="containsText" dxfId="810" priority="688" operator="containsText" text="Entretien">
      <formula>NOT(ISERROR(SEARCH("Entretien",F80)))</formula>
    </cfRule>
  </conditionalFormatting>
  <conditionalFormatting sqref="F80:G80">
    <cfRule type="containsText" dxfId="809" priority="681" operator="containsText" text="MDA">
      <formula>NOT(ISERROR(SEARCH("MDA",F80)))</formula>
    </cfRule>
    <cfRule type="containsText" dxfId="808" priority="682" operator="containsText" text="ou entretien">
      <formula>NOT(ISERROR(SEARCH("ou entretien",F80)))</formula>
    </cfRule>
  </conditionalFormatting>
  <conditionalFormatting sqref="D82:E82">
    <cfRule type="containsText" dxfId="807" priority="675" operator="containsText" text="TEL">
      <formula>NOT(ISERROR(SEARCH("TEL",D82)))</formula>
    </cfRule>
    <cfRule type="containsText" dxfId="806" priority="676" operator="containsText" text="Boutik">
      <formula>NOT(ISERROR(SEARCH("Boutik",D82)))</formula>
    </cfRule>
    <cfRule type="containsText" dxfId="805" priority="677" operator="containsText" text="CJC">
      <formula>NOT(ISERROR(SEARCH("CJC",D82)))</formula>
    </cfRule>
    <cfRule type="containsText" dxfId="804" priority="678" operator="containsText" text="maison d'arrêt">
      <formula>NOT(ISERROR(SEARCH("maison d'arrêt",D82)))</formula>
    </cfRule>
    <cfRule type="containsText" dxfId="803" priority="679" operator="containsText" text="CTMA">
      <formula>NOT(ISERROR(SEARCH("CTMA",D82)))</formula>
    </cfRule>
    <cfRule type="containsText" dxfId="802" priority="680" operator="containsText" text="Entretien">
      <formula>NOT(ISERROR(SEARCH("Entretien",D82)))</formula>
    </cfRule>
  </conditionalFormatting>
  <conditionalFormatting sqref="D82:E82">
    <cfRule type="containsText" dxfId="801" priority="673" operator="containsText" text="MDA">
      <formula>NOT(ISERROR(SEARCH("MDA",D82)))</formula>
    </cfRule>
    <cfRule type="containsText" dxfId="800" priority="674" operator="containsText" text="ou entretien">
      <formula>NOT(ISERROR(SEARCH("ou entretien",D82)))</formula>
    </cfRule>
  </conditionalFormatting>
  <conditionalFormatting sqref="F82:G82">
    <cfRule type="containsText" dxfId="799" priority="667" operator="containsText" text="TEL">
      <formula>NOT(ISERROR(SEARCH("TEL",F82)))</formula>
    </cfRule>
    <cfRule type="containsText" dxfId="798" priority="668" operator="containsText" text="Boutik">
      <formula>NOT(ISERROR(SEARCH("Boutik",F82)))</formula>
    </cfRule>
    <cfRule type="containsText" dxfId="797" priority="669" operator="containsText" text="CJC">
      <formula>NOT(ISERROR(SEARCH("CJC",F82)))</formula>
    </cfRule>
    <cfRule type="containsText" dxfId="796" priority="670" operator="containsText" text="maison d'arrêt">
      <formula>NOT(ISERROR(SEARCH("maison d'arrêt",F82)))</formula>
    </cfRule>
    <cfRule type="containsText" dxfId="795" priority="671" operator="containsText" text="CTMA">
      <formula>NOT(ISERROR(SEARCH("CTMA",F82)))</formula>
    </cfRule>
    <cfRule type="containsText" dxfId="794" priority="672" operator="containsText" text="Entretien">
      <formula>NOT(ISERROR(SEARCH("Entretien",F82)))</formula>
    </cfRule>
  </conditionalFormatting>
  <conditionalFormatting sqref="F82:G82">
    <cfRule type="containsText" dxfId="793" priority="665" operator="containsText" text="MDA">
      <formula>NOT(ISERROR(SEARCH("MDA",F82)))</formula>
    </cfRule>
    <cfRule type="containsText" dxfId="792" priority="666" operator="containsText" text="ou entretien">
      <formula>NOT(ISERROR(SEARCH("ou entretien",F82)))</formula>
    </cfRule>
  </conditionalFormatting>
  <conditionalFormatting sqref="D61:E61">
    <cfRule type="containsText" dxfId="791" priority="659" operator="containsText" text="TEL">
      <formula>NOT(ISERROR(SEARCH("TEL",D61)))</formula>
    </cfRule>
    <cfRule type="containsText" dxfId="790" priority="660" operator="containsText" text="Boutik">
      <formula>NOT(ISERROR(SEARCH("Boutik",D61)))</formula>
    </cfRule>
    <cfRule type="containsText" dxfId="789" priority="661" operator="containsText" text="CJC">
      <formula>NOT(ISERROR(SEARCH("CJC",D61)))</formula>
    </cfRule>
    <cfRule type="containsText" dxfId="788" priority="662" operator="containsText" text="maison d'arrêt">
      <formula>NOT(ISERROR(SEARCH("maison d'arrêt",D61)))</formula>
    </cfRule>
    <cfRule type="containsText" dxfId="787" priority="663" operator="containsText" text="CTMA">
      <formula>NOT(ISERROR(SEARCH("CTMA",D61)))</formula>
    </cfRule>
    <cfRule type="containsText" dxfId="786" priority="664" operator="containsText" text="Entretien">
      <formula>NOT(ISERROR(SEARCH("Entretien",D61)))</formula>
    </cfRule>
  </conditionalFormatting>
  <conditionalFormatting sqref="D61:E61">
    <cfRule type="containsText" dxfId="785" priority="657" operator="containsText" text="MDA">
      <formula>NOT(ISERROR(SEARCH("MDA",D61)))</formula>
    </cfRule>
    <cfRule type="containsText" dxfId="784" priority="658" operator="containsText" text="ou entretien">
      <formula>NOT(ISERROR(SEARCH("ou entretien",D61)))</formula>
    </cfRule>
  </conditionalFormatting>
  <conditionalFormatting sqref="V50:W50">
    <cfRule type="containsText" dxfId="783" priority="651" operator="containsText" text="TEL">
      <formula>NOT(ISERROR(SEARCH("TEL",V50)))</formula>
    </cfRule>
    <cfRule type="containsText" dxfId="782" priority="652" operator="containsText" text="Boutik">
      <formula>NOT(ISERROR(SEARCH("Boutik",V50)))</formula>
    </cfRule>
    <cfRule type="containsText" dxfId="781" priority="653" operator="containsText" text="CJC">
      <formula>NOT(ISERROR(SEARCH("CJC",V50)))</formula>
    </cfRule>
    <cfRule type="containsText" dxfId="780" priority="654" operator="containsText" text="maison d'arrêt">
      <formula>NOT(ISERROR(SEARCH("maison d'arrêt",V50)))</formula>
    </cfRule>
    <cfRule type="containsText" dxfId="779" priority="655" operator="containsText" text="CTMA">
      <formula>NOT(ISERROR(SEARCH("CTMA",V50)))</formula>
    </cfRule>
    <cfRule type="containsText" dxfId="778" priority="656" operator="containsText" text="Entretien">
      <formula>NOT(ISERROR(SEARCH("Entretien",V50)))</formula>
    </cfRule>
  </conditionalFormatting>
  <conditionalFormatting sqref="V50:W50">
    <cfRule type="containsText" dxfId="777" priority="649" operator="containsText" text="MDA">
      <formula>NOT(ISERROR(SEARCH("MDA",V50)))</formula>
    </cfRule>
    <cfRule type="containsText" dxfId="776" priority="650" operator="containsText" text="ou entretien">
      <formula>NOT(ISERROR(SEARCH("ou entretien",V50)))</formula>
    </cfRule>
  </conditionalFormatting>
  <conditionalFormatting sqref="T51:U51">
    <cfRule type="containsText" dxfId="775" priority="643" operator="containsText" text="TEL">
      <formula>NOT(ISERROR(SEARCH("TEL",T51)))</formula>
    </cfRule>
    <cfRule type="containsText" dxfId="774" priority="644" operator="containsText" text="Boutik">
      <formula>NOT(ISERROR(SEARCH("Boutik",T51)))</formula>
    </cfRule>
    <cfRule type="containsText" dxfId="773" priority="645" operator="containsText" text="CJC">
      <formula>NOT(ISERROR(SEARCH("CJC",T51)))</formula>
    </cfRule>
    <cfRule type="containsText" dxfId="772" priority="646" operator="containsText" text="maison d'arrêt">
      <formula>NOT(ISERROR(SEARCH("maison d'arrêt",T51)))</formula>
    </cfRule>
    <cfRule type="containsText" dxfId="771" priority="647" operator="containsText" text="CTMA">
      <formula>NOT(ISERROR(SEARCH("CTMA",T51)))</formula>
    </cfRule>
    <cfRule type="containsText" dxfId="770" priority="648" operator="containsText" text="Entretien">
      <formula>NOT(ISERROR(SEARCH("Entretien",T51)))</formula>
    </cfRule>
  </conditionalFormatting>
  <conditionalFormatting sqref="D33:W34">
    <cfRule type="containsText" dxfId="769" priority="635" operator="containsText" text="TEL">
      <formula>NOT(ISERROR(SEARCH("TEL",D33)))</formula>
    </cfRule>
    <cfRule type="containsText" dxfId="768" priority="636" operator="containsText" text="Boutik">
      <formula>NOT(ISERROR(SEARCH("Boutik",D33)))</formula>
    </cfRule>
    <cfRule type="containsText" dxfId="767" priority="637" operator="containsText" text="CJC">
      <formula>NOT(ISERROR(SEARCH("CJC",D33)))</formula>
    </cfRule>
    <cfRule type="containsText" dxfId="766" priority="638" operator="containsText" text="maison d'arrêt">
      <formula>NOT(ISERROR(SEARCH("maison d'arrêt",D33)))</formula>
    </cfRule>
    <cfRule type="containsText" dxfId="765" priority="639" operator="containsText" text="CTMA">
      <formula>NOT(ISERROR(SEARCH("CTMA",D33)))</formula>
    </cfRule>
    <cfRule type="containsText" dxfId="764" priority="640" operator="containsText" text="Entretien">
      <formula>NOT(ISERROR(SEARCH("Entretien",D33)))</formula>
    </cfRule>
  </conditionalFormatting>
  <conditionalFormatting sqref="D33:W34">
    <cfRule type="containsText" dxfId="763" priority="633" operator="containsText" text="MDA">
      <formula>NOT(ISERROR(SEARCH("MDA",D33)))</formula>
    </cfRule>
    <cfRule type="containsText" dxfId="762" priority="634" operator="containsText" text="ou entretien">
      <formula>NOT(ISERROR(SEARCH("ou entretien",D33)))</formula>
    </cfRule>
  </conditionalFormatting>
  <conditionalFormatting sqref="T16:U16">
    <cfRule type="containsText" dxfId="761" priority="161" operator="containsText" text="MDA">
      <formula>NOT(ISERROR(SEARCH("MDA",T16)))</formula>
    </cfRule>
    <cfRule type="containsText" dxfId="760" priority="162" operator="containsText" text="ou entretien">
      <formula>NOT(ISERROR(SEARCH("ou entretien",T16)))</formula>
    </cfRule>
  </conditionalFormatting>
  <conditionalFormatting sqref="D31:K32 N32:W32 P31:W31 D30:M30 D29:K29 D28:S28 V28:W28 P30:S30 N29:W29 P27:W27 D27:K27">
    <cfRule type="containsText" dxfId="759" priority="627" operator="containsText" text="TEL">
      <formula>NOT(ISERROR(SEARCH("TEL",D27)))</formula>
    </cfRule>
    <cfRule type="containsText" dxfId="758" priority="628" operator="containsText" text="Boutik">
      <formula>NOT(ISERROR(SEARCH("Boutik",D27)))</formula>
    </cfRule>
    <cfRule type="containsText" dxfId="757" priority="629" operator="containsText" text="CJC">
      <formula>NOT(ISERROR(SEARCH("CJC",D27)))</formula>
    </cfRule>
    <cfRule type="containsText" dxfId="756" priority="630" operator="containsText" text="maison d'arrêt">
      <formula>NOT(ISERROR(SEARCH("maison d'arrêt",D27)))</formula>
    </cfRule>
    <cfRule type="containsText" dxfId="755" priority="631" operator="containsText" text="CTMA">
      <formula>NOT(ISERROR(SEARCH("CTMA",D27)))</formula>
    </cfRule>
    <cfRule type="containsText" dxfId="754" priority="632" operator="containsText" text="Entretien">
      <formula>NOT(ISERROR(SEARCH("Entretien",D27)))</formula>
    </cfRule>
  </conditionalFormatting>
  <conditionalFormatting sqref="D31:K32 N32:W32 P31:W31 D30:M30 D29:K29 D28:S28 V28:W28 P30:S30 N29:W29 P27:W27 D27:K27">
    <cfRule type="containsText" dxfId="753" priority="625" operator="containsText" text="MDA">
      <formula>NOT(ISERROR(SEARCH("MDA",D27)))</formula>
    </cfRule>
    <cfRule type="containsText" dxfId="752" priority="626" operator="containsText" text="ou entretien">
      <formula>NOT(ISERROR(SEARCH("ou entretien",D27)))</formula>
    </cfRule>
  </conditionalFormatting>
  <conditionalFormatting sqref="F35:K35 P35:S35 V35:W35">
    <cfRule type="containsText" dxfId="751" priority="619" operator="containsText" text="TEL">
      <formula>NOT(ISERROR(SEARCH("TEL",F35)))</formula>
    </cfRule>
    <cfRule type="containsText" dxfId="750" priority="620" operator="containsText" text="Boutik">
      <formula>NOT(ISERROR(SEARCH("Boutik",F35)))</formula>
    </cfRule>
    <cfRule type="containsText" dxfId="749" priority="621" operator="containsText" text="CJC">
      <formula>NOT(ISERROR(SEARCH("CJC",F35)))</formula>
    </cfRule>
    <cfRule type="containsText" dxfId="748" priority="622" operator="containsText" text="maison d'arrêt">
      <formula>NOT(ISERROR(SEARCH("maison d'arrêt",F35)))</formula>
    </cfRule>
    <cfRule type="containsText" dxfId="747" priority="623" operator="containsText" text="CTMA">
      <formula>NOT(ISERROR(SEARCH("CTMA",F35)))</formula>
    </cfRule>
    <cfRule type="containsText" dxfId="746" priority="624" operator="containsText" text="Entretien">
      <formula>NOT(ISERROR(SEARCH("Entretien",F35)))</formula>
    </cfRule>
  </conditionalFormatting>
  <conditionalFormatting sqref="F35:K35 P35:S35 V35:W35">
    <cfRule type="containsText" dxfId="745" priority="617" operator="containsText" text="MDA">
      <formula>NOT(ISERROR(SEARCH("MDA",F35)))</formula>
    </cfRule>
    <cfRule type="containsText" dxfId="744" priority="618" operator="containsText" text="ou entretien">
      <formula>NOT(ISERROR(SEARCH("ou entretien",F35)))</formula>
    </cfRule>
  </conditionalFormatting>
  <conditionalFormatting sqref="L32:M32">
    <cfRule type="containsText" dxfId="743" priority="611" operator="containsText" text="TEL">
      <formula>NOT(ISERROR(SEARCH("TEL",L32)))</formula>
    </cfRule>
    <cfRule type="containsText" dxfId="742" priority="612" operator="containsText" text="Boutik">
      <formula>NOT(ISERROR(SEARCH("Boutik",L32)))</formula>
    </cfRule>
    <cfRule type="containsText" dxfId="741" priority="613" operator="containsText" text="CJC">
      <formula>NOT(ISERROR(SEARCH("CJC",L32)))</formula>
    </cfRule>
    <cfRule type="containsText" dxfId="740" priority="614" operator="containsText" text="maison d'arrêt">
      <formula>NOT(ISERROR(SEARCH("maison d'arrêt",L32)))</formula>
    </cfRule>
    <cfRule type="containsText" dxfId="739" priority="615" operator="containsText" text="CTMA">
      <formula>NOT(ISERROR(SEARCH("CTMA",L32)))</formula>
    </cfRule>
    <cfRule type="containsText" dxfId="738" priority="616" operator="containsText" text="Entretien">
      <formula>NOT(ISERROR(SEARCH("Entretien",L32)))</formula>
    </cfRule>
  </conditionalFormatting>
  <conditionalFormatting sqref="L32:M32">
    <cfRule type="containsText" dxfId="737" priority="609" operator="containsText" text="MDA">
      <formula>NOT(ISERROR(SEARCH("MDA",L32)))</formula>
    </cfRule>
    <cfRule type="containsText" dxfId="736" priority="610" operator="containsText" text="ou entretien">
      <formula>NOT(ISERROR(SEARCH("ou entretien",L32)))</formula>
    </cfRule>
  </conditionalFormatting>
  <conditionalFormatting sqref="L31:M31">
    <cfRule type="containsText" dxfId="735" priority="603" operator="containsText" text="TEL">
      <formula>NOT(ISERROR(SEARCH("TEL",L31)))</formula>
    </cfRule>
    <cfRule type="containsText" dxfId="734" priority="604" operator="containsText" text="Boutik">
      <formula>NOT(ISERROR(SEARCH("Boutik",L31)))</formula>
    </cfRule>
    <cfRule type="containsText" dxfId="733" priority="605" operator="containsText" text="CJC">
      <formula>NOT(ISERROR(SEARCH("CJC",L31)))</formula>
    </cfRule>
    <cfRule type="containsText" dxfId="732" priority="606" operator="containsText" text="maison d'arrêt">
      <formula>NOT(ISERROR(SEARCH("maison d'arrêt",L31)))</formula>
    </cfRule>
    <cfRule type="containsText" dxfId="731" priority="607" operator="containsText" text="CTMA">
      <formula>NOT(ISERROR(SEARCH("CTMA",L31)))</formula>
    </cfRule>
    <cfRule type="containsText" dxfId="730" priority="608" operator="containsText" text="Entretien">
      <formula>NOT(ISERROR(SEARCH("Entretien",L31)))</formula>
    </cfRule>
  </conditionalFormatting>
  <conditionalFormatting sqref="L31:M31">
    <cfRule type="containsText" dxfId="729" priority="601" operator="containsText" text="MDA">
      <formula>NOT(ISERROR(SEARCH("MDA",L31)))</formula>
    </cfRule>
    <cfRule type="containsText" dxfId="728" priority="602" operator="containsText" text="ou entretien">
      <formula>NOT(ISERROR(SEARCH("ou entretien",L31)))</formula>
    </cfRule>
  </conditionalFormatting>
  <conditionalFormatting sqref="N31:O31">
    <cfRule type="containsText" dxfId="727" priority="595" operator="containsText" text="TEL">
      <formula>NOT(ISERROR(SEARCH("TEL",N31)))</formula>
    </cfRule>
    <cfRule type="containsText" dxfId="726" priority="596" operator="containsText" text="Boutik">
      <formula>NOT(ISERROR(SEARCH("Boutik",N31)))</formula>
    </cfRule>
    <cfRule type="containsText" dxfId="725" priority="597" operator="containsText" text="CJC">
      <formula>NOT(ISERROR(SEARCH("CJC",N31)))</formula>
    </cfRule>
    <cfRule type="containsText" dxfId="724" priority="598" operator="containsText" text="maison d'arrêt">
      <formula>NOT(ISERROR(SEARCH("maison d'arrêt",N31)))</formula>
    </cfRule>
    <cfRule type="containsText" dxfId="723" priority="599" operator="containsText" text="CTMA">
      <formula>NOT(ISERROR(SEARCH("CTMA",N31)))</formula>
    </cfRule>
    <cfRule type="containsText" dxfId="722" priority="600" operator="containsText" text="Entretien">
      <formula>NOT(ISERROR(SEARCH("Entretien",N31)))</formula>
    </cfRule>
  </conditionalFormatting>
  <conditionalFormatting sqref="N31:O31">
    <cfRule type="containsText" dxfId="721" priority="593" operator="containsText" text="MDA">
      <formula>NOT(ISERROR(SEARCH("MDA",N31)))</formula>
    </cfRule>
    <cfRule type="containsText" dxfId="720" priority="594" operator="containsText" text="ou entretien">
      <formula>NOT(ISERROR(SEARCH("ou entretien",N31)))</formula>
    </cfRule>
  </conditionalFormatting>
  <conditionalFormatting sqref="L35:M35">
    <cfRule type="containsText" dxfId="719" priority="587" operator="containsText" text="TEL">
      <formula>NOT(ISERROR(SEARCH("TEL",L35)))</formula>
    </cfRule>
    <cfRule type="containsText" dxfId="718" priority="588" operator="containsText" text="Boutik">
      <formula>NOT(ISERROR(SEARCH("Boutik",L35)))</formula>
    </cfRule>
    <cfRule type="containsText" dxfId="717" priority="589" operator="containsText" text="CJC">
      <formula>NOT(ISERROR(SEARCH("CJC",L35)))</formula>
    </cfRule>
    <cfRule type="containsText" dxfId="716" priority="590" operator="containsText" text="maison d'arrêt">
      <formula>NOT(ISERROR(SEARCH("maison d'arrêt",L35)))</formula>
    </cfRule>
    <cfRule type="containsText" dxfId="715" priority="591" operator="containsText" text="CTMA">
      <formula>NOT(ISERROR(SEARCH("CTMA",L35)))</formula>
    </cfRule>
    <cfRule type="containsText" dxfId="714" priority="592" operator="containsText" text="Entretien">
      <formula>NOT(ISERROR(SEARCH("Entretien",L35)))</formula>
    </cfRule>
  </conditionalFormatting>
  <conditionalFormatting sqref="L35:M35">
    <cfRule type="containsText" dxfId="713" priority="585" operator="containsText" text="MDA">
      <formula>NOT(ISERROR(SEARCH("MDA",L35)))</formula>
    </cfRule>
    <cfRule type="containsText" dxfId="712" priority="586" operator="containsText" text="ou entretien">
      <formula>NOT(ISERROR(SEARCH("ou entretien",L35)))</formula>
    </cfRule>
  </conditionalFormatting>
  <conditionalFormatting sqref="N35:O35">
    <cfRule type="containsText" dxfId="711" priority="579" operator="containsText" text="TEL">
      <formula>NOT(ISERROR(SEARCH("TEL",N35)))</formula>
    </cfRule>
    <cfRule type="containsText" dxfId="710" priority="580" operator="containsText" text="Boutik">
      <formula>NOT(ISERROR(SEARCH("Boutik",N35)))</formula>
    </cfRule>
    <cfRule type="containsText" dxfId="709" priority="581" operator="containsText" text="CJC">
      <formula>NOT(ISERROR(SEARCH("CJC",N35)))</formula>
    </cfRule>
    <cfRule type="containsText" dxfId="708" priority="582" operator="containsText" text="maison d'arrêt">
      <formula>NOT(ISERROR(SEARCH("maison d'arrêt",N35)))</formula>
    </cfRule>
    <cfRule type="containsText" dxfId="707" priority="583" operator="containsText" text="CTMA">
      <formula>NOT(ISERROR(SEARCH("CTMA",N35)))</formula>
    </cfRule>
    <cfRule type="containsText" dxfId="706" priority="584" operator="containsText" text="Entretien">
      <formula>NOT(ISERROR(SEARCH("Entretien",N35)))</formula>
    </cfRule>
  </conditionalFormatting>
  <conditionalFormatting sqref="N35:O35">
    <cfRule type="containsText" dxfId="705" priority="577" operator="containsText" text="MDA">
      <formula>NOT(ISERROR(SEARCH("MDA",N35)))</formula>
    </cfRule>
    <cfRule type="containsText" dxfId="704" priority="578" operator="containsText" text="ou entretien">
      <formula>NOT(ISERROR(SEARCH("ou entretien",N35)))</formula>
    </cfRule>
  </conditionalFormatting>
  <conditionalFormatting sqref="T35:U35">
    <cfRule type="containsText" dxfId="703" priority="571" operator="containsText" text="TEL">
      <formula>NOT(ISERROR(SEARCH("TEL",T35)))</formula>
    </cfRule>
    <cfRule type="containsText" dxfId="702" priority="572" operator="containsText" text="Boutik">
      <formula>NOT(ISERROR(SEARCH("Boutik",T35)))</formula>
    </cfRule>
    <cfRule type="containsText" dxfId="701" priority="573" operator="containsText" text="CJC">
      <formula>NOT(ISERROR(SEARCH("CJC",T35)))</formula>
    </cfRule>
    <cfRule type="containsText" dxfId="700" priority="574" operator="containsText" text="maison d'arrêt">
      <formula>NOT(ISERROR(SEARCH("maison d'arrêt",T35)))</formula>
    </cfRule>
    <cfRule type="containsText" dxfId="699" priority="575" operator="containsText" text="CTMA">
      <formula>NOT(ISERROR(SEARCH("CTMA",T35)))</formula>
    </cfRule>
    <cfRule type="containsText" dxfId="698" priority="576" operator="containsText" text="Entretien">
      <formula>NOT(ISERROR(SEARCH("Entretien",T35)))</formula>
    </cfRule>
  </conditionalFormatting>
  <conditionalFormatting sqref="T35:U35">
    <cfRule type="containsText" dxfId="697" priority="569" operator="containsText" text="MDA">
      <formula>NOT(ISERROR(SEARCH("MDA",T35)))</formula>
    </cfRule>
    <cfRule type="containsText" dxfId="696" priority="570" operator="containsText" text="ou entretien">
      <formula>NOT(ISERROR(SEARCH("ou entretien",T35)))</formula>
    </cfRule>
  </conditionalFormatting>
  <conditionalFormatting sqref="T30:U30">
    <cfRule type="containsText" dxfId="695" priority="563" operator="containsText" text="TEL">
      <formula>NOT(ISERROR(SEARCH("TEL",T30)))</formula>
    </cfRule>
    <cfRule type="containsText" dxfId="694" priority="564" operator="containsText" text="Boutik">
      <formula>NOT(ISERROR(SEARCH("Boutik",T30)))</formula>
    </cfRule>
    <cfRule type="containsText" dxfId="693" priority="565" operator="containsText" text="CJC">
      <formula>NOT(ISERROR(SEARCH("CJC",T30)))</formula>
    </cfRule>
    <cfRule type="containsText" dxfId="692" priority="566" operator="containsText" text="maison d'arrêt">
      <formula>NOT(ISERROR(SEARCH("maison d'arrêt",T30)))</formula>
    </cfRule>
    <cfRule type="containsText" dxfId="691" priority="567" operator="containsText" text="CTMA">
      <formula>NOT(ISERROR(SEARCH("CTMA",T30)))</formula>
    </cfRule>
    <cfRule type="containsText" dxfId="690" priority="568" operator="containsText" text="Entretien">
      <formula>NOT(ISERROR(SEARCH("Entretien",T30)))</formula>
    </cfRule>
  </conditionalFormatting>
  <conditionalFormatting sqref="T30:U30">
    <cfRule type="containsText" dxfId="689" priority="561" operator="containsText" text="MDA">
      <formula>NOT(ISERROR(SEARCH("MDA",T30)))</formula>
    </cfRule>
    <cfRule type="containsText" dxfId="688" priority="562" operator="containsText" text="ou entretien">
      <formula>NOT(ISERROR(SEARCH("ou entretien",T30)))</formula>
    </cfRule>
  </conditionalFormatting>
  <conditionalFormatting sqref="V30:W30">
    <cfRule type="containsText" dxfId="687" priority="555" operator="containsText" text="TEL">
      <formula>NOT(ISERROR(SEARCH("TEL",V30)))</formula>
    </cfRule>
    <cfRule type="containsText" dxfId="686" priority="556" operator="containsText" text="Boutik">
      <formula>NOT(ISERROR(SEARCH("Boutik",V30)))</formula>
    </cfRule>
    <cfRule type="containsText" dxfId="685" priority="557" operator="containsText" text="CJC">
      <formula>NOT(ISERROR(SEARCH("CJC",V30)))</formula>
    </cfRule>
    <cfRule type="containsText" dxfId="684" priority="558" operator="containsText" text="maison d'arrêt">
      <formula>NOT(ISERROR(SEARCH("maison d'arrêt",V30)))</formula>
    </cfRule>
    <cfRule type="containsText" dxfId="683" priority="559" operator="containsText" text="CTMA">
      <formula>NOT(ISERROR(SEARCH("CTMA",V30)))</formula>
    </cfRule>
    <cfRule type="containsText" dxfId="682" priority="560" operator="containsText" text="Entretien">
      <formula>NOT(ISERROR(SEARCH("Entretien",V30)))</formula>
    </cfRule>
  </conditionalFormatting>
  <conditionalFormatting sqref="V30:W30">
    <cfRule type="containsText" dxfId="681" priority="553" operator="containsText" text="MDA">
      <formula>NOT(ISERROR(SEARCH("MDA",V30)))</formula>
    </cfRule>
    <cfRule type="containsText" dxfId="680" priority="554" operator="containsText" text="ou entretien">
      <formula>NOT(ISERROR(SEARCH("ou entretien",V30)))</formula>
    </cfRule>
  </conditionalFormatting>
  <conditionalFormatting sqref="T28:U28">
    <cfRule type="containsText" dxfId="679" priority="547" operator="containsText" text="TEL">
      <formula>NOT(ISERROR(SEARCH("TEL",T28)))</formula>
    </cfRule>
    <cfRule type="containsText" dxfId="678" priority="548" operator="containsText" text="Boutik">
      <formula>NOT(ISERROR(SEARCH("Boutik",T28)))</formula>
    </cfRule>
    <cfRule type="containsText" dxfId="677" priority="549" operator="containsText" text="CJC">
      <formula>NOT(ISERROR(SEARCH("CJC",T28)))</formula>
    </cfRule>
    <cfRule type="containsText" dxfId="676" priority="550" operator="containsText" text="maison d'arrêt">
      <formula>NOT(ISERROR(SEARCH("maison d'arrêt",T28)))</formula>
    </cfRule>
    <cfRule type="containsText" dxfId="675" priority="551" operator="containsText" text="CTMA">
      <formula>NOT(ISERROR(SEARCH("CTMA",T28)))</formula>
    </cfRule>
    <cfRule type="containsText" dxfId="674" priority="552" operator="containsText" text="Entretien">
      <formula>NOT(ISERROR(SEARCH("Entretien",T28)))</formula>
    </cfRule>
  </conditionalFormatting>
  <conditionalFormatting sqref="T28:U28">
    <cfRule type="containsText" dxfId="673" priority="545" operator="containsText" text="MDA">
      <formula>NOT(ISERROR(SEARCH("MDA",T28)))</formula>
    </cfRule>
    <cfRule type="containsText" dxfId="672" priority="546" operator="containsText" text="ou entretien">
      <formula>NOT(ISERROR(SEARCH("ou entretien",T28)))</formula>
    </cfRule>
  </conditionalFormatting>
  <conditionalFormatting sqref="N30:O30">
    <cfRule type="containsText" dxfId="671" priority="539" operator="containsText" text="TEL">
      <formula>NOT(ISERROR(SEARCH("TEL",N30)))</formula>
    </cfRule>
    <cfRule type="containsText" dxfId="670" priority="540" operator="containsText" text="Boutik">
      <formula>NOT(ISERROR(SEARCH("Boutik",N30)))</formula>
    </cfRule>
    <cfRule type="containsText" dxfId="669" priority="541" operator="containsText" text="CJC">
      <formula>NOT(ISERROR(SEARCH("CJC",N30)))</formula>
    </cfRule>
    <cfRule type="containsText" dxfId="668" priority="542" operator="containsText" text="maison d'arrêt">
      <formula>NOT(ISERROR(SEARCH("maison d'arrêt",N30)))</formula>
    </cfRule>
    <cfRule type="containsText" dxfId="667" priority="543" operator="containsText" text="CTMA">
      <formula>NOT(ISERROR(SEARCH("CTMA",N30)))</formula>
    </cfRule>
    <cfRule type="containsText" dxfId="666" priority="544" operator="containsText" text="Entretien">
      <formula>NOT(ISERROR(SEARCH("Entretien",N30)))</formula>
    </cfRule>
  </conditionalFormatting>
  <conditionalFormatting sqref="N30:O30">
    <cfRule type="containsText" dxfId="665" priority="537" operator="containsText" text="MDA">
      <formula>NOT(ISERROR(SEARCH("MDA",N30)))</formula>
    </cfRule>
    <cfRule type="containsText" dxfId="664" priority="538" operator="containsText" text="ou entretien">
      <formula>NOT(ISERROR(SEARCH("ou entretien",N30)))</formula>
    </cfRule>
  </conditionalFormatting>
  <conditionalFormatting sqref="L29:M29">
    <cfRule type="containsText" dxfId="663" priority="531" operator="containsText" text="TEL">
      <formula>NOT(ISERROR(SEARCH("TEL",L29)))</formula>
    </cfRule>
    <cfRule type="containsText" dxfId="662" priority="532" operator="containsText" text="Boutik">
      <formula>NOT(ISERROR(SEARCH("Boutik",L29)))</formula>
    </cfRule>
    <cfRule type="containsText" dxfId="661" priority="533" operator="containsText" text="CJC">
      <formula>NOT(ISERROR(SEARCH("CJC",L29)))</formula>
    </cfRule>
    <cfRule type="containsText" dxfId="660" priority="534" operator="containsText" text="maison d'arrêt">
      <formula>NOT(ISERROR(SEARCH("maison d'arrêt",L29)))</formula>
    </cfRule>
    <cfRule type="containsText" dxfId="659" priority="535" operator="containsText" text="CTMA">
      <formula>NOT(ISERROR(SEARCH("CTMA",L29)))</formula>
    </cfRule>
    <cfRule type="containsText" dxfId="658" priority="536" operator="containsText" text="Entretien">
      <formula>NOT(ISERROR(SEARCH("Entretien",L29)))</formula>
    </cfRule>
  </conditionalFormatting>
  <conditionalFormatting sqref="L29:M29">
    <cfRule type="containsText" dxfId="657" priority="529" operator="containsText" text="MDA">
      <formula>NOT(ISERROR(SEARCH("MDA",L29)))</formula>
    </cfRule>
    <cfRule type="containsText" dxfId="656" priority="530" operator="containsText" text="ou entretien">
      <formula>NOT(ISERROR(SEARCH("ou entretien",L29)))</formula>
    </cfRule>
  </conditionalFormatting>
  <conditionalFormatting sqref="L27:M27">
    <cfRule type="containsText" dxfId="655" priority="523" operator="containsText" text="TEL">
      <formula>NOT(ISERROR(SEARCH("TEL",L27)))</formula>
    </cfRule>
    <cfRule type="containsText" dxfId="654" priority="524" operator="containsText" text="Boutik">
      <formula>NOT(ISERROR(SEARCH("Boutik",L27)))</formula>
    </cfRule>
    <cfRule type="containsText" dxfId="653" priority="525" operator="containsText" text="CJC">
      <formula>NOT(ISERROR(SEARCH("CJC",L27)))</formula>
    </cfRule>
    <cfRule type="containsText" dxfId="652" priority="526" operator="containsText" text="maison d'arrêt">
      <formula>NOT(ISERROR(SEARCH("maison d'arrêt",L27)))</formula>
    </cfRule>
    <cfRule type="containsText" dxfId="651" priority="527" operator="containsText" text="CTMA">
      <formula>NOT(ISERROR(SEARCH("CTMA",L27)))</formula>
    </cfRule>
    <cfRule type="containsText" dxfId="650" priority="528" operator="containsText" text="Entretien">
      <formula>NOT(ISERROR(SEARCH("Entretien",L27)))</formula>
    </cfRule>
  </conditionalFormatting>
  <conditionalFormatting sqref="L27:M27">
    <cfRule type="containsText" dxfId="649" priority="521" operator="containsText" text="MDA">
      <formula>NOT(ISERROR(SEARCH("MDA",L27)))</formula>
    </cfRule>
    <cfRule type="containsText" dxfId="648" priority="522" operator="containsText" text="ou entretien">
      <formula>NOT(ISERROR(SEARCH("ou entretien",L27)))</formula>
    </cfRule>
  </conditionalFormatting>
  <conditionalFormatting sqref="N27:O27">
    <cfRule type="containsText" dxfId="647" priority="515" operator="containsText" text="TEL">
      <formula>NOT(ISERROR(SEARCH("TEL",N27)))</formula>
    </cfRule>
    <cfRule type="containsText" dxfId="646" priority="516" operator="containsText" text="Boutik">
      <formula>NOT(ISERROR(SEARCH("Boutik",N27)))</formula>
    </cfRule>
    <cfRule type="containsText" dxfId="645" priority="517" operator="containsText" text="CJC">
      <formula>NOT(ISERROR(SEARCH("CJC",N27)))</formula>
    </cfRule>
    <cfRule type="containsText" dxfId="644" priority="518" operator="containsText" text="maison d'arrêt">
      <formula>NOT(ISERROR(SEARCH("maison d'arrêt",N27)))</formula>
    </cfRule>
    <cfRule type="containsText" dxfId="643" priority="519" operator="containsText" text="CTMA">
      <formula>NOT(ISERROR(SEARCH("CTMA",N27)))</formula>
    </cfRule>
    <cfRule type="containsText" dxfId="642" priority="520" operator="containsText" text="Entretien">
      <formula>NOT(ISERROR(SEARCH("Entretien",N27)))</formula>
    </cfRule>
  </conditionalFormatting>
  <conditionalFormatting sqref="N27:O27">
    <cfRule type="containsText" dxfId="641" priority="513" operator="containsText" text="MDA">
      <formula>NOT(ISERROR(SEARCH("MDA",N27)))</formula>
    </cfRule>
    <cfRule type="containsText" dxfId="640" priority="514" operator="containsText" text="ou entretien">
      <formula>NOT(ISERROR(SEARCH("ou entretien",N27)))</formula>
    </cfRule>
  </conditionalFormatting>
  <conditionalFormatting sqref="L17:M17">
    <cfRule type="containsText" dxfId="639" priority="187" operator="containsText" text="TEL">
      <formula>NOT(ISERROR(SEARCH("TEL",L17)))</formula>
    </cfRule>
    <cfRule type="containsText" dxfId="638" priority="188" operator="containsText" text="Boutik">
      <formula>NOT(ISERROR(SEARCH("Boutik",L17)))</formula>
    </cfRule>
    <cfRule type="containsText" dxfId="637" priority="189" operator="containsText" text="CJC">
      <formula>NOT(ISERROR(SEARCH("CJC",L17)))</formula>
    </cfRule>
    <cfRule type="containsText" dxfId="636" priority="190" operator="containsText" text="maison d'arrêt">
      <formula>NOT(ISERROR(SEARCH("maison d'arrêt",L17)))</formula>
    </cfRule>
    <cfRule type="containsText" dxfId="635" priority="191" operator="containsText" text="CTMA">
      <formula>NOT(ISERROR(SEARCH("CTMA",L17)))</formula>
    </cfRule>
    <cfRule type="containsText" dxfId="634" priority="192" operator="containsText" text="Entretien">
      <formula>NOT(ISERROR(SEARCH("Entretien",L17)))</formula>
    </cfRule>
  </conditionalFormatting>
  <conditionalFormatting sqref="L17:M17">
    <cfRule type="containsText" dxfId="633" priority="185" operator="containsText" text="MDA">
      <formula>NOT(ISERROR(SEARCH("MDA",L17)))</formula>
    </cfRule>
    <cfRule type="containsText" dxfId="632" priority="186" operator="containsText" text="ou entretien">
      <formula>NOT(ISERROR(SEARCH("ou entretien",L17)))</formula>
    </cfRule>
  </conditionalFormatting>
  <conditionalFormatting sqref="D35:E35">
    <cfRule type="containsText" dxfId="631" priority="499" operator="containsText" text="TEL">
      <formula>NOT(ISERROR(SEARCH("TEL",D35)))</formula>
    </cfRule>
    <cfRule type="containsText" dxfId="630" priority="500" operator="containsText" text="Boutik">
      <formula>NOT(ISERROR(SEARCH("Boutik",D35)))</formula>
    </cfRule>
    <cfRule type="containsText" dxfId="629" priority="501" operator="containsText" text="CJC">
      <formula>NOT(ISERROR(SEARCH("CJC",D35)))</formula>
    </cfRule>
    <cfRule type="containsText" dxfId="628" priority="502" operator="containsText" text="maison d'arrêt">
      <formula>NOT(ISERROR(SEARCH("maison d'arrêt",D35)))</formula>
    </cfRule>
    <cfRule type="containsText" dxfId="627" priority="503" operator="containsText" text="CTMA">
      <formula>NOT(ISERROR(SEARCH("CTMA",D35)))</formula>
    </cfRule>
    <cfRule type="containsText" dxfId="626" priority="504" operator="containsText" text="Entretien">
      <formula>NOT(ISERROR(SEARCH("Entretien",D35)))</formula>
    </cfRule>
  </conditionalFormatting>
  <conditionalFormatting sqref="D35:E35">
    <cfRule type="containsText" dxfId="625" priority="497" operator="containsText" text="MDA">
      <formula>NOT(ISERROR(SEARCH("MDA",D35)))</formula>
    </cfRule>
    <cfRule type="containsText" dxfId="624" priority="498" operator="containsText" text="ou entretien">
      <formula>NOT(ISERROR(SEARCH("ou entretien",D35)))</formula>
    </cfRule>
  </conditionalFormatting>
  <conditionalFormatting sqref="V15:W15">
    <cfRule type="containsText" dxfId="623" priority="171" operator="containsText" text="TEL">
      <formula>NOT(ISERROR(SEARCH("TEL",V15)))</formula>
    </cfRule>
    <cfRule type="containsText" dxfId="622" priority="172" operator="containsText" text="Boutik">
      <formula>NOT(ISERROR(SEARCH("Boutik",V15)))</formula>
    </cfRule>
    <cfRule type="containsText" dxfId="621" priority="173" operator="containsText" text="CJC">
      <formula>NOT(ISERROR(SEARCH("CJC",V15)))</formula>
    </cfRule>
    <cfRule type="containsText" dxfId="620" priority="174" operator="containsText" text="maison d'arrêt">
      <formula>NOT(ISERROR(SEARCH("maison d'arrêt",V15)))</formula>
    </cfRule>
    <cfRule type="containsText" dxfId="619" priority="175" operator="containsText" text="CTMA">
      <formula>NOT(ISERROR(SEARCH("CTMA",V15)))</formula>
    </cfRule>
    <cfRule type="containsText" dxfId="618" priority="176" operator="containsText" text="Entretien">
      <formula>NOT(ISERROR(SEARCH("Entretien",V15)))</formula>
    </cfRule>
  </conditionalFormatting>
  <conditionalFormatting sqref="V15:W15">
    <cfRule type="containsText" dxfId="617" priority="169" operator="containsText" text="MDA">
      <formula>NOT(ISERROR(SEARCH("MDA",V15)))</formula>
    </cfRule>
    <cfRule type="containsText" dxfId="616" priority="170" operator="containsText" text="ou entretien">
      <formula>NOT(ISERROR(SEARCH("ou entretien",V15)))</formula>
    </cfRule>
  </conditionalFormatting>
  <conditionalFormatting sqref="T16:U16">
    <cfRule type="containsText" dxfId="615" priority="163" operator="containsText" text="TEL">
      <formula>NOT(ISERROR(SEARCH("TEL",T16)))</formula>
    </cfRule>
    <cfRule type="containsText" dxfId="614" priority="164" operator="containsText" text="Boutik">
      <formula>NOT(ISERROR(SEARCH("Boutik",T16)))</formula>
    </cfRule>
    <cfRule type="containsText" dxfId="613" priority="165" operator="containsText" text="CJC">
      <formula>NOT(ISERROR(SEARCH("CJC",T16)))</formula>
    </cfRule>
    <cfRule type="containsText" dxfId="612" priority="166" operator="containsText" text="maison d'arrêt">
      <formula>NOT(ISERROR(SEARCH("maison d'arrêt",T16)))</formula>
    </cfRule>
    <cfRule type="containsText" dxfId="611" priority="167" operator="containsText" text="CTMA">
      <formula>NOT(ISERROR(SEARCH("CTMA",T16)))</formula>
    </cfRule>
    <cfRule type="containsText" dxfId="610" priority="168" operator="containsText" text="Entretien">
      <formula>NOT(ISERROR(SEARCH("Entretien",T16)))</formula>
    </cfRule>
  </conditionalFormatting>
  <conditionalFormatting sqref="D12:W13">
    <cfRule type="containsText" dxfId="609" priority="475" operator="containsText" text="TEL">
      <formula>NOT(ISERROR(SEARCH("TEL",D12)))</formula>
    </cfRule>
    <cfRule type="containsText" dxfId="608" priority="476" operator="containsText" text="Boutik">
      <formula>NOT(ISERROR(SEARCH("Boutik",D12)))</formula>
    </cfRule>
    <cfRule type="containsText" dxfId="607" priority="477" operator="containsText" text="CJC">
      <formula>NOT(ISERROR(SEARCH("CJC",D12)))</formula>
    </cfRule>
    <cfRule type="containsText" dxfId="606" priority="478" operator="containsText" text="maison d'arrêt">
      <formula>NOT(ISERROR(SEARCH("maison d'arrêt",D12)))</formula>
    </cfRule>
    <cfRule type="containsText" dxfId="605" priority="479" operator="containsText" text="CTMA">
      <formula>NOT(ISERROR(SEARCH("CTMA",D12)))</formula>
    </cfRule>
    <cfRule type="containsText" dxfId="604" priority="480" operator="containsText" text="Entretien">
      <formula>NOT(ISERROR(SEARCH("Entretien",D12)))</formula>
    </cfRule>
  </conditionalFormatting>
  <conditionalFormatting sqref="D12:W13">
    <cfRule type="containsText" dxfId="603" priority="473" operator="containsText" text="MDA">
      <formula>NOT(ISERROR(SEARCH("MDA",D12)))</formula>
    </cfRule>
    <cfRule type="containsText" dxfId="602" priority="474" operator="containsText" text="ou entretien">
      <formula>NOT(ISERROR(SEARCH("ou entretien",D12)))</formula>
    </cfRule>
  </conditionalFormatting>
  <conditionalFormatting sqref="T4:U4">
    <cfRule type="containsText" dxfId="601" priority="321" operator="containsText" text="MDA">
      <formula>NOT(ISERROR(SEARCH("MDA",T4)))</formula>
    </cfRule>
    <cfRule type="containsText" dxfId="600" priority="322" operator="containsText" text="ou entretien">
      <formula>NOT(ISERROR(SEARCH("ou entretien",T4)))</formula>
    </cfRule>
  </conditionalFormatting>
  <conditionalFormatting sqref="D4:S4 D10:K11 N11:W11 P10:W10 D9:M9 D8:K8 D7:S7 V7:W7 P9:S9 N8:W8 P6:W6 D5:K6 N5:W5 D3:U3 V4:W4">
    <cfRule type="containsText" dxfId="599" priority="467" operator="containsText" text="TEL">
      <formula>NOT(ISERROR(SEARCH("TEL",D3)))</formula>
    </cfRule>
    <cfRule type="containsText" dxfId="598" priority="468" operator="containsText" text="Boutik">
      <formula>NOT(ISERROR(SEARCH("Boutik",D3)))</formula>
    </cfRule>
    <cfRule type="containsText" dxfId="597" priority="469" operator="containsText" text="CJC">
      <formula>NOT(ISERROR(SEARCH("CJC",D3)))</formula>
    </cfRule>
    <cfRule type="containsText" dxfId="596" priority="470" operator="containsText" text="maison d'arrêt">
      <formula>NOT(ISERROR(SEARCH("maison d'arrêt",D3)))</formula>
    </cfRule>
    <cfRule type="containsText" dxfId="595" priority="471" operator="containsText" text="CTMA">
      <formula>NOT(ISERROR(SEARCH("CTMA",D3)))</formula>
    </cfRule>
    <cfRule type="containsText" dxfId="594" priority="472" operator="containsText" text="Entretien">
      <formula>NOT(ISERROR(SEARCH("Entretien",D3)))</formula>
    </cfRule>
  </conditionalFormatting>
  <conditionalFormatting sqref="D4:S4 D10:K11 N11:W11 P10:W10 D9:M9 D8:K8 D7:S7 V7:W7 P9:S9 N8:W8 P6:W6 D5:K6 N5:W5 D3:U3 V4:W4">
    <cfRule type="containsText" dxfId="593" priority="465" operator="containsText" text="MDA">
      <formula>NOT(ISERROR(SEARCH("MDA",D3)))</formula>
    </cfRule>
    <cfRule type="containsText" dxfId="592" priority="466" operator="containsText" text="ou entretien">
      <formula>NOT(ISERROR(SEARCH("ou entretien",D3)))</formula>
    </cfRule>
  </conditionalFormatting>
  <conditionalFormatting sqref="F14:K14 P14:S14 V14:W14">
    <cfRule type="containsText" dxfId="591" priority="459" operator="containsText" text="TEL">
      <formula>NOT(ISERROR(SEARCH("TEL",F14)))</formula>
    </cfRule>
    <cfRule type="containsText" dxfId="590" priority="460" operator="containsText" text="Boutik">
      <formula>NOT(ISERROR(SEARCH("Boutik",F14)))</formula>
    </cfRule>
    <cfRule type="containsText" dxfId="589" priority="461" operator="containsText" text="CJC">
      <formula>NOT(ISERROR(SEARCH("CJC",F14)))</formula>
    </cfRule>
    <cfRule type="containsText" dxfId="588" priority="462" operator="containsText" text="maison d'arrêt">
      <formula>NOT(ISERROR(SEARCH("maison d'arrêt",F14)))</formula>
    </cfRule>
    <cfRule type="containsText" dxfId="587" priority="463" operator="containsText" text="CTMA">
      <formula>NOT(ISERROR(SEARCH("CTMA",F14)))</formula>
    </cfRule>
    <cfRule type="containsText" dxfId="586" priority="464" operator="containsText" text="Entretien">
      <formula>NOT(ISERROR(SEARCH("Entretien",F14)))</formula>
    </cfRule>
  </conditionalFormatting>
  <conditionalFormatting sqref="F14:K14 P14:S14 V14:W14">
    <cfRule type="containsText" dxfId="585" priority="457" operator="containsText" text="MDA">
      <formula>NOT(ISERROR(SEARCH("MDA",F14)))</formula>
    </cfRule>
    <cfRule type="containsText" dxfId="584" priority="458" operator="containsText" text="ou entretien">
      <formula>NOT(ISERROR(SEARCH("ou entretien",F14)))</formula>
    </cfRule>
  </conditionalFormatting>
  <conditionalFormatting sqref="L11:M11">
    <cfRule type="containsText" dxfId="583" priority="451" operator="containsText" text="TEL">
      <formula>NOT(ISERROR(SEARCH("TEL",L11)))</formula>
    </cfRule>
    <cfRule type="containsText" dxfId="582" priority="452" operator="containsText" text="Boutik">
      <formula>NOT(ISERROR(SEARCH("Boutik",L11)))</formula>
    </cfRule>
    <cfRule type="containsText" dxfId="581" priority="453" operator="containsText" text="CJC">
      <formula>NOT(ISERROR(SEARCH("CJC",L11)))</formula>
    </cfRule>
    <cfRule type="containsText" dxfId="580" priority="454" operator="containsText" text="maison d'arrêt">
      <formula>NOT(ISERROR(SEARCH("maison d'arrêt",L11)))</formula>
    </cfRule>
    <cfRule type="containsText" dxfId="579" priority="455" operator="containsText" text="CTMA">
      <formula>NOT(ISERROR(SEARCH("CTMA",L11)))</formula>
    </cfRule>
    <cfRule type="containsText" dxfId="578" priority="456" operator="containsText" text="Entretien">
      <formula>NOT(ISERROR(SEARCH("Entretien",L11)))</formula>
    </cfRule>
  </conditionalFormatting>
  <conditionalFormatting sqref="L11:M11">
    <cfRule type="containsText" dxfId="577" priority="449" operator="containsText" text="MDA">
      <formula>NOT(ISERROR(SEARCH("MDA",L11)))</formula>
    </cfRule>
    <cfRule type="containsText" dxfId="576" priority="450" operator="containsText" text="ou entretien">
      <formula>NOT(ISERROR(SEARCH("ou entretien",L11)))</formula>
    </cfRule>
  </conditionalFormatting>
  <conditionalFormatting sqref="L10:M10">
    <cfRule type="containsText" dxfId="575" priority="443" operator="containsText" text="TEL">
      <formula>NOT(ISERROR(SEARCH("TEL",L10)))</formula>
    </cfRule>
    <cfRule type="containsText" dxfId="574" priority="444" operator="containsText" text="Boutik">
      <formula>NOT(ISERROR(SEARCH("Boutik",L10)))</formula>
    </cfRule>
    <cfRule type="containsText" dxfId="573" priority="445" operator="containsText" text="CJC">
      <formula>NOT(ISERROR(SEARCH("CJC",L10)))</formula>
    </cfRule>
    <cfRule type="containsText" dxfId="572" priority="446" operator="containsText" text="maison d'arrêt">
      <formula>NOT(ISERROR(SEARCH("maison d'arrêt",L10)))</formula>
    </cfRule>
    <cfRule type="containsText" dxfId="571" priority="447" operator="containsText" text="CTMA">
      <formula>NOT(ISERROR(SEARCH("CTMA",L10)))</formula>
    </cfRule>
    <cfRule type="containsText" dxfId="570" priority="448" operator="containsText" text="Entretien">
      <formula>NOT(ISERROR(SEARCH("Entretien",L10)))</formula>
    </cfRule>
  </conditionalFormatting>
  <conditionalFormatting sqref="L10:M10">
    <cfRule type="containsText" dxfId="569" priority="441" operator="containsText" text="MDA">
      <formula>NOT(ISERROR(SEARCH("MDA",L10)))</formula>
    </cfRule>
    <cfRule type="containsText" dxfId="568" priority="442" operator="containsText" text="ou entretien">
      <formula>NOT(ISERROR(SEARCH("ou entretien",L10)))</formula>
    </cfRule>
  </conditionalFormatting>
  <conditionalFormatting sqref="N10:O10">
    <cfRule type="containsText" dxfId="567" priority="435" operator="containsText" text="TEL">
      <formula>NOT(ISERROR(SEARCH("TEL",N10)))</formula>
    </cfRule>
    <cfRule type="containsText" dxfId="566" priority="436" operator="containsText" text="Boutik">
      <formula>NOT(ISERROR(SEARCH("Boutik",N10)))</formula>
    </cfRule>
    <cfRule type="containsText" dxfId="565" priority="437" operator="containsText" text="CJC">
      <formula>NOT(ISERROR(SEARCH("CJC",N10)))</formula>
    </cfRule>
    <cfRule type="containsText" dxfId="564" priority="438" operator="containsText" text="maison d'arrêt">
      <formula>NOT(ISERROR(SEARCH("maison d'arrêt",N10)))</formula>
    </cfRule>
    <cfRule type="containsText" dxfId="563" priority="439" operator="containsText" text="CTMA">
      <formula>NOT(ISERROR(SEARCH("CTMA",N10)))</formula>
    </cfRule>
    <cfRule type="containsText" dxfId="562" priority="440" operator="containsText" text="Entretien">
      <formula>NOT(ISERROR(SEARCH("Entretien",N10)))</formula>
    </cfRule>
  </conditionalFormatting>
  <conditionalFormatting sqref="N10:O10">
    <cfRule type="containsText" dxfId="561" priority="433" operator="containsText" text="MDA">
      <formula>NOT(ISERROR(SEARCH("MDA",N10)))</formula>
    </cfRule>
    <cfRule type="containsText" dxfId="560" priority="434" operator="containsText" text="ou entretien">
      <formula>NOT(ISERROR(SEARCH("ou entretien",N10)))</formula>
    </cfRule>
  </conditionalFormatting>
  <conditionalFormatting sqref="L14:M14">
    <cfRule type="containsText" dxfId="559" priority="427" operator="containsText" text="TEL">
      <formula>NOT(ISERROR(SEARCH("TEL",L14)))</formula>
    </cfRule>
    <cfRule type="containsText" dxfId="558" priority="428" operator="containsText" text="Boutik">
      <formula>NOT(ISERROR(SEARCH("Boutik",L14)))</formula>
    </cfRule>
    <cfRule type="containsText" dxfId="557" priority="429" operator="containsText" text="CJC">
      <formula>NOT(ISERROR(SEARCH("CJC",L14)))</formula>
    </cfRule>
    <cfRule type="containsText" dxfId="556" priority="430" operator="containsText" text="maison d'arrêt">
      <formula>NOT(ISERROR(SEARCH("maison d'arrêt",L14)))</formula>
    </cfRule>
    <cfRule type="containsText" dxfId="555" priority="431" operator="containsText" text="CTMA">
      <formula>NOT(ISERROR(SEARCH("CTMA",L14)))</formula>
    </cfRule>
    <cfRule type="containsText" dxfId="554" priority="432" operator="containsText" text="Entretien">
      <formula>NOT(ISERROR(SEARCH("Entretien",L14)))</formula>
    </cfRule>
  </conditionalFormatting>
  <conditionalFormatting sqref="L14:M14">
    <cfRule type="containsText" dxfId="553" priority="425" operator="containsText" text="MDA">
      <formula>NOT(ISERROR(SEARCH("MDA",L14)))</formula>
    </cfRule>
    <cfRule type="containsText" dxfId="552" priority="426" operator="containsText" text="ou entretien">
      <formula>NOT(ISERROR(SEARCH("ou entretien",L14)))</formula>
    </cfRule>
  </conditionalFormatting>
  <conditionalFormatting sqref="N14:O14">
    <cfRule type="containsText" dxfId="551" priority="419" operator="containsText" text="TEL">
      <formula>NOT(ISERROR(SEARCH("TEL",N14)))</formula>
    </cfRule>
    <cfRule type="containsText" dxfId="550" priority="420" operator="containsText" text="Boutik">
      <formula>NOT(ISERROR(SEARCH("Boutik",N14)))</formula>
    </cfRule>
    <cfRule type="containsText" dxfId="549" priority="421" operator="containsText" text="CJC">
      <formula>NOT(ISERROR(SEARCH("CJC",N14)))</formula>
    </cfRule>
    <cfRule type="containsText" dxfId="548" priority="422" operator="containsText" text="maison d'arrêt">
      <formula>NOT(ISERROR(SEARCH("maison d'arrêt",N14)))</formula>
    </cfRule>
    <cfRule type="containsText" dxfId="547" priority="423" operator="containsText" text="CTMA">
      <formula>NOT(ISERROR(SEARCH("CTMA",N14)))</formula>
    </cfRule>
    <cfRule type="containsText" dxfId="546" priority="424" operator="containsText" text="Entretien">
      <formula>NOT(ISERROR(SEARCH("Entretien",N14)))</formula>
    </cfRule>
  </conditionalFormatting>
  <conditionalFormatting sqref="N14:O14">
    <cfRule type="containsText" dxfId="545" priority="417" operator="containsText" text="MDA">
      <formula>NOT(ISERROR(SEARCH("MDA",N14)))</formula>
    </cfRule>
    <cfRule type="containsText" dxfId="544" priority="418" operator="containsText" text="ou entretien">
      <formula>NOT(ISERROR(SEARCH("ou entretien",N14)))</formula>
    </cfRule>
  </conditionalFormatting>
  <conditionalFormatting sqref="T14:U14">
    <cfRule type="containsText" dxfId="543" priority="411" operator="containsText" text="TEL">
      <formula>NOT(ISERROR(SEARCH("TEL",T14)))</formula>
    </cfRule>
    <cfRule type="containsText" dxfId="542" priority="412" operator="containsText" text="Boutik">
      <formula>NOT(ISERROR(SEARCH("Boutik",T14)))</formula>
    </cfRule>
    <cfRule type="containsText" dxfId="541" priority="413" operator="containsText" text="CJC">
      <formula>NOT(ISERROR(SEARCH("CJC",T14)))</formula>
    </cfRule>
    <cfRule type="containsText" dxfId="540" priority="414" operator="containsText" text="maison d'arrêt">
      <formula>NOT(ISERROR(SEARCH("maison d'arrêt",T14)))</formula>
    </cfRule>
    <cfRule type="containsText" dxfId="539" priority="415" operator="containsText" text="CTMA">
      <formula>NOT(ISERROR(SEARCH("CTMA",T14)))</formula>
    </cfRule>
    <cfRule type="containsText" dxfId="538" priority="416" operator="containsText" text="Entretien">
      <formula>NOT(ISERROR(SEARCH("Entretien",T14)))</formula>
    </cfRule>
  </conditionalFormatting>
  <conditionalFormatting sqref="T14:U14">
    <cfRule type="containsText" dxfId="537" priority="409" operator="containsText" text="MDA">
      <formula>NOT(ISERROR(SEARCH("MDA",T14)))</formula>
    </cfRule>
    <cfRule type="containsText" dxfId="536" priority="410" operator="containsText" text="ou entretien">
      <formula>NOT(ISERROR(SEARCH("ou entretien",T14)))</formula>
    </cfRule>
  </conditionalFormatting>
  <conditionalFormatting sqref="T9:U9">
    <cfRule type="containsText" dxfId="535" priority="403" operator="containsText" text="TEL">
      <formula>NOT(ISERROR(SEARCH("TEL",T9)))</formula>
    </cfRule>
    <cfRule type="containsText" dxfId="534" priority="404" operator="containsText" text="Boutik">
      <formula>NOT(ISERROR(SEARCH("Boutik",T9)))</formula>
    </cfRule>
    <cfRule type="containsText" dxfId="533" priority="405" operator="containsText" text="CJC">
      <formula>NOT(ISERROR(SEARCH("CJC",T9)))</formula>
    </cfRule>
    <cfRule type="containsText" dxfId="532" priority="406" operator="containsText" text="maison d'arrêt">
      <formula>NOT(ISERROR(SEARCH("maison d'arrêt",T9)))</formula>
    </cfRule>
    <cfRule type="containsText" dxfId="531" priority="407" operator="containsText" text="CTMA">
      <formula>NOT(ISERROR(SEARCH("CTMA",T9)))</formula>
    </cfRule>
    <cfRule type="containsText" dxfId="530" priority="408" operator="containsText" text="Entretien">
      <formula>NOT(ISERROR(SEARCH("Entretien",T9)))</formula>
    </cfRule>
  </conditionalFormatting>
  <conditionalFormatting sqref="T9:U9">
    <cfRule type="containsText" dxfId="529" priority="401" operator="containsText" text="MDA">
      <formula>NOT(ISERROR(SEARCH("MDA",T9)))</formula>
    </cfRule>
    <cfRule type="containsText" dxfId="528" priority="402" operator="containsText" text="ou entretien">
      <formula>NOT(ISERROR(SEARCH("ou entretien",T9)))</formula>
    </cfRule>
  </conditionalFormatting>
  <conditionalFormatting sqref="V9:W9">
    <cfRule type="containsText" dxfId="527" priority="395" operator="containsText" text="TEL">
      <formula>NOT(ISERROR(SEARCH("TEL",V9)))</formula>
    </cfRule>
    <cfRule type="containsText" dxfId="526" priority="396" operator="containsText" text="Boutik">
      <formula>NOT(ISERROR(SEARCH("Boutik",V9)))</formula>
    </cfRule>
    <cfRule type="containsText" dxfId="525" priority="397" operator="containsText" text="CJC">
      <formula>NOT(ISERROR(SEARCH("CJC",V9)))</formula>
    </cfRule>
    <cfRule type="containsText" dxfId="524" priority="398" operator="containsText" text="maison d'arrêt">
      <formula>NOT(ISERROR(SEARCH("maison d'arrêt",V9)))</formula>
    </cfRule>
    <cfRule type="containsText" dxfId="523" priority="399" operator="containsText" text="CTMA">
      <formula>NOT(ISERROR(SEARCH("CTMA",V9)))</formula>
    </cfRule>
    <cfRule type="containsText" dxfId="522" priority="400" operator="containsText" text="Entretien">
      <formula>NOT(ISERROR(SEARCH("Entretien",V9)))</formula>
    </cfRule>
  </conditionalFormatting>
  <conditionalFormatting sqref="V9:W9">
    <cfRule type="containsText" dxfId="521" priority="393" operator="containsText" text="MDA">
      <formula>NOT(ISERROR(SEARCH("MDA",V9)))</formula>
    </cfRule>
    <cfRule type="containsText" dxfId="520" priority="394" operator="containsText" text="ou entretien">
      <formula>NOT(ISERROR(SEARCH("ou entretien",V9)))</formula>
    </cfRule>
  </conditionalFormatting>
  <conditionalFormatting sqref="T7:U7">
    <cfRule type="containsText" dxfId="519" priority="387" operator="containsText" text="TEL">
      <formula>NOT(ISERROR(SEARCH("TEL",T7)))</formula>
    </cfRule>
    <cfRule type="containsText" dxfId="518" priority="388" operator="containsText" text="Boutik">
      <formula>NOT(ISERROR(SEARCH("Boutik",T7)))</formula>
    </cfRule>
    <cfRule type="containsText" dxfId="517" priority="389" operator="containsText" text="CJC">
      <formula>NOT(ISERROR(SEARCH("CJC",T7)))</formula>
    </cfRule>
    <cfRule type="containsText" dxfId="516" priority="390" operator="containsText" text="maison d'arrêt">
      <formula>NOT(ISERROR(SEARCH("maison d'arrêt",T7)))</formula>
    </cfRule>
    <cfRule type="containsText" dxfId="515" priority="391" operator="containsText" text="CTMA">
      <formula>NOT(ISERROR(SEARCH("CTMA",T7)))</formula>
    </cfRule>
    <cfRule type="containsText" dxfId="514" priority="392" operator="containsText" text="Entretien">
      <formula>NOT(ISERROR(SEARCH("Entretien",T7)))</formula>
    </cfRule>
  </conditionalFormatting>
  <conditionalFormatting sqref="T7:U7">
    <cfRule type="containsText" dxfId="513" priority="385" operator="containsText" text="MDA">
      <formula>NOT(ISERROR(SEARCH("MDA",T7)))</formula>
    </cfRule>
    <cfRule type="containsText" dxfId="512" priority="386" operator="containsText" text="ou entretien">
      <formula>NOT(ISERROR(SEARCH("ou entretien",T7)))</formula>
    </cfRule>
  </conditionalFormatting>
  <conditionalFormatting sqref="N9:O9">
    <cfRule type="containsText" dxfId="511" priority="379" operator="containsText" text="TEL">
      <formula>NOT(ISERROR(SEARCH("TEL",N9)))</formula>
    </cfRule>
    <cfRule type="containsText" dxfId="510" priority="380" operator="containsText" text="Boutik">
      <formula>NOT(ISERROR(SEARCH("Boutik",N9)))</formula>
    </cfRule>
    <cfRule type="containsText" dxfId="509" priority="381" operator="containsText" text="CJC">
      <formula>NOT(ISERROR(SEARCH("CJC",N9)))</formula>
    </cfRule>
    <cfRule type="containsText" dxfId="508" priority="382" operator="containsText" text="maison d'arrêt">
      <formula>NOT(ISERROR(SEARCH("maison d'arrêt",N9)))</formula>
    </cfRule>
    <cfRule type="containsText" dxfId="507" priority="383" operator="containsText" text="CTMA">
      <formula>NOT(ISERROR(SEARCH("CTMA",N9)))</formula>
    </cfRule>
    <cfRule type="containsText" dxfId="506" priority="384" operator="containsText" text="Entretien">
      <formula>NOT(ISERROR(SEARCH("Entretien",N9)))</formula>
    </cfRule>
  </conditionalFormatting>
  <conditionalFormatting sqref="N9:O9">
    <cfRule type="containsText" dxfId="505" priority="377" operator="containsText" text="MDA">
      <formula>NOT(ISERROR(SEARCH("MDA",N9)))</formula>
    </cfRule>
    <cfRule type="containsText" dxfId="504" priority="378" operator="containsText" text="ou entretien">
      <formula>NOT(ISERROR(SEARCH("ou entretien",N9)))</formula>
    </cfRule>
  </conditionalFormatting>
  <conditionalFormatting sqref="L8:M8">
    <cfRule type="containsText" dxfId="503" priority="371" operator="containsText" text="TEL">
      <formula>NOT(ISERROR(SEARCH("TEL",L8)))</formula>
    </cfRule>
    <cfRule type="containsText" dxfId="502" priority="372" operator="containsText" text="Boutik">
      <formula>NOT(ISERROR(SEARCH("Boutik",L8)))</formula>
    </cfRule>
    <cfRule type="containsText" dxfId="501" priority="373" operator="containsText" text="CJC">
      <formula>NOT(ISERROR(SEARCH("CJC",L8)))</formula>
    </cfRule>
    <cfRule type="containsText" dxfId="500" priority="374" operator="containsText" text="maison d'arrêt">
      <formula>NOT(ISERROR(SEARCH("maison d'arrêt",L8)))</formula>
    </cfRule>
    <cfRule type="containsText" dxfId="499" priority="375" operator="containsText" text="CTMA">
      <formula>NOT(ISERROR(SEARCH("CTMA",L8)))</formula>
    </cfRule>
    <cfRule type="containsText" dxfId="498" priority="376" operator="containsText" text="Entretien">
      <formula>NOT(ISERROR(SEARCH("Entretien",L8)))</formula>
    </cfRule>
  </conditionalFormatting>
  <conditionalFormatting sqref="L8:M8">
    <cfRule type="containsText" dxfId="497" priority="369" operator="containsText" text="MDA">
      <formula>NOT(ISERROR(SEARCH("MDA",L8)))</formula>
    </cfRule>
    <cfRule type="containsText" dxfId="496" priority="370" operator="containsText" text="ou entretien">
      <formula>NOT(ISERROR(SEARCH("ou entretien",L8)))</formula>
    </cfRule>
  </conditionalFormatting>
  <conditionalFormatting sqref="L6:M6">
    <cfRule type="containsText" dxfId="495" priority="363" operator="containsText" text="TEL">
      <formula>NOT(ISERROR(SEARCH("TEL",L6)))</formula>
    </cfRule>
    <cfRule type="containsText" dxfId="494" priority="364" operator="containsText" text="Boutik">
      <formula>NOT(ISERROR(SEARCH("Boutik",L6)))</formula>
    </cfRule>
    <cfRule type="containsText" dxfId="493" priority="365" operator="containsText" text="CJC">
      <formula>NOT(ISERROR(SEARCH("CJC",L6)))</formula>
    </cfRule>
    <cfRule type="containsText" dxfId="492" priority="366" operator="containsText" text="maison d'arrêt">
      <formula>NOT(ISERROR(SEARCH("maison d'arrêt",L6)))</formula>
    </cfRule>
    <cfRule type="containsText" dxfId="491" priority="367" operator="containsText" text="CTMA">
      <formula>NOT(ISERROR(SEARCH("CTMA",L6)))</formula>
    </cfRule>
    <cfRule type="containsText" dxfId="490" priority="368" operator="containsText" text="Entretien">
      <formula>NOT(ISERROR(SEARCH("Entretien",L6)))</formula>
    </cfRule>
  </conditionalFormatting>
  <conditionalFormatting sqref="L6:M6">
    <cfRule type="containsText" dxfId="489" priority="361" operator="containsText" text="MDA">
      <formula>NOT(ISERROR(SEARCH("MDA",L6)))</formula>
    </cfRule>
    <cfRule type="containsText" dxfId="488" priority="362" operator="containsText" text="ou entretien">
      <formula>NOT(ISERROR(SEARCH("ou entretien",L6)))</formula>
    </cfRule>
  </conditionalFormatting>
  <conditionalFormatting sqref="N6:O6">
    <cfRule type="containsText" dxfId="487" priority="355" operator="containsText" text="TEL">
      <formula>NOT(ISERROR(SEARCH("TEL",N6)))</formula>
    </cfRule>
    <cfRule type="containsText" dxfId="486" priority="356" operator="containsText" text="Boutik">
      <formula>NOT(ISERROR(SEARCH("Boutik",N6)))</formula>
    </cfRule>
    <cfRule type="containsText" dxfId="485" priority="357" operator="containsText" text="CJC">
      <formula>NOT(ISERROR(SEARCH("CJC",N6)))</formula>
    </cfRule>
    <cfRule type="containsText" dxfId="484" priority="358" operator="containsText" text="maison d'arrêt">
      <formula>NOT(ISERROR(SEARCH("maison d'arrêt",N6)))</formula>
    </cfRule>
    <cfRule type="containsText" dxfId="483" priority="359" operator="containsText" text="CTMA">
      <formula>NOT(ISERROR(SEARCH("CTMA",N6)))</formula>
    </cfRule>
    <cfRule type="containsText" dxfId="482" priority="360" operator="containsText" text="Entretien">
      <formula>NOT(ISERROR(SEARCH("Entretien",N6)))</formula>
    </cfRule>
  </conditionalFormatting>
  <conditionalFormatting sqref="N6:O6">
    <cfRule type="containsText" dxfId="481" priority="353" operator="containsText" text="MDA">
      <formula>NOT(ISERROR(SEARCH("MDA",N6)))</formula>
    </cfRule>
    <cfRule type="containsText" dxfId="480" priority="354" operator="containsText" text="ou entretien">
      <formula>NOT(ISERROR(SEARCH("ou entretien",N6)))</formula>
    </cfRule>
  </conditionalFormatting>
  <conditionalFormatting sqref="L5:M5">
    <cfRule type="containsText" dxfId="479" priority="347" operator="containsText" text="TEL">
      <formula>NOT(ISERROR(SEARCH("TEL",L5)))</formula>
    </cfRule>
    <cfRule type="containsText" dxfId="478" priority="348" operator="containsText" text="Boutik">
      <formula>NOT(ISERROR(SEARCH("Boutik",L5)))</formula>
    </cfRule>
    <cfRule type="containsText" dxfId="477" priority="349" operator="containsText" text="CJC">
      <formula>NOT(ISERROR(SEARCH("CJC",L5)))</formula>
    </cfRule>
    <cfRule type="containsText" dxfId="476" priority="350" operator="containsText" text="maison d'arrêt">
      <formula>NOT(ISERROR(SEARCH("maison d'arrêt",L5)))</formula>
    </cfRule>
    <cfRule type="containsText" dxfId="475" priority="351" operator="containsText" text="CTMA">
      <formula>NOT(ISERROR(SEARCH("CTMA",L5)))</formula>
    </cfRule>
    <cfRule type="containsText" dxfId="474" priority="352" operator="containsText" text="Entretien">
      <formula>NOT(ISERROR(SEARCH("Entretien",L5)))</formula>
    </cfRule>
  </conditionalFormatting>
  <conditionalFormatting sqref="L5:M5">
    <cfRule type="containsText" dxfId="473" priority="345" operator="containsText" text="MDA">
      <formula>NOT(ISERROR(SEARCH("MDA",L5)))</formula>
    </cfRule>
    <cfRule type="containsText" dxfId="472" priority="346" operator="containsText" text="ou entretien">
      <formula>NOT(ISERROR(SEARCH("ou entretien",L5)))</formula>
    </cfRule>
  </conditionalFormatting>
  <conditionalFormatting sqref="D14:E14">
    <cfRule type="containsText" dxfId="471" priority="339" operator="containsText" text="TEL">
      <formula>NOT(ISERROR(SEARCH("TEL",D14)))</formula>
    </cfRule>
    <cfRule type="containsText" dxfId="470" priority="340" operator="containsText" text="Boutik">
      <formula>NOT(ISERROR(SEARCH("Boutik",D14)))</formula>
    </cfRule>
    <cfRule type="containsText" dxfId="469" priority="341" operator="containsText" text="CJC">
      <formula>NOT(ISERROR(SEARCH("CJC",D14)))</formula>
    </cfRule>
    <cfRule type="containsText" dxfId="468" priority="342" operator="containsText" text="maison d'arrêt">
      <formula>NOT(ISERROR(SEARCH("maison d'arrêt",D14)))</formula>
    </cfRule>
    <cfRule type="containsText" dxfId="467" priority="343" operator="containsText" text="CTMA">
      <formula>NOT(ISERROR(SEARCH("CTMA",D14)))</formula>
    </cfRule>
    <cfRule type="containsText" dxfId="466" priority="344" operator="containsText" text="Entretien">
      <formula>NOT(ISERROR(SEARCH("Entretien",D14)))</formula>
    </cfRule>
  </conditionalFormatting>
  <conditionalFormatting sqref="D14:E14">
    <cfRule type="containsText" dxfId="465" priority="337" operator="containsText" text="MDA">
      <formula>NOT(ISERROR(SEARCH("MDA",D14)))</formula>
    </cfRule>
    <cfRule type="containsText" dxfId="464" priority="338" operator="containsText" text="ou entretien">
      <formula>NOT(ISERROR(SEARCH("ou entretien",D14)))</formula>
    </cfRule>
  </conditionalFormatting>
  <conditionalFormatting sqref="V3:W3">
    <cfRule type="containsText" dxfId="463" priority="331" operator="containsText" text="TEL">
      <formula>NOT(ISERROR(SEARCH("TEL",V3)))</formula>
    </cfRule>
    <cfRule type="containsText" dxfId="462" priority="332" operator="containsText" text="Boutik">
      <formula>NOT(ISERROR(SEARCH("Boutik",V3)))</formula>
    </cfRule>
    <cfRule type="containsText" dxfId="461" priority="333" operator="containsText" text="CJC">
      <formula>NOT(ISERROR(SEARCH("CJC",V3)))</formula>
    </cfRule>
    <cfRule type="containsText" dxfId="460" priority="334" operator="containsText" text="maison d'arrêt">
      <formula>NOT(ISERROR(SEARCH("maison d'arrêt",V3)))</formula>
    </cfRule>
    <cfRule type="containsText" dxfId="459" priority="335" operator="containsText" text="CTMA">
      <formula>NOT(ISERROR(SEARCH("CTMA",V3)))</formula>
    </cfRule>
    <cfRule type="containsText" dxfId="458" priority="336" operator="containsText" text="Entretien">
      <formula>NOT(ISERROR(SEARCH("Entretien",V3)))</formula>
    </cfRule>
  </conditionalFormatting>
  <conditionalFormatting sqref="V3:W3">
    <cfRule type="containsText" dxfId="457" priority="329" operator="containsText" text="MDA">
      <formula>NOT(ISERROR(SEARCH("MDA",V3)))</formula>
    </cfRule>
    <cfRule type="containsText" dxfId="456" priority="330" operator="containsText" text="ou entretien">
      <formula>NOT(ISERROR(SEARCH("ou entretien",V3)))</formula>
    </cfRule>
  </conditionalFormatting>
  <conditionalFormatting sqref="T4:U4">
    <cfRule type="containsText" dxfId="455" priority="323" operator="containsText" text="TEL">
      <formula>NOT(ISERROR(SEARCH("TEL",T4)))</formula>
    </cfRule>
    <cfRule type="containsText" dxfId="454" priority="324" operator="containsText" text="Boutik">
      <formula>NOT(ISERROR(SEARCH("Boutik",T4)))</formula>
    </cfRule>
    <cfRule type="containsText" dxfId="453" priority="325" operator="containsText" text="CJC">
      <formula>NOT(ISERROR(SEARCH("CJC",T4)))</formula>
    </cfRule>
    <cfRule type="containsText" dxfId="452" priority="326" operator="containsText" text="maison d'arrêt">
      <formula>NOT(ISERROR(SEARCH("maison d'arrêt",T4)))</formula>
    </cfRule>
    <cfRule type="containsText" dxfId="451" priority="327" operator="containsText" text="CTMA">
      <formula>NOT(ISERROR(SEARCH("CTMA",T4)))</formula>
    </cfRule>
    <cfRule type="containsText" dxfId="450" priority="328" operator="containsText" text="Entretien">
      <formula>NOT(ISERROR(SEARCH("Entretien",T4)))</formula>
    </cfRule>
  </conditionalFormatting>
  <conditionalFormatting sqref="D24:W25">
    <cfRule type="containsText" dxfId="449" priority="315" operator="containsText" text="TEL">
      <formula>NOT(ISERROR(SEARCH("TEL",D24)))</formula>
    </cfRule>
    <cfRule type="containsText" dxfId="448" priority="316" operator="containsText" text="Boutik">
      <formula>NOT(ISERROR(SEARCH("Boutik",D24)))</formula>
    </cfRule>
    <cfRule type="containsText" dxfId="447" priority="317" operator="containsText" text="CJC">
      <formula>NOT(ISERROR(SEARCH("CJC",D24)))</formula>
    </cfRule>
    <cfRule type="containsText" dxfId="446" priority="318" operator="containsText" text="maison d'arrêt">
      <formula>NOT(ISERROR(SEARCH("maison d'arrêt",D24)))</formula>
    </cfRule>
    <cfRule type="containsText" dxfId="445" priority="319" operator="containsText" text="CTMA">
      <formula>NOT(ISERROR(SEARCH("CTMA",D24)))</formula>
    </cfRule>
    <cfRule type="containsText" dxfId="444" priority="320" operator="containsText" text="Entretien">
      <formula>NOT(ISERROR(SEARCH("Entretien",D24)))</formula>
    </cfRule>
  </conditionalFormatting>
  <conditionalFormatting sqref="D24:W25">
    <cfRule type="containsText" dxfId="443" priority="313" operator="containsText" text="MDA">
      <formula>NOT(ISERROR(SEARCH("MDA",D24)))</formula>
    </cfRule>
    <cfRule type="containsText" dxfId="442" priority="314" operator="containsText" text="ou entretien">
      <formula>NOT(ISERROR(SEARCH("ou entretien",D24)))</formula>
    </cfRule>
  </conditionalFormatting>
  <conditionalFormatting sqref="D16:S16 D22:K23 N23:W23 P22:W22 D21:M21 D20:K20 D19:S19 V19:W19 P21:S21 N20:W20 P18:W18 D17:K18 N17:W17 D15:U15 V16:W16">
    <cfRule type="containsText" dxfId="439" priority="307" operator="containsText" text="TEL">
      <formula>NOT(ISERROR(SEARCH("TEL",D15)))</formula>
    </cfRule>
    <cfRule type="containsText" dxfId="438" priority="308" operator="containsText" text="Boutik">
      <formula>NOT(ISERROR(SEARCH("Boutik",D15)))</formula>
    </cfRule>
    <cfRule type="containsText" dxfId="437" priority="309" operator="containsText" text="CJC">
      <formula>NOT(ISERROR(SEARCH("CJC",D15)))</formula>
    </cfRule>
    <cfRule type="containsText" dxfId="436" priority="310" operator="containsText" text="maison d'arrêt">
      <formula>NOT(ISERROR(SEARCH("maison d'arrêt",D15)))</formula>
    </cfRule>
    <cfRule type="containsText" dxfId="435" priority="311" operator="containsText" text="CTMA">
      <formula>NOT(ISERROR(SEARCH("CTMA",D15)))</formula>
    </cfRule>
    <cfRule type="containsText" dxfId="434" priority="312" operator="containsText" text="Entretien">
      <formula>NOT(ISERROR(SEARCH("Entretien",D15)))</formula>
    </cfRule>
  </conditionalFormatting>
  <conditionalFormatting sqref="D16:S16 D22:K23 N23:W23 P22:W22 D21:M21 D20:K20 D19:S19 V19:W19 P21:S21 N20:W20 P18:W18 D17:K18 N17:W17 D15:U15 V16:W16">
    <cfRule type="containsText" dxfId="433" priority="305" operator="containsText" text="MDA">
      <formula>NOT(ISERROR(SEARCH("MDA",D15)))</formula>
    </cfRule>
    <cfRule type="containsText" dxfId="432" priority="306" operator="containsText" text="ou entretien">
      <formula>NOT(ISERROR(SEARCH("ou entretien",D15)))</formula>
    </cfRule>
  </conditionalFormatting>
  <conditionalFormatting sqref="F26:K26 P26:S26 V26:W26">
    <cfRule type="containsText" dxfId="431" priority="299" operator="containsText" text="TEL">
      <formula>NOT(ISERROR(SEARCH("TEL",F26)))</formula>
    </cfRule>
    <cfRule type="containsText" dxfId="430" priority="300" operator="containsText" text="Boutik">
      <formula>NOT(ISERROR(SEARCH("Boutik",F26)))</formula>
    </cfRule>
    <cfRule type="containsText" dxfId="429" priority="301" operator="containsText" text="CJC">
      <formula>NOT(ISERROR(SEARCH("CJC",F26)))</formula>
    </cfRule>
    <cfRule type="containsText" dxfId="428" priority="302" operator="containsText" text="maison d'arrêt">
      <formula>NOT(ISERROR(SEARCH("maison d'arrêt",F26)))</formula>
    </cfRule>
    <cfRule type="containsText" dxfId="427" priority="303" operator="containsText" text="CTMA">
      <formula>NOT(ISERROR(SEARCH("CTMA",F26)))</formula>
    </cfRule>
    <cfRule type="containsText" dxfId="426" priority="304" operator="containsText" text="Entretien">
      <formula>NOT(ISERROR(SEARCH("Entretien",F26)))</formula>
    </cfRule>
  </conditionalFormatting>
  <conditionalFormatting sqref="F26:K26 P26:S26 V26:W26">
    <cfRule type="containsText" dxfId="425" priority="297" operator="containsText" text="MDA">
      <formula>NOT(ISERROR(SEARCH("MDA",F26)))</formula>
    </cfRule>
    <cfRule type="containsText" dxfId="424" priority="298" operator="containsText" text="ou entretien">
      <formula>NOT(ISERROR(SEARCH("ou entretien",F26)))</formula>
    </cfRule>
  </conditionalFormatting>
  <conditionalFormatting sqref="L23:M23">
    <cfRule type="containsText" dxfId="423" priority="291" operator="containsText" text="TEL">
      <formula>NOT(ISERROR(SEARCH("TEL",L23)))</formula>
    </cfRule>
    <cfRule type="containsText" dxfId="422" priority="292" operator="containsText" text="Boutik">
      <formula>NOT(ISERROR(SEARCH("Boutik",L23)))</formula>
    </cfRule>
    <cfRule type="containsText" dxfId="421" priority="293" operator="containsText" text="CJC">
      <formula>NOT(ISERROR(SEARCH("CJC",L23)))</formula>
    </cfRule>
    <cfRule type="containsText" dxfId="420" priority="294" operator="containsText" text="maison d'arrêt">
      <formula>NOT(ISERROR(SEARCH("maison d'arrêt",L23)))</formula>
    </cfRule>
    <cfRule type="containsText" dxfId="419" priority="295" operator="containsText" text="CTMA">
      <formula>NOT(ISERROR(SEARCH("CTMA",L23)))</formula>
    </cfRule>
    <cfRule type="containsText" dxfId="418" priority="296" operator="containsText" text="Entretien">
      <formula>NOT(ISERROR(SEARCH("Entretien",L23)))</formula>
    </cfRule>
  </conditionalFormatting>
  <conditionalFormatting sqref="L23:M23">
    <cfRule type="containsText" dxfId="417" priority="289" operator="containsText" text="MDA">
      <formula>NOT(ISERROR(SEARCH("MDA",L23)))</formula>
    </cfRule>
    <cfRule type="containsText" dxfId="416" priority="290" operator="containsText" text="ou entretien">
      <formula>NOT(ISERROR(SEARCH("ou entretien",L23)))</formula>
    </cfRule>
  </conditionalFormatting>
  <conditionalFormatting sqref="L22:M22">
    <cfRule type="containsText" dxfId="415" priority="283" operator="containsText" text="TEL">
      <formula>NOT(ISERROR(SEARCH("TEL",L22)))</formula>
    </cfRule>
    <cfRule type="containsText" dxfId="414" priority="284" operator="containsText" text="Boutik">
      <formula>NOT(ISERROR(SEARCH("Boutik",L22)))</formula>
    </cfRule>
    <cfRule type="containsText" dxfId="413" priority="285" operator="containsText" text="CJC">
      <formula>NOT(ISERROR(SEARCH("CJC",L22)))</formula>
    </cfRule>
    <cfRule type="containsText" dxfId="412" priority="286" operator="containsText" text="maison d'arrêt">
      <formula>NOT(ISERROR(SEARCH("maison d'arrêt",L22)))</formula>
    </cfRule>
    <cfRule type="containsText" dxfId="411" priority="287" operator="containsText" text="CTMA">
      <formula>NOT(ISERROR(SEARCH("CTMA",L22)))</formula>
    </cfRule>
    <cfRule type="containsText" dxfId="410" priority="288" operator="containsText" text="Entretien">
      <formula>NOT(ISERROR(SEARCH("Entretien",L22)))</formula>
    </cfRule>
  </conditionalFormatting>
  <conditionalFormatting sqref="L22:M22">
    <cfRule type="containsText" dxfId="409" priority="281" operator="containsText" text="MDA">
      <formula>NOT(ISERROR(SEARCH("MDA",L22)))</formula>
    </cfRule>
    <cfRule type="containsText" dxfId="408" priority="282" operator="containsText" text="ou entretien">
      <formula>NOT(ISERROR(SEARCH("ou entretien",L22)))</formula>
    </cfRule>
  </conditionalFormatting>
  <conditionalFormatting sqref="N22:O22">
    <cfRule type="containsText" dxfId="407" priority="275" operator="containsText" text="TEL">
      <formula>NOT(ISERROR(SEARCH("TEL",N22)))</formula>
    </cfRule>
    <cfRule type="containsText" dxfId="406" priority="276" operator="containsText" text="Boutik">
      <formula>NOT(ISERROR(SEARCH("Boutik",N22)))</formula>
    </cfRule>
    <cfRule type="containsText" dxfId="405" priority="277" operator="containsText" text="CJC">
      <formula>NOT(ISERROR(SEARCH("CJC",N22)))</formula>
    </cfRule>
    <cfRule type="containsText" dxfId="404" priority="278" operator="containsText" text="maison d'arrêt">
      <formula>NOT(ISERROR(SEARCH("maison d'arrêt",N22)))</formula>
    </cfRule>
    <cfRule type="containsText" dxfId="403" priority="279" operator="containsText" text="CTMA">
      <formula>NOT(ISERROR(SEARCH("CTMA",N22)))</formula>
    </cfRule>
    <cfRule type="containsText" dxfId="402" priority="280" operator="containsText" text="Entretien">
      <formula>NOT(ISERROR(SEARCH("Entretien",N22)))</formula>
    </cfRule>
  </conditionalFormatting>
  <conditionalFormatting sqref="N22:O22">
    <cfRule type="containsText" dxfId="401" priority="273" operator="containsText" text="MDA">
      <formula>NOT(ISERROR(SEARCH("MDA",N22)))</formula>
    </cfRule>
    <cfRule type="containsText" dxfId="400" priority="274" operator="containsText" text="ou entretien">
      <formula>NOT(ISERROR(SEARCH("ou entretien",N22)))</formula>
    </cfRule>
  </conditionalFormatting>
  <conditionalFormatting sqref="L26:M26">
    <cfRule type="containsText" dxfId="399" priority="267" operator="containsText" text="TEL">
      <formula>NOT(ISERROR(SEARCH("TEL",L26)))</formula>
    </cfRule>
    <cfRule type="containsText" dxfId="398" priority="268" operator="containsText" text="Boutik">
      <formula>NOT(ISERROR(SEARCH("Boutik",L26)))</formula>
    </cfRule>
    <cfRule type="containsText" dxfId="397" priority="269" operator="containsText" text="CJC">
      <formula>NOT(ISERROR(SEARCH("CJC",L26)))</formula>
    </cfRule>
    <cfRule type="containsText" dxfId="396" priority="270" operator="containsText" text="maison d'arrêt">
      <formula>NOT(ISERROR(SEARCH("maison d'arrêt",L26)))</formula>
    </cfRule>
    <cfRule type="containsText" dxfId="395" priority="271" operator="containsText" text="CTMA">
      <formula>NOT(ISERROR(SEARCH("CTMA",L26)))</formula>
    </cfRule>
    <cfRule type="containsText" dxfId="394" priority="272" operator="containsText" text="Entretien">
      <formula>NOT(ISERROR(SEARCH("Entretien",L26)))</formula>
    </cfRule>
  </conditionalFormatting>
  <conditionalFormatting sqref="L26:M26">
    <cfRule type="containsText" dxfId="393" priority="265" operator="containsText" text="MDA">
      <formula>NOT(ISERROR(SEARCH("MDA",L26)))</formula>
    </cfRule>
    <cfRule type="containsText" dxfId="392" priority="266" operator="containsText" text="ou entretien">
      <formula>NOT(ISERROR(SEARCH("ou entretien",L26)))</formula>
    </cfRule>
  </conditionalFormatting>
  <conditionalFormatting sqref="N26:O26">
    <cfRule type="containsText" dxfId="391" priority="259" operator="containsText" text="TEL">
      <formula>NOT(ISERROR(SEARCH("TEL",N26)))</formula>
    </cfRule>
    <cfRule type="containsText" dxfId="390" priority="260" operator="containsText" text="Boutik">
      <formula>NOT(ISERROR(SEARCH("Boutik",N26)))</formula>
    </cfRule>
    <cfRule type="containsText" dxfId="389" priority="261" operator="containsText" text="CJC">
      <formula>NOT(ISERROR(SEARCH("CJC",N26)))</formula>
    </cfRule>
    <cfRule type="containsText" dxfId="388" priority="262" operator="containsText" text="maison d'arrêt">
      <formula>NOT(ISERROR(SEARCH("maison d'arrêt",N26)))</formula>
    </cfRule>
    <cfRule type="containsText" dxfId="387" priority="263" operator="containsText" text="CTMA">
      <formula>NOT(ISERROR(SEARCH("CTMA",N26)))</formula>
    </cfRule>
    <cfRule type="containsText" dxfId="386" priority="264" operator="containsText" text="Entretien">
      <formula>NOT(ISERROR(SEARCH("Entretien",N26)))</formula>
    </cfRule>
  </conditionalFormatting>
  <conditionalFormatting sqref="N26:O26">
    <cfRule type="containsText" dxfId="385" priority="257" operator="containsText" text="MDA">
      <formula>NOT(ISERROR(SEARCH("MDA",N26)))</formula>
    </cfRule>
    <cfRule type="containsText" dxfId="384" priority="258" operator="containsText" text="ou entretien">
      <formula>NOT(ISERROR(SEARCH("ou entretien",N26)))</formula>
    </cfRule>
  </conditionalFormatting>
  <conditionalFormatting sqref="T26:U26">
    <cfRule type="containsText" dxfId="383" priority="251" operator="containsText" text="TEL">
      <formula>NOT(ISERROR(SEARCH("TEL",T26)))</formula>
    </cfRule>
    <cfRule type="containsText" dxfId="382" priority="252" operator="containsText" text="Boutik">
      <formula>NOT(ISERROR(SEARCH("Boutik",T26)))</formula>
    </cfRule>
    <cfRule type="containsText" dxfId="381" priority="253" operator="containsText" text="CJC">
      <formula>NOT(ISERROR(SEARCH("CJC",T26)))</formula>
    </cfRule>
    <cfRule type="containsText" dxfId="380" priority="254" operator="containsText" text="maison d'arrêt">
      <formula>NOT(ISERROR(SEARCH("maison d'arrêt",T26)))</formula>
    </cfRule>
    <cfRule type="containsText" dxfId="379" priority="255" operator="containsText" text="CTMA">
      <formula>NOT(ISERROR(SEARCH("CTMA",T26)))</formula>
    </cfRule>
    <cfRule type="containsText" dxfId="378" priority="256" operator="containsText" text="Entretien">
      <formula>NOT(ISERROR(SEARCH("Entretien",T26)))</formula>
    </cfRule>
  </conditionalFormatting>
  <conditionalFormatting sqref="T26:U26">
    <cfRule type="containsText" dxfId="377" priority="249" operator="containsText" text="MDA">
      <formula>NOT(ISERROR(SEARCH("MDA",T26)))</formula>
    </cfRule>
    <cfRule type="containsText" dxfId="376" priority="250" operator="containsText" text="ou entretien">
      <formula>NOT(ISERROR(SEARCH("ou entretien",T26)))</formula>
    </cfRule>
  </conditionalFormatting>
  <conditionalFormatting sqref="T21:U21">
    <cfRule type="containsText" dxfId="375" priority="243" operator="containsText" text="TEL">
      <formula>NOT(ISERROR(SEARCH("TEL",T21)))</formula>
    </cfRule>
    <cfRule type="containsText" dxfId="374" priority="244" operator="containsText" text="Boutik">
      <formula>NOT(ISERROR(SEARCH("Boutik",T21)))</formula>
    </cfRule>
    <cfRule type="containsText" dxfId="373" priority="245" operator="containsText" text="CJC">
      <formula>NOT(ISERROR(SEARCH("CJC",T21)))</formula>
    </cfRule>
    <cfRule type="containsText" dxfId="372" priority="246" operator="containsText" text="maison d'arrêt">
      <formula>NOT(ISERROR(SEARCH("maison d'arrêt",T21)))</formula>
    </cfRule>
    <cfRule type="containsText" dxfId="371" priority="247" operator="containsText" text="CTMA">
      <formula>NOT(ISERROR(SEARCH("CTMA",T21)))</formula>
    </cfRule>
    <cfRule type="containsText" dxfId="370" priority="248" operator="containsText" text="Entretien">
      <formula>NOT(ISERROR(SEARCH("Entretien",T21)))</formula>
    </cfRule>
  </conditionalFormatting>
  <conditionalFormatting sqref="T21:U21">
    <cfRule type="containsText" dxfId="369" priority="241" operator="containsText" text="MDA">
      <formula>NOT(ISERROR(SEARCH("MDA",T21)))</formula>
    </cfRule>
    <cfRule type="containsText" dxfId="368" priority="242" operator="containsText" text="ou entretien">
      <formula>NOT(ISERROR(SEARCH("ou entretien",T21)))</formula>
    </cfRule>
  </conditionalFormatting>
  <conditionalFormatting sqref="V21:W21">
    <cfRule type="containsText" dxfId="367" priority="235" operator="containsText" text="TEL">
      <formula>NOT(ISERROR(SEARCH("TEL",V21)))</formula>
    </cfRule>
    <cfRule type="containsText" dxfId="366" priority="236" operator="containsText" text="Boutik">
      <formula>NOT(ISERROR(SEARCH("Boutik",V21)))</formula>
    </cfRule>
    <cfRule type="containsText" dxfId="365" priority="237" operator="containsText" text="CJC">
      <formula>NOT(ISERROR(SEARCH("CJC",V21)))</formula>
    </cfRule>
    <cfRule type="containsText" dxfId="364" priority="238" operator="containsText" text="maison d'arrêt">
      <formula>NOT(ISERROR(SEARCH("maison d'arrêt",V21)))</formula>
    </cfRule>
    <cfRule type="containsText" dxfId="363" priority="239" operator="containsText" text="CTMA">
      <formula>NOT(ISERROR(SEARCH("CTMA",V21)))</formula>
    </cfRule>
    <cfRule type="containsText" dxfId="362" priority="240" operator="containsText" text="Entretien">
      <formula>NOT(ISERROR(SEARCH("Entretien",V21)))</formula>
    </cfRule>
  </conditionalFormatting>
  <conditionalFormatting sqref="V21:W21">
    <cfRule type="containsText" dxfId="361" priority="233" operator="containsText" text="MDA">
      <formula>NOT(ISERROR(SEARCH("MDA",V21)))</formula>
    </cfRule>
    <cfRule type="containsText" dxfId="360" priority="234" operator="containsText" text="ou entretien">
      <formula>NOT(ISERROR(SEARCH("ou entretien",V21)))</formula>
    </cfRule>
  </conditionalFormatting>
  <conditionalFormatting sqref="T19:U19">
    <cfRule type="containsText" dxfId="359" priority="227" operator="containsText" text="TEL">
      <formula>NOT(ISERROR(SEARCH("TEL",T19)))</formula>
    </cfRule>
    <cfRule type="containsText" dxfId="358" priority="228" operator="containsText" text="Boutik">
      <formula>NOT(ISERROR(SEARCH("Boutik",T19)))</formula>
    </cfRule>
    <cfRule type="containsText" dxfId="357" priority="229" operator="containsText" text="CJC">
      <formula>NOT(ISERROR(SEARCH("CJC",T19)))</formula>
    </cfRule>
    <cfRule type="containsText" dxfId="356" priority="230" operator="containsText" text="maison d'arrêt">
      <formula>NOT(ISERROR(SEARCH("maison d'arrêt",T19)))</formula>
    </cfRule>
    <cfRule type="containsText" dxfId="355" priority="231" operator="containsText" text="CTMA">
      <formula>NOT(ISERROR(SEARCH("CTMA",T19)))</formula>
    </cfRule>
    <cfRule type="containsText" dxfId="354" priority="232" operator="containsText" text="Entretien">
      <formula>NOT(ISERROR(SEARCH("Entretien",T19)))</formula>
    </cfRule>
  </conditionalFormatting>
  <conditionalFormatting sqref="T19:U19">
    <cfRule type="containsText" dxfId="353" priority="225" operator="containsText" text="MDA">
      <formula>NOT(ISERROR(SEARCH("MDA",T19)))</formula>
    </cfRule>
    <cfRule type="containsText" dxfId="352" priority="226" operator="containsText" text="ou entretien">
      <formula>NOT(ISERROR(SEARCH("ou entretien",T19)))</formula>
    </cfRule>
  </conditionalFormatting>
  <conditionalFormatting sqref="N21:O21">
    <cfRule type="containsText" dxfId="351" priority="219" operator="containsText" text="TEL">
      <formula>NOT(ISERROR(SEARCH("TEL",N21)))</formula>
    </cfRule>
    <cfRule type="containsText" dxfId="350" priority="220" operator="containsText" text="Boutik">
      <formula>NOT(ISERROR(SEARCH("Boutik",N21)))</formula>
    </cfRule>
    <cfRule type="containsText" dxfId="349" priority="221" operator="containsText" text="CJC">
      <formula>NOT(ISERROR(SEARCH("CJC",N21)))</formula>
    </cfRule>
    <cfRule type="containsText" dxfId="348" priority="222" operator="containsText" text="maison d'arrêt">
      <formula>NOT(ISERROR(SEARCH("maison d'arrêt",N21)))</formula>
    </cfRule>
    <cfRule type="containsText" dxfId="347" priority="223" operator="containsText" text="CTMA">
      <formula>NOT(ISERROR(SEARCH("CTMA",N21)))</formula>
    </cfRule>
    <cfRule type="containsText" dxfId="346" priority="224" operator="containsText" text="Entretien">
      <formula>NOT(ISERROR(SEARCH("Entretien",N21)))</formula>
    </cfRule>
  </conditionalFormatting>
  <conditionalFormatting sqref="N21:O21">
    <cfRule type="containsText" dxfId="345" priority="217" operator="containsText" text="MDA">
      <formula>NOT(ISERROR(SEARCH("MDA",N21)))</formula>
    </cfRule>
    <cfRule type="containsText" dxfId="344" priority="218" operator="containsText" text="ou entretien">
      <formula>NOT(ISERROR(SEARCH("ou entretien",N21)))</formula>
    </cfRule>
  </conditionalFormatting>
  <conditionalFormatting sqref="L20:M20">
    <cfRule type="containsText" dxfId="343" priority="211" operator="containsText" text="TEL">
      <formula>NOT(ISERROR(SEARCH("TEL",L20)))</formula>
    </cfRule>
    <cfRule type="containsText" dxfId="342" priority="212" operator="containsText" text="Boutik">
      <formula>NOT(ISERROR(SEARCH("Boutik",L20)))</formula>
    </cfRule>
    <cfRule type="containsText" dxfId="341" priority="213" operator="containsText" text="CJC">
      <formula>NOT(ISERROR(SEARCH("CJC",L20)))</formula>
    </cfRule>
    <cfRule type="containsText" dxfId="340" priority="214" operator="containsText" text="maison d'arrêt">
      <formula>NOT(ISERROR(SEARCH("maison d'arrêt",L20)))</formula>
    </cfRule>
    <cfRule type="containsText" dxfId="339" priority="215" operator="containsText" text="CTMA">
      <formula>NOT(ISERROR(SEARCH("CTMA",L20)))</formula>
    </cfRule>
    <cfRule type="containsText" dxfId="338" priority="216" operator="containsText" text="Entretien">
      <formula>NOT(ISERROR(SEARCH("Entretien",L20)))</formula>
    </cfRule>
  </conditionalFormatting>
  <conditionalFormatting sqref="L20:M20">
    <cfRule type="containsText" dxfId="337" priority="209" operator="containsText" text="MDA">
      <formula>NOT(ISERROR(SEARCH("MDA",L20)))</formula>
    </cfRule>
    <cfRule type="containsText" dxfId="336" priority="210" operator="containsText" text="ou entretien">
      <formula>NOT(ISERROR(SEARCH("ou entretien",L20)))</formula>
    </cfRule>
  </conditionalFormatting>
  <conditionalFormatting sqref="L18:M18">
    <cfRule type="containsText" dxfId="335" priority="203" operator="containsText" text="TEL">
      <formula>NOT(ISERROR(SEARCH("TEL",L18)))</formula>
    </cfRule>
    <cfRule type="containsText" dxfId="334" priority="204" operator="containsText" text="Boutik">
      <formula>NOT(ISERROR(SEARCH("Boutik",L18)))</formula>
    </cfRule>
    <cfRule type="containsText" dxfId="333" priority="205" operator="containsText" text="CJC">
      <formula>NOT(ISERROR(SEARCH("CJC",L18)))</formula>
    </cfRule>
    <cfRule type="containsText" dxfId="332" priority="206" operator="containsText" text="maison d'arrêt">
      <formula>NOT(ISERROR(SEARCH("maison d'arrêt",L18)))</formula>
    </cfRule>
    <cfRule type="containsText" dxfId="331" priority="207" operator="containsText" text="CTMA">
      <formula>NOT(ISERROR(SEARCH("CTMA",L18)))</formula>
    </cfRule>
    <cfRule type="containsText" dxfId="330" priority="208" operator="containsText" text="Entretien">
      <formula>NOT(ISERROR(SEARCH("Entretien",L18)))</formula>
    </cfRule>
  </conditionalFormatting>
  <conditionalFormatting sqref="L18:M18">
    <cfRule type="containsText" dxfId="329" priority="201" operator="containsText" text="MDA">
      <formula>NOT(ISERROR(SEARCH("MDA",L18)))</formula>
    </cfRule>
    <cfRule type="containsText" dxfId="328" priority="202" operator="containsText" text="ou entretien">
      <formula>NOT(ISERROR(SEARCH("ou entretien",L18)))</formula>
    </cfRule>
  </conditionalFormatting>
  <conditionalFormatting sqref="N18:O18">
    <cfRule type="containsText" dxfId="327" priority="195" operator="containsText" text="TEL">
      <formula>NOT(ISERROR(SEARCH("TEL",N18)))</formula>
    </cfRule>
    <cfRule type="containsText" dxfId="326" priority="196" operator="containsText" text="Boutik">
      <formula>NOT(ISERROR(SEARCH("Boutik",N18)))</formula>
    </cfRule>
    <cfRule type="containsText" dxfId="325" priority="197" operator="containsText" text="CJC">
      <formula>NOT(ISERROR(SEARCH("CJC",N18)))</formula>
    </cfRule>
    <cfRule type="containsText" dxfId="324" priority="198" operator="containsText" text="maison d'arrêt">
      <formula>NOT(ISERROR(SEARCH("maison d'arrêt",N18)))</formula>
    </cfRule>
    <cfRule type="containsText" dxfId="323" priority="199" operator="containsText" text="CTMA">
      <formula>NOT(ISERROR(SEARCH("CTMA",N18)))</formula>
    </cfRule>
    <cfRule type="containsText" dxfId="322" priority="200" operator="containsText" text="Entretien">
      <formula>NOT(ISERROR(SEARCH("Entretien",N18)))</formula>
    </cfRule>
  </conditionalFormatting>
  <conditionalFormatting sqref="N18:O18">
    <cfRule type="containsText" dxfId="321" priority="193" operator="containsText" text="MDA">
      <formula>NOT(ISERROR(SEARCH("MDA",N18)))</formula>
    </cfRule>
    <cfRule type="containsText" dxfId="320" priority="194" operator="containsText" text="ou entretien">
      <formula>NOT(ISERROR(SEARCH("ou entretien",N18)))</formula>
    </cfRule>
  </conditionalFormatting>
  <conditionalFormatting sqref="D26:E26">
    <cfRule type="containsText" dxfId="311" priority="179" operator="containsText" text="TEL">
      <formula>NOT(ISERROR(SEARCH("TEL",D26)))</formula>
    </cfRule>
    <cfRule type="containsText" dxfId="310" priority="180" operator="containsText" text="Boutik">
      <formula>NOT(ISERROR(SEARCH("Boutik",D26)))</formula>
    </cfRule>
    <cfRule type="containsText" dxfId="309" priority="181" operator="containsText" text="CJC">
      <formula>NOT(ISERROR(SEARCH("CJC",D26)))</formula>
    </cfRule>
    <cfRule type="containsText" dxfId="308" priority="182" operator="containsText" text="maison d'arrêt">
      <formula>NOT(ISERROR(SEARCH("maison d'arrêt",D26)))</formula>
    </cfRule>
    <cfRule type="containsText" dxfId="307" priority="183" operator="containsText" text="CTMA">
      <formula>NOT(ISERROR(SEARCH("CTMA",D26)))</formula>
    </cfRule>
    <cfRule type="containsText" dxfId="306" priority="184" operator="containsText" text="Entretien">
      <formula>NOT(ISERROR(SEARCH("Entretien",D26)))</formula>
    </cfRule>
  </conditionalFormatting>
  <conditionalFormatting sqref="D26:E26">
    <cfRule type="containsText" dxfId="305" priority="177" operator="containsText" text="MDA">
      <formula>NOT(ISERROR(SEARCH("MDA",D26)))</formula>
    </cfRule>
    <cfRule type="containsText" dxfId="304" priority="178" operator="containsText" text="ou entretien">
      <formula>NOT(ISERROR(SEARCH("ou entretien",D26)))</formula>
    </cfRule>
  </conditionalFormatting>
  <conditionalFormatting sqref="D45:W46">
    <cfRule type="containsText" dxfId="289" priority="155" operator="containsText" text="TEL">
      <formula>NOT(ISERROR(SEARCH("TEL",D45)))</formula>
    </cfRule>
    <cfRule type="containsText" dxfId="288" priority="156" operator="containsText" text="Boutik">
      <formula>NOT(ISERROR(SEARCH("Boutik",D45)))</formula>
    </cfRule>
    <cfRule type="containsText" dxfId="287" priority="157" operator="containsText" text="CJC">
      <formula>NOT(ISERROR(SEARCH("CJC",D45)))</formula>
    </cfRule>
    <cfRule type="containsText" dxfId="286" priority="158" operator="containsText" text="maison d'arrêt">
      <formula>NOT(ISERROR(SEARCH("maison d'arrêt",D45)))</formula>
    </cfRule>
    <cfRule type="containsText" dxfId="285" priority="159" operator="containsText" text="CTMA">
      <formula>NOT(ISERROR(SEARCH("CTMA",D45)))</formula>
    </cfRule>
    <cfRule type="containsText" dxfId="284" priority="160" operator="containsText" text="Entretien">
      <formula>NOT(ISERROR(SEARCH("Entretien",D45)))</formula>
    </cfRule>
  </conditionalFormatting>
  <conditionalFormatting sqref="D45:W46">
    <cfRule type="containsText" dxfId="283" priority="153" operator="containsText" text="MDA">
      <formula>NOT(ISERROR(SEARCH("MDA",D45)))</formula>
    </cfRule>
    <cfRule type="containsText" dxfId="282" priority="154" operator="containsText" text="ou entretien">
      <formula>NOT(ISERROR(SEARCH("ou entretien",D45)))</formula>
    </cfRule>
  </conditionalFormatting>
  <conditionalFormatting sqref="T37:U37">
    <cfRule type="containsText" dxfId="281" priority="1" operator="containsText" text="MDA">
      <formula>NOT(ISERROR(SEARCH("MDA",T37)))</formula>
    </cfRule>
    <cfRule type="containsText" dxfId="280" priority="2" operator="containsText" text="ou entretien">
      <formula>NOT(ISERROR(SEARCH("ou entretien",T37)))</formula>
    </cfRule>
  </conditionalFormatting>
  <conditionalFormatting sqref="D37:S37 D43:K44 N44:W44 P43:W43 D42:M42 D41:K41 D40:S40 V40:W40 P42:S42 N41:W41 P39:W39 D38:K39 N38:W38 D36:U36 V37:W37">
    <cfRule type="containsText" dxfId="279" priority="147" operator="containsText" text="TEL">
      <formula>NOT(ISERROR(SEARCH("TEL",D36)))</formula>
    </cfRule>
    <cfRule type="containsText" dxfId="278" priority="148" operator="containsText" text="Boutik">
      <formula>NOT(ISERROR(SEARCH("Boutik",D36)))</formula>
    </cfRule>
    <cfRule type="containsText" dxfId="277" priority="149" operator="containsText" text="CJC">
      <formula>NOT(ISERROR(SEARCH("CJC",D36)))</formula>
    </cfRule>
    <cfRule type="containsText" dxfId="276" priority="150" operator="containsText" text="maison d'arrêt">
      <formula>NOT(ISERROR(SEARCH("maison d'arrêt",D36)))</formula>
    </cfRule>
    <cfRule type="containsText" dxfId="275" priority="151" operator="containsText" text="CTMA">
      <formula>NOT(ISERROR(SEARCH("CTMA",D36)))</formula>
    </cfRule>
    <cfRule type="containsText" dxfId="274" priority="152" operator="containsText" text="Entretien">
      <formula>NOT(ISERROR(SEARCH("Entretien",D36)))</formula>
    </cfRule>
  </conditionalFormatting>
  <conditionalFormatting sqref="D37:S37 D43:K44 N44:W44 P43:W43 D42:M42 D41:K41 D40:S40 V40:W40 P42:S42 N41:W41 P39:W39 D38:K39 N38:W38 D36:U36 V37:W37">
    <cfRule type="containsText" dxfId="273" priority="145" operator="containsText" text="MDA">
      <formula>NOT(ISERROR(SEARCH("MDA",D36)))</formula>
    </cfRule>
    <cfRule type="containsText" dxfId="272" priority="146" operator="containsText" text="ou entretien">
      <formula>NOT(ISERROR(SEARCH("ou entretien",D36)))</formula>
    </cfRule>
  </conditionalFormatting>
  <conditionalFormatting sqref="F47:K47 P47:S47 V47:W47">
    <cfRule type="containsText" dxfId="271" priority="139" operator="containsText" text="TEL">
      <formula>NOT(ISERROR(SEARCH("TEL",F47)))</formula>
    </cfRule>
    <cfRule type="containsText" dxfId="270" priority="140" operator="containsText" text="Boutik">
      <formula>NOT(ISERROR(SEARCH("Boutik",F47)))</formula>
    </cfRule>
    <cfRule type="containsText" dxfId="269" priority="141" operator="containsText" text="CJC">
      <formula>NOT(ISERROR(SEARCH("CJC",F47)))</formula>
    </cfRule>
    <cfRule type="containsText" dxfId="268" priority="142" operator="containsText" text="maison d'arrêt">
      <formula>NOT(ISERROR(SEARCH("maison d'arrêt",F47)))</formula>
    </cfRule>
    <cfRule type="containsText" dxfId="267" priority="143" operator="containsText" text="CTMA">
      <formula>NOT(ISERROR(SEARCH("CTMA",F47)))</formula>
    </cfRule>
    <cfRule type="containsText" dxfId="266" priority="144" operator="containsText" text="Entretien">
      <formula>NOT(ISERROR(SEARCH("Entretien",F47)))</formula>
    </cfRule>
  </conditionalFormatting>
  <conditionalFormatting sqref="F47:K47 P47:S47 V47:W47">
    <cfRule type="containsText" dxfId="265" priority="137" operator="containsText" text="MDA">
      <formula>NOT(ISERROR(SEARCH("MDA",F47)))</formula>
    </cfRule>
    <cfRule type="containsText" dxfId="264" priority="138" operator="containsText" text="ou entretien">
      <formula>NOT(ISERROR(SEARCH("ou entretien",F47)))</formula>
    </cfRule>
  </conditionalFormatting>
  <conditionalFormatting sqref="L44:M44">
    <cfRule type="containsText" dxfId="263" priority="131" operator="containsText" text="TEL">
      <formula>NOT(ISERROR(SEARCH("TEL",L44)))</formula>
    </cfRule>
    <cfRule type="containsText" dxfId="262" priority="132" operator="containsText" text="Boutik">
      <formula>NOT(ISERROR(SEARCH("Boutik",L44)))</formula>
    </cfRule>
    <cfRule type="containsText" dxfId="261" priority="133" operator="containsText" text="CJC">
      <formula>NOT(ISERROR(SEARCH("CJC",L44)))</formula>
    </cfRule>
    <cfRule type="containsText" dxfId="260" priority="134" operator="containsText" text="maison d'arrêt">
      <formula>NOT(ISERROR(SEARCH("maison d'arrêt",L44)))</formula>
    </cfRule>
    <cfRule type="containsText" dxfId="259" priority="135" operator="containsText" text="CTMA">
      <formula>NOT(ISERROR(SEARCH("CTMA",L44)))</formula>
    </cfRule>
    <cfRule type="containsText" dxfId="258" priority="136" operator="containsText" text="Entretien">
      <formula>NOT(ISERROR(SEARCH("Entretien",L44)))</formula>
    </cfRule>
  </conditionalFormatting>
  <conditionalFormatting sqref="L44:M44">
    <cfRule type="containsText" dxfId="257" priority="129" operator="containsText" text="MDA">
      <formula>NOT(ISERROR(SEARCH("MDA",L44)))</formula>
    </cfRule>
    <cfRule type="containsText" dxfId="256" priority="130" operator="containsText" text="ou entretien">
      <formula>NOT(ISERROR(SEARCH("ou entretien",L44)))</formula>
    </cfRule>
  </conditionalFormatting>
  <conditionalFormatting sqref="L43:M43">
    <cfRule type="containsText" dxfId="255" priority="123" operator="containsText" text="TEL">
      <formula>NOT(ISERROR(SEARCH("TEL",L43)))</formula>
    </cfRule>
    <cfRule type="containsText" dxfId="254" priority="124" operator="containsText" text="Boutik">
      <formula>NOT(ISERROR(SEARCH("Boutik",L43)))</formula>
    </cfRule>
    <cfRule type="containsText" dxfId="253" priority="125" operator="containsText" text="CJC">
      <formula>NOT(ISERROR(SEARCH("CJC",L43)))</formula>
    </cfRule>
    <cfRule type="containsText" dxfId="252" priority="126" operator="containsText" text="maison d'arrêt">
      <formula>NOT(ISERROR(SEARCH("maison d'arrêt",L43)))</formula>
    </cfRule>
    <cfRule type="containsText" dxfId="251" priority="127" operator="containsText" text="CTMA">
      <formula>NOT(ISERROR(SEARCH("CTMA",L43)))</formula>
    </cfRule>
    <cfRule type="containsText" dxfId="250" priority="128" operator="containsText" text="Entretien">
      <formula>NOT(ISERROR(SEARCH("Entretien",L43)))</formula>
    </cfRule>
  </conditionalFormatting>
  <conditionalFormatting sqref="L43:M43">
    <cfRule type="containsText" dxfId="249" priority="121" operator="containsText" text="MDA">
      <formula>NOT(ISERROR(SEARCH("MDA",L43)))</formula>
    </cfRule>
    <cfRule type="containsText" dxfId="248" priority="122" operator="containsText" text="ou entretien">
      <formula>NOT(ISERROR(SEARCH("ou entretien",L43)))</formula>
    </cfRule>
  </conditionalFormatting>
  <conditionalFormatting sqref="N43:O43">
    <cfRule type="containsText" dxfId="247" priority="115" operator="containsText" text="TEL">
      <formula>NOT(ISERROR(SEARCH("TEL",N43)))</formula>
    </cfRule>
    <cfRule type="containsText" dxfId="246" priority="116" operator="containsText" text="Boutik">
      <formula>NOT(ISERROR(SEARCH("Boutik",N43)))</formula>
    </cfRule>
    <cfRule type="containsText" dxfId="245" priority="117" operator="containsText" text="CJC">
      <formula>NOT(ISERROR(SEARCH("CJC",N43)))</formula>
    </cfRule>
    <cfRule type="containsText" dxfId="244" priority="118" operator="containsText" text="maison d'arrêt">
      <formula>NOT(ISERROR(SEARCH("maison d'arrêt",N43)))</formula>
    </cfRule>
    <cfRule type="containsText" dxfId="243" priority="119" operator="containsText" text="CTMA">
      <formula>NOT(ISERROR(SEARCH("CTMA",N43)))</formula>
    </cfRule>
    <cfRule type="containsText" dxfId="242" priority="120" operator="containsText" text="Entretien">
      <formula>NOT(ISERROR(SEARCH("Entretien",N43)))</formula>
    </cfRule>
  </conditionalFormatting>
  <conditionalFormatting sqref="N43:O43">
    <cfRule type="containsText" dxfId="241" priority="113" operator="containsText" text="MDA">
      <formula>NOT(ISERROR(SEARCH("MDA",N43)))</formula>
    </cfRule>
    <cfRule type="containsText" dxfId="240" priority="114" operator="containsText" text="ou entretien">
      <formula>NOT(ISERROR(SEARCH("ou entretien",N43)))</formula>
    </cfRule>
  </conditionalFormatting>
  <conditionalFormatting sqref="L47:M47">
    <cfRule type="containsText" dxfId="239" priority="107" operator="containsText" text="TEL">
      <formula>NOT(ISERROR(SEARCH("TEL",L47)))</formula>
    </cfRule>
    <cfRule type="containsText" dxfId="238" priority="108" operator="containsText" text="Boutik">
      <formula>NOT(ISERROR(SEARCH("Boutik",L47)))</formula>
    </cfRule>
    <cfRule type="containsText" dxfId="237" priority="109" operator="containsText" text="CJC">
      <formula>NOT(ISERROR(SEARCH("CJC",L47)))</formula>
    </cfRule>
    <cfRule type="containsText" dxfId="236" priority="110" operator="containsText" text="maison d'arrêt">
      <formula>NOT(ISERROR(SEARCH("maison d'arrêt",L47)))</formula>
    </cfRule>
    <cfRule type="containsText" dxfId="235" priority="111" operator="containsText" text="CTMA">
      <formula>NOT(ISERROR(SEARCH("CTMA",L47)))</formula>
    </cfRule>
    <cfRule type="containsText" dxfId="234" priority="112" operator="containsText" text="Entretien">
      <formula>NOT(ISERROR(SEARCH("Entretien",L47)))</formula>
    </cfRule>
  </conditionalFormatting>
  <conditionalFormatting sqref="L47:M47">
    <cfRule type="containsText" dxfId="233" priority="105" operator="containsText" text="MDA">
      <formula>NOT(ISERROR(SEARCH("MDA",L47)))</formula>
    </cfRule>
    <cfRule type="containsText" dxfId="232" priority="106" operator="containsText" text="ou entretien">
      <formula>NOT(ISERROR(SEARCH("ou entretien",L47)))</formula>
    </cfRule>
  </conditionalFormatting>
  <conditionalFormatting sqref="N47:O47">
    <cfRule type="containsText" dxfId="231" priority="99" operator="containsText" text="TEL">
      <formula>NOT(ISERROR(SEARCH("TEL",N47)))</formula>
    </cfRule>
    <cfRule type="containsText" dxfId="230" priority="100" operator="containsText" text="Boutik">
      <formula>NOT(ISERROR(SEARCH("Boutik",N47)))</formula>
    </cfRule>
    <cfRule type="containsText" dxfId="229" priority="101" operator="containsText" text="CJC">
      <formula>NOT(ISERROR(SEARCH("CJC",N47)))</formula>
    </cfRule>
    <cfRule type="containsText" dxfId="228" priority="102" operator="containsText" text="maison d'arrêt">
      <formula>NOT(ISERROR(SEARCH("maison d'arrêt",N47)))</formula>
    </cfRule>
    <cfRule type="containsText" dxfId="227" priority="103" operator="containsText" text="CTMA">
      <formula>NOT(ISERROR(SEARCH("CTMA",N47)))</formula>
    </cfRule>
    <cfRule type="containsText" dxfId="226" priority="104" operator="containsText" text="Entretien">
      <formula>NOT(ISERROR(SEARCH("Entretien",N47)))</formula>
    </cfRule>
  </conditionalFormatting>
  <conditionalFormatting sqref="N47:O47">
    <cfRule type="containsText" dxfId="225" priority="97" operator="containsText" text="MDA">
      <formula>NOT(ISERROR(SEARCH("MDA",N47)))</formula>
    </cfRule>
    <cfRule type="containsText" dxfId="224" priority="98" operator="containsText" text="ou entretien">
      <formula>NOT(ISERROR(SEARCH("ou entretien",N47)))</formula>
    </cfRule>
  </conditionalFormatting>
  <conditionalFormatting sqref="T47:U47">
    <cfRule type="containsText" dxfId="223" priority="91" operator="containsText" text="TEL">
      <formula>NOT(ISERROR(SEARCH("TEL",T47)))</formula>
    </cfRule>
    <cfRule type="containsText" dxfId="222" priority="92" operator="containsText" text="Boutik">
      <formula>NOT(ISERROR(SEARCH("Boutik",T47)))</formula>
    </cfRule>
    <cfRule type="containsText" dxfId="221" priority="93" operator="containsText" text="CJC">
      <formula>NOT(ISERROR(SEARCH("CJC",T47)))</formula>
    </cfRule>
    <cfRule type="containsText" dxfId="220" priority="94" operator="containsText" text="maison d'arrêt">
      <formula>NOT(ISERROR(SEARCH("maison d'arrêt",T47)))</formula>
    </cfRule>
    <cfRule type="containsText" dxfId="219" priority="95" operator="containsText" text="CTMA">
      <formula>NOT(ISERROR(SEARCH("CTMA",T47)))</formula>
    </cfRule>
    <cfRule type="containsText" dxfId="218" priority="96" operator="containsText" text="Entretien">
      <formula>NOT(ISERROR(SEARCH("Entretien",T47)))</formula>
    </cfRule>
  </conditionalFormatting>
  <conditionalFormatting sqref="T47:U47">
    <cfRule type="containsText" dxfId="217" priority="89" operator="containsText" text="MDA">
      <formula>NOT(ISERROR(SEARCH("MDA",T47)))</formula>
    </cfRule>
    <cfRule type="containsText" dxfId="216" priority="90" operator="containsText" text="ou entretien">
      <formula>NOT(ISERROR(SEARCH("ou entretien",T47)))</formula>
    </cfRule>
  </conditionalFormatting>
  <conditionalFormatting sqref="T42:U42">
    <cfRule type="containsText" dxfId="215" priority="83" operator="containsText" text="TEL">
      <formula>NOT(ISERROR(SEARCH("TEL",T42)))</formula>
    </cfRule>
    <cfRule type="containsText" dxfId="214" priority="84" operator="containsText" text="Boutik">
      <formula>NOT(ISERROR(SEARCH("Boutik",T42)))</formula>
    </cfRule>
    <cfRule type="containsText" dxfId="213" priority="85" operator="containsText" text="CJC">
      <formula>NOT(ISERROR(SEARCH("CJC",T42)))</formula>
    </cfRule>
    <cfRule type="containsText" dxfId="212" priority="86" operator="containsText" text="maison d'arrêt">
      <formula>NOT(ISERROR(SEARCH("maison d'arrêt",T42)))</formula>
    </cfRule>
    <cfRule type="containsText" dxfId="211" priority="87" operator="containsText" text="CTMA">
      <formula>NOT(ISERROR(SEARCH("CTMA",T42)))</formula>
    </cfRule>
    <cfRule type="containsText" dxfId="210" priority="88" operator="containsText" text="Entretien">
      <formula>NOT(ISERROR(SEARCH("Entretien",T42)))</formula>
    </cfRule>
  </conditionalFormatting>
  <conditionalFormatting sqref="T42:U42">
    <cfRule type="containsText" dxfId="209" priority="81" operator="containsText" text="MDA">
      <formula>NOT(ISERROR(SEARCH("MDA",T42)))</formula>
    </cfRule>
    <cfRule type="containsText" dxfId="208" priority="82" operator="containsText" text="ou entretien">
      <formula>NOT(ISERROR(SEARCH("ou entretien",T42)))</formula>
    </cfRule>
  </conditionalFormatting>
  <conditionalFormatting sqref="V42:W42">
    <cfRule type="containsText" dxfId="207" priority="75" operator="containsText" text="TEL">
      <formula>NOT(ISERROR(SEARCH("TEL",V42)))</formula>
    </cfRule>
    <cfRule type="containsText" dxfId="206" priority="76" operator="containsText" text="Boutik">
      <formula>NOT(ISERROR(SEARCH("Boutik",V42)))</formula>
    </cfRule>
    <cfRule type="containsText" dxfId="205" priority="77" operator="containsText" text="CJC">
      <formula>NOT(ISERROR(SEARCH("CJC",V42)))</formula>
    </cfRule>
    <cfRule type="containsText" dxfId="204" priority="78" operator="containsText" text="maison d'arrêt">
      <formula>NOT(ISERROR(SEARCH("maison d'arrêt",V42)))</formula>
    </cfRule>
    <cfRule type="containsText" dxfId="203" priority="79" operator="containsText" text="CTMA">
      <formula>NOT(ISERROR(SEARCH("CTMA",V42)))</formula>
    </cfRule>
    <cfRule type="containsText" dxfId="202" priority="80" operator="containsText" text="Entretien">
      <formula>NOT(ISERROR(SEARCH("Entretien",V42)))</formula>
    </cfRule>
  </conditionalFormatting>
  <conditionalFormatting sqref="V42:W42">
    <cfRule type="containsText" dxfId="201" priority="73" operator="containsText" text="MDA">
      <formula>NOT(ISERROR(SEARCH("MDA",V42)))</formula>
    </cfRule>
    <cfRule type="containsText" dxfId="200" priority="74" operator="containsText" text="ou entretien">
      <formula>NOT(ISERROR(SEARCH("ou entretien",V42)))</formula>
    </cfRule>
  </conditionalFormatting>
  <conditionalFormatting sqref="T40:U40">
    <cfRule type="containsText" dxfId="199" priority="67" operator="containsText" text="TEL">
      <formula>NOT(ISERROR(SEARCH("TEL",T40)))</formula>
    </cfRule>
    <cfRule type="containsText" dxfId="198" priority="68" operator="containsText" text="Boutik">
      <formula>NOT(ISERROR(SEARCH("Boutik",T40)))</formula>
    </cfRule>
    <cfRule type="containsText" dxfId="197" priority="69" operator="containsText" text="CJC">
      <formula>NOT(ISERROR(SEARCH("CJC",T40)))</formula>
    </cfRule>
    <cfRule type="containsText" dxfId="196" priority="70" operator="containsText" text="maison d'arrêt">
      <formula>NOT(ISERROR(SEARCH("maison d'arrêt",T40)))</formula>
    </cfRule>
    <cfRule type="containsText" dxfId="195" priority="71" operator="containsText" text="CTMA">
      <formula>NOT(ISERROR(SEARCH("CTMA",T40)))</formula>
    </cfRule>
    <cfRule type="containsText" dxfId="194" priority="72" operator="containsText" text="Entretien">
      <formula>NOT(ISERROR(SEARCH("Entretien",T40)))</formula>
    </cfRule>
  </conditionalFormatting>
  <conditionalFormatting sqref="T40:U40">
    <cfRule type="containsText" dxfId="193" priority="65" operator="containsText" text="MDA">
      <formula>NOT(ISERROR(SEARCH("MDA",T40)))</formula>
    </cfRule>
    <cfRule type="containsText" dxfId="192" priority="66" operator="containsText" text="ou entretien">
      <formula>NOT(ISERROR(SEARCH("ou entretien",T40)))</formula>
    </cfRule>
  </conditionalFormatting>
  <conditionalFormatting sqref="N42:O42">
    <cfRule type="containsText" dxfId="191" priority="59" operator="containsText" text="TEL">
      <formula>NOT(ISERROR(SEARCH("TEL",N42)))</formula>
    </cfRule>
    <cfRule type="containsText" dxfId="190" priority="60" operator="containsText" text="Boutik">
      <formula>NOT(ISERROR(SEARCH("Boutik",N42)))</formula>
    </cfRule>
    <cfRule type="containsText" dxfId="189" priority="61" operator="containsText" text="CJC">
      <formula>NOT(ISERROR(SEARCH("CJC",N42)))</formula>
    </cfRule>
    <cfRule type="containsText" dxfId="188" priority="62" operator="containsText" text="maison d'arrêt">
      <formula>NOT(ISERROR(SEARCH("maison d'arrêt",N42)))</formula>
    </cfRule>
    <cfRule type="containsText" dxfId="187" priority="63" operator="containsText" text="CTMA">
      <formula>NOT(ISERROR(SEARCH("CTMA",N42)))</formula>
    </cfRule>
    <cfRule type="containsText" dxfId="186" priority="64" operator="containsText" text="Entretien">
      <formula>NOT(ISERROR(SEARCH("Entretien",N42)))</formula>
    </cfRule>
  </conditionalFormatting>
  <conditionalFormatting sqref="N42:O42">
    <cfRule type="containsText" dxfId="185" priority="57" operator="containsText" text="MDA">
      <formula>NOT(ISERROR(SEARCH("MDA",N42)))</formula>
    </cfRule>
    <cfRule type="containsText" dxfId="184" priority="58" operator="containsText" text="ou entretien">
      <formula>NOT(ISERROR(SEARCH("ou entretien",N42)))</formula>
    </cfRule>
  </conditionalFormatting>
  <conditionalFormatting sqref="L41:M41">
    <cfRule type="containsText" dxfId="183" priority="51" operator="containsText" text="TEL">
      <formula>NOT(ISERROR(SEARCH("TEL",L41)))</formula>
    </cfRule>
    <cfRule type="containsText" dxfId="182" priority="52" operator="containsText" text="Boutik">
      <formula>NOT(ISERROR(SEARCH("Boutik",L41)))</formula>
    </cfRule>
    <cfRule type="containsText" dxfId="181" priority="53" operator="containsText" text="CJC">
      <formula>NOT(ISERROR(SEARCH("CJC",L41)))</formula>
    </cfRule>
    <cfRule type="containsText" dxfId="180" priority="54" operator="containsText" text="maison d'arrêt">
      <formula>NOT(ISERROR(SEARCH("maison d'arrêt",L41)))</formula>
    </cfRule>
    <cfRule type="containsText" dxfId="179" priority="55" operator="containsText" text="CTMA">
      <formula>NOT(ISERROR(SEARCH("CTMA",L41)))</formula>
    </cfRule>
    <cfRule type="containsText" dxfId="178" priority="56" operator="containsText" text="Entretien">
      <formula>NOT(ISERROR(SEARCH("Entretien",L41)))</formula>
    </cfRule>
  </conditionalFormatting>
  <conditionalFormatting sqref="L41:M41">
    <cfRule type="containsText" dxfId="177" priority="49" operator="containsText" text="MDA">
      <formula>NOT(ISERROR(SEARCH("MDA",L41)))</formula>
    </cfRule>
    <cfRule type="containsText" dxfId="176" priority="50" operator="containsText" text="ou entretien">
      <formula>NOT(ISERROR(SEARCH("ou entretien",L41)))</formula>
    </cfRule>
  </conditionalFormatting>
  <conditionalFormatting sqref="L39:M39">
    <cfRule type="containsText" dxfId="175" priority="43" operator="containsText" text="TEL">
      <formula>NOT(ISERROR(SEARCH("TEL",L39)))</formula>
    </cfRule>
    <cfRule type="containsText" dxfId="174" priority="44" operator="containsText" text="Boutik">
      <formula>NOT(ISERROR(SEARCH("Boutik",L39)))</formula>
    </cfRule>
    <cfRule type="containsText" dxfId="173" priority="45" operator="containsText" text="CJC">
      <formula>NOT(ISERROR(SEARCH("CJC",L39)))</formula>
    </cfRule>
    <cfRule type="containsText" dxfId="172" priority="46" operator="containsText" text="maison d'arrêt">
      <formula>NOT(ISERROR(SEARCH("maison d'arrêt",L39)))</formula>
    </cfRule>
    <cfRule type="containsText" dxfId="171" priority="47" operator="containsText" text="CTMA">
      <formula>NOT(ISERROR(SEARCH("CTMA",L39)))</formula>
    </cfRule>
    <cfRule type="containsText" dxfId="170" priority="48" operator="containsText" text="Entretien">
      <formula>NOT(ISERROR(SEARCH("Entretien",L39)))</formula>
    </cfRule>
  </conditionalFormatting>
  <conditionalFormatting sqref="L39:M39">
    <cfRule type="containsText" dxfId="169" priority="41" operator="containsText" text="MDA">
      <formula>NOT(ISERROR(SEARCH("MDA",L39)))</formula>
    </cfRule>
    <cfRule type="containsText" dxfId="168" priority="42" operator="containsText" text="ou entretien">
      <formula>NOT(ISERROR(SEARCH("ou entretien",L39)))</formula>
    </cfRule>
  </conditionalFormatting>
  <conditionalFormatting sqref="N39:O39">
    <cfRule type="containsText" dxfId="167" priority="35" operator="containsText" text="TEL">
      <formula>NOT(ISERROR(SEARCH("TEL",N39)))</formula>
    </cfRule>
    <cfRule type="containsText" dxfId="166" priority="36" operator="containsText" text="Boutik">
      <formula>NOT(ISERROR(SEARCH("Boutik",N39)))</formula>
    </cfRule>
    <cfRule type="containsText" dxfId="165" priority="37" operator="containsText" text="CJC">
      <formula>NOT(ISERROR(SEARCH("CJC",N39)))</formula>
    </cfRule>
    <cfRule type="containsText" dxfId="164" priority="38" operator="containsText" text="maison d'arrêt">
      <formula>NOT(ISERROR(SEARCH("maison d'arrêt",N39)))</formula>
    </cfRule>
    <cfRule type="containsText" dxfId="163" priority="39" operator="containsText" text="CTMA">
      <formula>NOT(ISERROR(SEARCH("CTMA",N39)))</formula>
    </cfRule>
    <cfRule type="containsText" dxfId="162" priority="40" operator="containsText" text="Entretien">
      <formula>NOT(ISERROR(SEARCH("Entretien",N39)))</formula>
    </cfRule>
  </conditionalFormatting>
  <conditionalFormatting sqref="N39:O39">
    <cfRule type="containsText" dxfId="161" priority="33" operator="containsText" text="MDA">
      <formula>NOT(ISERROR(SEARCH("MDA",N39)))</formula>
    </cfRule>
    <cfRule type="containsText" dxfId="160" priority="34" operator="containsText" text="ou entretien">
      <formula>NOT(ISERROR(SEARCH("ou entretien",N39)))</formula>
    </cfRule>
  </conditionalFormatting>
  <conditionalFormatting sqref="L38:M38">
    <cfRule type="containsText" dxfId="159" priority="27" operator="containsText" text="TEL">
      <formula>NOT(ISERROR(SEARCH("TEL",L38)))</formula>
    </cfRule>
    <cfRule type="containsText" dxfId="158" priority="28" operator="containsText" text="Boutik">
      <formula>NOT(ISERROR(SEARCH("Boutik",L38)))</formula>
    </cfRule>
    <cfRule type="containsText" dxfId="157" priority="29" operator="containsText" text="CJC">
      <formula>NOT(ISERROR(SEARCH("CJC",L38)))</formula>
    </cfRule>
    <cfRule type="containsText" dxfId="156" priority="30" operator="containsText" text="maison d'arrêt">
      <formula>NOT(ISERROR(SEARCH("maison d'arrêt",L38)))</formula>
    </cfRule>
    <cfRule type="containsText" dxfId="155" priority="31" operator="containsText" text="CTMA">
      <formula>NOT(ISERROR(SEARCH("CTMA",L38)))</formula>
    </cfRule>
    <cfRule type="containsText" dxfId="154" priority="32" operator="containsText" text="Entretien">
      <formula>NOT(ISERROR(SEARCH("Entretien",L38)))</formula>
    </cfRule>
  </conditionalFormatting>
  <conditionalFormatting sqref="L38:M38">
    <cfRule type="containsText" dxfId="153" priority="25" operator="containsText" text="MDA">
      <formula>NOT(ISERROR(SEARCH("MDA",L38)))</formula>
    </cfRule>
    <cfRule type="containsText" dxfId="152" priority="26" operator="containsText" text="ou entretien">
      <formula>NOT(ISERROR(SEARCH("ou entretien",L38)))</formula>
    </cfRule>
  </conditionalFormatting>
  <conditionalFormatting sqref="D47:E47">
    <cfRule type="containsText" dxfId="151" priority="19" operator="containsText" text="TEL">
      <formula>NOT(ISERROR(SEARCH("TEL",D47)))</formula>
    </cfRule>
    <cfRule type="containsText" dxfId="150" priority="20" operator="containsText" text="Boutik">
      <formula>NOT(ISERROR(SEARCH("Boutik",D47)))</formula>
    </cfRule>
    <cfRule type="containsText" dxfId="149" priority="21" operator="containsText" text="CJC">
      <formula>NOT(ISERROR(SEARCH("CJC",D47)))</formula>
    </cfRule>
    <cfRule type="containsText" dxfId="148" priority="22" operator="containsText" text="maison d'arrêt">
      <formula>NOT(ISERROR(SEARCH("maison d'arrêt",D47)))</formula>
    </cfRule>
    <cfRule type="containsText" dxfId="147" priority="23" operator="containsText" text="CTMA">
      <formula>NOT(ISERROR(SEARCH("CTMA",D47)))</formula>
    </cfRule>
    <cfRule type="containsText" dxfId="146" priority="24" operator="containsText" text="Entretien">
      <formula>NOT(ISERROR(SEARCH("Entretien",D47)))</formula>
    </cfRule>
  </conditionalFormatting>
  <conditionalFormatting sqref="D47:E47">
    <cfRule type="containsText" dxfId="145" priority="17" operator="containsText" text="MDA">
      <formula>NOT(ISERROR(SEARCH("MDA",D47)))</formula>
    </cfRule>
    <cfRule type="containsText" dxfId="144" priority="18" operator="containsText" text="ou entretien">
      <formula>NOT(ISERROR(SEARCH("ou entretien",D47)))</formula>
    </cfRule>
  </conditionalFormatting>
  <conditionalFormatting sqref="V36:W36">
    <cfRule type="containsText" dxfId="143" priority="11" operator="containsText" text="TEL">
      <formula>NOT(ISERROR(SEARCH("TEL",V36)))</formula>
    </cfRule>
    <cfRule type="containsText" dxfId="142" priority="12" operator="containsText" text="Boutik">
      <formula>NOT(ISERROR(SEARCH("Boutik",V36)))</formula>
    </cfRule>
    <cfRule type="containsText" dxfId="141" priority="13" operator="containsText" text="CJC">
      <formula>NOT(ISERROR(SEARCH("CJC",V36)))</formula>
    </cfRule>
    <cfRule type="containsText" dxfId="140" priority="14" operator="containsText" text="maison d'arrêt">
      <formula>NOT(ISERROR(SEARCH("maison d'arrêt",V36)))</formula>
    </cfRule>
    <cfRule type="containsText" dxfId="139" priority="15" operator="containsText" text="CTMA">
      <formula>NOT(ISERROR(SEARCH("CTMA",V36)))</formula>
    </cfRule>
    <cfRule type="containsText" dxfId="138" priority="16" operator="containsText" text="Entretien">
      <formula>NOT(ISERROR(SEARCH("Entretien",V36)))</formula>
    </cfRule>
  </conditionalFormatting>
  <conditionalFormatting sqref="V36:W36">
    <cfRule type="containsText" dxfId="137" priority="9" operator="containsText" text="MDA">
      <formula>NOT(ISERROR(SEARCH("MDA",V36)))</formula>
    </cfRule>
    <cfRule type="containsText" dxfId="136" priority="10" operator="containsText" text="ou entretien">
      <formula>NOT(ISERROR(SEARCH("ou entretien",V36)))</formula>
    </cfRule>
  </conditionalFormatting>
  <conditionalFormatting sqref="T37:U37">
    <cfRule type="containsText" dxfId="135" priority="3" operator="containsText" text="TEL">
      <formula>NOT(ISERROR(SEARCH("TEL",T37)))</formula>
    </cfRule>
    <cfRule type="containsText" dxfId="134" priority="4" operator="containsText" text="Boutik">
      <formula>NOT(ISERROR(SEARCH("Boutik",T37)))</formula>
    </cfRule>
    <cfRule type="containsText" dxfId="133" priority="5" operator="containsText" text="CJC">
      <formula>NOT(ISERROR(SEARCH("CJC",T37)))</formula>
    </cfRule>
    <cfRule type="containsText" dxfId="132" priority="6" operator="containsText" text="maison d'arrêt">
      <formula>NOT(ISERROR(SEARCH("maison d'arrêt",T37)))</formula>
    </cfRule>
    <cfRule type="containsText" dxfId="131" priority="7" operator="containsText" text="CTMA">
      <formula>NOT(ISERROR(SEARCH("CTMA",T37)))</formula>
    </cfRule>
    <cfRule type="containsText" dxfId="130" priority="8" operator="containsText" text="Entretien">
      <formula>NOT(ISERROR(SEARCH("Entretien",T37)))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3">
    <tabColor rgb="FFFFC000"/>
  </sheetPr>
  <dimension ref="A1:CO61"/>
  <sheetViews>
    <sheetView showGridLines="0" showZeros="0" zoomScale="70" zoomScaleNormal="70" workbookViewId="0">
      <selection activeCell="R3" sqref="R3"/>
    </sheetView>
  </sheetViews>
  <sheetFormatPr baseColWidth="10" defaultRowHeight="12.75"/>
  <cols>
    <col min="1" max="1" width="11" customWidth="1"/>
    <col min="2" max="2" width="4.85546875" customWidth="1"/>
    <col min="3" max="12" width="5.28515625" customWidth="1"/>
    <col min="13" max="13" width="15.7109375" customWidth="1"/>
    <col min="14" max="14" width="2.28515625" customWidth="1"/>
    <col min="15" max="23" width="9.7109375" customWidth="1"/>
    <col min="33" max="33" width="14.42578125" customWidth="1"/>
    <col min="41" max="41" width="19.42578125" customWidth="1"/>
  </cols>
  <sheetData>
    <row r="1" spans="1:41" s="32" customFormat="1" ht="33" customHeight="1">
      <c r="A1" s="417"/>
      <c r="B1" s="459"/>
      <c r="C1" s="459"/>
      <c r="D1" s="459"/>
      <c r="E1" s="459"/>
      <c r="F1" s="418"/>
      <c r="G1" s="570"/>
      <c r="H1" s="571"/>
      <c r="I1" s="571"/>
      <c r="J1" s="571"/>
      <c r="K1" s="571"/>
      <c r="L1" s="571"/>
      <c r="M1" s="571"/>
      <c r="N1" s="44"/>
      <c r="O1" s="572" t="s">
        <v>0</v>
      </c>
      <c r="P1" s="572"/>
      <c r="Q1" s="572"/>
      <c r="R1" s="572"/>
      <c r="S1" s="572"/>
      <c r="T1" s="572"/>
      <c r="U1" s="572"/>
      <c r="V1" s="572"/>
      <c r="W1" s="572"/>
      <c r="AO1" s="323" t="s">
        <v>193</v>
      </c>
    </row>
    <row r="2" spans="1:41" ht="27.75" customHeight="1">
      <c r="A2" s="728">
        <f>IF(D2="Janvier",1,IF(D2="Fevrier",2,IF(D2="Mars",3,IF(D2="Avril",4,IF(D2="Mai",5,IF(D2="Juin",6,IF(D2="Juillet",7,IF(D2="Aout",8,IF(D2="Septembre",9,IF(D2="Octobre",10,IF(D2="Novembre",11,IF(D2="Decembre",12,))))))))))))</f>
        <v>1</v>
      </c>
      <c r="B2" s="729" t="s">
        <v>1</v>
      </c>
      <c r="C2" s="729"/>
      <c r="D2" s="652" t="s">
        <v>189</v>
      </c>
      <c r="E2" s="652"/>
      <c r="F2" s="652"/>
      <c r="G2" s="652"/>
      <c r="H2" s="651">
        <v>2013</v>
      </c>
      <c r="I2" s="651"/>
      <c r="J2" s="151"/>
      <c r="K2" s="152" t="s">
        <v>2</v>
      </c>
      <c r="L2" s="662">
        <f>VLOOKUP(Q3,horaires!$A$3:$V$84,2)</f>
        <v>0</v>
      </c>
      <c r="M2" s="662"/>
      <c r="N2" s="662"/>
      <c r="O2" s="662"/>
      <c r="P2" s="662"/>
      <c r="Q2" s="662"/>
      <c r="R2" s="577" t="s">
        <v>25</v>
      </c>
      <c r="S2" s="577"/>
      <c r="T2" s="577"/>
      <c r="U2" s="577"/>
      <c r="V2" s="577"/>
      <c r="W2" s="364"/>
      <c r="Y2" s="299"/>
      <c r="Z2" s="299"/>
      <c r="AA2" s="1"/>
      <c r="AO2" s="324">
        <f>ROUND(DATE(H2,4,MOD(234-11*MOD(H2,19),30))/7,0)*7-6</f>
        <v>41364</v>
      </c>
    </row>
    <row r="3" spans="1:41" ht="27.75" customHeight="1">
      <c r="A3" s="561"/>
      <c r="B3" s="562"/>
      <c r="C3" s="562"/>
      <c r="D3" s="360"/>
      <c r="E3" s="29"/>
      <c r="F3" s="27"/>
      <c r="G3" s="49"/>
      <c r="H3" s="26"/>
      <c r="I3" s="26"/>
      <c r="J3" s="26"/>
      <c r="K3" s="65" t="s">
        <v>3</v>
      </c>
      <c r="L3" s="661" t="str">
        <f>VLOOKUP(Q3,horaires!$A$3:$V$84,3)</f>
        <v>MARYVONNE</v>
      </c>
      <c r="M3" s="661"/>
      <c r="N3" s="661"/>
      <c r="O3" s="661"/>
      <c r="P3" s="661"/>
      <c r="Q3" s="28">
        <v>62</v>
      </c>
      <c r="R3" s="38"/>
      <c r="S3" s="38"/>
      <c r="T3" s="38"/>
      <c r="U3" s="39"/>
      <c r="V3" s="65" t="s">
        <v>23</v>
      </c>
      <c r="W3" s="363"/>
      <c r="Y3" s="1"/>
      <c r="Z3" s="1"/>
      <c r="AA3" s="1"/>
      <c r="AO3" s="320"/>
    </row>
    <row r="4" spans="1:41" ht="27.75" customHeight="1">
      <c r="A4" s="659">
        <v>41302</v>
      </c>
      <c r="B4" s="660"/>
      <c r="C4" s="660"/>
      <c r="D4" s="660"/>
      <c r="E4" s="660"/>
      <c r="F4" s="660"/>
      <c r="G4" s="660"/>
      <c r="H4" s="660"/>
      <c r="I4" s="26"/>
      <c r="J4" s="26"/>
      <c r="K4" s="27"/>
      <c r="L4" s="362"/>
      <c r="M4" s="362"/>
      <c r="N4" s="1"/>
      <c r="O4" s="179"/>
      <c r="P4" s="179"/>
      <c r="Q4" s="179"/>
      <c r="R4" s="569" t="s">
        <v>26</v>
      </c>
      <c r="S4" s="569"/>
      <c r="T4" s="569"/>
      <c r="U4" s="569"/>
      <c r="V4" s="569"/>
      <c r="W4" s="363"/>
      <c r="Y4" s="299"/>
      <c r="Z4" s="299"/>
      <c r="AA4" s="1"/>
      <c r="AO4" s="321"/>
    </row>
    <row r="5" spans="1:41" ht="27.75" customHeight="1">
      <c r="A5" s="730"/>
      <c r="B5" s="335"/>
      <c r="C5" s="334"/>
      <c r="D5" s="334"/>
      <c r="E5" s="334"/>
      <c r="F5" s="334"/>
      <c r="G5" s="334"/>
      <c r="H5" s="334"/>
      <c r="I5" s="26"/>
      <c r="J5" s="26"/>
      <c r="K5" s="264"/>
      <c r="L5" s="362"/>
      <c r="M5" s="362"/>
      <c r="N5" s="260"/>
      <c r="O5" s="1"/>
      <c r="P5" s="167"/>
      <c r="Q5" s="167"/>
      <c r="R5" s="658" t="s">
        <v>103</v>
      </c>
      <c r="S5" s="658"/>
      <c r="T5" s="658"/>
      <c r="U5" s="658"/>
      <c r="V5" s="658"/>
      <c r="W5" s="363"/>
      <c r="AO5" s="322" t="s">
        <v>192</v>
      </c>
    </row>
    <row r="6" spans="1:41" s="1" customFormat="1" ht="27.75" customHeight="1">
      <c r="A6" s="257"/>
      <c r="B6" s="255"/>
      <c r="C6" s="255"/>
      <c r="D6" s="727" t="s">
        <v>4</v>
      </c>
      <c r="E6" s="9"/>
      <c r="F6" s="169"/>
      <c r="G6" s="535"/>
      <c r="H6" s="535"/>
      <c r="I6" s="535"/>
      <c r="J6" s="535"/>
      <c r="K6" s="535"/>
      <c r="L6" s="535"/>
      <c r="M6" s="535"/>
      <c r="N6" s="261"/>
      <c r="O6" s="656" t="s">
        <v>104</v>
      </c>
      <c r="P6" s="656"/>
      <c r="Q6" s="656"/>
      <c r="R6" s="656"/>
      <c r="S6" s="656"/>
      <c r="T6" s="656"/>
      <c r="U6" s="656"/>
      <c r="V6" s="262"/>
      <c r="W6" s="731"/>
      <c r="AO6" s="732">
        <f>DATE(H2,1,1)</f>
        <v>41275</v>
      </c>
    </row>
    <row r="7" spans="1:41" ht="30" customHeight="1" thickBot="1">
      <c r="A7" s="719"/>
      <c r="B7" s="720"/>
      <c r="C7" s="721" t="s">
        <v>118</v>
      </c>
      <c r="D7" s="722"/>
      <c r="E7" s="722"/>
      <c r="F7" s="722"/>
      <c r="G7" s="722"/>
      <c r="H7" s="722"/>
      <c r="I7" s="722"/>
      <c r="J7" s="722"/>
      <c r="K7" s="722"/>
      <c r="L7" s="722"/>
      <c r="M7" s="723"/>
      <c r="N7" s="544">
        <f>SUM(N9:N39)</f>
        <v>0</v>
      </c>
      <c r="O7" s="724" t="s">
        <v>20</v>
      </c>
      <c r="P7" s="725"/>
      <c r="Q7" s="725"/>
      <c r="R7" s="725"/>
      <c r="S7" s="725"/>
      <c r="T7" s="725"/>
      <c r="U7" s="725"/>
      <c r="V7" s="725"/>
      <c r="W7" s="726"/>
      <c r="Y7" s="718"/>
      <c r="AO7" s="732">
        <f>DATE(H2,5,1)</f>
        <v>41395</v>
      </c>
    </row>
    <row r="8" spans="1:41" s="8" customFormat="1" ht="30.75" customHeight="1" thickBot="1">
      <c r="A8" s="607" t="s">
        <v>94</v>
      </c>
      <c r="B8" s="608"/>
      <c r="C8" s="618" t="s">
        <v>47</v>
      </c>
      <c r="D8" s="619"/>
      <c r="E8" s="619"/>
      <c r="F8" s="619"/>
      <c r="G8" s="619"/>
      <c r="H8" s="619"/>
      <c r="I8" s="619"/>
      <c r="J8" s="619"/>
      <c r="K8" s="619"/>
      <c r="L8" s="620"/>
      <c r="M8" s="621" t="s">
        <v>108</v>
      </c>
      <c r="N8" s="653"/>
      <c r="O8" s="611" t="s">
        <v>93</v>
      </c>
      <c r="P8" s="588" t="s">
        <v>100</v>
      </c>
      <c r="Q8" s="588" t="str">
        <f>IF(S49="","","congés RTT")</f>
        <v/>
      </c>
      <c r="R8" s="588" t="s">
        <v>101</v>
      </c>
      <c r="S8" s="588" t="str">
        <f>IF(U43="","",IF(U43="J.D. (5)","Congés de conversion prime (JD)"))</f>
        <v/>
      </c>
      <c r="T8" s="588" t="s">
        <v>102</v>
      </c>
      <c r="U8" s="588" t="s">
        <v>21</v>
      </c>
      <c r="V8" s="588" t="s">
        <v>31</v>
      </c>
      <c r="W8" s="590" t="str">
        <f>IF(L3="AUDREY","réduction tps grossesse","maladie")</f>
        <v>maladie</v>
      </c>
      <c r="AA8" s="72"/>
      <c r="AB8" s="88"/>
      <c r="AE8" s="675"/>
      <c r="AH8" s="90"/>
      <c r="AO8" s="732">
        <f>DATE(H2,5,8)</f>
        <v>41402</v>
      </c>
    </row>
    <row r="9" spans="1:41" s="12" customFormat="1" ht="57.75" customHeight="1" thickBot="1">
      <c r="A9" s="609"/>
      <c r="B9" s="610"/>
      <c r="C9" s="613" t="s">
        <v>190</v>
      </c>
      <c r="D9" s="614"/>
      <c r="E9" s="614"/>
      <c r="F9" s="615"/>
      <c r="G9" s="613" t="s">
        <v>191</v>
      </c>
      <c r="H9" s="614"/>
      <c r="I9" s="614"/>
      <c r="J9" s="615"/>
      <c r="K9" s="616" t="s">
        <v>194</v>
      </c>
      <c r="L9" s="617"/>
      <c r="M9" s="622"/>
      <c r="N9" s="653"/>
      <c r="O9" s="612"/>
      <c r="P9" s="589"/>
      <c r="Q9" s="589"/>
      <c r="R9" s="589"/>
      <c r="S9" s="589"/>
      <c r="T9" s="589"/>
      <c r="U9" s="589"/>
      <c r="V9" s="589"/>
      <c r="W9" s="591"/>
      <c r="X9" s="336"/>
      <c r="AO9" s="732">
        <f>DATE(H2,7,14)</f>
        <v>41469</v>
      </c>
    </row>
    <row r="10" spans="1:41" s="19" customFormat="1" ht="27.75" customHeight="1">
      <c r="A10" s="315">
        <f>DATE(H2,A2,1)</f>
        <v>41275</v>
      </c>
      <c r="B10" s="328">
        <f>DATE(H2,A2,1)</f>
        <v>41275</v>
      </c>
      <c r="C10" s="680">
        <v>0.375</v>
      </c>
      <c r="D10" s="681"/>
      <c r="E10" s="682">
        <v>0.5</v>
      </c>
      <c r="F10" s="681"/>
      <c r="G10" s="682">
        <v>0.58333333333333337</v>
      </c>
      <c r="H10" s="681"/>
      <c r="I10" s="682">
        <v>0.75</v>
      </c>
      <c r="J10" s="710"/>
      <c r="K10" s="714">
        <f t="shared" ref="K10:K13" si="0">AE10</f>
        <v>6.9999999999999991</v>
      </c>
      <c r="L10" s="714"/>
      <c r="M10" s="711"/>
      <c r="N10" s="654"/>
      <c r="O10" s="655"/>
      <c r="P10" s="325"/>
      <c r="Q10" s="251"/>
      <c r="R10" s="251"/>
      <c r="S10" s="252"/>
      <c r="T10" s="252"/>
      <c r="U10" s="326"/>
      <c r="V10" s="326"/>
      <c r="W10" s="327"/>
      <c r="X10" s="10"/>
      <c r="Y10" s="672">
        <f>C10</f>
        <v>0.375</v>
      </c>
      <c r="Z10" s="672">
        <f>E10</f>
        <v>0.5</v>
      </c>
      <c r="AA10" s="673">
        <f>(Z10-Y10)</f>
        <v>0.125</v>
      </c>
      <c r="AB10" s="674">
        <f>G10</f>
        <v>0.58333333333333337</v>
      </c>
      <c r="AC10" s="674">
        <f>I10</f>
        <v>0.75</v>
      </c>
      <c r="AD10" s="673">
        <f>AC10-AB10</f>
        <v>0.16666666666666663</v>
      </c>
      <c r="AE10" s="683">
        <f>((AA10+AD10)-INT(AA10+AD10))*24</f>
        <v>6.9999999999999991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732">
        <f>DATE(H2,8,15)</f>
        <v>41501</v>
      </c>
    </row>
    <row r="11" spans="1:41" s="10" customFormat="1" ht="27.75" customHeight="1">
      <c r="A11" s="263">
        <f t="shared" ref="A11:B26" si="1">IF(MONTH(A10+1)=$A$2,A10+1,"")</f>
        <v>41276</v>
      </c>
      <c r="B11" s="329">
        <f t="shared" si="1"/>
        <v>41276</v>
      </c>
      <c r="C11" s="680"/>
      <c r="D11" s="681"/>
      <c r="E11" s="682"/>
      <c r="F11" s="681"/>
      <c r="G11" s="682"/>
      <c r="H11" s="681"/>
      <c r="I11" s="682"/>
      <c r="J11" s="710"/>
      <c r="K11" s="714">
        <f t="shared" si="0"/>
        <v>0</v>
      </c>
      <c r="L11" s="714"/>
      <c r="M11" s="712"/>
      <c r="N11" s="654"/>
      <c r="O11" s="655"/>
      <c r="P11" s="266"/>
      <c r="Q11" s="251"/>
      <c r="R11" s="251"/>
      <c r="S11" s="252"/>
      <c r="T11" s="250"/>
      <c r="U11" s="250"/>
      <c r="V11" s="267"/>
      <c r="W11" s="300"/>
      <c r="Y11" s="672">
        <f t="shared" ref="Y11:Y40" si="2">C11</f>
        <v>0</v>
      </c>
      <c r="Z11" s="672">
        <f t="shared" ref="Z11:Z40" si="3">E11</f>
        <v>0</v>
      </c>
      <c r="AA11" s="673">
        <f t="shared" ref="AA11:AA40" si="4">Z11-Y11</f>
        <v>0</v>
      </c>
      <c r="AB11" s="674">
        <f t="shared" ref="AB11:AB40" si="5">G11</f>
        <v>0</v>
      </c>
      <c r="AC11" s="674">
        <f t="shared" ref="AC11:AC40" si="6">I11</f>
        <v>0</v>
      </c>
      <c r="AD11" s="673">
        <f t="shared" ref="AD11:AD40" si="7">AC11-AB11</f>
        <v>0</v>
      </c>
      <c r="AE11" s="683">
        <f t="shared" ref="AE11:AE40" si="8">((AA11+AD11)-INT(AA11+AD11))*24</f>
        <v>0</v>
      </c>
      <c r="AO11" s="732">
        <f>DATE(H2,11,1)</f>
        <v>41579</v>
      </c>
    </row>
    <row r="12" spans="1:41" s="10" customFormat="1" ht="27.75" customHeight="1">
      <c r="A12" s="263">
        <f t="shared" si="1"/>
        <v>41277</v>
      </c>
      <c r="B12" s="329">
        <f t="shared" si="1"/>
        <v>41277</v>
      </c>
      <c r="C12" s="680">
        <v>0.375</v>
      </c>
      <c r="D12" s="681"/>
      <c r="E12" s="682">
        <v>0.54166666666666663</v>
      </c>
      <c r="F12" s="681"/>
      <c r="G12" s="682">
        <v>0.58333333333333337</v>
      </c>
      <c r="H12" s="681"/>
      <c r="I12" s="682">
        <v>0.75</v>
      </c>
      <c r="J12" s="710"/>
      <c r="K12" s="714">
        <f t="shared" si="0"/>
        <v>7.9999999999999982</v>
      </c>
      <c r="L12" s="714"/>
      <c r="M12" s="712"/>
      <c r="N12" s="654"/>
      <c r="O12" s="365"/>
      <c r="P12" s="250"/>
      <c r="Q12" s="251"/>
      <c r="R12" s="251"/>
      <c r="S12" s="250"/>
      <c r="T12" s="252"/>
      <c r="U12" s="249"/>
      <c r="V12" s="253"/>
      <c r="W12" s="301"/>
      <c r="Y12" s="672">
        <f t="shared" si="2"/>
        <v>0.375</v>
      </c>
      <c r="Z12" s="672">
        <f t="shared" si="3"/>
        <v>0.54166666666666663</v>
      </c>
      <c r="AA12" s="673">
        <f t="shared" si="4"/>
        <v>0.16666666666666663</v>
      </c>
      <c r="AB12" s="674">
        <f t="shared" si="5"/>
        <v>0.58333333333333337</v>
      </c>
      <c r="AC12" s="674">
        <f t="shared" si="6"/>
        <v>0.75</v>
      </c>
      <c r="AD12" s="673">
        <f t="shared" si="7"/>
        <v>0.16666666666666663</v>
      </c>
      <c r="AE12" s="683">
        <f t="shared" si="8"/>
        <v>7.9999999999999982</v>
      </c>
      <c r="AO12" s="732">
        <f>DATE(H2,11,11)</f>
        <v>41589</v>
      </c>
    </row>
    <row r="13" spans="1:41" s="10" customFormat="1" ht="27.75" customHeight="1">
      <c r="A13" s="263">
        <f t="shared" si="1"/>
        <v>41278</v>
      </c>
      <c r="B13" s="329">
        <f t="shared" si="1"/>
        <v>41278</v>
      </c>
      <c r="C13" s="680"/>
      <c r="D13" s="681"/>
      <c r="E13" s="682"/>
      <c r="F13" s="681"/>
      <c r="G13" s="682">
        <v>0.5625</v>
      </c>
      <c r="H13" s="681"/>
      <c r="I13" s="682">
        <v>0.72916666666666663</v>
      </c>
      <c r="J13" s="710"/>
      <c r="K13" s="714">
        <f t="shared" si="0"/>
        <v>3.9999999999999991</v>
      </c>
      <c r="L13" s="714"/>
      <c r="M13" s="712"/>
      <c r="N13" s="654"/>
      <c r="O13" s="365"/>
      <c r="P13" s="268"/>
      <c r="Q13" s="251"/>
      <c r="R13" s="269"/>
      <c r="S13" s="270"/>
      <c r="T13" s="270"/>
      <c r="U13" s="249"/>
      <c r="V13" s="271"/>
      <c r="W13" s="301"/>
      <c r="Y13" s="672">
        <f t="shared" si="2"/>
        <v>0</v>
      </c>
      <c r="Z13" s="672">
        <f t="shared" si="3"/>
        <v>0</v>
      </c>
      <c r="AA13" s="673">
        <f t="shared" si="4"/>
        <v>0</v>
      </c>
      <c r="AB13" s="674">
        <f t="shared" si="5"/>
        <v>0.5625</v>
      </c>
      <c r="AC13" s="674">
        <f t="shared" si="6"/>
        <v>0.72916666666666663</v>
      </c>
      <c r="AD13" s="673">
        <f t="shared" si="7"/>
        <v>0.16666666666666663</v>
      </c>
      <c r="AE13" s="683">
        <f t="shared" si="8"/>
        <v>3.9999999999999991</v>
      </c>
      <c r="AO13" s="732">
        <f>DATE(H2,12,25)</f>
        <v>41633</v>
      </c>
    </row>
    <row r="14" spans="1:41" s="10" customFormat="1" ht="27.75" customHeight="1">
      <c r="A14" s="263">
        <f t="shared" si="1"/>
        <v>41279</v>
      </c>
      <c r="B14" s="329">
        <f t="shared" si="1"/>
        <v>41279</v>
      </c>
      <c r="C14" s="680"/>
      <c r="D14" s="681"/>
      <c r="E14" s="682"/>
      <c r="F14" s="681"/>
      <c r="G14" s="682"/>
      <c r="H14" s="681"/>
      <c r="I14" s="682"/>
      <c r="J14" s="710"/>
      <c r="K14" s="714">
        <f t="shared" ref="K11:K40" si="9">AE14</f>
        <v>0</v>
      </c>
      <c r="L14" s="714"/>
      <c r="M14" s="712"/>
      <c r="N14" s="654"/>
      <c r="O14" s="365"/>
      <c r="P14" s="272"/>
      <c r="Q14" s="251"/>
      <c r="R14" s="251"/>
      <c r="S14" s="252"/>
      <c r="T14" s="251"/>
      <c r="U14" s="249"/>
      <c r="V14" s="271"/>
      <c r="W14" s="301"/>
      <c r="Y14" s="672">
        <f t="shared" si="2"/>
        <v>0</v>
      </c>
      <c r="Z14" s="672">
        <f t="shared" si="3"/>
        <v>0</v>
      </c>
      <c r="AA14" s="673">
        <f t="shared" si="4"/>
        <v>0</v>
      </c>
      <c r="AB14" s="674">
        <f t="shared" si="5"/>
        <v>0</v>
      </c>
      <c r="AC14" s="674">
        <f t="shared" si="6"/>
        <v>0</v>
      </c>
      <c r="AD14" s="673">
        <f t="shared" si="7"/>
        <v>0</v>
      </c>
      <c r="AE14" s="683">
        <f t="shared" si="8"/>
        <v>0</v>
      </c>
      <c r="AO14" s="733">
        <f>AO2+1</f>
        <v>41365</v>
      </c>
    </row>
    <row r="15" spans="1:41" s="10" customFormat="1" ht="27.75" customHeight="1">
      <c r="A15" s="263">
        <f t="shared" si="1"/>
        <v>41280</v>
      </c>
      <c r="B15" s="329">
        <f t="shared" si="1"/>
        <v>41280</v>
      </c>
      <c r="C15" s="680"/>
      <c r="D15" s="681"/>
      <c r="E15" s="682"/>
      <c r="F15" s="681"/>
      <c r="G15" s="682"/>
      <c r="H15" s="681"/>
      <c r="I15" s="682"/>
      <c r="J15" s="710"/>
      <c r="K15" s="714">
        <f t="shared" si="9"/>
        <v>0</v>
      </c>
      <c r="L15" s="714"/>
      <c r="M15" s="712"/>
      <c r="N15" s="654"/>
      <c r="O15" s="365"/>
      <c r="P15" s="268"/>
      <c r="Q15" s="251"/>
      <c r="R15" s="251"/>
      <c r="S15" s="252"/>
      <c r="T15" s="251"/>
      <c r="U15" s="249"/>
      <c r="V15" s="267"/>
      <c r="W15" s="301"/>
      <c r="Y15" s="672">
        <f t="shared" si="2"/>
        <v>0</v>
      </c>
      <c r="Z15" s="672">
        <f t="shared" si="3"/>
        <v>0</v>
      </c>
      <c r="AA15" s="673">
        <f t="shared" si="4"/>
        <v>0</v>
      </c>
      <c r="AB15" s="674">
        <f t="shared" si="5"/>
        <v>0</v>
      </c>
      <c r="AC15" s="674">
        <f t="shared" si="6"/>
        <v>0</v>
      </c>
      <c r="AD15" s="673">
        <f t="shared" si="7"/>
        <v>0</v>
      </c>
      <c r="AE15" s="683">
        <f t="shared" si="8"/>
        <v>0</v>
      </c>
      <c r="AO15" s="733">
        <f>AO2+39</f>
        <v>41403</v>
      </c>
    </row>
    <row r="16" spans="1:41" s="10" customFormat="1" ht="27.75" customHeight="1">
      <c r="A16" s="263">
        <f t="shared" si="1"/>
        <v>41281</v>
      </c>
      <c r="B16" s="329">
        <f t="shared" si="1"/>
        <v>41281</v>
      </c>
      <c r="C16" s="676">
        <v>0</v>
      </c>
      <c r="D16" s="677"/>
      <c r="E16" s="678">
        <v>0</v>
      </c>
      <c r="F16" s="679"/>
      <c r="G16" s="682">
        <v>0.52083333333333337</v>
      </c>
      <c r="H16" s="681"/>
      <c r="I16" s="682">
        <v>0.83333333333333337</v>
      </c>
      <c r="J16" s="710"/>
      <c r="K16" s="714">
        <f t="shared" si="9"/>
        <v>7.5</v>
      </c>
      <c r="L16" s="714"/>
      <c r="M16" s="712"/>
      <c r="N16" s="654"/>
      <c r="O16" s="361"/>
      <c r="P16" s="268"/>
      <c r="Q16" s="251"/>
      <c r="R16" s="251"/>
      <c r="S16" s="252"/>
      <c r="T16" s="251"/>
      <c r="U16" s="249"/>
      <c r="V16" s="267"/>
      <c r="W16" s="302"/>
      <c r="Y16" s="672">
        <f>C16</f>
        <v>0</v>
      </c>
      <c r="Z16" s="672">
        <f t="shared" si="3"/>
        <v>0</v>
      </c>
      <c r="AA16" s="673">
        <f>Z16-Y16</f>
        <v>0</v>
      </c>
      <c r="AB16" s="674">
        <f t="shared" si="5"/>
        <v>0.52083333333333337</v>
      </c>
      <c r="AC16" s="674">
        <f t="shared" si="6"/>
        <v>0.83333333333333337</v>
      </c>
      <c r="AD16" s="673">
        <f t="shared" si="7"/>
        <v>0.3125</v>
      </c>
      <c r="AE16" s="683">
        <f t="shared" si="8"/>
        <v>7.5</v>
      </c>
      <c r="AO16" s="733">
        <f>AO2+50</f>
        <v>41414</v>
      </c>
    </row>
    <row r="17" spans="1:93" s="10" customFormat="1" ht="27.75" customHeight="1">
      <c r="A17" s="263">
        <f t="shared" si="1"/>
        <v>41282</v>
      </c>
      <c r="B17" s="329">
        <f t="shared" si="1"/>
        <v>41282</v>
      </c>
      <c r="C17" s="680">
        <v>0.375</v>
      </c>
      <c r="D17" s="681"/>
      <c r="E17" s="682">
        <v>0.5</v>
      </c>
      <c r="F17" s="681"/>
      <c r="G17" s="682">
        <v>0.58333333333333337</v>
      </c>
      <c r="H17" s="681"/>
      <c r="I17" s="682">
        <v>0.75</v>
      </c>
      <c r="J17" s="710"/>
      <c r="K17" s="714">
        <f t="shared" si="9"/>
        <v>6.9999999999999991</v>
      </c>
      <c r="L17" s="714"/>
      <c r="M17" s="712"/>
      <c r="N17" s="654"/>
      <c r="O17" s="365"/>
      <c r="P17" s="251"/>
      <c r="Q17" s="251"/>
      <c r="R17" s="251"/>
      <c r="S17" s="252"/>
      <c r="T17" s="251"/>
      <c r="U17" s="249"/>
      <c r="V17" s="267"/>
      <c r="W17" s="302"/>
      <c r="Y17" s="672">
        <f t="shared" si="2"/>
        <v>0.375</v>
      </c>
      <c r="Z17" s="672">
        <f t="shared" si="3"/>
        <v>0.5</v>
      </c>
      <c r="AA17" s="673">
        <f t="shared" si="4"/>
        <v>0.125</v>
      </c>
      <c r="AB17" s="674">
        <f t="shared" si="5"/>
        <v>0.58333333333333337</v>
      </c>
      <c r="AC17" s="674">
        <f t="shared" si="6"/>
        <v>0.75</v>
      </c>
      <c r="AD17" s="673">
        <f t="shared" si="7"/>
        <v>0.16666666666666663</v>
      </c>
      <c r="AE17" s="683">
        <f t="shared" si="8"/>
        <v>6.9999999999999991</v>
      </c>
    </row>
    <row r="18" spans="1:93" s="10" customFormat="1" ht="27.75" customHeight="1">
      <c r="A18" s="263">
        <f t="shared" si="1"/>
        <v>41283</v>
      </c>
      <c r="B18" s="329">
        <f t="shared" si="1"/>
        <v>41283</v>
      </c>
      <c r="C18" s="680"/>
      <c r="D18" s="681"/>
      <c r="E18" s="682"/>
      <c r="F18" s="681"/>
      <c r="G18" s="682"/>
      <c r="H18" s="681"/>
      <c r="I18" s="682"/>
      <c r="J18" s="710"/>
      <c r="K18" s="714">
        <f t="shared" si="9"/>
        <v>0</v>
      </c>
      <c r="L18" s="714"/>
      <c r="M18" s="712"/>
      <c r="N18" s="654"/>
      <c r="O18" s="365"/>
      <c r="P18" s="252"/>
      <c r="Q18" s="251"/>
      <c r="R18" s="251"/>
      <c r="S18" s="252"/>
      <c r="T18" s="251"/>
      <c r="U18" s="249"/>
      <c r="V18" s="267"/>
      <c r="W18" s="302"/>
      <c r="Y18" s="672">
        <f t="shared" si="2"/>
        <v>0</v>
      </c>
      <c r="Z18" s="672">
        <f t="shared" si="3"/>
        <v>0</v>
      </c>
      <c r="AA18" s="673">
        <f t="shared" si="4"/>
        <v>0</v>
      </c>
      <c r="AB18" s="674">
        <f t="shared" si="5"/>
        <v>0</v>
      </c>
      <c r="AC18" s="674">
        <f t="shared" si="6"/>
        <v>0</v>
      </c>
      <c r="AD18" s="673">
        <f t="shared" si="7"/>
        <v>0</v>
      </c>
      <c r="AE18" s="683">
        <f t="shared" si="8"/>
        <v>0</v>
      </c>
    </row>
    <row r="19" spans="1:93" s="10" customFormat="1" ht="27.75" customHeight="1">
      <c r="A19" s="263">
        <f t="shared" si="1"/>
        <v>41284</v>
      </c>
      <c r="B19" s="329">
        <f t="shared" si="1"/>
        <v>41284</v>
      </c>
      <c r="C19" s="680">
        <v>0.375</v>
      </c>
      <c r="D19" s="681"/>
      <c r="E19" s="682">
        <v>0.54166666666666663</v>
      </c>
      <c r="F19" s="681"/>
      <c r="G19" s="682">
        <v>0.58333333333333337</v>
      </c>
      <c r="H19" s="681"/>
      <c r="I19" s="682">
        <v>0.75</v>
      </c>
      <c r="J19" s="710"/>
      <c r="K19" s="714">
        <f t="shared" si="9"/>
        <v>7.9999999999999982</v>
      </c>
      <c r="L19" s="714"/>
      <c r="M19" s="712"/>
      <c r="N19" s="654"/>
      <c r="O19" s="365"/>
      <c r="P19" s="252"/>
      <c r="Q19" s="251"/>
      <c r="R19" s="251"/>
      <c r="S19" s="252"/>
      <c r="T19" s="251"/>
      <c r="U19" s="273"/>
      <c r="V19" s="254"/>
      <c r="W19" s="302"/>
      <c r="Y19" s="672">
        <f t="shared" si="2"/>
        <v>0.375</v>
      </c>
      <c r="Z19" s="672">
        <f t="shared" si="3"/>
        <v>0.54166666666666663</v>
      </c>
      <c r="AA19" s="673">
        <f t="shared" si="4"/>
        <v>0.16666666666666663</v>
      </c>
      <c r="AB19" s="674">
        <f t="shared" si="5"/>
        <v>0.58333333333333337</v>
      </c>
      <c r="AC19" s="674">
        <f t="shared" si="6"/>
        <v>0.75</v>
      </c>
      <c r="AD19" s="673">
        <f t="shared" si="7"/>
        <v>0.16666666666666663</v>
      </c>
      <c r="AE19" s="683">
        <f t="shared" si="8"/>
        <v>7.9999999999999982</v>
      </c>
    </row>
    <row r="20" spans="1:93" s="10" customFormat="1" ht="27.75" customHeight="1">
      <c r="A20" s="263">
        <f t="shared" si="1"/>
        <v>41285</v>
      </c>
      <c r="B20" s="329">
        <f t="shared" si="1"/>
        <v>41285</v>
      </c>
      <c r="C20" s="680"/>
      <c r="D20" s="681"/>
      <c r="E20" s="682"/>
      <c r="F20" s="681"/>
      <c r="G20" s="682">
        <v>0.5625</v>
      </c>
      <c r="H20" s="681"/>
      <c r="I20" s="682">
        <v>0.72916666666666663</v>
      </c>
      <c r="J20" s="710"/>
      <c r="K20" s="714">
        <f t="shared" si="9"/>
        <v>3.9999999999999991</v>
      </c>
      <c r="L20" s="714"/>
      <c r="M20" s="712"/>
      <c r="N20" s="654"/>
      <c r="O20" s="365"/>
      <c r="P20" s="265"/>
      <c r="Q20" s="251"/>
      <c r="R20" s="251"/>
      <c r="S20" s="274"/>
      <c r="T20" s="269"/>
      <c r="U20" s="275"/>
      <c r="V20" s="269"/>
      <c r="W20" s="303"/>
      <c r="Y20" s="672">
        <f t="shared" si="2"/>
        <v>0</v>
      </c>
      <c r="Z20" s="672">
        <f t="shared" si="3"/>
        <v>0</v>
      </c>
      <c r="AA20" s="673">
        <f t="shared" si="4"/>
        <v>0</v>
      </c>
      <c r="AB20" s="674">
        <f t="shared" si="5"/>
        <v>0.5625</v>
      </c>
      <c r="AC20" s="674">
        <f t="shared" si="6"/>
        <v>0.72916666666666663</v>
      </c>
      <c r="AD20" s="673">
        <f t="shared" si="7"/>
        <v>0.16666666666666663</v>
      </c>
      <c r="AE20" s="683">
        <f t="shared" si="8"/>
        <v>3.9999999999999991</v>
      </c>
    </row>
    <row r="21" spans="1:93" s="10" customFormat="1" ht="27.75" customHeight="1">
      <c r="A21" s="263">
        <f t="shared" si="1"/>
        <v>41286</v>
      </c>
      <c r="B21" s="329">
        <f t="shared" si="1"/>
        <v>41286</v>
      </c>
      <c r="C21" s="680"/>
      <c r="D21" s="681"/>
      <c r="E21" s="682"/>
      <c r="F21" s="681"/>
      <c r="G21" s="682"/>
      <c r="H21" s="681"/>
      <c r="I21" s="682"/>
      <c r="J21" s="710"/>
      <c r="K21" s="714">
        <f t="shared" si="9"/>
        <v>0</v>
      </c>
      <c r="L21" s="714"/>
      <c r="M21" s="712"/>
      <c r="N21" s="654"/>
      <c r="O21" s="365"/>
      <c r="P21" s="276"/>
      <c r="Q21" s="251"/>
      <c r="R21" s="251"/>
      <c r="S21" s="252"/>
      <c r="T21" s="251"/>
      <c r="U21" s="273"/>
      <c r="V21" s="254"/>
      <c r="W21" s="302"/>
      <c r="Y21" s="672">
        <f t="shared" si="2"/>
        <v>0</v>
      </c>
      <c r="Z21" s="672">
        <f t="shared" si="3"/>
        <v>0</v>
      </c>
      <c r="AA21" s="673">
        <f t="shared" si="4"/>
        <v>0</v>
      </c>
      <c r="AB21" s="674">
        <f t="shared" si="5"/>
        <v>0</v>
      </c>
      <c r="AC21" s="674">
        <f t="shared" si="6"/>
        <v>0</v>
      </c>
      <c r="AD21" s="673">
        <f t="shared" si="7"/>
        <v>0</v>
      </c>
      <c r="AE21" s="683">
        <f t="shared" si="8"/>
        <v>0</v>
      </c>
    </row>
    <row r="22" spans="1:93" s="10" customFormat="1" ht="27.75" customHeight="1">
      <c r="A22" s="263">
        <f t="shared" si="1"/>
        <v>41287</v>
      </c>
      <c r="B22" s="329">
        <f t="shared" si="1"/>
        <v>41287</v>
      </c>
      <c r="C22" s="680"/>
      <c r="D22" s="681"/>
      <c r="E22" s="682"/>
      <c r="F22" s="681"/>
      <c r="G22" s="682"/>
      <c r="H22" s="681"/>
      <c r="I22" s="682"/>
      <c r="J22" s="710"/>
      <c r="K22" s="714">
        <f t="shared" si="9"/>
        <v>0</v>
      </c>
      <c r="L22" s="714"/>
      <c r="M22" s="712"/>
      <c r="N22" s="654"/>
      <c r="O22" s="365"/>
      <c r="P22" s="265"/>
      <c r="Q22" s="251"/>
      <c r="R22" s="251"/>
      <c r="S22" s="252"/>
      <c r="T22" s="251"/>
      <c r="U22" s="273"/>
      <c r="V22" s="254"/>
      <c r="W22" s="302"/>
      <c r="Y22" s="672">
        <f t="shared" si="2"/>
        <v>0</v>
      </c>
      <c r="Z22" s="672">
        <f t="shared" si="3"/>
        <v>0</v>
      </c>
      <c r="AA22" s="673">
        <f t="shared" si="4"/>
        <v>0</v>
      </c>
      <c r="AB22" s="674">
        <f t="shared" si="5"/>
        <v>0</v>
      </c>
      <c r="AC22" s="674">
        <f t="shared" si="6"/>
        <v>0</v>
      </c>
      <c r="AD22" s="673">
        <f t="shared" si="7"/>
        <v>0</v>
      </c>
      <c r="AE22" s="683">
        <f t="shared" si="8"/>
        <v>0</v>
      </c>
    </row>
    <row r="23" spans="1:93" s="10" customFormat="1" ht="27.75" customHeight="1">
      <c r="A23" s="263">
        <f t="shared" si="1"/>
        <v>41288</v>
      </c>
      <c r="B23" s="329">
        <f t="shared" si="1"/>
        <v>41288</v>
      </c>
      <c r="C23" s="676">
        <v>0</v>
      </c>
      <c r="D23" s="677"/>
      <c r="E23" s="678">
        <v>0</v>
      </c>
      <c r="F23" s="679"/>
      <c r="G23" s="682">
        <v>0.52083333333333337</v>
      </c>
      <c r="H23" s="681"/>
      <c r="I23" s="682">
        <v>0.83333333333333337</v>
      </c>
      <c r="J23" s="710"/>
      <c r="K23" s="714">
        <f t="shared" ref="K23:K27" si="10">AE23</f>
        <v>7.5</v>
      </c>
      <c r="L23" s="714"/>
      <c r="M23" s="712"/>
      <c r="N23" s="654"/>
      <c r="O23" s="365"/>
      <c r="P23" s="277"/>
      <c r="Q23" s="278"/>
      <c r="R23" s="251"/>
      <c r="S23" s="252"/>
      <c r="T23" s="251"/>
      <c r="U23" s="273"/>
      <c r="V23" s="254"/>
      <c r="W23" s="302"/>
      <c r="Y23" s="672">
        <f t="shared" si="2"/>
        <v>0</v>
      </c>
      <c r="Z23" s="672">
        <f t="shared" si="3"/>
        <v>0</v>
      </c>
      <c r="AA23" s="673">
        <f t="shared" si="4"/>
        <v>0</v>
      </c>
      <c r="AB23" s="674">
        <f t="shared" si="5"/>
        <v>0.52083333333333337</v>
      </c>
      <c r="AC23" s="674">
        <f t="shared" si="6"/>
        <v>0.83333333333333337</v>
      </c>
      <c r="AD23" s="673">
        <f t="shared" si="7"/>
        <v>0.3125</v>
      </c>
      <c r="AE23" s="683">
        <f t="shared" si="8"/>
        <v>7.5</v>
      </c>
    </row>
    <row r="24" spans="1:93" s="10" customFormat="1" ht="27.75" customHeight="1">
      <c r="A24" s="263">
        <f t="shared" si="1"/>
        <v>41289</v>
      </c>
      <c r="B24" s="329">
        <f t="shared" si="1"/>
        <v>41289</v>
      </c>
      <c r="C24" s="680">
        <v>0.375</v>
      </c>
      <c r="D24" s="681"/>
      <c r="E24" s="682">
        <v>0.5</v>
      </c>
      <c r="F24" s="681"/>
      <c r="G24" s="682">
        <v>0.58333333333333337</v>
      </c>
      <c r="H24" s="681"/>
      <c r="I24" s="682">
        <v>0.75</v>
      </c>
      <c r="J24" s="710"/>
      <c r="K24" s="714">
        <f t="shared" si="10"/>
        <v>6.9999999999999991</v>
      </c>
      <c r="L24" s="714"/>
      <c r="M24" s="712"/>
      <c r="N24" s="654"/>
      <c r="O24" s="365"/>
      <c r="P24" s="265"/>
      <c r="Q24" s="251"/>
      <c r="R24" s="251"/>
      <c r="S24" s="252"/>
      <c r="T24" s="252"/>
      <c r="U24" s="249"/>
      <c r="V24" s="271"/>
      <c r="W24" s="302"/>
      <c r="Y24" s="672">
        <f t="shared" si="2"/>
        <v>0.375</v>
      </c>
      <c r="Z24" s="672">
        <f t="shared" si="3"/>
        <v>0.5</v>
      </c>
      <c r="AA24" s="673">
        <f t="shared" si="4"/>
        <v>0.125</v>
      </c>
      <c r="AB24" s="674">
        <f t="shared" si="5"/>
        <v>0.58333333333333337</v>
      </c>
      <c r="AC24" s="674">
        <f t="shared" si="6"/>
        <v>0.75</v>
      </c>
      <c r="AD24" s="673">
        <f t="shared" si="7"/>
        <v>0.16666666666666663</v>
      </c>
      <c r="AE24" s="683">
        <f t="shared" si="8"/>
        <v>6.9999999999999991</v>
      </c>
    </row>
    <row r="25" spans="1:93" s="10" customFormat="1" ht="27.75" customHeight="1">
      <c r="A25" s="263">
        <f t="shared" si="1"/>
        <v>41290</v>
      </c>
      <c r="B25" s="329">
        <f t="shared" si="1"/>
        <v>41290</v>
      </c>
      <c r="C25" s="680"/>
      <c r="D25" s="681"/>
      <c r="E25" s="682"/>
      <c r="F25" s="681"/>
      <c r="G25" s="682"/>
      <c r="H25" s="681"/>
      <c r="I25" s="682"/>
      <c r="J25" s="710"/>
      <c r="K25" s="714">
        <f t="shared" si="10"/>
        <v>0</v>
      </c>
      <c r="L25" s="714"/>
      <c r="M25" s="712"/>
      <c r="N25" s="654"/>
      <c r="O25" s="365"/>
      <c r="P25" s="265"/>
      <c r="Q25" s="251"/>
      <c r="R25" s="251"/>
      <c r="S25" s="252"/>
      <c r="T25" s="252"/>
      <c r="U25" s="249"/>
      <c r="V25" s="254"/>
      <c r="W25" s="302"/>
      <c r="Y25" s="672">
        <f t="shared" si="2"/>
        <v>0</v>
      </c>
      <c r="Z25" s="672">
        <f t="shared" si="3"/>
        <v>0</v>
      </c>
      <c r="AA25" s="673">
        <f t="shared" si="4"/>
        <v>0</v>
      </c>
      <c r="AB25" s="674">
        <f t="shared" si="5"/>
        <v>0</v>
      </c>
      <c r="AC25" s="674">
        <f t="shared" si="6"/>
        <v>0</v>
      </c>
      <c r="AD25" s="673">
        <f t="shared" si="7"/>
        <v>0</v>
      </c>
      <c r="AE25" s="683">
        <f t="shared" si="8"/>
        <v>0</v>
      </c>
    </row>
    <row r="26" spans="1:93" s="10" customFormat="1" ht="27.75" customHeight="1">
      <c r="A26" s="263">
        <f t="shared" si="1"/>
        <v>41291</v>
      </c>
      <c r="B26" s="329">
        <f t="shared" si="1"/>
        <v>41291</v>
      </c>
      <c r="C26" s="680">
        <v>0.375</v>
      </c>
      <c r="D26" s="681"/>
      <c r="E26" s="682">
        <v>0.54166666666666663</v>
      </c>
      <c r="F26" s="681"/>
      <c r="G26" s="682">
        <v>0.58333333333333337</v>
      </c>
      <c r="H26" s="681"/>
      <c r="I26" s="682">
        <v>0.75</v>
      </c>
      <c r="J26" s="710"/>
      <c r="K26" s="714">
        <f t="shared" si="10"/>
        <v>7.9999999999999982</v>
      </c>
      <c r="L26" s="714"/>
      <c r="M26" s="712"/>
      <c r="N26" s="654"/>
      <c r="O26" s="365"/>
      <c r="P26" s="272"/>
      <c r="Q26" s="251"/>
      <c r="R26" s="251"/>
      <c r="S26" s="252"/>
      <c r="T26" s="251"/>
      <c r="U26" s="249"/>
      <c r="V26" s="254"/>
      <c r="W26" s="302"/>
      <c r="Y26" s="672">
        <f t="shared" si="2"/>
        <v>0.375</v>
      </c>
      <c r="Z26" s="672">
        <f t="shared" si="3"/>
        <v>0.54166666666666663</v>
      </c>
      <c r="AA26" s="673">
        <f t="shared" si="4"/>
        <v>0.16666666666666663</v>
      </c>
      <c r="AB26" s="674">
        <f t="shared" si="5"/>
        <v>0.58333333333333337</v>
      </c>
      <c r="AC26" s="674">
        <f t="shared" si="6"/>
        <v>0.75</v>
      </c>
      <c r="AD26" s="673">
        <f t="shared" si="7"/>
        <v>0.16666666666666663</v>
      </c>
      <c r="AE26" s="683">
        <f t="shared" si="8"/>
        <v>7.9999999999999982</v>
      </c>
    </row>
    <row r="27" spans="1:93" s="61" customFormat="1" ht="27.75" customHeight="1">
      <c r="A27" s="263">
        <f t="shared" ref="A27:B40" si="11">IF(MONTH(A26+1)=$A$2,A26+1,"")</f>
        <v>41292</v>
      </c>
      <c r="B27" s="329">
        <f t="shared" si="11"/>
        <v>41292</v>
      </c>
      <c r="C27" s="680"/>
      <c r="D27" s="681"/>
      <c r="E27" s="682"/>
      <c r="F27" s="681"/>
      <c r="G27" s="682">
        <v>0.5625</v>
      </c>
      <c r="H27" s="681"/>
      <c r="I27" s="682">
        <v>0.72916666666666663</v>
      </c>
      <c r="J27" s="710"/>
      <c r="K27" s="714">
        <f t="shared" si="10"/>
        <v>3.9999999999999991</v>
      </c>
      <c r="L27" s="714"/>
      <c r="M27" s="712"/>
      <c r="N27" s="654"/>
      <c r="O27" s="365"/>
      <c r="P27" s="279"/>
      <c r="Q27" s="251"/>
      <c r="R27" s="251"/>
      <c r="S27" s="252"/>
      <c r="T27" s="252"/>
      <c r="U27" s="249"/>
      <c r="V27" s="254"/>
      <c r="W27" s="302"/>
      <c r="X27" s="11"/>
      <c r="Y27" s="672">
        <f t="shared" si="2"/>
        <v>0</v>
      </c>
      <c r="Z27" s="672">
        <f t="shared" si="3"/>
        <v>0</v>
      </c>
      <c r="AA27" s="673">
        <f t="shared" si="4"/>
        <v>0</v>
      </c>
      <c r="AB27" s="674">
        <f t="shared" si="5"/>
        <v>0.5625</v>
      </c>
      <c r="AC27" s="674">
        <f t="shared" si="6"/>
        <v>0.72916666666666663</v>
      </c>
      <c r="AD27" s="673">
        <f t="shared" si="7"/>
        <v>0.16666666666666663</v>
      </c>
      <c r="AE27" s="683">
        <f t="shared" si="8"/>
        <v>3.9999999999999991</v>
      </c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</row>
    <row r="28" spans="1:93" s="10" customFormat="1" ht="27.75" customHeight="1">
      <c r="A28" s="263">
        <f t="shared" si="11"/>
        <v>41293</v>
      </c>
      <c r="B28" s="329">
        <f t="shared" si="11"/>
        <v>41293</v>
      </c>
      <c r="C28" s="680"/>
      <c r="D28" s="681"/>
      <c r="E28" s="682"/>
      <c r="F28" s="681"/>
      <c r="G28" s="682"/>
      <c r="H28" s="681"/>
      <c r="I28" s="682"/>
      <c r="J28" s="710"/>
      <c r="K28" s="714">
        <f t="shared" si="9"/>
        <v>0</v>
      </c>
      <c r="L28" s="714"/>
      <c r="M28" s="712"/>
      <c r="N28" s="654"/>
      <c r="O28" s="365"/>
      <c r="P28" s="249"/>
      <c r="Q28" s="251"/>
      <c r="R28" s="269"/>
      <c r="S28" s="270"/>
      <c r="T28" s="280"/>
      <c r="U28" s="249"/>
      <c r="V28" s="253"/>
      <c r="W28" s="302"/>
      <c r="X28" s="11"/>
      <c r="Y28" s="672">
        <f t="shared" si="2"/>
        <v>0</v>
      </c>
      <c r="Z28" s="672">
        <f t="shared" si="3"/>
        <v>0</v>
      </c>
      <c r="AA28" s="673">
        <f t="shared" si="4"/>
        <v>0</v>
      </c>
      <c r="AB28" s="674">
        <f t="shared" si="5"/>
        <v>0</v>
      </c>
      <c r="AC28" s="674">
        <f t="shared" si="6"/>
        <v>0</v>
      </c>
      <c r="AD28" s="673">
        <f t="shared" si="7"/>
        <v>0</v>
      </c>
      <c r="AE28" s="683">
        <f t="shared" si="8"/>
        <v>0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</row>
    <row r="29" spans="1:93" s="10" customFormat="1" ht="27.75" customHeight="1">
      <c r="A29" s="263">
        <f t="shared" si="11"/>
        <v>41294</v>
      </c>
      <c r="B29" s="329">
        <f t="shared" si="11"/>
        <v>41294</v>
      </c>
      <c r="C29" s="680"/>
      <c r="D29" s="681"/>
      <c r="E29" s="682"/>
      <c r="F29" s="681"/>
      <c r="G29" s="682"/>
      <c r="H29" s="681"/>
      <c r="I29" s="682"/>
      <c r="J29" s="710"/>
      <c r="K29" s="714">
        <f t="shared" si="9"/>
        <v>0</v>
      </c>
      <c r="L29" s="714"/>
      <c r="M29" s="712"/>
      <c r="N29" s="654"/>
      <c r="O29" s="365"/>
      <c r="P29" s="281"/>
      <c r="Q29" s="251"/>
      <c r="R29" s="251"/>
      <c r="S29" s="252"/>
      <c r="T29" s="252"/>
      <c r="U29" s="249"/>
      <c r="V29" s="253"/>
      <c r="W29" s="302"/>
      <c r="Y29" s="672">
        <f t="shared" si="2"/>
        <v>0</v>
      </c>
      <c r="Z29" s="672">
        <f t="shared" si="3"/>
        <v>0</v>
      </c>
      <c r="AA29" s="673">
        <f t="shared" si="4"/>
        <v>0</v>
      </c>
      <c r="AB29" s="674">
        <f t="shared" si="5"/>
        <v>0</v>
      </c>
      <c r="AC29" s="674">
        <f t="shared" si="6"/>
        <v>0</v>
      </c>
      <c r="AD29" s="673">
        <f t="shared" si="7"/>
        <v>0</v>
      </c>
      <c r="AE29" s="683">
        <f t="shared" si="8"/>
        <v>0</v>
      </c>
    </row>
    <row r="30" spans="1:93" s="10" customFormat="1" ht="27.75" customHeight="1">
      <c r="A30" s="263">
        <f t="shared" si="11"/>
        <v>41295</v>
      </c>
      <c r="B30" s="329">
        <f t="shared" si="11"/>
        <v>41295</v>
      </c>
      <c r="C30" s="676">
        <v>0</v>
      </c>
      <c r="D30" s="677"/>
      <c r="E30" s="678">
        <v>0</v>
      </c>
      <c r="F30" s="679"/>
      <c r="G30" s="682">
        <v>0.52083333333333337</v>
      </c>
      <c r="H30" s="681"/>
      <c r="I30" s="682">
        <v>0.83333333333333337</v>
      </c>
      <c r="J30" s="710"/>
      <c r="K30" s="714">
        <f t="shared" ref="K30:K34" si="12">AE30</f>
        <v>7.5</v>
      </c>
      <c r="L30" s="714"/>
      <c r="M30" s="712"/>
      <c r="N30" s="654"/>
      <c r="O30" s="365"/>
      <c r="P30" s="282"/>
      <c r="Q30" s="251"/>
      <c r="R30" s="251"/>
      <c r="S30" s="252"/>
      <c r="T30" s="252"/>
      <c r="U30" s="249"/>
      <c r="V30" s="267"/>
      <c r="W30" s="302"/>
      <c r="Y30" s="672">
        <f t="shared" si="2"/>
        <v>0</v>
      </c>
      <c r="Z30" s="672">
        <f t="shared" si="3"/>
        <v>0</v>
      </c>
      <c r="AA30" s="673">
        <f t="shared" si="4"/>
        <v>0</v>
      </c>
      <c r="AB30" s="674">
        <f t="shared" si="5"/>
        <v>0.52083333333333337</v>
      </c>
      <c r="AC30" s="674">
        <f t="shared" si="6"/>
        <v>0.83333333333333337</v>
      </c>
      <c r="AD30" s="673">
        <f t="shared" si="7"/>
        <v>0.3125</v>
      </c>
      <c r="AE30" s="683">
        <f t="shared" si="8"/>
        <v>7.5</v>
      </c>
    </row>
    <row r="31" spans="1:93" s="10" customFormat="1" ht="27.75" customHeight="1">
      <c r="A31" s="263">
        <f t="shared" si="11"/>
        <v>41296</v>
      </c>
      <c r="B31" s="329">
        <f t="shared" si="11"/>
        <v>41296</v>
      </c>
      <c r="C31" s="680">
        <v>0.375</v>
      </c>
      <c r="D31" s="681"/>
      <c r="E31" s="682">
        <v>0.5</v>
      </c>
      <c r="F31" s="681"/>
      <c r="G31" s="682">
        <v>0.58333333333333337</v>
      </c>
      <c r="H31" s="681"/>
      <c r="I31" s="682">
        <v>0.75</v>
      </c>
      <c r="J31" s="710"/>
      <c r="K31" s="714">
        <f t="shared" si="12"/>
        <v>6.9999999999999991</v>
      </c>
      <c r="L31" s="714"/>
      <c r="M31" s="712"/>
      <c r="N31" s="654"/>
      <c r="O31" s="365"/>
      <c r="P31" s="266"/>
      <c r="Q31" s="251"/>
      <c r="R31" s="251"/>
      <c r="S31" s="252"/>
      <c r="T31" s="252"/>
      <c r="U31" s="249"/>
      <c r="V31" s="267"/>
      <c r="W31" s="302"/>
      <c r="Y31" s="672">
        <f t="shared" si="2"/>
        <v>0.375</v>
      </c>
      <c r="Z31" s="672">
        <f t="shared" si="3"/>
        <v>0.5</v>
      </c>
      <c r="AA31" s="673">
        <f t="shared" si="4"/>
        <v>0.125</v>
      </c>
      <c r="AB31" s="674">
        <f t="shared" si="5"/>
        <v>0.58333333333333337</v>
      </c>
      <c r="AC31" s="674">
        <f t="shared" si="6"/>
        <v>0.75</v>
      </c>
      <c r="AD31" s="673">
        <f t="shared" si="7"/>
        <v>0.16666666666666663</v>
      </c>
      <c r="AE31" s="683">
        <f t="shared" si="8"/>
        <v>6.9999999999999991</v>
      </c>
    </row>
    <row r="32" spans="1:93" s="20" customFormat="1" ht="27.75" customHeight="1">
      <c r="A32" s="263">
        <f t="shared" si="11"/>
        <v>41297</v>
      </c>
      <c r="B32" s="329">
        <f t="shared" si="11"/>
        <v>41297</v>
      </c>
      <c r="C32" s="680"/>
      <c r="D32" s="681"/>
      <c r="E32" s="682"/>
      <c r="F32" s="681"/>
      <c r="G32" s="682"/>
      <c r="H32" s="681"/>
      <c r="I32" s="682"/>
      <c r="J32" s="710"/>
      <c r="K32" s="714">
        <f t="shared" si="12"/>
        <v>0</v>
      </c>
      <c r="L32" s="714"/>
      <c r="M32" s="712"/>
      <c r="N32" s="654"/>
      <c r="O32" s="365"/>
      <c r="P32" s="250"/>
      <c r="Q32" s="251"/>
      <c r="R32" s="251"/>
      <c r="S32" s="252"/>
      <c r="T32" s="250"/>
      <c r="U32" s="283"/>
      <c r="V32" s="267"/>
      <c r="W32" s="302"/>
      <c r="Y32" s="672">
        <f t="shared" si="2"/>
        <v>0</v>
      </c>
      <c r="Z32" s="672">
        <f t="shared" si="3"/>
        <v>0</v>
      </c>
      <c r="AA32" s="673">
        <f t="shared" si="4"/>
        <v>0</v>
      </c>
      <c r="AB32" s="674">
        <f t="shared" si="5"/>
        <v>0</v>
      </c>
      <c r="AC32" s="674">
        <f t="shared" si="6"/>
        <v>0</v>
      </c>
      <c r="AD32" s="673">
        <f t="shared" si="7"/>
        <v>0</v>
      </c>
      <c r="AE32" s="683">
        <f t="shared" si="8"/>
        <v>0</v>
      </c>
    </row>
    <row r="33" spans="1:31" s="10" customFormat="1" ht="27.75" customHeight="1">
      <c r="A33" s="263">
        <f t="shared" si="11"/>
        <v>41298</v>
      </c>
      <c r="B33" s="329">
        <f t="shared" si="11"/>
        <v>41298</v>
      </c>
      <c r="C33" s="680">
        <v>0.375</v>
      </c>
      <c r="D33" s="681"/>
      <c r="E33" s="682">
        <v>0.54166666666666663</v>
      </c>
      <c r="F33" s="681"/>
      <c r="G33" s="682">
        <v>0.58333333333333337</v>
      </c>
      <c r="H33" s="681"/>
      <c r="I33" s="682">
        <v>0.75</v>
      </c>
      <c r="J33" s="710"/>
      <c r="K33" s="714">
        <f t="shared" si="12"/>
        <v>7.9999999999999982</v>
      </c>
      <c r="L33" s="714"/>
      <c r="M33" s="712"/>
      <c r="N33" s="654"/>
      <c r="O33" s="365"/>
      <c r="P33" s="250"/>
      <c r="Q33" s="251"/>
      <c r="R33" s="251"/>
      <c r="S33" s="252"/>
      <c r="T33" s="250"/>
      <c r="U33" s="283"/>
      <c r="V33" s="267"/>
      <c r="W33" s="302"/>
      <c r="Y33" s="672">
        <f t="shared" si="2"/>
        <v>0.375</v>
      </c>
      <c r="Z33" s="672">
        <f t="shared" si="3"/>
        <v>0.54166666666666663</v>
      </c>
      <c r="AA33" s="673">
        <f t="shared" si="4"/>
        <v>0.16666666666666663</v>
      </c>
      <c r="AB33" s="674">
        <f t="shared" si="5"/>
        <v>0.58333333333333337</v>
      </c>
      <c r="AC33" s="674">
        <f t="shared" si="6"/>
        <v>0.75</v>
      </c>
      <c r="AD33" s="673">
        <f t="shared" si="7"/>
        <v>0.16666666666666663</v>
      </c>
      <c r="AE33" s="683">
        <f t="shared" si="8"/>
        <v>7.9999999999999982</v>
      </c>
    </row>
    <row r="34" spans="1:31" s="61" customFormat="1" ht="27.75" customHeight="1">
      <c r="A34" s="263">
        <f t="shared" si="11"/>
        <v>41299</v>
      </c>
      <c r="B34" s="329">
        <f t="shared" si="11"/>
        <v>41299</v>
      </c>
      <c r="C34" s="680"/>
      <c r="D34" s="681"/>
      <c r="E34" s="682"/>
      <c r="F34" s="681"/>
      <c r="G34" s="682">
        <v>0.5625</v>
      </c>
      <c r="H34" s="681"/>
      <c r="I34" s="682">
        <v>0.72916666666666663</v>
      </c>
      <c r="J34" s="710"/>
      <c r="K34" s="714">
        <f t="shared" si="12"/>
        <v>3.9999999999999991</v>
      </c>
      <c r="L34" s="714"/>
      <c r="M34" s="712"/>
      <c r="N34" s="654"/>
      <c r="O34" s="365"/>
      <c r="P34" s="269"/>
      <c r="Q34" s="251"/>
      <c r="R34" s="251"/>
      <c r="S34" s="270"/>
      <c r="T34" s="270"/>
      <c r="U34" s="249"/>
      <c r="V34" s="267"/>
      <c r="W34" s="304"/>
      <c r="X34" s="11"/>
      <c r="Y34" s="672">
        <f t="shared" si="2"/>
        <v>0</v>
      </c>
      <c r="Z34" s="672">
        <f t="shared" si="3"/>
        <v>0</v>
      </c>
      <c r="AA34" s="673">
        <f t="shared" si="4"/>
        <v>0</v>
      </c>
      <c r="AB34" s="674">
        <f t="shared" si="5"/>
        <v>0.5625</v>
      </c>
      <c r="AC34" s="674">
        <f t="shared" si="6"/>
        <v>0.72916666666666663</v>
      </c>
      <c r="AD34" s="673">
        <f t="shared" si="7"/>
        <v>0.16666666666666663</v>
      </c>
      <c r="AE34" s="683">
        <f t="shared" si="8"/>
        <v>3.9999999999999991</v>
      </c>
    </row>
    <row r="35" spans="1:31" s="10" customFormat="1" ht="27.75" customHeight="1">
      <c r="A35" s="263">
        <f t="shared" si="11"/>
        <v>41300</v>
      </c>
      <c r="B35" s="329">
        <f t="shared" si="11"/>
        <v>41300</v>
      </c>
      <c r="C35" s="680"/>
      <c r="D35" s="681"/>
      <c r="E35" s="682"/>
      <c r="F35" s="681"/>
      <c r="G35" s="682"/>
      <c r="H35" s="681"/>
      <c r="I35" s="682"/>
      <c r="J35" s="710"/>
      <c r="K35" s="714">
        <f t="shared" si="9"/>
        <v>0</v>
      </c>
      <c r="L35" s="714"/>
      <c r="M35" s="712"/>
      <c r="N35" s="654"/>
      <c r="O35" s="365"/>
      <c r="P35" s="252"/>
      <c r="Q35" s="251"/>
      <c r="R35" s="269"/>
      <c r="S35" s="252"/>
      <c r="T35" s="251"/>
      <c r="U35" s="249"/>
      <c r="V35" s="267"/>
      <c r="W35" s="304"/>
      <c r="X35" s="11"/>
      <c r="Y35" s="672">
        <f t="shared" si="2"/>
        <v>0</v>
      </c>
      <c r="Z35" s="672">
        <f t="shared" si="3"/>
        <v>0</v>
      </c>
      <c r="AA35" s="673">
        <f t="shared" si="4"/>
        <v>0</v>
      </c>
      <c r="AB35" s="674">
        <f t="shared" si="5"/>
        <v>0</v>
      </c>
      <c r="AC35" s="674">
        <f t="shared" si="6"/>
        <v>0</v>
      </c>
      <c r="AD35" s="673">
        <f t="shared" si="7"/>
        <v>0</v>
      </c>
      <c r="AE35" s="683">
        <f t="shared" si="8"/>
        <v>0</v>
      </c>
    </row>
    <row r="36" spans="1:31" s="10" customFormat="1" ht="27.75" customHeight="1">
      <c r="A36" s="263">
        <f t="shared" si="11"/>
        <v>41301</v>
      </c>
      <c r="B36" s="329">
        <f t="shared" si="11"/>
        <v>41301</v>
      </c>
      <c r="C36" s="680"/>
      <c r="D36" s="681"/>
      <c r="E36" s="682"/>
      <c r="F36" s="681"/>
      <c r="G36" s="682"/>
      <c r="H36" s="681"/>
      <c r="I36" s="682"/>
      <c r="J36" s="710"/>
      <c r="K36" s="714">
        <f t="shared" si="9"/>
        <v>0</v>
      </c>
      <c r="L36" s="714"/>
      <c r="M36" s="712"/>
      <c r="N36" s="654"/>
      <c r="O36" s="365"/>
      <c r="P36" s="250"/>
      <c r="Q36" s="251"/>
      <c r="R36" s="251"/>
      <c r="S36" s="252"/>
      <c r="T36" s="252"/>
      <c r="U36" s="249"/>
      <c r="V36" s="250"/>
      <c r="W36" s="304"/>
      <c r="Y36" s="672">
        <f t="shared" si="2"/>
        <v>0</v>
      </c>
      <c r="Z36" s="672">
        <f t="shared" si="3"/>
        <v>0</v>
      </c>
      <c r="AA36" s="673">
        <f t="shared" si="4"/>
        <v>0</v>
      </c>
      <c r="AB36" s="674">
        <f t="shared" si="5"/>
        <v>0</v>
      </c>
      <c r="AC36" s="674">
        <f t="shared" si="6"/>
        <v>0</v>
      </c>
      <c r="AD36" s="673">
        <f t="shared" si="7"/>
        <v>0</v>
      </c>
      <c r="AE36" s="683">
        <f t="shared" si="8"/>
        <v>0</v>
      </c>
    </row>
    <row r="37" spans="1:31" s="10" customFormat="1" ht="27.75" customHeight="1">
      <c r="A37" s="263">
        <f t="shared" si="11"/>
        <v>41302</v>
      </c>
      <c r="B37" s="329">
        <f t="shared" si="11"/>
        <v>41302</v>
      </c>
      <c r="C37" s="676">
        <v>0</v>
      </c>
      <c r="D37" s="677"/>
      <c r="E37" s="678">
        <v>0</v>
      </c>
      <c r="F37" s="679"/>
      <c r="G37" s="682">
        <v>0.52083333333333337</v>
      </c>
      <c r="H37" s="681"/>
      <c r="I37" s="682">
        <v>0.83333333333333337</v>
      </c>
      <c r="J37" s="710"/>
      <c r="K37" s="714">
        <f t="shared" si="9"/>
        <v>7.5</v>
      </c>
      <c r="L37" s="714"/>
      <c r="M37" s="712"/>
      <c r="N37" s="654"/>
      <c r="O37" s="365"/>
      <c r="P37" s="272"/>
      <c r="Q37" s="251"/>
      <c r="R37" s="251"/>
      <c r="S37" s="252"/>
      <c r="T37" s="252"/>
      <c r="U37" s="249"/>
      <c r="V37" s="250"/>
      <c r="W37" s="304"/>
      <c r="Y37" s="672">
        <f t="shared" si="2"/>
        <v>0</v>
      </c>
      <c r="Z37" s="672">
        <f t="shared" si="3"/>
        <v>0</v>
      </c>
      <c r="AA37" s="673">
        <f t="shared" si="4"/>
        <v>0</v>
      </c>
      <c r="AB37" s="674">
        <f t="shared" si="5"/>
        <v>0.52083333333333337</v>
      </c>
      <c r="AC37" s="674">
        <f t="shared" si="6"/>
        <v>0.83333333333333337</v>
      </c>
      <c r="AD37" s="673">
        <f t="shared" si="7"/>
        <v>0.3125</v>
      </c>
      <c r="AE37" s="683">
        <f t="shared" si="8"/>
        <v>7.5</v>
      </c>
    </row>
    <row r="38" spans="1:31" s="10" customFormat="1" ht="27.75" customHeight="1">
      <c r="A38" s="263">
        <f t="shared" si="11"/>
        <v>41303</v>
      </c>
      <c r="B38" s="329">
        <f t="shared" si="11"/>
        <v>41303</v>
      </c>
      <c r="C38" s="680">
        <v>0.375</v>
      </c>
      <c r="D38" s="681"/>
      <c r="E38" s="682">
        <v>0.5</v>
      </c>
      <c r="F38" s="681"/>
      <c r="G38" s="682">
        <v>0.58333333333333337</v>
      </c>
      <c r="H38" s="681"/>
      <c r="I38" s="682">
        <v>0.75</v>
      </c>
      <c r="J38" s="710"/>
      <c r="K38" s="714">
        <f t="shared" si="9"/>
        <v>6.9999999999999991</v>
      </c>
      <c r="L38" s="714"/>
      <c r="M38" s="712"/>
      <c r="N38" s="654"/>
      <c r="O38" s="365"/>
      <c r="P38" s="284"/>
      <c r="Q38" s="251"/>
      <c r="R38" s="251"/>
      <c r="S38" s="252"/>
      <c r="T38" s="252"/>
      <c r="U38" s="249"/>
      <c r="V38" s="250"/>
      <c r="W38" s="304"/>
      <c r="Y38" s="672">
        <f t="shared" si="2"/>
        <v>0.375</v>
      </c>
      <c r="Z38" s="672">
        <f t="shared" si="3"/>
        <v>0.5</v>
      </c>
      <c r="AA38" s="673">
        <f t="shared" si="4"/>
        <v>0.125</v>
      </c>
      <c r="AB38" s="674">
        <f t="shared" si="5"/>
        <v>0.58333333333333337</v>
      </c>
      <c r="AC38" s="674">
        <f t="shared" si="6"/>
        <v>0.75</v>
      </c>
      <c r="AD38" s="673">
        <f t="shared" si="7"/>
        <v>0.16666666666666663</v>
      </c>
      <c r="AE38" s="683">
        <f t="shared" si="8"/>
        <v>6.9999999999999991</v>
      </c>
    </row>
    <row r="39" spans="1:31" s="10" customFormat="1" ht="27.75" customHeight="1">
      <c r="A39" s="263">
        <f t="shared" si="11"/>
        <v>41304</v>
      </c>
      <c r="B39" s="329">
        <f t="shared" si="11"/>
        <v>41304</v>
      </c>
      <c r="C39" s="680"/>
      <c r="D39" s="681"/>
      <c r="E39" s="682"/>
      <c r="F39" s="681"/>
      <c r="G39" s="682"/>
      <c r="H39" s="681"/>
      <c r="I39" s="682"/>
      <c r="J39" s="710"/>
      <c r="K39" s="714">
        <f t="shared" si="9"/>
        <v>0</v>
      </c>
      <c r="L39" s="714"/>
      <c r="M39" s="712"/>
      <c r="N39" s="654"/>
      <c r="O39" s="365"/>
      <c r="P39" s="284"/>
      <c r="Q39" s="251"/>
      <c r="R39" s="251"/>
      <c r="S39" s="252"/>
      <c r="T39" s="268"/>
      <c r="U39" s="249"/>
      <c r="V39" s="250"/>
      <c r="W39" s="304"/>
      <c r="Y39" s="672">
        <f t="shared" si="2"/>
        <v>0</v>
      </c>
      <c r="Z39" s="672">
        <f t="shared" si="3"/>
        <v>0</v>
      </c>
      <c r="AA39" s="673">
        <f t="shared" si="4"/>
        <v>0</v>
      </c>
      <c r="AB39" s="674">
        <f t="shared" si="5"/>
        <v>0</v>
      </c>
      <c r="AC39" s="674">
        <f t="shared" si="6"/>
        <v>0</v>
      </c>
      <c r="AD39" s="673">
        <f t="shared" si="7"/>
        <v>0</v>
      </c>
      <c r="AE39" s="683">
        <f t="shared" si="8"/>
        <v>0</v>
      </c>
    </row>
    <row r="40" spans="1:31" s="10" customFormat="1" ht="27.75" customHeight="1" thickBot="1">
      <c r="A40" s="263">
        <f t="shared" si="11"/>
        <v>41305</v>
      </c>
      <c r="B40" s="330">
        <f t="shared" si="11"/>
        <v>41305</v>
      </c>
      <c r="C40" s="680">
        <v>0.375</v>
      </c>
      <c r="D40" s="681"/>
      <c r="E40" s="682">
        <v>0.54166666666666663</v>
      </c>
      <c r="F40" s="681"/>
      <c r="G40" s="682">
        <v>0.58333333333333337</v>
      </c>
      <c r="H40" s="681"/>
      <c r="I40" s="682">
        <v>0.75</v>
      </c>
      <c r="J40" s="710"/>
      <c r="K40" s="715">
        <f t="shared" si="9"/>
        <v>7.9999999999999982</v>
      </c>
      <c r="L40" s="715"/>
      <c r="M40" s="713"/>
      <c r="N40" s="654"/>
      <c r="O40" s="309"/>
      <c r="P40" s="310"/>
      <c r="Q40" s="311"/>
      <c r="R40" s="311"/>
      <c r="S40" s="312"/>
      <c r="T40" s="312"/>
      <c r="U40" s="313"/>
      <c r="V40" s="312"/>
      <c r="W40" s="305"/>
      <c r="Y40" s="672">
        <f t="shared" si="2"/>
        <v>0.375</v>
      </c>
      <c r="Z40" s="672">
        <f t="shared" si="3"/>
        <v>0.54166666666666663</v>
      </c>
      <c r="AA40" s="673">
        <f t="shared" si="4"/>
        <v>0.16666666666666663</v>
      </c>
      <c r="AB40" s="674">
        <f t="shared" si="5"/>
        <v>0.58333333333333337</v>
      </c>
      <c r="AC40" s="674">
        <f t="shared" si="6"/>
        <v>0.75</v>
      </c>
      <c r="AD40" s="673">
        <f t="shared" si="7"/>
        <v>0.16666666666666663</v>
      </c>
      <c r="AE40" s="683">
        <f t="shared" si="8"/>
        <v>7.9999999999999982</v>
      </c>
    </row>
    <row r="41" spans="1:31" s="3" customFormat="1" ht="27.75" customHeight="1" thickBot="1">
      <c r="A41" s="469" t="s">
        <v>12</v>
      </c>
      <c r="B41" s="650"/>
      <c r="C41" s="601"/>
      <c r="D41" s="601"/>
      <c r="E41" s="601"/>
      <c r="F41" s="601"/>
      <c r="G41" s="602"/>
      <c r="H41" s="602"/>
      <c r="I41" s="603"/>
      <c r="J41" s="603"/>
      <c r="K41" s="716">
        <f>SUM(K10:L40)</f>
        <v>120.99999999999999</v>
      </c>
      <c r="L41" s="717"/>
      <c r="M41" s="319"/>
      <c r="N41" s="545"/>
      <c r="O41" s="306"/>
      <c r="P41" s="69"/>
      <c r="Q41" s="73"/>
      <c r="R41" s="73"/>
      <c r="S41" s="73"/>
      <c r="T41" s="73"/>
      <c r="U41" s="69">
        <f>SUM(U8:U39)</f>
        <v>0</v>
      </c>
      <c r="V41" s="69"/>
      <c r="W41" s="307"/>
      <c r="X41" s="62"/>
    </row>
    <row r="42" spans="1:31" s="3" customFormat="1" ht="27.75" customHeight="1">
      <c r="A42" s="18"/>
      <c r="B42" s="16"/>
      <c r="C42" s="17"/>
      <c r="D42" s="17"/>
      <c r="E42" s="17"/>
      <c r="F42" s="17"/>
      <c r="G42" s="17"/>
      <c r="H42" s="17"/>
      <c r="I42" s="17"/>
      <c r="J42" s="605"/>
      <c r="K42" s="605"/>
      <c r="L42" s="606"/>
      <c r="M42" s="369"/>
      <c r="N42" s="370"/>
      <c r="O42" s="258"/>
      <c r="P42" s="258"/>
      <c r="Q42" s="258"/>
      <c r="R42" s="258"/>
      <c r="S42" s="258"/>
      <c r="T42" s="258"/>
      <c r="U42" s="258"/>
      <c r="V42" s="258"/>
      <c r="W42" s="308"/>
      <c r="X42" s="62"/>
    </row>
    <row r="43" spans="1:31" ht="37.5" customHeight="1">
      <c r="A43" s="598" t="s">
        <v>92</v>
      </c>
      <c r="B43" s="599"/>
      <c r="C43" s="599"/>
      <c r="D43" s="599"/>
      <c r="E43" s="599"/>
      <c r="F43" s="599"/>
      <c r="G43" s="599"/>
      <c r="H43" s="599"/>
      <c r="I43" s="599"/>
      <c r="J43" s="45"/>
      <c r="K43" s="600"/>
      <c r="L43" s="600"/>
      <c r="M43" s="371"/>
      <c r="N43" s="45"/>
      <c r="O43" s="45"/>
      <c r="P43" s="593"/>
      <c r="Q43" s="593"/>
      <c r="R43" s="373"/>
      <c r="S43" s="373"/>
      <c r="T43" s="373"/>
      <c r="U43" s="373"/>
      <c r="V43" s="373"/>
      <c r="W43" s="373"/>
      <c r="X43" s="11"/>
    </row>
    <row r="44" spans="1:31" ht="22.5" customHeight="1">
      <c r="A44" s="635"/>
      <c r="B44" s="636"/>
      <c r="C44" s="636"/>
      <c r="D44" s="637"/>
      <c r="E44" s="631"/>
      <c r="F44" s="632"/>
      <c r="G44" s="632"/>
      <c r="H44" s="632"/>
      <c r="I44" s="633"/>
      <c r="J44" s="45"/>
      <c r="K44" s="45"/>
      <c r="L44" s="45"/>
      <c r="M44" s="45"/>
      <c r="N44" s="11"/>
      <c r="O44" s="634"/>
      <c r="P44" s="634"/>
      <c r="Q44" s="372"/>
      <c r="R44" s="625"/>
      <c r="S44" s="626"/>
      <c r="T44" s="625"/>
      <c r="U44" s="626"/>
      <c r="V44" s="596"/>
      <c r="W44" s="597"/>
      <c r="X44" s="11"/>
    </row>
    <row r="45" spans="1:31" s="21" customFormat="1" ht="23.25" customHeight="1">
      <c r="A45" s="638"/>
      <c r="B45" s="639"/>
      <c r="C45" s="639"/>
      <c r="D45" s="640"/>
      <c r="E45" s="627">
        <f>L2</f>
        <v>0</v>
      </c>
      <c r="F45" s="628"/>
      <c r="G45" s="628"/>
      <c r="H45" s="628"/>
      <c r="I45" s="629"/>
      <c r="J45" s="604"/>
      <c r="K45" s="604"/>
      <c r="L45" s="604"/>
      <c r="M45" s="630"/>
      <c r="N45" s="374"/>
      <c r="O45" s="374"/>
      <c r="P45" s="375"/>
      <c r="Q45" s="386"/>
      <c r="R45" s="625"/>
      <c r="S45" s="626"/>
      <c r="T45" s="625"/>
      <c r="U45" s="626"/>
      <c r="V45" s="596"/>
      <c r="W45" s="597"/>
      <c r="X45" s="337"/>
    </row>
    <row r="46" spans="1:31" ht="22.5" customHeight="1">
      <c r="A46" s="377"/>
      <c r="B46" s="45"/>
      <c r="C46" s="378"/>
      <c r="D46" s="378"/>
      <c r="E46" s="379"/>
      <c r="F46" s="380"/>
      <c r="G46" s="380"/>
      <c r="H46" s="380"/>
      <c r="I46" s="409"/>
      <c r="J46" s="587"/>
      <c r="K46" s="587"/>
      <c r="L46" s="587"/>
      <c r="M46" s="630"/>
      <c r="N46" s="45"/>
      <c r="O46" s="45"/>
      <c r="P46" s="381"/>
      <c r="Q46" s="382"/>
      <c r="R46" s="594"/>
      <c r="S46" s="594"/>
      <c r="T46" s="594"/>
      <c r="U46" s="594"/>
      <c r="V46" s="594"/>
      <c r="W46" s="595"/>
      <c r="X46" s="338"/>
    </row>
    <row r="47" spans="1:31" ht="17.25" customHeight="1">
      <c r="A47" s="377"/>
      <c r="B47" s="378"/>
      <c r="C47" s="378"/>
      <c r="D47" s="378"/>
      <c r="E47" s="383"/>
      <c r="F47" s="378"/>
      <c r="G47" s="378"/>
      <c r="H47" s="378"/>
      <c r="I47" s="410"/>
      <c r="J47" s="11"/>
      <c r="K47" s="11"/>
      <c r="L47" s="11"/>
      <c r="M47" s="11"/>
      <c r="N47" s="384"/>
      <c r="O47" s="45"/>
      <c r="P47" s="378"/>
      <c r="Q47" s="385"/>
      <c r="R47" s="594"/>
      <c r="S47" s="594"/>
      <c r="T47" s="594"/>
      <c r="U47" s="594"/>
      <c r="V47" s="594"/>
      <c r="W47" s="595"/>
      <c r="X47" s="338"/>
    </row>
    <row r="48" spans="1:31" ht="20.100000000000001" customHeight="1">
      <c r="A48" s="377"/>
      <c r="B48" s="45"/>
      <c r="C48" s="378"/>
      <c r="D48" s="378"/>
      <c r="E48" s="383"/>
      <c r="F48" s="378"/>
      <c r="G48" s="378"/>
      <c r="H48" s="378"/>
      <c r="I48" s="410"/>
      <c r="J48" s="592"/>
      <c r="K48" s="592"/>
      <c r="L48" s="592"/>
      <c r="M48" s="387"/>
      <c r="N48" s="624"/>
      <c r="O48" s="624"/>
      <c r="P48" s="624"/>
      <c r="Q48" s="624"/>
      <c r="R48" s="388"/>
      <c r="S48" s="388"/>
      <c r="T48" s="388"/>
      <c r="U48" s="388"/>
      <c r="V48" s="388"/>
      <c r="W48" s="388"/>
      <c r="X48" s="11"/>
    </row>
    <row r="49" spans="1:29" ht="20.100000000000001" customHeight="1">
      <c r="A49" s="377"/>
      <c r="B49" s="378"/>
      <c r="C49" s="378"/>
      <c r="D49" s="378"/>
      <c r="E49" s="383"/>
      <c r="F49" s="378"/>
      <c r="G49" s="378"/>
      <c r="H49" s="378"/>
      <c r="I49" s="410"/>
      <c r="J49" s="592"/>
      <c r="K49" s="592"/>
      <c r="L49" s="592"/>
      <c r="M49" s="387"/>
      <c r="N49" s="624"/>
      <c r="O49" s="624"/>
      <c r="P49" s="624"/>
      <c r="Q49" s="624"/>
      <c r="R49" s="389"/>
      <c r="S49" s="389"/>
      <c r="T49" s="389"/>
      <c r="U49" s="389"/>
      <c r="V49" s="390"/>
      <c r="W49" s="391"/>
      <c r="X49" s="339"/>
    </row>
    <row r="50" spans="1:29" ht="20.100000000000001" customHeight="1">
      <c r="A50" s="377"/>
      <c r="B50" s="45"/>
      <c r="C50" s="378"/>
      <c r="D50" s="378"/>
      <c r="E50" s="377"/>
      <c r="F50" s="378"/>
      <c r="G50" s="378"/>
      <c r="H50" s="378"/>
      <c r="I50" s="410"/>
      <c r="J50" s="592"/>
      <c r="K50" s="592"/>
      <c r="L50" s="592"/>
      <c r="M50" s="392"/>
      <c r="N50" s="646"/>
      <c r="O50" s="646"/>
      <c r="P50" s="646"/>
      <c r="Q50" s="646"/>
      <c r="R50" s="647"/>
      <c r="S50" s="623"/>
      <c r="T50" s="623"/>
      <c r="U50" s="623"/>
      <c r="V50" s="623"/>
      <c r="W50" s="595"/>
      <c r="X50" s="337"/>
    </row>
    <row r="51" spans="1:29" ht="20.100000000000001" customHeight="1">
      <c r="A51" s="377"/>
      <c r="B51" s="378"/>
      <c r="C51" s="378"/>
      <c r="D51" s="378"/>
      <c r="E51" s="383"/>
      <c r="F51" s="378"/>
      <c r="G51" s="378"/>
      <c r="H51" s="378"/>
      <c r="I51" s="410"/>
      <c r="J51" s="592"/>
      <c r="K51" s="592"/>
      <c r="L51" s="592"/>
      <c r="M51" s="392"/>
      <c r="N51" s="646"/>
      <c r="O51" s="646"/>
      <c r="P51" s="646"/>
      <c r="Q51" s="646"/>
      <c r="R51" s="647"/>
      <c r="S51" s="623"/>
      <c r="T51" s="623"/>
      <c r="U51" s="623"/>
      <c r="V51" s="623"/>
      <c r="W51" s="595"/>
      <c r="X51" s="337"/>
    </row>
    <row r="52" spans="1:29" ht="20.100000000000001" customHeight="1">
      <c r="A52" s="393"/>
      <c r="B52" s="394"/>
      <c r="C52" s="395"/>
      <c r="D52" s="395"/>
      <c r="E52" s="393"/>
      <c r="F52" s="395"/>
      <c r="G52" s="395"/>
      <c r="H52" s="395"/>
      <c r="I52" s="396"/>
      <c r="J52" s="592"/>
      <c r="K52" s="592"/>
      <c r="L52" s="592"/>
      <c r="M52" s="392"/>
      <c r="N52" s="54"/>
      <c r="O52" s="54"/>
      <c r="P52" s="54"/>
      <c r="Q52" s="397"/>
      <c r="R52" s="398"/>
      <c r="S52" s="398"/>
      <c r="T52" s="398"/>
      <c r="U52" s="398"/>
      <c r="V52" s="398"/>
      <c r="W52" s="388"/>
      <c r="X52" s="10"/>
    </row>
    <row r="53" spans="1:29" ht="40.5" customHeight="1">
      <c r="A53" s="378"/>
      <c r="B53" s="54"/>
      <c r="C53" s="378"/>
      <c r="D53" s="399"/>
      <c r="E53" s="400"/>
      <c r="F53" s="400"/>
      <c r="G53" s="400"/>
      <c r="H53" s="644"/>
      <c r="I53" s="644"/>
      <c r="J53" s="645"/>
      <c r="K53" s="645"/>
      <c r="L53" s="645"/>
      <c r="M53" s="401"/>
      <c r="N53" s="54"/>
      <c r="O53" s="54"/>
      <c r="P53" s="54"/>
      <c r="Q53" s="402"/>
      <c r="R53" s="403"/>
      <c r="S53" s="404"/>
      <c r="T53" s="404"/>
      <c r="U53" s="404"/>
      <c r="V53" s="404"/>
      <c r="W53" s="391"/>
      <c r="X53" s="337"/>
    </row>
    <row r="54" spans="1:29" ht="39.75" customHeight="1">
      <c r="A54" s="405"/>
      <c r="B54" s="45"/>
      <c r="C54" s="378"/>
      <c r="D54" s="378"/>
      <c r="E54" s="45"/>
      <c r="F54" s="648"/>
      <c r="G54" s="648"/>
      <c r="H54" s="649"/>
      <c r="I54" s="649"/>
      <c r="J54" s="600"/>
      <c r="K54" s="600"/>
      <c r="L54" s="600"/>
      <c r="M54" s="406"/>
      <c r="N54" s="45"/>
      <c r="O54" s="54"/>
      <c r="P54" s="45"/>
      <c r="Q54" s="45"/>
      <c r="R54" s="407"/>
      <c r="S54" s="407"/>
      <c r="T54" s="407"/>
      <c r="U54" s="54"/>
      <c r="V54" s="54"/>
      <c r="W54" s="408"/>
      <c r="X54" s="10"/>
      <c r="AB54" s="641" t="e">
        <f>VLOOKUP($Q$3,#REF!,39)</f>
        <v>#REF!</v>
      </c>
      <c r="AC54" s="641"/>
    </row>
    <row r="55" spans="1:29" ht="5.0999999999999996" customHeight="1">
      <c r="A55" s="405"/>
      <c r="B55" s="45"/>
      <c r="C55" s="378"/>
      <c r="D55" s="378"/>
      <c r="E55" s="378"/>
      <c r="F55" s="378"/>
      <c r="G55" s="378"/>
      <c r="H55" s="378"/>
      <c r="I55" s="378"/>
      <c r="J55" s="378"/>
      <c r="K55" s="378"/>
      <c r="L55" s="378"/>
      <c r="M55" s="382"/>
      <c r="N55" s="397"/>
      <c r="O55" s="45"/>
      <c r="P55" s="45"/>
      <c r="Q55" s="45"/>
      <c r="R55" s="45"/>
      <c r="S55" s="45"/>
      <c r="T55" s="45"/>
      <c r="U55" s="45"/>
      <c r="V55" s="45"/>
      <c r="W55" s="45"/>
      <c r="X55" s="10"/>
    </row>
    <row r="56" spans="1:29" ht="19.5" customHeight="1">
      <c r="A56" s="642"/>
      <c r="B56" s="642"/>
      <c r="C56" s="642"/>
      <c r="D56" s="642"/>
      <c r="E56" s="642"/>
      <c r="F56" s="642"/>
      <c r="G56" s="642"/>
      <c r="H56" s="642"/>
      <c r="I56" s="642"/>
      <c r="J56" s="642"/>
      <c r="K56" s="642"/>
      <c r="L56" s="642"/>
      <c r="M56" s="642"/>
      <c r="N56" s="642"/>
      <c r="O56" s="642"/>
      <c r="P56" s="642"/>
      <c r="Q56" s="642"/>
      <c r="R56" s="642"/>
      <c r="S56" s="642"/>
      <c r="T56" s="642"/>
      <c r="U56" s="642"/>
      <c r="V56" s="642"/>
      <c r="W56" s="642"/>
      <c r="X56" s="10"/>
    </row>
    <row r="57" spans="1:29" ht="21" customHeight="1">
      <c r="A57" s="643"/>
      <c r="B57" s="643"/>
      <c r="C57" s="643"/>
      <c r="D57" s="643"/>
      <c r="E57" s="643"/>
      <c r="F57" s="643"/>
      <c r="G57" s="643"/>
      <c r="H57" s="643"/>
      <c r="I57" s="643"/>
      <c r="J57" s="643"/>
      <c r="K57" s="643"/>
      <c r="L57" s="643"/>
      <c r="M57" s="643"/>
      <c r="N57" s="643"/>
      <c r="O57" s="643"/>
      <c r="P57" s="643"/>
      <c r="Q57" s="643"/>
      <c r="R57" s="643"/>
      <c r="S57" s="643"/>
      <c r="T57" s="643"/>
      <c r="U57" s="643"/>
      <c r="V57" s="643"/>
      <c r="W57" s="643"/>
      <c r="X57" s="10"/>
    </row>
    <row r="58" spans="1:29">
      <c r="A58" s="1"/>
    </row>
    <row r="59" spans="1:29">
      <c r="A59" s="1"/>
    </row>
    <row r="60" spans="1:29">
      <c r="A60" s="1"/>
    </row>
    <row r="61" spans="1:29" ht="6" customHeight="1"/>
  </sheetData>
  <mergeCells count="239">
    <mergeCell ref="F54:G54"/>
    <mergeCell ref="H54:I54"/>
    <mergeCell ref="J54:L54"/>
    <mergeCell ref="AB54:AC54"/>
    <mergeCell ref="A56:W56"/>
    <mergeCell ref="A57:W57"/>
    <mergeCell ref="V50:V51"/>
    <mergeCell ref="W50:W51"/>
    <mergeCell ref="J51:L51"/>
    <mergeCell ref="J52:L52"/>
    <mergeCell ref="H53:I53"/>
    <mergeCell ref="J53:L53"/>
    <mergeCell ref="W46:W47"/>
    <mergeCell ref="J48:L48"/>
    <mergeCell ref="N48:Q49"/>
    <mergeCell ref="J49:L49"/>
    <mergeCell ref="J50:L50"/>
    <mergeCell ref="N50:Q51"/>
    <mergeCell ref="R50:R51"/>
    <mergeCell ref="S50:S51"/>
    <mergeCell ref="T50:T51"/>
    <mergeCell ref="U50:U51"/>
    <mergeCell ref="J46:L46"/>
    <mergeCell ref="R46:R47"/>
    <mergeCell ref="S46:S47"/>
    <mergeCell ref="T46:T47"/>
    <mergeCell ref="U46:U47"/>
    <mergeCell ref="V46:V47"/>
    <mergeCell ref="R44:R45"/>
    <mergeCell ref="S44:S45"/>
    <mergeCell ref="T44:T45"/>
    <mergeCell ref="U44:U45"/>
    <mergeCell ref="V44:V45"/>
    <mergeCell ref="W44:W45"/>
    <mergeCell ref="J42:L42"/>
    <mergeCell ref="A43:I43"/>
    <mergeCell ref="K43:L43"/>
    <mergeCell ref="P43:Q43"/>
    <mergeCell ref="A44:D45"/>
    <mergeCell ref="E44:I44"/>
    <mergeCell ref="O44:P44"/>
    <mergeCell ref="E45:I45"/>
    <mergeCell ref="J45:L45"/>
    <mergeCell ref="M45:M46"/>
    <mergeCell ref="A41:B41"/>
    <mergeCell ref="C41:D41"/>
    <mergeCell ref="E41:F41"/>
    <mergeCell ref="G41:H41"/>
    <mergeCell ref="I41:J41"/>
    <mergeCell ref="K41:L41"/>
    <mergeCell ref="C39:D39"/>
    <mergeCell ref="E39:F39"/>
    <mergeCell ref="G39:H39"/>
    <mergeCell ref="I39:J39"/>
    <mergeCell ref="K39:L39"/>
    <mergeCell ref="C40:D40"/>
    <mergeCell ref="E40:F40"/>
    <mergeCell ref="G40:H40"/>
    <mergeCell ref="I40:J40"/>
    <mergeCell ref="K40:L40"/>
    <mergeCell ref="C37:D37"/>
    <mergeCell ref="E37:F37"/>
    <mergeCell ref="G37:H37"/>
    <mergeCell ref="I37:J37"/>
    <mergeCell ref="K37:L37"/>
    <mergeCell ref="C38:D38"/>
    <mergeCell ref="E38:F38"/>
    <mergeCell ref="G38:H38"/>
    <mergeCell ref="I38:J38"/>
    <mergeCell ref="K38:L38"/>
    <mergeCell ref="C35:D35"/>
    <mergeCell ref="E35:F35"/>
    <mergeCell ref="G35:H35"/>
    <mergeCell ref="I35:J35"/>
    <mergeCell ref="K35:L35"/>
    <mergeCell ref="C36:D36"/>
    <mergeCell ref="E36:F36"/>
    <mergeCell ref="G36:H36"/>
    <mergeCell ref="I36:J36"/>
    <mergeCell ref="K36:L36"/>
    <mergeCell ref="C33:D33"/>
    <mergeCell ref="E33:F33"/>
    <mergeCell ref="G33:H33"/>
    <mergeCell ref="I33:J33"/>
    <mergeCell ref="K33:L33"/>
    <mergeCell ref="C34:D34"/>
    <mergeCell ref="E34:F34"/>
    <mergeCell ref="G34:H34"/>
    <mergeCell ref="I34:J34"/>
    <mergeCell ref="K34:L34"/>
    <mergeCell ref="C31:D31"/>
    <mergeCell ref="E31:F31"/>
    <mergeCell ref="G31:H31"/>
    <mergeCell ref="I31:J31"/>
    <mergeCell ref="K31:L31"/>
    <mergeCell ref="C32:D32"/>
    <mergeCell ref="E32:F32"/>
    <mergeCell ref="G32:H32"/>
    <mergeCell ref="I32:J32"/>
    <mergeCell ref="K32:L32"/>
    <mergeCell ref="C29:D29"/>
    <mergeCell ref="E29:F29"/>
    <mergeCell ref="G29:H29"/>
    <mergeCell ref="I29:J29"/>
    <mergeCell ref="K29:L29"/>
    <mergeCell ref="C30:D30"/>
    <mergeCell ref="E30:F30"/>
    <mergeCell ref="G30:H30"/>
    <mergeCell ref="I30:J30"/>
    <mergeCell ref="K30:L30"/>
    <mergeCell ref="C27:D27"/>
    <mergeCell ref="E27:F27"/>
    <mergeCell ref="G27:H27"/>
    <mergeCell ref="I27:J27"/>
    <mergeCell ref="K27:L27"/>
    <mergeCell ref="C28:D28"/>
    <mergeCell ref="E28:F28"/>
    <mergeCell ref="G28:H28"/>
    <mergeCell ref="I28:J28"/>
    <mergeCell ref="K28:L28"/>
    <mergeCell ref="C25:D25"/>
    <mergeCell ref="E25:F25"/>
    <mergeCell ref="G25:H25"/>
    <mergeCell ref="I25:J25"/>
    <mergeCell ref="K25:L25"/>
    <mergeCell ref="C26:D26"/>
    <mergeCell ref="E26:F26"/>
    <mergeCell ref="G26:H26"/>
    <mergeCell ref="I26:J26"/>
    <mergeCell ref="K26:L26"/>
    <mergeCell ref="C23:D23"/>
    <mergeCell ref="E23:F23"/>
    <mergeCell ref="G23:H23"/>
    <mergeCell ref="I23:J23"/>
    <mergeCell ref="K23:L23"/>
    <mergeCell ref="C24:D24"/>
    <mergeCell ref="E24:F24"/>
    <mergeCell ref="G24:H24"/>
    <mergeCell ref="I24:J24"/>
    <mergeCell ref="K24:L24"/>
    <mergeCell ref="C21:D21"/>
    <mergeCell ref="E21:F21"/>
    <mergeCell ref="G21:H21"/>
    <mergeCell ref="I21:J21"/>
    <mergeCell ref="K21:L21"/>
    <mergeCell ref="C22:D22"/>
    <mergeCell ref="E22:F22"/>
    <mergeCell ref="G22:H22"/>
    <mergeCell ref="I22:J22"/>
    <mergeCell ref="K22:L22"/>
    <mergeCell ref="C19:D19"/>
    <mergeCell ref="E19:F19"/>
    <mergeCell ref="G19:H19"/>
    <mergeCell ref="I19:J19"/>
    <mergeCell ref="K19:L19"/>
    <mergeCell ref="C20:D20"/>
    <mergeCell ref="E20:F20"/>
    <mergeCell ref="G20:H20"/>
    <mergeCell ref="I20:J20"/>
    <mergeCell ref="K20:L20"/>
    <mergeCell ref="C17:D17"/>
    <mergeCell ref="E17:F17"/>
    <mergeCell ref="G17:H17"/>
    <mergeCell ref="I17:J17"/>
    <mergeCell ref="K17:L17"/>
    <mergeCell ref="C18:D18"/>
    <mergeCell ref="E18:F18"/>
    <mergeCell ref="G18:H18"/>
    <mergeCell ref="I18:J18"/>
    <mergeCell ref="K18:L18"/>
    <mergeCell ref="C15:D15"/>
    <mergeCell ref="E15:F15"/>
    <mergeCell ref="G15:H15"/>
    <mergeCell ref="I15:J15"/>
    <mergeCell ref="K15:L15"/>
    <mergeCell ref="C16:D16"/>
    <mergeCell ref="E16:F16"/>
    <mergeCell ref="G16:H16"/>
    <mergeCell ref="I16:J16"/>
    <mergeCell ref="K16:L16"/>
    <mergeCell ref="C13:D13"/>
    <mergeCell ref="E13:F13"/>
    <mergeCell ref="G13:H13"/>
    <mergeCell ref="I13:J13"/>
    <mergeCell ref="K13:L13"/>
    <mergeCell ref="C14:D14"/>
    <mergeCell ref="E14:F14"/>
    <mergeCell ref="G14:H14"/>
    <mergeCell ref="I14:J14"/>
    <mergeCell ref="K14:L14"/>
    <mergeCell ref="K11:L11"/>
    <mergeCell ref="C12:D12"/>
    <mergeCell ref="E12:F12"/>
    <mergeCell ref="G12:H12"/>
    <mergeCell ref="I12:J12"/>
    <mergeCell ref="K12:L12"/>
    <mergeCell ref="C10:D10"/>
    <mergeCell ref="E10:F10"/>
    <mergeCell ref="G10:H10"/>
    <mergeCell ref="I10:J10"/>
    <mergeCell ref="K10:L10"/>
    <mergeCell ref="O10:O11"/>
    <mergeCell ref="C11:D11"/>
    <mergeCell ref="E11:F11"/>
    <mergeCell ref="G11:H11"/>
    <mergeCell ref="I11:J11"/>
    <mergeCell ref="S8:S9"/>
    <mergeCell ref="T8:T9"/>
    <mergeCell ref="U8:U9"/>
    <mergeCell ref="V8:V9"/>
    <mergeCell ref="W8:W9"/>
    <mergeCell ref="C9:F9"/>
    <mergeCell ref="G9:J9"/>
    <mergeCell ref="K9:L9"/>
    <mergeCell ref="C7:M7"/>
    <mergeCell ref="N7:N41"/>
    <mergeCell ref="O7:W7"/>
    <mergeCell ref="A8:B9"/>
    <mergeCell ref="C8:L8"/>
    <mergeCell ref="M8:M9"/>
    <mergeCell ref="O8:O9"/>
    <mergeCell ref="P8:P9"/>
    <mergeCell ref="Q8:Q9"/>
    <mergeCell ref="R8:R9"/>
    <mergeCell ref="A3:C3"/>
    <mergeCell ref="L3:P3"/>
    <mergeCell ref="A4:H4"/>
    <mergeCell ref="R4:V4"/>
    <mergeCell ref="R5:V5"/>
    <mergeCell ref="G6:M6"/>
    <mergeCell ref="O6:U6"/>
    <mergeCell ref="A1:F1"/>
    <mergeCell ref="G1:M1"/>
    <mergeCell ref="O1:W1"/>
    <mergeCell ref="B2:C2"/>
    <mergeCell ref="D2:G2"/>
    <mergeCell ref="H2:I2"/>
    <mergeCell ref="L2:Q2"/>
    <mergeCell ref="R2:V2"/>
  </mergeCells>
  <conditionalFormatting sqref="S44:S45">
    <cfRule type="containsText" dxfId="129" priority="128" stopIfTrue="1" operator="containsText" text="BATTREAU">
      <formula>NOT(ISERROR(SEARCH("BATTREAU",S44)))</formula>
    </cfRule>
  </conditionalFormatting>
  <conditionalFormatting sqref="A10:B40">
    <cfRule type="expression" dxfId="128" priority="125" stopIfTrue="1">
      <formula>COUNTIF(fériés,A10)</formula>
    </cfRule>
    <cfRule type="expression" dxfId="127" priority="127">
      <formula>WEEKDAY(A10,2)&gt;6</formula>
    </cfRule>
  </conditionalFormatting>
  <conditionalFormatting sqref="A40">
    <cfRule type="expression" dxfId="126" priority="126">
      <formula>(B40&lt;31)</formula>
    </cfRule>
  </conditionalFormatting>
  <conditionalFormatting sqref="C14:C15 C17:C22 C28:C29 C35:C36 C41">
    <cfRule type="expression" dxfId="87" priority="116">
      <formula>WEEKDAY(A14,2)&gt;6</formula>
    </cfRule>
    <cfRule type="expression" dxfId="86" priority="124">
      <formula>COUNTIF(fériés,A14)</formula>
    </cfRule>
  </conditionalFormatting>
  <conditionalFormatting sqref="G14:G22 G28:G29 G35:G36 G41">
    <cfRule type="expression" dxfId="125" priority="115">
      <formula>WEEKDAY(B14,2)&gt;6</formula>
    </cfRule>
    <cfRule type="expression" dxfId="124" priority="123">
      <formula>COUNTIF(fériés,B14)</formula>
    </cfRule>
  </conditionalFormatting>
  <conditionalFormatting sqref="I14:I22 I28:I29 I35:I36 I41">
    <cfRule type="expression" dxfId="123" priority="114">
      <formula>WEEKDAY(A14,2)&gt;6</formula>
    </cfRule>
    <cfRule type="expression" dxfId="122" priority="122">
      <formula>COUNTIF(fériés,A14)</formula>
    </cfRule>
  </conditionalFormatting>
  <conditionalFormatting sqref="M10:M40">
    <cfRule type="expression" dxfId="121" priority="113">
      <formula>WEEKDAY(A10,2)&gt;6</formula>
    </cfRule>
    <cfRule type="expression" dxfId="120" priority="121">
      <formula>COUNTIF(fériés,A10)</formula>
    </cfRule>
  </conditionalFormatting>
  <conditionalFormatting sqref="P10:Q40">
    <cfRule type="expression" dxfId="119" priority="112">
      <formula>WEEKDAY(A10,2)&gt;6</formula>
    </cfRule>
    <cfRule type="expression" dxfId="118" priority="120">
      <formula>COUNTIF(fériés,A10)</formula>
    </cfRule>
  </conditionalFormatting>
  <conditionalFormatting sqref="R10:S40">
    <cfRule type="expression" dxfId="117" priority="111">
      <formula>WEEKDAY(A10,2)&gt;6</formula>
    </cfRule>
    <cfRule type="expression" dxfId="116" priority="119">
      <formula>COUNTIF(fériés,A10)</formula>
    </cfRule>
  </conditionalFormatting>
  <conditionalFormatting sqref="T10:U40">
    <cfRule type="expression" dxfId="115" priority="110">
      <formula>WEEKDAY(A10,2)&gt;6</formula>
    </cfRule>
    <cfRule type="expression" dxfId="114" priority="118">
      <formula>COUNTIF(fériés,A10)</formula>
    </cfRule>
  </conditionalFormatting>
  <conditionalFormatting sqref="V10:W40">
    <cfRule type="expression" dxfId="113" priority="109">
      <formula>WEEKDAY(A10,2)&gt;6</formula>
    </cfRule>
    <cfRule type="expression" dxfId="112" priority="117">
      <formula>COUNTIF(fériés,A10)</formula>
    </cfRule>
  </conditionalFormatting>
  <conditionalFormatting sqref="E14:E15 E17:E22 E28:E29 E35:E36 E41">
    <cfRule type="expression" dxfId="111" priority="129">
      <formula>WEEKDAY(B14,2)&gt;6</formula>
    </cfRule>
    <cfRule type="expression" dxfId="110" priority="130">
      <formula>COUNTIF(fériés,B14)</formula>
    </cfRule>
  </conditionalFormatting>
  <conditionalFormatting sqref="K14:K22 K28:K29 K35:K41">
    <cfRule type="expression" dxfId="109" priority="107">
      <formula>WEEKDAY(A14,2)&gt;6</formula>
    </cfRule>
    <cfRule type="expression" dxfId="108" priority="108">
      <formula>COUNTIF(fériés,A14)</formula>
    </cfRule>
  </conditionalFormatting>
  <conditionalFormatting sqref="A5">
    <cfRule type="expression" dxfId="107" priority="105" stopIfTrue="1">
      <formula>COUNTIF(fériés,A5)</formula>
    </cfRule>
    <cfRule type="expression" dxfId="106" priority="106">
      <formula>WEEKDAY(A5,2)&gt;6</formula>
    </cfRule>
  </conditionalFormatting>
  <conditionalFormatting sqref="B5">
    <cfRule type="expression" dxfId="105" priority="103" stopIfTrue="1">
      <formula>COUNTIF(fériés,B5)</formula>
    </cfRule>
    <cfRule type="expression" dxfId="104" priority="104">
      <formula>WEEKDAY(B5,2)&gt;6</formula>
    </cfRule>
  </conditionalFormatting>
  <conditionalFormatting sqref="E16">
    <cfRule type="containsText" dxfId="103" priority="97" operator="containsText" text="TEL">
      <formula>NOT(ISERROR(SEARCH("TEL",E16)))</formula>
    </cfRule>
    <cfRule type="containsText" dxfId="102" priority="98" operator="containsText" text="Boutik">
      <formula>NOT(ISERROR(SEARCH("Boutik",E16)))</formula>
    </cfRule>
    <cfRule type="containsText" dxfId="101" priority="99" operator="containsText" text="CJC">
      <formula>NOT(ISERROR(SEARCH("CJC",E16)))</formula>
    </cfRule>
    <cfRule type="containsText" dxfId="100" priority="100" operator="containsText" text="maison d'arrêt">
      <formula>NOT(ISERROR(SEARCH("maison d'arrêt",E16)))</formula>
    </cfRule>
    <cfRule type="containsText" dxfId="99" priority="101" operator="containsText" text="CTMA">
      <formula>NOT(ISERROR(SEARCH("CTMA",E16)))</formula>
    </cfRule>
    <cfRule type="containsText" dxfId="98" priority="102" operator="containsText" text="Entretien">
      <formula>NOT(ISERROR(SEARCH("Entretien",E16)))</formula>
    </cfRule>
  </conditionalFormatting>
  <conditionalFormatting sqref="E16">
    <cfRule type="containsText" dxfId="97" priority="95" operator="containsText" text="MDA">
      <formula>NOT(ISERROR(SEARCH("MDA",E16)))</formula>
    </cfRule>
    <cfRule type="containsText" dxfId="96" priority="96" operator="containsText" text="ou entretien">
      <formula>NOT(ISERROR(SEARCH("ou entretien",E16)))</formula>
    </cfRule>
  </conditionalFormatting>
  <conditionalFormatting sqref="C16">
    <cfRule type="containsText" dxfId="95" priority="89" operator="containsText" text="TEL">
      <formula>NOT(ISERROR(SEARCH("TEL",C16)))</formula>
    </cfRule>
    <cfRule type="containsText" dxfId="94" priority="90" operator="containsText" text="Boutik">
      <formula>NOT(ISERROR(SEARCH("Boutik",C16)))</formula>
    </cfRule>
    <cfRule type="containsText" dxfId="93" priority="91" operator="containsText" text="CJC">
      <formula>NOT(ISERROR(SEARCH("CJC",C16)))</formula>
    </cfRule>
    <cfRule type="containsText" dxfId="92" priority="92" operator="containsText" text="maison d'arrêt">
      <formula>NOT(ISERROR(SEARCH("maison d'arrêt",C16)))</formula>
    </cfRule>
    <cfRule type="containsText" dxfId="91" priority="93" operator="containsText" text="CTMA">
      <formula>NOT(ISERROR(SEARCH("CTMA",C16)))</formula>
    </cfRule>
    <cfRule type="containsText" dxfId="90" priority="94" operator="containsText" text="Entretien">
      <formula>NOT(ISERROR(SEARCH("Entretien",C16)))</formula>
    </cfRule>
  </conditionalFormatting>
  <conditionalFormatting sqref="C16">
    <cfRule type="containsText" dxfId="89" priority="87" operator="containsText" text="MDA">
      <formula>NOT(ISERROR(SEARCH("MDA",C16)))</formula>
    </cfRule>
    <cfRule type="containsText" dxfId="88" priority="88" operator="containsText" text="ou entretien">
      <formula>NOT(ISERROR(SEARCH("ou entretien",C16)))</formula>
    </cfRule>
  </conditionalFormatting>
  <conditionalFormatting sqref="C10:C13">
    <cfRule type="expression" dxfId="85" priority="81">
      <formula>WEEKDAY(A10,2)&gt;6</formula>
    </cfRule>
    <cfRule type="expression" dxfId="84" priority="84">
      <formula>COUNTIF(fériés,A10)</formula>
    </cfRule>
  </conditionalFormatting>
  <conditionalFormatting sqref="G10:G13">
    <cfRule type="expression" dxfId="83" priority="80">
      <formula>WEEKDAY(B10,2)&gt;6</formula>
    </cfRule>
    <cfRule type="expression" dxfId="82" priority="83">
      <formula>COUNTIF(fériés,B10)</formula>
    </cfRule>
  </conditionalFormatting>
  <conditionalFormatting sqref="I10:I13">
    <cfRule type="expression" dxfId="81" priority="79">
      <formula>WEEKDAY(A10,2)&gt;6</formula>
    </cfRule>
    <cfRule type="expression" dxfId="80" priority="82">
      <formula>COUNTIF(fériés,A10)</formula>
    </cfRule>
  </conditionalFormatting>
  <conditionalFormatting sqref="E10:E13">
    <cfRule type="expression" dxfId="79" priority="85">
      <formula>WEEKDAY(B10,2)&gt;6</formula>
    </cfRule>
    <cfRule type="expression" dxfId="78" priority="86">
      <formula>COUNTIF(fériés,B10)</formula>
    </cfRule>
  </conditionalFormatting>
  <conditionalFormatting sqref="K10:K13">
    <cfRule type="expression" dxfId="77" priority="77">
      <formula>WEEKDAY(A10,2)&gt;6</formula>
    </cfRule>
    <cfRule type="expression" dxfId="76" priority="78">
      <formula>COUNTIF(fériés,A10)</formula>
    </cfRule>
  </conditionalFormatting>
  <conditionalFormatting sqref="C24:C27">
    <cfRule type="expression" dxfId="75" priority="71">
      <formula>WEEKDAY(A24,2)&gt;6</formula>
    </cfRule>
    <cfRule type="expression" dxfId="74" priority="74">
      <formula>COUNTIF(fériés,A24)</formula>
    </cfRule>
  </conditionalFormatting>
  <conditionalFormatting sqref="G23:G27">
    <cfRule type="expression" dxfId="73" priority="70">
      <formula>WEEKDAY(B23,2)&gt;6</formula>
    </cfRule>
    <cfRule type="expression" dxfId="72" priority="73">
      <formula>COUNTIF(fériés,B23)</formula>
    </cfRule>
  </conditionalFormatting>
  <conditionalFormatting sqref="I23:I27">
    <cfRule type="expression" dxfId="71" priority="69">
      <formula>WEEKDAY(A23,2)&gt;6</formula>
    </cfRule>
    <cfRule type="expression" dxfId="70" priority="72">
      <formula>COUNTIF(fériés,A23)</formula>
    </cfRule>
  </conditionalFormatting>
  <conditionalFormatting sqref="E24:E27">
    <cfRule type="expression" dxfId="69" priority="75">
      <formula>WEEKDAY(B24,2)&gt;6</formula>
    </cfRule>
    <cfRule type="expression" dxfId="68" priority="76">
      <formula>COUNTIF(fériés,B24)</formula>
    </cfRule>
  </conditionalFormatting>
  <conditionalFormatting sqref="K23:K27">
    <cfRule type="expression" dxfId="67" priority="67">
      <formula>WEEKDAY(A23,2)&gt;6</formula>
    </cfRule>
    <cfRule type="expression" dxfId="66" priority="68">
      <formula>COUNTIF(fériés,A23)</formula>
    </cfRule>
  </conditionalFormatting>
  <conditionalFormatting sqref="E23">
    <cfRule type="containsText" dxfId="65" priority="61" operator="containsText" text="TEL">
      <formula>NOT(ISERROR(SEARCH("TEL",E23)))</formula>
    </cfRule>
    <cfRule type="containsText" dxfId="64" priority="62" operator="containsText" text="Boutik">
      <formula>NOT(ISERROR(SEARCH("Boutik",E23)))</formula>
    </cfRule>
    <cfRule type="containsText" dxfId="63" priority="63" operator="containsText" text="CJC">
      <formula>NOT(ISERROR(SEARCH("CJC",E23)))</formula>
    </cfRule>
    <cfRule type="containsText" dxfId="62" priority="64" operator="containsText" text="maison d'arrêt">
      <formula>NOT(ISERROR(SEARCH("maison d'arrêt",E23)))</formula>
    </cfRule>
    <cfRule type="containsText" dxfId="61" priority="65" operator="containsText" text="CTMA">
      <formula>NOT(ISERROR(SEARCH("CTMA",E23)))</formula>
    </cfRule>
    <cfRule type="containsText" dxfId="60" priority="66" operator="containsText" text="Entretien">
      <formula>NOT(ISERROR(SEARCH("Entretien",E23)))</formula>
    </cfRule>
  </conditionalFormatting>
  <conditionalFormatting sqref="E23">
    <cfRule type="containsText" dxfId="59" priority="59" operator="containsText" text="MDA">
      <formula>NOT(ISERROR(SEARCH("MDA",E23)))</formula>
    </cfRule>
    <cfRule type="containsText" dxfId="58" priority="60" operator="containsText" text="ou entretien">
      <formula>NOT(ISERROR(SEARCH("ou entretien",E23)))</formula>
    </cfRule>
  </conditionalFormatting>
  <conditionalFormatting sqref="C23">
    <cfRule type="containsText" dxfId="57" priority="53" operator="containsText" text="TEL">
      <formula>NOT(ISERROR(SEARCH("TEL",C23)))</formula>
    </cfRule>
    <cfRule type="containsText" dxfId="56" priority="54" operator="containsText" text="Boutik">
      <formula>NOT(ISERROR(SEARCH("Boutik",C23)))</formula>
    </cfRule>
    <cfRule type="containsText" dxfId="55" priority="55" operator="containsText" text="CJC">
      <formula>NOT(ISERROR(SEARCH("CJC",C23)))</formula>
    </cfRule>
    <cfRule type="containsText" dxfId="54" priority="56" operator="containsText" text="maison d'arrêt">
      <formula>NOT(ISERROR(SEARCH("maison d'arrêt",C23)))</formula>
    </cfRule>
    <cfRule type="containsText" dxfId="53" priority="57" operator="containsText" text="CTMA">
      <formula>NOT(ISERROR(SEARCH("CTMA",C23)))</formula>
    </cfRule>
    <cfRule type="containsText" dxfId="52" priority="58" operator="containsText" text="Entretien">
      <formula>NOT(ISERROR(SEARCH("Entretien",C23)))</formula>
    </cfRule>
  </conditionalFormatting>
  <conditionalFormatting sqref="C23">
    <cfRule type="containsText" dxfId="51" priority="51" operator="containsText" text="MDA">
      <formula>NOT(ISERROR(SEARCH("MDA",C23)))</formula>
    </cfRule>
    <cfRule type="containsText" dxfId="50" priority="52" operator="containsText" text="ou entretien">
      <formula>NOT(ISERROR(SEARCH("ou entretien",C23)))</formula>
    </cfRule>
  </conditionalFormatting>
  <conditionalFormatting sqref="C31:C34">
    <cfRule type="expression" dxfId="49" priority="45">
      <formula>WEEKDAY(A31,2)&gt;6</formula>
    </cfRule>
    <cfRule type="expression" dxfId="48" priority="48">
      <formula>COUNTIF(fériés,A31)</formula>
    </cfRule>
  </conditionalFormatting>
  <conditionalFormatting sqref="G30:G34">
    <cfRule type="expression" dxfId="47" priority="44">
      <formula>WEEKDAY(B30,2)&gt;6</formula>
    </cfRule>
    <cfRule type="expression" dxfId="46" priority="47">
      <formula>COUNTIF(fériés,B30)</formula>
    </cfRule>
  </conditionalFormatting>
  <conditionalFormatting sqref="I30:I34">
    <cfRule type="expression" dxfId="45" priority="43">
      <formula>WEEKDAY(A30,2)&gt;6</formula>
    </cfRule>
    <cfRule type="expression" dxfId="44" priority="46">
      <formula>COUNTIF(fériés,A30)</formula>
    </cfRule>
  </conditionalFormatting>
  <conditionalFormatting sqref="E31:E34">
    <cfRule type="expression" dxfId="43" priority="49">
      <formula>WEEKDAY(B31,2)&gt;6</formula>
    </cfRule>
    <cfRule type="expression" dxfId="42" priority="50">
      <formula>COUNTIF(fériés,B31)</formula>
    </cfRule>
  </conditionalFormatting>
  <conditionalFormatting sqref="K30:K34">
    <cfRule type="expression" dxfId="41" priority="41">
      <formula>WEEKDAY(A30,2)&gt;6</formula>
    </cfRule>
    <cfRule type="expression" dxfId="40" priority="42">
      <formula>COUNTIF(fériés,A30)</formula>
    </cfRule>
  </conditionalFormatting>
  <conditionalFormatting sqref="E30">
    <cfRule type="containsText" dxfId="39" priority="35" operator="containsText" text="TEL">
      <formula>NOT(ISERROR(SEARCH("TEL",E30)))</formula>
    </cfRule>
    <cfRule type="containsText" dxfId="38" priority="36" operator="containsText" text="Boutik">
      <formula>NOT(ISERROR(SEARCH("Boutik",E30)))</formula>
    </cfRule>
    <cfRule type="containsText" dxfId="37" priority="37" operator="containsText" text="CJC">
      <formula>NOT(ISERROR(SEARCH("CJC",E30)))</formula>
    </cfRule>
    <cfRule type="containsText" dxfId="36" priority="38" operator="containsText" text="maison d'arrêt">
      <formula>NOT(ISERROR(SEARCH("maison d'arrêt",E30)))</formula>
    </cfRule>
    <cfRule type="containsText" dxfId="35" priority="39" operator="containsText" text="CTMA">
      <formula>NOT(ISERROR(SEARCH("CTMA",E30)))</formula>
    </cfRule>
    <cfRule type="containsText" dxfId="34" priority="40" operator="containsText" text="Entretien">
      <formula>NOT(ISERROR(SEARCH("Entretien",E30)))</formula>
    </cfRule>
  </conditionalFormatting>
  <conditionalFormatting sqref="E30">
    <cfRule type="containsText" dxfId="33" priority="33" operator="containsText" text="MDA">
      <formula>NOT(ISERROR(SEARCH("MDA",E30)))</formula>
    </cfRule>
    <cfRule type="containsText" dxfId="32" priority="34" operator="containsText" text="ou entretien">
      <formula>NOT(ISERROR(SEARCH("ou entretien",E30)))</formula>
    </cfRule>
  </conditionalFormatting>
  <conditionalFormatting sqref="C30">
    <cfRule type="containsText" dxfId="31" priority="27" operator="containsText" text="TEL">
      <formula>NOT(ISERROR(SEARCH("TEL",C30)))</formula>
    </cfRule>
    <cfRule type="containsText" dxfId="30" priority="28" operator="containsText" text="Boutik">
      <formula>NOT(ISERROR(SEARCH("Boutik",C30)))</formula>
    </cfRule>
    <cfRule type="containsText" dxfId="29" priority="29" operator="containsText" text="CJC">
      <formula>NOT(ISERROR(SEARCH("CJC",C30)))</formula>
    </cfRule>
    <cfRule type="containsText" dxfId="28" priority="30" operator="containsText" text="maison d'arrêt">
      <formula>NOT(ISERROR(SEARCH("maison d'arrêt",C30)))</formula>
    </cfRule>
    <cfRule type="containsText" dxfId="27" priority="31" operator="containsText" text="CTMA">
      <formula>NOT(ISERROR(SEARCH("CTMA",C30)))</formula>
    </cfRule>
    <cfRule type="containsText" dxfId="26" priority="32" operator="containsText" text="Entretien">
      <formula>NOT(ISERROR(SEARCH("Entretien",C30)))</formula>
    </cfRule>
  </conditionalFormatting>
  <conditionalFormatting sqref="C30">
    <cfRule type="containsText" dxfId="25" priority="25" operator="containsText" text="MDA">
      <formula>NOT(ISERROR(SEARCH("MDA",C30)))</formula>
    </cfRule>
    <cfRule type="containsText" dxfId="24" priority="26" operator="containsText" text="ou entretien">
      <formula>NOT(ISERROR(SEARCH("ou entretien",C30)))</formula>
    </cfRule>
  </conditionalFormatting>
  <conditionalFormatting sqref="C38:C40">
    <cfRule type="expression" dxfId="23" priority="19">
      <formula>WEEKDAY(A38,2)&gt;6</formula>
    </cfRule>
    <cfRule type="expression" dxfId="22" priority="22">
      <formula>COUNTIF(fériés,A38)</formula>
    </cfRule>
  </conditionalFormatting>
  <conditionalFormatting sqref="G37:G40">
    <cfRule type="expression" dxfId="21" priority="18">
      <formula>WEEKDAY(B37,2)&gt;6</formula>
    </cfRule>
    <cfRule type="expression" dxfId="20" priority="21">
      <formula>COUNTIF(fériés,B37)</formula>
    </cfRule>
  </conditionalFormatting>
  <conditionalFormatting sqref="I37:I40">
    <cfRule type="expression" dxfId="19" priority="17">
      <formula>WEEKDAY(A37,2)&gt;6</formula>
    </cfRule>
    <cfRule type="expression" dxfId="18" priority="20">
      <formula>COUNTIF(fériés,A37)</formula>
    </cfRule>
  </conditionalFormatting>
  <conditionalFormatting sqref="E38:E40">
    <cfRule type="expression" dxfId="17" priority="23">
      <formula>WEEKDAY(B38,2)&gt;6</formula>
    </cfRule>
    <cfRule type="expression" dxfId="16" priority="24">
      <formula>COUNTIF(fériés,B38)</formula>
    </cfRule>
  </conditionalFormatting>
  <conditionalFormatting sqref="E37">
    <cfRule type="containsText" dxfId="15" priority="11" operator="containsText" text="TEL">
      <formula>NOT(ISERROR(SEARCH("TEL",E37)))</formula>
    </cfRule>
    <cfRule type="containsText" dxfId="14" priority="12" operator="containsText" text="Boutik">
      <formula>NOT(ISERROR(SEARCH("Boutik",E37)))</formula>
    </cfRule>
    <cfRule type="containsText" dxfId="13" priority="13" operator="containsText" text="CJC">
      <formula>NOT(ISERROR(SEARCH("CJC",E37)))</formula>
    </cfRule>
    <cfRule type="containsText" dxfId="12" priority="14" operator="containsText" text="maison d'arrêt">
      <formula>NOT(ISERROR(SEARCH("maison d'arrêt",E37)))</formula>
    </cfRule>
    <cfRule type="containsText" dxfId="11" priority="15" operator="containsText" text="CTMA">
      <formula>NOT(ISERROR(SEARCH("CTMA",E37)))</formula>
    </cfRule>
    <cfRule type="containsText" dxfId="10" priority="16" operator="containsText" text="Entretien">
      <formula>NOT(ISERROR(SEARCH("Entretien",E37)))</formula>
    </cfRule>
  </conditionalFormatting>
  <conditionalFormatting sqref="E37">
    <cfRule type="containsText" dxfId="9" priority="9" operator="containsText" text="MDA">
      <formula>NOT(ISERROR(SEARCH("MDA",E37)))</formula>
    </cfRule>
    <cfRule type="containsText" dxfId="8" priority="10" operator="containsText" text="ou entretien">
      <formula>NOT(ISERROR(SEARCH("ou entretien",E37)))</formula>
    </cfRule>
  </conditionalFormatting>
  <conditionalFormatting sqref="C37">
    <cfRule type="containsText" dxfId="7" priority="3" operator="containsText" text="TEL">
      <formula>NOT(ISERROR(SEARCH("TEL",C37)))</formula>
    </cfRule>
    <cfRule type="containsText" dxfId="6" priority="4" operator="containsText" text="Boutik">
      <formula>NOT(ISERROR(SEARCH("Boutik",C37)))</formula>
    </cfRule>
    <cfRule type="containsText" dxfId="5" priority="5" operator="containsText" text="CJC">
      <formula>NOT(ISERROR(SEARCH("CJC",C37)))</formula>
    </cfRule>
    <cfRule type="containsText" dxfId="4" priority="6" operator="containsText" text="maison d'arrêt">
      <formula>NOT(ISERROR(SEARCH("maison d'arrêt",C37)))</formula>
    </cfRule>
    <cfRule type="containsText" dxfId="3" priority="7" operator="containsText" text="CTMA">
      <formula>NOT(ISERROR(SEARCH("CTMA",C37)))</formula>
    </cfRule>
    <cfRule type="containsText" dxfId="2" priority="8" operator="containsText" text="Entretien">
      <formula>NOT(ISERROR(SEARCH("Entretien",C37)))</formula>
    </cfRule>
  </conditionalFormatting>
  <conditionalFormatting sqref="C37">
    <cfRule type="containsText" dxfId="1" priority="1" operator="containsText" text="MDA">
      <formula>NOT(ISERROR(SEARCH("MDA",C37)))</formula>
    </cfRule>
    <cfRule type="containsText" dxfId="0" priority="2" operator="containsText" text="ou entretien">
      <formula>NOT(ISERROR(SEARCH("ou entretien",C37)))</formula>
    </cfRule>
  </conditionalFormatting>
  <dataValidations count="1">
    <dataValidation type="list" allowBlank="1" showInputMessage="1" showErrorMessage="1" promptTitle="Choix du mois" prompt="a préparer" sqref="D2">
      <formula1>"JANVIER,FEVRIER,MARS,AVRIL,MAI,JUIN,JUILLET,AOUT,SEPTEMBRE,OCTOBRE,NOVEMBRE,DECEMBRE"</formula1>
    </dataValidation>
  </dataValidations>
  <printOptions horizontalCentered="1" verticalCentered="1"/>
  <pageMargins left="0" right="0" top="0" bottom="0" header="0" footer="0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aide tps partiel rtt</vt:lpstr>
      <vt:lpstr>aide tps complet </vt:lpstr>
      <vt:lpstr>planning administratif octobre</vt:lpstr>
      <vt:lpstr>Feuille mensuelle AMBUL</vt:lpstr>
      <vt:lpstr>horaires</vt:lpstr>
      <vt:lpstr>Feuille mensuelle AMBUL prete</vt:lpstr>
      <vt:lpstr>'Feuille mensuelle AMBUL'!fériés</vt:lpstr>
      <vt:lpstr>'Feuille mensuelle AMBUL prete'!fériés</vt:lpstr>
      <vt:lpstr>fériés</vt:lpstr>
      <vt:lpstr>'Feuille mensuelle AMBUL prete'!mois</vt:lpstr>
      <vt:lpstr>mois</vt:lpstr>
      <vt:lpstr>'Feuille mensuelle AMBUL'!table_HAMB</vt:lpstr>
      <vt:lpstr>'Feuille mensuelle AMBUL prete'!table_HAMB</vt:lpstr>
      <vt:lpstr>'aide tps complet '!Zone_d_impression</vt:lpstr>
      <vt:lpstr>'aide tps partiel rtt'!Zone_d_impression</vt:lpstr>
      <vt:lpstr>'Feuille mensuelle AMBUL'!Zone_d_impression</vt:lpstr>
      <vt:lpstr>'Feuille mensuelle AMBUL prete'!Zone_d_impression</vt:lpstr>
      <vt:lpstr>'planning administratif octobre'!Zone_d_impression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ALiA</dc:creator>
  <cp:lastModifiedBy>alia</cp:lastModifiedBy>
  <cp:lastPrinted>2013-01-07T09:14:42Z</cp:lastPrinted>
  <dcterms:created xsi:type="dcterms:W3CDTF">2011-04-07T14:10:52Z</dcterms:created>
  <dcterms:modified xsi:type="dcterms:W3CDTF">2013-01-07T09:15:57Z</dcterms:modified>
</cp:coreProperties>
</file>