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735" tabRatio="731"/>
  </bookViews>
  <sheets>
    <sheet name="donnée" sheetId="2" r:id="rId1"/>
    <sheet name="Société" sheetId="6" r:id="rId2"/>
    <sheet name="Original" sheetId="5" r:id="rId3"/>
  </sheets>
  <definedNames>
    <definedName name="année">donnée!$F$3</definedName>
    <definedName name="Complet">donnée!$C$1:$C$2</definedName>
    <definedName name="contrat">donnée!$A$18:$A$19</definedName>
    <definedName name="feries">donnée!$F$4:$F$16</definedName>
    <definedName name="saisir_année">donnée!$L:$L</definedName>
    <definedName name="Société">Société!$A$2:$A$30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5" l="1"/>
  <c r="B6" i="5"/>
  <c r="B8" i="5" l="1"/>
  <c r="B4" i="5" l="1"/>
  <c r="N6" i="2" l="1"/>
  <c r="AA2" i="2"/>
  <c r="AA1" i="2"/>
  <c r="F3" i="2" l="1"/>
  <c r="D70" i="5"/>
  <c r="E70" i="5"/>
  <c r="F70" i="5"/>
  <c r="G70" i="5"/>
  <c r="H70" i="5"/>
  <c r="D72" i="5"/>
  <c r="E72" i="5"/>
  <c r="F72" i="5"/>
  <c r="G72" i="5"/>
  <c r="H72" i="5"/>
  <c r="B14" i="5"/>
  <c r="AA1" i="5" s="1"/>
  <c r="M1" i="5"/>
  <c r="N1" i="5"/>
  <c r="C14" i="5" l="1"/>
  <c r="D14" i="5" s="1"/>
  <c r="E14" i="5" s="1"/>
  <c r="F14" i="5" s="1"/>
  <c r="G14" i="5" s="1"/>
  <c r="H14" i="5" s="1"/>
  <c r="K14" i="5" s="1"/>
  <c r="L14" i="5" s="1"/>
  <c r="M14" i="5" s="1"/>
  <c r="N14" i="5" s="1"/>
  <c r="O14" i="5" s="1"/>
  <c r="P14" i="5" s="1"/>
  <c r="Q14" i="5" s="1"/>
  <c r="B36" i="5" s="1"/>
  <c r="C36" i="5" s="1"/>
  <c r="D36" i="5" s="1"/>
  <c r="E36" i="5" s="1"/>
  <c r="F36" i="5" s="1"/>
  <c r="G36" i="5" s="1"/>
  <c r="H36" i="5" s="1"/>
  <c r="K36" i="5" s="1"/>
  <c r="L36" i="5" s="1"/>
  <c r="M36" i="5" s="1"/>
  <c r="N36" i="5" s="1"/>
  <c r="O36" i="5" s="1"/>
  <c r="P36" i="5" s="1"/>
  <c r="Q36" i="5" s="1"/>
  <c r="B58" i="5" s="1"/>
  <c r="D8" i="5"/>
  <c r="F4" i="5"/>
  <c r="C58" i="5" l="1"/>
  <c r="H56" i="5"/>
  <c r="D58" i="5" l="1"/>
  <c r="C72" i="5"/>
  <c r="B72" i="5"/>
  <c r="L50" i="5"/>
  <c r="M50" i="5"/>
  <c r="N50" i="5"/>
  <c r="O50" i="5"/>
  <c r="P50" i="5"/>
  <c r="Q50" i="5"/>
  <c r="K50" i="5"/>
  <c r="C50" i="5"/>
  <c r="D50" i="5"/>
  <c r="E50" i="5"/>
  <c r="F50" i="5"/>
  <c r="G50" i="5"/>
  <c r="H50" i="5"/>
  <c r="B50" i="5"/>
  <c r="L28" i="5"/>
  <c r="M28" i="5"/>
  <c r="N28" i="5"/>
  <c r="O28" i="5"/>
  <c r="P28" i="5"/>
  <c r="Q28" i="5"/>
  <c r="K28" i="5"/>
  <c r="H28" i="5"/>
  <c r="C28" i="5"/>
  <c r="D28" i="5"/>
  <c r="E28" i="5"/>
  <c r="F28" i="5"/>
  <c r="G28" i="5"/>
  <c r="B28" i="5"/>
  <c r="E58" i="5" l="1"/>
  <c r="G74" i="5"/>
  <c r="C70" i="5"/>
  <c r="B70" i="5"/>
  <c r="P52" i="5"/>
  <c r="Q48" i="5"/>
  <c r="P48" i="5"/>
  <c r="O48" i="5"/>
  <c r="N48" i="5"/>
  <c r="M48" i="5"/>
  <c r="L48" i="5"/>
  <c r="K48" i="5"/>
  <c r="H48" i="5"/>
  <c r="G48" i="5"/>
  <c r="F48" i="5"/>
  <c r="E48" i="5"/>
  <c r="D48" i="5"/>
  <c r="C48" i="5"/>
  <c r="B48" i="5"/>
  <c r="O34" i="5"/>
  <c r="L34" i="5" s="1"/>
  <c r="Q26" i="5"/>
  <c r="P26" i="5"/>
  <c r="O26" i="5"/>
  <c r="N26" i="5"/>
  <c r="M26" i="5"/>
  <c r="L26" i="5"/>
  <c r="K26" i="5"/>
  <c r="H26" i="5"/>
  <c r="G26" i="5"/>
  <c r="F26" i="5"/>
  <c r="E26" i="5"/>
  <c r="D26" i="5"/>
  <c r="C26" i="5"/>
  <c r="B26" i="5"/>
  <c r="F12" i="5"/>
  <c r="F58" i="5" l="1"/>
  <c r="C12" i="5"/>
  <c r="C74" i="5"/>
  <c r="F16" i="2"/>
  <c r="F14" i="2"/>
  <c r="F7" i="2"/>
  <c r="F8" i="2"/>
  <c r="F15" i="2"/>
  <c r="F5" i="2"/>
  <c r="F4" i="2"/>
  <c r="F13" i="2"/>
  <c r="F12" i="2"/>
  <c r="L52" i="5"/>
  <c r="C52" i="5"/>
  <c r="G52" i="5"/>
  <c r="L30" i="5"/>
  <c r="P30" i="5"/>
  <c r="C30" i="5"/>
  <c r="G30" i="5"/>
  <c r="H34" i="5"/>
  <c r="F56" i="5"/>
  <c r="C56" i="5" s="1"/>
  <c r="G58" i="5" l="1"/>
  <c r="F6" i="2"/>
  <c r="F9" i="2"/>
  <c r="F10" i="2"/>
  <c r="F11" i="2" s="1"/>
  <c r="Q34" i="5"/>
  <c r="D5" i="5"/>
  <c r="F6" i="5" s="1"/>
  <c r="O12" i="5"/>
  <c r="L12" i="5" s="1"/>
  <c r="F34" i="5"/>
  <c r="C34" i="5" s="1"/>
  <c r="D4" i="5"/>
  <c r="K5" i="5" s="1"/>
  <c r="B10" i="5" l="1"/>
  <c r="D10" i="5"/>
  <c r="F10" i="5" s="1"/>
  <c r="H4" i="5" s="1"/>
  <c r="H58" i="5"/>
  <c r="O37" i="5"/>
  <c r="B59" i="5"/>
  <c r="D37" i="5"/>
  <c r="Q15" i="5"/>
  <c r="K15" i="5"/>
  <c r="M37" i="5"/>
  <c r="O15" i="5"/>
  <c r="B37" i="5"/>
  <c r="H37" i="5"/>
  <c r="E37" i="5"/>
  <c r="C59" i="5"/>
  <c r="F37" i="5"/>
  <c r="D59" i="5"/>
  <c r="G37" i="5"/>
  <c r="P15" i="5"/>
  <c r="P37" i="5"/>
  <c r="L37" i="5"/>
  <c r="Q37" i="5"/>
  <c r="M15" i="5"/>
  <c r="F15" i="5"/>
  <c r="D15" i="5"/>
  <c r="H15" i="5"/>
  <c r="L15" i="5"/>
  <c r="N37" i="5"/>
  <c r="C15" i="5"/>
  <c r="C37" i="5"/>
  <c r="B15" i="5"/>
  <c r="G15" i="5"/>
  <c r="E15" i="5"/>
  <c r="K37" i="5"/>
  <c r="N15" i="5"/>
  <c r="H12" i="5"/>
  <c r="Q12" i="5"/>
  <c r="K6" i="5" l="1"/>
  <c r="F8" i="5"/>
  <c r="J15" i="5"/>
  <c r="J37" i="5"/>
  <c r="A37" i="5"/>
  <c r="A59" i="5"/>
  <c r="A15" i="5"/>
  <c r="D6" i="5" a="1"/>
  <c r="D6" i="5" s="1"/>
  <c r="H6" i="5" l="1"/>
  <c r="K4" i="5" s="1"/>
  <c r="N4" i="5" s="1"/>
  <c r="N6" i="5" s="1"/>
</calcChain>
</file>

<file path=xl/sharedStrings.xml><?xml version="1.0" encoding="utf-8"?>
<sst xmlns="http://schemas.openxmlformats.org/spreadsheetml/2006/main" count="141" uniqueCount="79">
  <si>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</si>
  <si>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</si>
  <si>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</si>
  <si>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</si>
  <si>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</si>
  <si>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</si>
  <si>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</si>
  <si>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</si>
  <si>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</si>
  <si>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</si>
  <si>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</si>
  <si>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Mois : </t>
  </si>
  <si>
    <t>Année :</t>
  </si>
  <si>
    <t xml:space="preserve">Société : </t>
  </si>
  <si>
    <t>Lepicard Agriculture</t>
  </si>
  <si>
    <t>Période :</t>
  </si>
  <si>
    <t>MATIN</t>
  </si>
  <si>
    <t>HEURE D'ARRIVE</t>
  </si>
  <si>
    <t>HEURE DE DEPART</t>
  </si>
  <si>
    <t>APRES-MIDI</t>
  </si>
  <si>
    <t>TOTAL HEURE TRAVAILLE</t>
  </si>
  <si>
    <t>DONT HEURE NUIT</t>
  </si>
  <si>
    <t>TOTAL</t>
  </si>
  <si>
    <t xml:space="preserve">HEURE: </t>
  </si>
  <si>
    <t>NUIT</t>
  </si>
  <si>
    <t xml:space="preserve">Tableau heure travailler </t>
  </si>
  <si>
    <t>Du</t>
  </si>
  <si>
    <t>Tableau heure travailler</t>
  </si>
  <si>
    <t>Au</t>
  </si>
  <si>
    <t xml:space="preserve">Du </t>
  </si>
  <si>
    <t xml:space="preserve">Total heure nuit </t>
  </si>
  <si>
    <t xml:space="preserve">Total heure travailler </t>
  </si>
  <si>
    <t>Salaire de base</t>
  </si>
  <si>
    <t xml:space="preserve">Majo heure de nuit sem 50% </t>
  </si>
  <si>
    <t>Majo Dim+Jour férié 100%</t>
  </si>
  <si>
    <t>Heure supplémentaire 125 %</t>
  </si>
  <si>
    <t>Total heure dimanche</t>
  </si>
  <si>
    <t>Estimation salaire Brut</t>
  </si>
  <si>
    <t>Estimation salaire Net</t>
  </si>
  <si>
    <t>Complet</t>
  </si>
  <si>
    <t>Incomplet</t>
  </si>
  <si>
    <t>Statut mois :</t>
  </si>
  <si>
    <t>Nombre de jour du mois</t>
  </si>
  <si>
    <t xml:space="preserve">Salaire mensuel </t>
  </si>
  <si>
    <t>Fin de contrat le :</t>
  </si>
  <si>
    <t>Début de contrat le :</t>
  </si>
  <si>
    <t>Nombre d'heure travaille</t>
  </si>
  <si>
    <t>Jour ouvré travailler</t>
  </si>
  <si>
    <t>Jour ouvré dans le mois</t>
  </si>
  <si>
    <t>Nombre d'heure Réel</t>
  </si>
  <si>
    <t>dimanche 7</t>
  </si>
  <si>
    <t>Heure Supp :</t>
  </si>
  <si>
    <t>Pâques</t>
  </si>
  <si>
    <t>Victoire 1945</t>
  </si>
  <si>
    <t>Assomption</t>
  </si>
  <si>
    <t>Toussaint</t>
  </si>
  <si>
    <t>Noël</t>
  </si>
  <si>
    <t xml:space="preserve">Les jours Fériés </t>
  </si>
  <si>
    <t>Jour fériés</t>
  </si>
  <si>
    <t>Jour  de l'an</t>
  </si>
  <si>
    <t>Lundi de paques</t>
  </si>
  <si>
    <t>Fête du Travail</t>
  </si>
  <si>
    <t xml:space="preserve">Ascension </t>
  </si>
  <si>
    <t>Pentecote</t>
  </si>
  <si>
    <t>Lundi de pentecote</t>
  </si>
  <si>
    <t>Fête natonale</t>
  </si>
  <si>
    <t>Armistice 1918</t>
  </si>
  <si>
    <t>Salaire Réel :</t>
  </si>
  <si>
    <t>Heure Jour férié</t>
  </si>
  <si>
    <t>année</t>
  </si>
  <si>
    <t>Nom de la Société</t>
  </si>
  <si>
    <t>Note</t>
  </si>
  <si>
    <t xml:space="preserve">Auger Frere Transport </t>
  </si>
  <si>
    <t>Février</t>
  </si>
  <si>
    <t>Mois du début du classeur</t>
  </si>
  <si>
    <t>Mois de fin du classeur</t>
  </si>
  <si>
    <t>Nombre de feuille</t>
  </si>
  <si>
    <t>Date de fin de contrat</t>
  </si>
  <si>
    <t>Date de début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</si>
</sst>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65" formatCode="[$-40C]dddd\ d"/>
    <numFmt numFmtId="166" formatCode="[$-40C]d\-mmm;@"/>
    <numFmt numFmtId="167" formatCode="_-* #,##0.0000\ &quot;€&quot;_-;\-* #,##0.0000\ &quot;€&quot;_-;_-* &quot;-&quot;????\ &quot;€&quot;_-;_-@_-"/>
    <numFmt numFmtId="168" formatCode="[$-F800]dddd\,\ mmmm\ dd\,\ yyyy"/>
    <numFmt numFmtId="169" formatCode="_-* #,##0.00\ &quot;€&quot;_-;\-* #,##0.00\ &quot;€&quot;_-;_-* &quot;-&quot;????\ &quot;€&quot;_-;_-@_-"/>
    <numFmt numFmtId="170" formatCode="General&quot; jours&quot;"/>
    <numFmt numFmtId="171" formatCode="[&gt;1]0&quot; heures&quot;;General"/>
    <numFmt numFmtId="174" formatCode="[=0]&quot;&quot;;General"/>
    <numFmt numFmtId="175" formatCode="[=0]&quot;&quot;;hh:mm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2" fillId="0" borderId="0" xfId="0" applyFont="1"/>
    <xf numFmtId="20" fontId="0" fillId="0" borderId="0" xfId="0" applyNumberFormat="1"/>
    <xf numFmtId="165" fontId="0" fillId="0" borderId="0" xfId="0" applyNumberFormat="1"/>
    <xf numFmtId="14" fontId="0" fillId="0" borderId="0" xfId="0" applyNumberFormat="1"/>
    <xf numFmtId="168" fontId="6" fillId="0" borderId="0" xfId="0" applyNumberFormat="1" applyFont="1"/>
    <xf numFmtId="168" fontId="7" fillId="0" borderId="0" xfId="0" applyNumberFormat="1" applyFont="1"/>
    <xf numFmtId="168" fontId="8" fillId="0" borderId="0" xfId="0" applyNumberFormat="1" applyFont="1"/>
    <xf numFmtId="0" fontId="0" fillId="0" borderId="0" xfId="0" applyProtection="1">
      <protection locked="0"/>
    </xf>
    <xf numFmtId="0" fontId="0" fillId="5" borderId="0" xfId="0" applyFill="1" applyBorder="1" applyProtection="1">
      <protection locked="0"/>
    </xf>
    <xf numFmtId="0" fontId="0" fillId="5" borderId="0" xfId="0" applyFill="1" applyBorder="1" applyAlignment="1" applyProtection="1">
      <protection locked="0"/>
    </xf>
    <xf numFmtId="0" fontId="0" fillId="5" borderId="5" xfId="0" applyFill="1" applyBorder="1" applyProtection="1">
      <protection locked="0"/>
    </xf>
    <xf numFmtId="0" fontId="0" fillId="5" borderId="5" xfId="0" applyFill="1" applyBorder="1" applyAlignment="1" applyProtection="1">
      <protection locked="0"/>
    </xf>
    <xf numFmtId="0" fontId="2" fillId="7" borderId="43" xfId="0" applyFont="1" applyFill="1" applyBorder="1" applyAlignment="1" applyProtection="1">
      <alignment wrapText="1"/>
      <protection locked="0"/>
    </xf>
    <xf numFmtId="0" fontId="2" fillId="7" borderId="30" xfId="0" applyFont="1" applyFill="1" applyBorder="1" applyAlignment="1" applyProtection="1">
      <alignment wrapText="1"/>
      <protection locked="0"/>
    </xf>
    <xf numFmtId="0" fontId="0" fillId="8" borderId="40" xfId="0" applyFill="1" applyBorder="1" applyProtection="1">
      <protection locked="0"/>
    </xf>
    <xf numFmtId="0" fontId="2" fillId="7" borderId="37" xfId="0" applyFont="1" applyFill="1" applyBorder="1" applyAlignment="1" applyProtection="1">
      <alignment wrapText="1"/>
      <protection locked="0"/>
    </xf>
    <xf numFmtId="167" fontId="2" fillId="7" borderId="44" xfId="0" applyNumberFormat="1" applyFont="1" applyFill="1" applyBorder="1" applyAlignment="1" applyProtection="1">
      <alignment wrapText="1"/>
      <protection locked="0"/>
    </xf>
    <xf numFmtId="0" fontId="2" fillId="8" borderId="40" xfId="0" applyFont="1" applyFill="1" applyBorder="1" applyAlignment="1" applyProtection="1">
      <alignment wrapText="1"/>
      <protection locked="0"/>
    </xf>
    <xf numFmtId="0" fontId="2" fillId="6" borderId="38" xfId="0" applyFont="1" applyFill="1" applyBorder="1" applyProtection="1">
      <protection locked="0"/>
    </xf>
    <xf numFmtId="0" fontId="2" fillId="7" borderId="0" xfId="0" applyFont="1" applyFill="1" applyBorder="1" applyAlignment="1" applyProtection="1">
      <alignment wrapText="1"/>
      <protection locked="0"/>
    </xf>
    <xf numFmtId="0" fontId="0" fillId="8" borderId="48" xfId="0" applyFill="1" applyBorder="1" applyAlignment="1" applyProtection="1">
      <alignment horizontal="center" vertical="center"/>
      <protection locked="0"/>
    </xf>
    <xf numFmtId="0" fontId="0" fillId="8" borderId="42" xfId="0" applyFill="1" applyBorder="1" applyProtection="1">
      <protection locked="0"/>
    </xf>
    <xf numFmtId="0" fontId="2" fillId="8" borderId="42" xfId="0" applyFont="1" applyFill="1" applyBorder="1" applyAlignment="1" applyProtection="1">
      <alignment wrapText="1"/>
      <protection locked="0"/>
    </xf>
    <xf numFmtId="0" fontId="0" fillId="8" borderId="35" xfId="0" applyFill="1" applyBorder="1" applyProtection="1">
      <protection locked="0"/>
    </xf>
    <xf numFmtId="0" fontId="2" fillId="7" borderId="38" xfId="0" applyFont="1" applyFill="1" applyBorder="1" applyAlignment="1" applyProtection="1">
      <alignment wrapText="1"/>
      <protection locked="0"/>
    </xf>
    <xf numFmtId="167" fontId="2" fillId="7" borderId="45" xfId="0" applyNumberFormat="1" applyFont="1" applyFill="1" applyBorder="1" applyAlignment="1" applyProtection="1">
      <alignment wrapText="1"/>
      <protection locked="0"/>
    </xf>
    <xf numFmtId="0" fontId="2" fillId="7" borderId="46" xfId="0" applyFont="1" applyFill="1" applyBorder="1" applyAlignment="1" applyProtection="1">
      <alignment vertical="center" wrapText="1"/>
      <protection locked="0"/>
    </xf>
    <xf numFmtId="2" fontId="2" fillId="7" borderId="29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39" xfId="0" applyFont="1" applyFill="1" applyBorder="1" applyAlignment="1" applyProtection="1">
      <alignment wrapText="1"/>
      <protection locked="0"/>
    </xf>
    <xf numFmtId="167" fontId="2" fillId="7" borderId="47" xfId="0" applyNumberFormat="1" applyFont="1" applyFill="1" applyBorder="1" applyAlignment="1" applyProtection="1">
      <alignment wrapText="1"/>
      <protection locked="0"/>
    </xf>
    <xf numFmtId="0" fontId="2" fillId="7" borderId="39" xfId="0" applyFont="1" applyFill="1" applyBorder="1" applyAlignment="1" applyProtection="1">
      <alignment horizontal="center" vertical="center" wrapText="1"/>
      <protection locked="0"/>
    </xf>
    <xf numFmtId="0" fontId="0" fillId="8" borderId="36" xfId="0" applyFill="1" applyBorder="1" applyAlignment="1" applyProtection="1">
      <alignment horizontal="center" vertical="center" wrapText="1"/>
      <protection locked="0"/>
    </xf>
    <xf numFmtId="0" fontId="0" fillId="8" borderId="41" xfId="0" applyFill="1" applyBorder="1" applyAlignment="1" applyProtection="1">
      <alignment horizontal="center" vertical="center" wrapText="1"/>
      <protection locked="0"/>
    </xf>
    <xf numFmtId="0" fontId="0" fillId="8" borderId="41" xfId="0" applyFill="1" applyBorder="1" applyAlignment="1" applyProtection="1">
      <alignment horizontal="center" vertical="center"/>
      <protection locked="0"/>
    </xf>
    <xf numFmtId="0" fontId="2" fillId="6" borderId="37" xfId="0" applyFont="1" applyFill="1" applyBorder="1" applyAlignment="1" applyProtection="1">
      <alignment horizontal="left" vertical="center" wrapText="1"/>
      <protection locked="0"/>
    </xf>
    <xf numFmtId="0" fontId="2" fillId="8" borderId="36" xfId="0" applyFont="1" applyFill="1" applyBorder="1" applyAlignment="1" applyProtection="1">
      <alignment wrapText="1"/>
      <protection locked="0"/>
    </xf>
    <xf numFmtId="0" fontId="0" fillId="8" borderId="34" xfId="0" applyFill="1" applyBorder="1" applyAlignment="1" applyProtection="1">
      <alignment horizontal="center" vertical="center"/>
      <protection locked="0"/>
    </xf>
    <xf numFmtId="0" fontId="0" fillId="8" borderId="34" xfId="0" applyFill="1" applyBorder="1" applyProtection="1">
      <protection locked="0"/>
    </xf>
    <xf numFmtId="0" fontId="2" fillId="8" borderId="34" xfId="0" applyFont="1" applyFill="1" applyBorder="1" applyAlignment="1" applyProtection="1">
      <alignment wrapText="1"/>
      <protection locked="0"/>
    </xf>
    <xf numFmtId="0" fontId="0" fillId="8" borderId="34" xfId="0" applyFill="1" applyBorder="1" applyAlignment="1" applyProtection="1">
      <alignment horizontal="center" vertical="center" wrapText="1"/>
      <protection locked="0"/>
    </xf>
    <xf numFmtId="16" fontId="0" fillId="8" borderId="34" xfId="0" applyNumberFormat="1" applyFill="1" applyBorder="1" applyAlignment="1" applyProtection="1">
      <alignment horizontal="center" vertical="center"/>
      <protection locked="0"/>
    </xf>
    <xf numFmtId="2" fontId="2" fillId="7" borderId="46" xfId="0" applyNumberFormat="1" applyFont="1" applyFill="1" applyBorder="1" applyAlignment="1" applyProtection="1">
      <alignment horizontal="center" vertical="center" wrapText="1"/>
      <protection locked="0"/>
    </xf>
    <xf numFmtId="14" fontId="0" fillId="8" borderId="34" xfId="0" applyNumberFormat="1" applyFill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31" xfId="0" applyBorder="1"/>
    <xf numFmtId="0" fontId="0" fillId="0" borderId="29" xfId="0" applyBorder="1"/>
    <xf numFmtId="0" fontId="2" fillId="9" borderId="47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  <xf numFmtId="0" fontId="2" fillId="9" borderId="39" xfId="0" applyFont="1" applyFill="1" applyBorder="1" applyAlignment="1">
      <alignment horizontal="center" vertical="center"/>
    </xf>
    <xf numFmtId="0" fontId="0" fillId="0" borderId="44" xfId="0" applyBorder="1"/>
    <xf numFmtId="0" fontId="0" fillId="0" borderId="13" xfId="0" applyBorder="1"/>
    <xf numFmtId="0" fontId="0" fillId="0" borderId="37" xfId="0" applyBorder="1"/>
    <xf numFmtId="0" fontId="2" fillId="10" borderId="29" xfId="0" applyFont="1" applyFill="1" applyBorder="1" applyAlignment="1" applyProtection="1">
      <alignment wrapText="1"/>
      <protection locked="0"/>
    </xf>
    <xf numFmtId="165" fontId="2" fillId="3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2" fontId="2" fillId="0" borderId="6" xfId="0" applyNumberFormat="1" applyFont="1" applyBorder="1" applyAlignment="1" applyProtection="1">
      <alignment horizontal="center" vertical="center"/>
      <protection locked="0"/>
    </xf>
    <xf numFmtId="2" fontId="0" fillId="0" borderId="8" xfId="0" applyNumberFormat="1" applyBorder="1" applyAlignment="1" applyProtection="1">
      <alignment horizontal="center" vertical="center"/>
      <protection locked="0"/>
    </xf>
    <xf numFmtId="0" fontId="2" fillId="6" borderId="39" xfId="0" applyFont="1" applyFill="1" applyBorder="1" applyAlignment="1" applyProtection="1">
      <alignment vertical="center"/>
      <protection locked="0"/>
    </xf>
    <xf numFmtId="0" fontId="2" fillId="7" borderId="39" xfId="0" applyFont="1" applyFill="1" applyBorder="1" applyAlignment="1" applyProtection="1">
      <alignment vertical="center" wrapText="1"/>
      <protection locked="0"/>
    </xf>
    <xf numFmtId="44" fontId="0" fillId="10" borderId="31" xfId="0" applyNumberFormat="1" applyFont="1" applyFill="1" applyBorder="1" applyAlignment="1" applyProtection="1">
      <alignment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0" fillId="0" borderId="0" xfId="0" applyNumberFormat="1"/>
    <xf numFmtId="169" fontId="2" fillId="7" borderId="47" xfId="0" applyNumberFormat="1" applyFont="1" applyFill="1" applyBorder="1" applyAlignment="1" applyProtection="1">
      <alignment horizontal="center" vertical="center" wrapText="1"/>
      <protection locked="0"/>
    </xf>
    <xf numFmtId="169" fontId="0" fillId="7" borderId="31" xfId="0" applyNumberFormat="1" applyFill="1" applyBorder="1" applyAlignment="1" applyProtection="1">
      <alignment horizontal="center" vertical="center"/>
      <protection locked="0"/>
    </xf>
    <xf numFmtId="165" fontId="10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0" fillId="12" borderId="0" xfId="0" applyFill="1"/>
    <xf numFmtId="0" fontId="11" fillId="11" borderId="0" xfId="0" applyFont="1" applyFill="1" applyAlignment="1">
      <alignment horizontal="center" vertical="center"/>
    </xf>
    <xf numFmtId="0" fontId="0" fillId="12" borderId="0" xfId="0" applyFill="1" applyAlignment="1">
      <alignment horizontal="left"/>
    </xf>
    <xf numFmtId="0" fontId="2" fillId="8" borderId="41" xfId="0" applyFont="1" applyFill="1" applyBorder="1" applyAlignment="1" applyProtection="1">
      <alignment horizontal="center"/>
      <protection locked="0"/>
    </xf>
    <xf numFmtId="0" fontId="2" fillId="8" borderId="34" xfId="0" applyFont="1" applyFill="1" applyBorder="1" applyAlignment="1" applyProtection="1">
      <alignment horizontal="center"/>
      <protection locked="0"/>
    </xf>
    <xf numFmtId="0" fontId="2" fillId="8" borderId="48" xfId="0" applyFont="1" applyFill="1" applyBorder="1" applyAlignment="1" applyProtection="1">
      <alignment horizontal="center"/>
      <protection locked="0"/>
    </xf>
    <xf numFmtId="14" fontId="0" fillId="6" borderId="44" xfId="0" applyNumberFormat="1" applyFill="1" applyBorder="1" applyAlignment="1" applyProtection="1">
      <alignment horizontal="center" vertical="center" wrapText="1"/>
      <protection locked="0"/>
    </xf>
    <xf numFmtId="170" fontId="0" fillId="7" borderId="47" xfId="0" applyNumberFormat="1" applyFill="1" applyBorder="1" applyAlignment="1" applyProtection="1">
      <alignment horizontal="center" vertical="center"/>
      <protection locked="0"/>
    </xf>
    <xf numFmtId="170" fontId="0" fillId="7" borderId="47" xfId="0" applyNumberFormat="1" applyFont="1" applyFill="1" applyBorder="1" applyAlignment="1" applyProtection="1">
      <alignment horizontal="center" vertical="center" wrapText="1"/>
      <protection locked="0"/>
    </xf>
    <xf numFmtId="171" fontId="0" fillId="7" borderId="47" xfId="0" applyNumberFormat="1" applyFill="1" applyBorder="1" applyAlignment="1" applyProtection="1">
      <alignment horizontal="center" vertical="center"/>
      <protection locked="0"/>
    </xf>
    <xf numFmtId="171" fontId="0" fillId="7" borderId="31" xfId="0" applyNumberFormat="1" applyFill="1" applyBorder="1" applyAlignment="1" applyProtection="1">
      <alignment horizontal="center" vertical="center"/>
      <protection locked="0"/>
    </xf>
    <xf numFmtId="171" fontId="0" fillId="7" borderId="44" xfId="0" applyNumberFormat="1" applyFill="1" applyBorder="1" applyAlignment="1" applyProtection="1">
      <alignment horizontal="center" vertical="center"/>
      <protection locked="0"/>
    </xf>
    <xf numFmtId="171" fontId="0" fillId="7" borderId="45" xfId="0" applyNumberFormat="1" applyFill="1" applyBorder="1" applyAlignment="1" applyProtection="1">
      <alignment horizontal="center" vertical="center"/>
      <protection locked="0"/>
    </xf>
    <xf numFmtId="171" fontId="0" fillId="7" borderId="4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27" xfId="0" applyFont="1" applyBorder="1" applyAlignment="1" applyProtection="1">
      <alignment horizontal="center" vertical="center" wrapText="1"/>
      <protection locked="0"/>
    </xf>
    <xf numFmtId="0" fontId="2" fillId="5" borderId="26" xfId="0" applyFont="1" applyFill="1" applyBorder="1" applyAlignment="1" applyProtection="1">
      <alignment horizontal="center" vertical="center"/>
      <protection locked="0"/>
    </xf>
    <xf numFmtId="0" fontId="2" fillId="5" borderId="27" xfId="0" applyFont="1" applyFill="1" applyBorder="1" applyAlignment="1" applyProtection="1">
      <alignment horizontal="center" vertical="center"/>
      <protection locked="0"/>
    </xf>
    <xf numFmtId="0" fontId="1" fillId="4" borderId="26" xfId="0" applyFont="1" applyFill="1" applyBorder="1" applyAlignment="1" applyProtection="1">
      <alignment horizontal="center" vertical="center" wrapText="1"/>
      <protection locked="0"/>
    </xf>
    <xf numFmtId="0" fontId="1" fillId="4" borderId="27" xfId="0" applyFont="1" applyFill="1" applyBorder="1" applyAlignment="1" applyProtection="1">
      <alignment horizontal="center" vertical="center" wrapText="1"/>
      <protection locked="0"/>
    </xf>
    <xf numFmtId="0" fontId="0" fillId="3" borderId="32" xfId="0" applyFont="1" applyFill="1" applyBorder="1" applyAlignment="1" applyProtection="1">
      <alignment horizontal="center"/>
      <protection locked="0"/>
    </xf>
    <xf numFmtId="0" fontId="0" fillId="3" borderId="33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166" fontId="2" fillId="2" borderId="2" xfId="0" applyNumberFormat="1" applyFont="1" applyFill="1" applyBorder="1" applyAlignment="1" applyProtection="1">
      <alignment horizontal="center" vertical="center"/>
      <protection locked="0"/>
    </xf>
    <xf numFmtId="166" fontId="2" fillId="2" borderId="5" xfId="0" applyNumberFormat="1" applyFont="1" applyFill="1" applyBorder="1" applyAlignment="1" applyProtection="1">
      <alignment horizontal="center" vertical="center"/>
      <protection locked="0"/>
    </xf>
    <xf numFmtId="166" fontId="2" fillId="2" borderId="3" xfId="0" applyNumberFormat="1" applyFont="1" applyFill="1" applyBorder="1" applyAlignment="1" applyProtection="1">
      <alignment horizontal="center" vertical="center"/>
      <protection locked="0"/>
    </xf>
    <xf numFmtId="166" fontId="2" fillId="2" borderId="6" xfId="0" applyNumberFormat="1" applyFont="1" applyFill="1" applyBorder="1" applyAlignment="1" applyProtection="1">
      <alignment horizontal="center" vertical="center"/>
      <protection locked="0"/>
    </xf>
    <xf numFmtId="0" fontId="2" fillId="5" borderId="16" xfId="0" applyFont="1" applyFill="1" applyBorder="1" applyAlignment="1" applyProtection="1">
      <alignment horizontal="center" vertical="center"/>
      <protection locked="0"/>
    </xf>
    <xf numFmtId="0" fontId="0" fillId="5" borderId="22" xfId="0" applyFill="1" applyBorder="1" applyAlignment="1" applyProtection="1">
      <alignment horizontal="center" vertical="center"/>
      <protection locked="0"/>
    </xf>
    <xf numFmtId="0" fontId="1" fillId="4" borderId="16" xfId="0" applyFont="1" applyFill="1" applyBorder="1" applyAlignment="1" applyProtection="1">
      <alignment horizontal="center" vertical="center" wrapText="1"/>
      <protection locked="0"/>
    </xf>
    <xf numFmtId="0" fontId="1" fillId="4" borderId="18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3" borderId="2" xfId="0" applyFont="1" applyFill="1" applyBorder="1" applyAlignment="1" applyProtection="1">
      <alignment horizontal="center"/>
      <protection locked="0"/>
    </xf>
    <xf numFmtId="0" fontId="0" fillId="6" borderId="44" xfId="0" applyFill="1" applyBorder="1" applyAlignment="1" applyProtection="1">
      <alignment horizontal="center" vertical="center"/>
      <protection locked="0"/>
    </xf>
    <xf numFmtId="0" fontId="0" fillId="6" borderId="47" xfId="0" applyFill="1" applyBorder="1" applyAlignment="1" applyProtection="1">
      <alignment horizontal="center" vertical="center"/>
      <protection locked="0"/>
    </xf>
    <xf numFmtId="0" fontId="2" fillId="8" borderId="42" xfId="0" applyFont="1" applyFill="1" applyBorder="1" applyAlignment="1" applyProtection="1">
      <alignment horizontal="center"/>
      <protection locked="0"/>
    </xf>
    <xf numFmtId="0" fontId="2" fillId="8" borderId="41" xfId="0" applyFont="1" applyFill="1" applyBorder="1" applyAlignment="1" applyProtection="1">
      <alignment horizontal="center"/>
      <protection locked="0"/>
    </xf>
    <xf numFmtId="0" fontId="2" fillId="8" borderId="34" xfId="0" applyFont="1" applyFill="1" applyBorder="1" applyAlignment="1" applyProtection="1">
      <alignment horizontal="center"/>
      <protection locked="0"/>
    </xf>
    <xf numFmtId="171" fontId="0" fillId="7" borderId="44" xfId="0" applyNumberFormat="1" applyFill="1" applyBorder="1" applyAlignment="1" applyProtection="1">
      <alignment horizontal="center" vertical="center"/>
      <protection locked="0"/>
    </xf>
    <xf numFmtId="171" fontId="0" fillId="7" borderId="45" xfId="0" applyNumberFormat="1" applyFill="1" applyBorder="1" applyAlignment="1" applyProtection="1">
      <alignment horizontal="center" vertical="center"/>
      <protection locked="0"/>
    </xf>
    <xf numFmtId="2" fontId="2" fillId="7" borderId="37" xfId="0" applyNumberFormat="1" applyFont="1" applyFill="1" applyBorder="1" applyAlignment="1" applyProtection="1">
      <alignment horizontal="center" vertical="center" wrapText="1"/>
      <protection locked="0"/>
    </xf>
    <xf numFmtId="2" fontId="2" fillId="7" borderId="38" xfId="0" applyNumberFormat="1" applyFont="1" applyFill="1" applyBorder="1" applyAlignment="1" applyProtection="1">
      <alignment horizontal="center" vertical="center" wrapText="1"/>
      <protection locked="0"/>
    </xf>
    <xf numFmtId="16" fontId="2" fillId="7" borderId="37" xfId="0" applyNumberFormat="1" applyFont="1" applyFill="1" applyBorder="1" applyAlignment="1" applyProtection="1">
      <alignment horizontal="center" vertical="center" wrapText="1"/>
      <protection locked="0"/>
    </xf>
    <xf numFmtId="16" fontId="2" fillId="7" borderId="38" xfId="0" applyNumberFormat="1" applyFont="1" applyFill="1" applyBorder="1" applyAlignment="1" applyProtection="1">
      <alignment horizontal="center" vertical="center" wrapText="1"/>
      <protection locked="0"/>
    </xf>
    <xf numFmtId="170" fontId="0" fillId="7" borderId="44" xfId="0" applyNumberFormat="1" applyFont="1" applyFill="1" applyBorder="1" applyAlignment="1" applyProtection="1">
      <alignment horizontal="center" vertical="center" wrapText="1"/>
      <protection locked="0"/>
    </xf>
    <xf numFmtId="170" fontId="0" fillId="7" borderId="45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Border="1" applyAlignment="1" applyProtection="1">
      <alignment horizontal="right" vertical="center" wrapText="1"/>
      <protection locked="0"/>
    </xf>
    <xf numFmtId="0" fontId="0" fillId="5" borderId="5" xfId="0" applyFill="1" applyBorder="1" applyAlignment="1" applyProtection="1">
      <alignment horizontal="right" vertical="center" wrapText="1"/>
      <protection locked="0"/>
    </xf>
    <xf numFmtId="0" fontId="4" fillId="5" borderId="0" xfId="0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0" fontId="5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7" xfId="0" applyFont="1" applyFill="1" applyBorder="1" applyAlignment="1" applyProtection="1">
      <alignment horizontal="center" vertical="center" wrapText="1"/>
      <protection locked="0"/>
    </xf>
    <xf numFmtId="0" fontId="2" fillId="6" borderId="39" xfId="0" applyFont="1" applyFill="1" applyBorder="1" applyAlignment="1" applyProtection="1">
      <alignment horizontal="center" vertical="center" wrapText="1"/>
      <protection locked="0"/>
    </xf>
    <xf numFmtId="0" fontId="2" fillId="7" borderId="37" xfId="0" applyFont="1" applyFill="1" applyBorder="1" applyAlignment="1" applyProtection="1">
      <alignment horizontal="center" vertical="center" wrapText="1"/>
      <protection locked="0"/>
    </xf>
    <xf numFmtId="0" fontId="2" fillId="7" borderId="38" xfId="0" applyFont="1" applyFill="1" applyBorder="1" applyAlignment="1" applyProtection="1">
      <alignment horizontal="center" vertical="center" wrapText="1"/>
      <protection locked="0"/>
    </xf>
    <xf numFmtId="169" fontId="2" fillId="7" borderId="44" xfId="0" applyNumberFormat="1" applyFont="1" applyFill="1" applyBorder="1" applyAlignment="1" applyProtection="1">
      <alignment horizontal="center" vertical="center" wrapText="1"/>
      <protection locked="0"/>
    </xf>
    <xf numFmtId="169" fontId="2" fillId="7" borderId="45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40" xfId="0" applyFill="1" applyBorder="1" applyAlignment="1" applyProtection="1">
      <alignment horizontal="center" vertical="center" wrapText="1"/>
      <protection locked="0"/>
    </xf>
    <xf numFmtId="174" fontId="0" fillId="3" borderId="11" xfId="0" applyNumberFormat="1" applyFill="1" applyBorder="1" applyAlignment="1" applyProtection="1">
      <alignment horizontal="center"/>
      <protection locked="0"/>
    </xf>
    <xf numFmtId="174" fontId="0" fillId="0" borderId="13" xfId="0" applyNumberFormat="1" applyBorder="1" applyAlignment="1" applyProtection="1">
      <alignment horizontal="center" vertical="center"/>
      <protection locked="0"/>
    </xf>
    <xf numFmtId="174" fontId="0" fillId="0" borderId="14" xfId="0" applyNumberFormat="1" applyBorder="1" applyAlignment="1" applyProtection="1">
      <alignment horizontal="center" vertical="center"/>
      <protection locked="0"/>
    </xf>
    <xf numFmtId="174" fontId="0" fillId="0" borderId="15" xfId="0" applyNumberFormat="1" applyBorder="1" applyAlignment="1" applyProtection="1">
      <alignment horizontal="center" vertical="center"/>
      <protection locked="0"/>
    </xf>
    <xf numFmtId="174" fontId="3" fillId="4" borderId="17" xfId="0" applyNumberFormat="1" applyFont="1" applyFill="1" applyBorder="1" applyAlignment="1" applyProtection="1">
      <alignment horizontal="center"/>
      <protection locked="0"/>
    </xf>
    <xf numFmtId="174" fontId="3" fillId="4" borderId="13" xfId="0" applyNumberFormat="1" applyFont="1" applyFill="1" applyBorder="1" applyAlignment="1" applyProtection="1">
      <alignment horizontal="center"/>
      <protection locked="0"/>
    </xf>
    <xf numFmtId="174" fontId="0" fillId="0" borderId="28" xfId="0" applyNumberFormat="1" applyBorder="1" applyAlignment="1" applyProtection="1">
      <alignment horizontal="center" vertical="center"/>
      <protection locked="0"/>
    </xf>
    <xf numFmtId="174" fontId="0" fillId="3" borderId="29" xfId="0" applyNumberFormat="1" applyFill="1" applyBorder="1" applyAlignment="1" applyProtection="1">
      <alignment horizontal="center"/>
      <protection locked="0"/>
    </xf>
    <xf numFmtId="174" fontId="0" fillId="3" borderId="30" xfId="0" applyNumberFormat="1" applyFill="1" applyBorder="1" applyAlignment="1" applyProtection="1">
      <alignment horizontal="center"/>
      <protection locked="0"/>
    </xf>
    <xf numFmtId="174" fontId="0" fillId="3" borderId="31" xfId="0" applyNumberFormat="1" applyFill="1" applyBorder="1" applyAlignment="1" applyProtection="1">
      <alignment horizontal="center"/>
      <protection locked="0"/>
    </xf>
    <xf numFmtId="174" fontId="3" fillId="4" borderId="14" xfId="0" applyNumberFormat="1" applyFont="1" applyFill="1" applyBorder="1" applyAlignment="1" applyProtection="1">
      <alignment horizontal="center"/>
      <protection locked="0"/>
    </xf>
    <xf numFmtId="174" fontId="3" fillId="4" borderId="15" xfId="0" applyNumberFormat="1" applyFont="1" applyFill="1" applyBorder="1" applyAlignment="1" applyProtection="1">
      <alignment horizontal="center"/>
      <protection locked="0"/>
    </xf>
    <xf numFmtId="175" fontId="0" fillId="0" borderId="11" xfId="0" applyNumberFormat="1" applyFont="1" applyBorder="1" applyAlignment="1" applyProtection="1">
      <alignment horizontal="center" vertical="center"/>
      <protection locked="0"/>
    </xf>
    <xf numFmtId="175" fontId="0" fillId="0" borderId="11" xfId="0" applyNumberFormat="1" applyBorder="1" applyAlignment="1" applyProtection="1">
      <alignment horizontal="center" vertical="center"/>
      <protection locked="0"/>
    </xf>
    <xf numFmtId="175" fontId="0" fillId="0" borderId="13" xfId="0" applyNumberFormat="1" applyBorder="1" applyAlignment="1" applyProtection="1">
      <alignment horizontal="center" vertical="center"/>
      <protection locked="0"/>
    </xf>
    <xf numFmtId="175" fontId="0" fillId="0" borderId="28" xfId="0" applyNumberFormat="1" applyBorder="1" applyAlignment="1" applyProtection="1">
      <alignment horizontal="center" vertical="center"/>
      <protection locked="0"/>
    </xf>
    <xf numFmtId="175" fontId="0" fillId="0" borderId="15" xfId="0" applyNumberFormat="1" applyBorder="1" applyAlignment="1" applyProtection="1">
      <alignment horizontal="center" vertical="center"/>
      <protection locked="0"/>
    </xf>
    <xf numFmtId="174" fontId="0" fillId="5" borderId="14" xfId="0" applyNumberFormat="1" applyFill="1" applyBorder="1" applyAlignment="1" applyProtection="1">
      <alignment horizontal="center" vertical="center"/>
      <protection locked="0"/>
    </xf>
    <xf numFmtId="174" fontId="0" fillId="5" borderId="19" xfId="0" applyNumberFormat="1" applyFill="1" applyBorder="1" applyAlignment="1" applyProtection="1">
      <alignment horizontal="center" vertical="center"/>
      <protection locked="0"/>
    </xf>
    <xf numFmtId="174" fontId="0" fillId="5" borderId="3" xfId="0" applyNumberFormat="1" applyFill="1" applyBorder="1" applyAlignment="1" applyProtection="1">
      <alignment horizontal="center" vertical="center"/>
      <protection locked="0"/>
    </xf>
    <xf numFmtId="174" fontId="0" fillId="5" borderId="20" xfId="0" applyNumberFormat="1" applyFill="1" applyBorder="1" applyAlignment="1" applyProtection="1">
      <alignment horizontal="center" vertical="center"/>
      <protection locked="0"/>
    </xf>
    <xf numFmtId="174" fontId="0" fillId="5" borderId="26" xfId="0" applyNumberFormat="1" applyFill="1" applyBorder="1" applyAlignment="1" applyProtection="1">
      <alignment horizontal="center" vertical="center"/>
      <protection locked="0"/>
    </xf>
    <xf numFmtId="174" fontId="0" fillId="5" borderId="15" xfId="0" applyNumberFormat="1" applyFill="1" applyBorder="1" applyAlignment="1" applyProtection="1">
      <alignment horizontal="center" vertical="center"/>
      <protection locked="0"/>
    </xf>
    <xf numFmtId="174" fontId="0" fillId="5" borderId="23" xfId="0" applyNumberFormat="1" applyFill="1" applyBorder="1" applyAlignment="1" applyProtection="1">
      <alignment horizontal="center" vertical="center"/>
      <protection locked="0"/>
    </xf>
    <xf numFmtId="174" fontId="0" fillId="5" borderId="6" xfId="0" applyNumberFormat="1" applyFill="1" applyBorder="1" applyAlignment="1" applyProtection="1">
      <alignment horizontal="center" vertical="center"/>
      <protection locked="0"/>
    </xf>
    <xf numFmtId="174" fontId="0" fillId="5" borderId="24" xfId="0" applyNumberFormat="1" applyFill="1" applyBorder="1" applyAlignment="1" applyProtection="1">
      <alignment horizontal="center" vertical="center"/>
      <protection locked="0"/>
    </xf>
    <xf numFmtId="174" fontId="0" fillId="5" borderId="27" xfId="0" applyNumberFormat="1" applyFill="1" applyBorder="1" applyAlignment="1" applyProtection="1">
      <alignment horizontal="center" vertical="center"/>
      <protection locked="0"/>
    </xf>
    <xf numFmtId="174" fontId="0" fillId="5" borderId="2" xfId="0" applyNumberFormat="1" applyFill="1" applyBorder="1" applyAlignment="1" applyProtection="1">
      <alignment horizontal="center" vertical="center"/>
      <protection locked="0"/>
    </xf>
    <xf numFmtId="174" fontId="0" fillId="5" borderId="2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174" fontId="0" fillId="5" borderId="5" xfId="0" applyNumberFormat="1" applyFill="1" applyBorder="1" applyAlignment="1" applyProtection="1">
      <alignment horizontal="center" vertical="center"/>
      <protection locked="0"/>
    </xf>
    <xf numFmtId="174" fontId="0" fillId="5" borderId="25" xfId="0" applyNumberFormat="1" applyFill="1" applyBorder="1" applyAlignment="1" applyProtection="1">
      <alignment horizontal="center" vertical="center"/>
      <protection locked="0"/>
    </xf>
    <xf numFmtId="14" fontId="2" fillId="8" borderId="36" xfId="0" applyNumberFormat="1" applyFont="1" applyFill="1" applyBorder="1" applyAlignment="1" applyProtection="1">
      <alignment wrapText="1"/>
      <protection locked="0"/>
    </xf>
    <xf numFmtId="0" fontId="2" fillId="8" borderId="41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0" xfId="0" applyFill="1"/>
    <xf numFmtId="0" fontId="11" fillId="6" borderId="45" xfId="0" applyFont="1" applyFill="1" applyBorder="1" applyAlignment="1" applyProtection="1">
      <alignment horizontal="left" vertical="center"/>
      <protection locked="0"/>
    </xf>
    <xf numFmtId="0" fontId="11" fillId="6" borderId="47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21"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>
          <bgColor rgb="FFFF0000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5" max="2100" min="2013" page="10" val="2016"/>
</file>

<file path=xl/ctrlProps/ctrlProp2.xml><?xml version="1.0" encoding="utf-8"?>
<formControlPr xmlns="http://schemas.microsoft.com/office/spreadsheetml/2009/9/main" objectType="Spin" dx="22" fmlaLink="$A$3" max="30000" page="10" val="11"/>
</file>

<file path=xl/ctrlProps/ctrlProp3.xml><?xml version="1.0" encoding="utf-8"?>
<formControlPr xmlns="http://schemas.microsoft.com/office/spreadsheetml/2009/9/main" objectType="Spin" dx="22" fmlaLink="$B$3" max="30000" min="1" page="10" val="2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2</xdr:row>
      <xdr:rowOff>76200</xdr:rowOff>
    </xdr:from>
    <xdr:to>
      <xdr:col>14</xdr:col>
      <xdr:colOff>247650</xdr:colOff>
      <xdr:row>18</xdr:row>
      <xdr:rowOff>142875</xdr:rowOff>
    </xdr:to>
    <xdr:sp macro="" textlink="">
      <xdr:nvSpPr>
        <xdr:cNvPr id="5" name="Rectangle à coins arrondis 4"/>
        <xdr:cNvSpPr/>
      </xdr:nvSpPr>
      <xdr:spPr>
        <a:xfrm>
          <a:off x="8077200" y="457200"/>
          <a:ext cx="5248275" cy="32099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r"/>
          <a:r>
            <a:rPr lang="fr-FR" sz="1100">
              <a:solidFill>
                <a:sysClr val="windowText" lastClr="000000"/>
              </a:solidFill>
            </a:rPr>
            <a:t>Peux créer ton classeur avec tout les mois de l'année,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ou du mois de février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au mois d'octobre, comme tu veux.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Il te faut juste définir les mois en N4 et N5.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Si tu connais la date de fin de contrat, </a:t>
          </a:r>
        </a:p>
        <a:p>
          <a:pPr algn="r"/>
          <a:r>
            <a:rPr lang="fr-FR" sz="1100">
              <a:solidFill>
                <a:sysClr val="windowText" lastClr="000000"/>
              </a:solidFill>
            </a:rPr>
            <a:t>je te conseille de la parametrer</a:t>
          </a:r>
          <a:r>
            <a:rPr lang="fr-FR" sz="1100" baseline="0">
              <a:solidFill>
                <a:sysClr val="windowText" lastClr="000000"/>
              </a:solidFill>
            </a:rPr>
            <a:t> dans ta cellule N8 . </a:t>
          </a:r>
        </a:p>
        <a:p>
          <a:pPr algn="r"/>
          <a:r>
            <a:rPr lang="fr-FR" sz="1100" baseline="0">
              <a:solidFill>
                <a:sysClr val="windowText" lastClr="000000"/>
              </a:solidFill>
            </a:rPr>
            <a:t>Celle-ci sera recopier dans tout ton classeur.</a:t>
          </a:r>
        </a:p>
        <a:p>
          <a:pPr algn="r"/>
          <a:r>
            <a:rPr lang="fr-FR" sz="1100" baseline="0">
              <a:solidFill>
                <a:sysClr val="windowText" lastClr="000000"/>
              </a:solidFill>
            </a:rPr>
            <a:t>Enjoy,</a:t>
          </a:r>
        </a:p>
        <a:p>
          <a:pPr algn="r"/>
          <a:r>
            <a:rPr lang="fr-FR" sz="1100" baseline="0">
              <a:solidFill>
                <a:sysClr val="windowText" lastClr="000000"/>
              </a:solidFill>
            </a:rPr>
            <a:t>Leakim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476250</xdr:colOff>
      <xdr:row>3</xdr:row>
      <xdr:rowOff>47624</xdr:rowOff>
    </xdr:from>
    <xdr:to>
      <xdr:col>11</xdr:col>
      <xdr:colOff>295274</xdr:colOff>
      <xdr:row>13</xdr:row>
      <xdr:rowOff>57149</xdr:rowOff>
    </xdr:to>
    <xdr:grpSp>
      <xdr:nvGrpSpPr>
        <xdr:cNvPr id="4" name="Groupe 3"/>
        <xdr:cNvGrpSpPr/>
      </xdr:nvGrpSpPr>
      <xdr:grpSpPr>
        <a:xfrm>
          <a:off x="8029575" y="619124"/>
          <a:ext cx="2076449" cy="2009775"/>
          <a:chOff x="6534149" y="1142999"/>
          <a:chExt cx="2009775" cy="2009775"/>
        </a:xfrm>
      </xdr:grpSpPr>
      <xdr:pic macro="[0]!NomFeuilMois"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34149" y="1142999"/>
            <a:ext cx="2009775" cy="2009775"/>
          </a:xfrm>
          <a:prstGeom prst="rect">
            <a:avLst/>
          </a:prstGeom>
        </xdr:spPr>
      </xdr:pic>
      <xdr:sp macro="[0]!NomFeuilMois" textlink="">
        <xdr:nvSpPr>
          <xdr:cNvPr id="3" name="ZoneTexte 2"/>
          <xdr:cNvSpPr txBox="1"/>
        </xdr:nvSpPr>
        <xdr:spPr>
          <a:xfrm>
            <a:off x="7005636" y="1504950"/>
            <a:ext cx="1066800" cy="752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C000"/>
                </a:solidFill>
                <a:latin typeface="Corbel" panose="020B0503020204020204" pitchFamily="34" charset="0"/>
              </a:rPr>
              <a:t>Création des</a:t>
            </a:r>
            <a:r>
              <a:rPr lang="fr-FR" sz="1400" b="1" baseline="0">
                <a:solidFill>
                  <a:srgbClr val="FFC000"/>
                </a:solidFill>
                <a:latin typeface="Corbel" panose="020B0503020204020204" pitchFamily="34" charset="0"/>
              </a:rPr>
              <a:t> feuilles mensuelles</a:t>
            </a:r>
            <a:endParaRPr lang="fr-FR" sz="1400" b="1">
              <a:solidFill>
                <a:srgbClr val="FFC000"/>
              </a:solidFill>
              <a:latin typeface="Corbel" panose="020B0503020204020204" pitchFamily="34" charset="0"/>
            </a:endParaRPr>
          </a:p>
        </xdr:txBody>
      </xdr:sp>
    </xdr:grpSp>
    <xdr:clientData/>
  </xdr:twoCellAnchor>
  <xdr:twoCellAnchor>
    <xdr:from>
      <xdr:col>15</xdr:col>
      <xdr:colOff>19050</xdr:colOff>
      <xdr:row>3</xdr:row>
      <xdr:rowOff>57150</xdr:rowOff>
    </xdr:from>
    <xdr:to>
      <xdr:col>19</xdr:col>
      <xdr:colOff>733425</xdr:colOff>
      <xdr:row>11</xdr:row>
      <xdr:rowOff>104776</xdr:rowOff>
    </xdr:to>
    <xdr:sp macro="" textlink="">
      <xdr:nvSpPr>
        <xdr:cNvPr id="6" name="Rectangle à coins arrondis 5"/>
        <xdr:cNvSpPr/>
      </xdr:nvSpPr>
      <xdr:spPr>
        <a:xfrm>
          <a:off x="13858875" y="628650"/>
          <a:ext cx="3762375" cy="1666876"/>
        </a:xfrm>
        <a:prstGeom prst="wedgeRoundRectCallout">
          <a:avLst>
            <a:gd name="adj1" fmla="val -67668"/>
            <a:gd name="adj2" fmla="val 966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 les dates de début et de fin.</a:t>
          </a:r>
        </a:p>
        <a:p>
          <a:pPr algn="l"/>
          <a:r>
            <a:rPr lang="fr-FR" sz="1100"/>
            <a:t>Il faut mettre la date de début impérativement ! Pour que le fichier fonctionne.</a:t>
          </a:r>
        </a:p>
        <a:p>
          <a:pPr algn="l"/>
          <a:r>
            <a:rPr lang="fr-FR" sz="1100"/>
            <a:t>Car contre tu n'es pas obliger de renseigner la date de fin.</a:t>
          </a:r>
        </a:p>
        <a:p>
          <a:pPr algn="l"/>
          <a:r>
            <a:rPr lang="fr-FR" sz="1100"/>
            <a:t>Soit tu mets rien soit zéro. Auquel</a:t>
          </a:r>
          <a:r>
            <a:rPr lang="fr-FR" sz="1100" baseline="0"/>
            <a:t> cas les mises à jour de mois complet se fait indéfiniment.</a:t>
          </a:r>
        </a:p>
        <a:p>
          <a:pPr algn="l"/>
          <a:r>
            <a:rPr lang="fr-FR" sz="1100" baseline="0"/>
            <a:t>Dès que tu renseignes la date de fin de contrat, alors la mise à jour de mois incomplet sera activée.</a:t>
          </a:r>
          <a:endParaRPr lang="fr-FR" sz="1100"/>
        </a:p>
      </xdr:txBody>
    </xdr:sp>
    <xdr:clientData/>
  </xdr:twoCellAnchor>
  <xdr:twoCellAnchor>
    <xdr:from>
      <xdr:col>13</xdr:col>
      <xdr:colOff>714375</xdr:colOff>
      <xdr:row>6</xdr:row>
      <xdr:rowOff>180975</xdr:rowOff>
    </xdr:from>
    <xdr:to>
      <xdr:col>14</xdr:col>
      <xdr:colOff>112394</xdr:colOff>
      <xdr:row>9</xdr:row>
      <xdr:rowOff>19050</xdr:rowOff>
    </xdr:to>
    <xdr:sp macro="" textlink="">
      <xdr:nvSpPr>
        <xdr:cNvPr id="7" name="Accolade fermante 6"/>
        <xdr:cNvSpPr/>
      </xdr:nvSpPr>
      <xdr:spPr>
        <a:xfrm>
          <a:off x="13030200" y="1419225"/>
          <a:ext cx="160019" cy="409575"/>
        </a:xfrm>
        <a:prstGeom prst="rightBrac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828675</xdr:colOff>
          <xdr:row>4</xdr:row>
          <xdr:rowOff>66675</xdr:rowOff>
        </xdr:from>
        <xdr:to>
          <xdr:col>0</xdr:col>
          <xdr:colOff>1114425</xdr:colOff>
          <xdr:row>4</xdr:row>
          <xdr:rowOff>409575</xdr:rowOff>
        </xdr:to>
        <xdr:sp macro="" textlink="">
          <xdr:nvSpPr>
            <xdr:cNvPr id="4099" name="Spinne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828675</xdr:colOff>
          <xdr:row>3</xdr:row>
          <xdr:rowOff>38100</xdr:rowOff>
        </xdr:from>
        <xdr:to>
          <xdr:col>0</xdr:col>
          <xdr:colOff>1114425</xdr:colOff>
          <xdr:row>3</xdr:row>
          <xdr:rowOff>381000</xdr:rowOff>
        </xdr:to>
        <xdr:sp macro="" textlink="">
          <xdr:nvSpPr>
            <xdr:cNvPr id="4101" name="Spinner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838200</xdr:colOff>
          <xdr:row>5</xdr:row>
          <xdr:rowOff>123825</xdr:rowOff>
        </xdr:from>
        <xdr:to>
          <xdr:col>0</xdr:col>
          <xdr:colOff>1126331</xdr:colOff>
          <xdr:row>5</xdr:row>
          <xdr:rowOff>466725</xdr:rowOff>
        </xdr:to>
        <xdr:sp macro="" textlink="">
          <xdr:nvSpPr>
            <xdr:cNvPr id="4102" name="Spinner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3" totalsRowShown="0" headerRowDxfId="20" headerRowBorderDxfId="19" tableBorderDxfId="18" totalsRowBorderDxfId="17">
  <autoFilter ref="A1:C3"/>
  <tableColumns count="3">
    <tableColumn id="1" name="Nom de la Société" dataDxfId="16"/>
    <tableColumn id="2" name="Salaire de base" dataDxfId="15"/>
    <tableColumn id="3" name="Note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3"/>
  <sheetViews>
    <sheetView tabSelected="1" topLeftCell="G1" workbookViewId="0">
      <selection activeCell="S16" sqref="S16"/>
    </sheetView>
  </sheetViews>
  <sheetFormatPr baseColWidth="10" defaultRowHeight="15" x14ac:dyDescent="0.25"/>
  <cols>
    <col min="5" max="5" width="18.28515625" bestFit="1" customWidth="1"/>
    <col min="6" max="6" width="26.42578125" bestFit="1" customWidth="1"/>
    <col min="11" max="11" width="11" customWidth="1"/>
    <col min="12" max="12" width="13.5703125" customWidth="1"/>
    <col min="13" max="13" width="24" customWidth="1"/>
  </cols>
  <sheetData>
    <row r="1" spans="1:27" x14ac:dyDescent="0.25">
      <c r="A1" s="1" t="s">
        <v>0</v>
      </c>
      <c r="B1" s="1"/>
      <c r="C1" t="s">
        <v>39</v>
      </c>
      <c r="E1" s="83" t="s">
        <v>57</v>
      </c>
      <c r="F1" s="83"/>
      <c r="K1" s="83"/>
      <c r="L1" s="83"/>
      <c r="AA1">
        <f>MONTH(1&amp;N4)</f>
        <v>1</v>
      </c>
    </row>
    <row r="2" spans="1:27" x14ac:dyDescent="0.25">
      <c r="A2" s="1" t="s">
        <v>73</v>
      </c>
      <c r="B2" s="1"/>
      <c r="C2" t="s">
        <v>40</v>
      </c>
      <c r="E2" s="84" t="s">
        <v>58</v>
      </c>
      <c r="F2" t="s">
        <v>69</v>
      </c>
      <c r="K2" s="84"/>
      <c r="AA2">
        <f>MONTH(1&amp;N5)</f>
        <v>12</v>
      </c>
    </row>
    <row r="3" spans="1:27" x14ac:dyDescent="0.25">
      <c r="A3" s="1" t="s">
        <v>1</v>
      </c>
      <c r="B3" s="1"/>
      <c r="E3" s="84"/>
      <c r="F3" s="63">
        <f>Original!B5</f>
        <v>2016</v>
      </c>
      <c r="K3" s="84"/>
      <c r="L3" s="4"/>
    </row>
    <row r="4" spans="1:27" ht="18.75" x14ac:dyDescent="0.25">
      <c r="A4" s="1" t="s">
        <v>2</v>
      </c>
      <c r="B4" s="1"/>
      <c r="E4" t="s">
        <v>59</v>
      </c>
      <c r="F4" s="6">
        <f>DATE(année,1,1)</f>
        <v>42370</v>
      </c>
      <c r="L4" s="6"/>
      <c r="M4" s="69" t="s">
        <v>74</v>
      </c>
      <c r="N4" s="70" t="s">
        <v>0</v>
      </c>
    </row>
    <row r="5" spans="1:27" ht="18.75" x14ac:dyDescent="0.25">
      <c r="A5" s="1" t="s">
        <v>3</v>
      </c>
      <c r="B5" s="1"/>
      <c r="E5" t="s">
        <v>52</v>
      </c>
      <c r="F5" s="7">
        <f>ROUND(DATE(année,4,MOD(234-11*MOD(année,19),30))/7,0)*7-6</f>
        <v>42456</v>
      </c>
      <c r="L5" s="7"/>
      <c r="M5" s="69" t="s">
        <v>75</v>
      </c>
      <c r="N5" s="70" t="s">
        <v>10</v>
      </c>
    </row>
    <row r="6" spans="1:27" x14ac:dyDescent="0.25">
      <c r="A6" s="1" t="s">
        <v>4</v>
      </c>
      <c r="B6" s="1"/>
      <c r="E6" t="s">
        <v>60</v>
      </c>
      <c r="F6" s="7">
        <f>F5+1</f>
        <v>42457</v>
      </c>
      <c r="L6" s="7"/>
      <c r="M6" s="69" t="s">
        <v>76</v>
      </c>
      <c r="N6" s="71">
        <f>AA2-AA1+1</f>
        <v>12</v>
      </c>
    </row>
    <row r="7" spans="1:27" x14ac:dyDescent="0.25">
      <c r="A7" s="1" t="s">
        <v>5</v>
      </c>
      <c r="B7" s="1"/>
      <c r="E7" t="s">
        <v>61</v>
      </c>
      <c r="F7" s="7">
        <f>DATE(année,5,1)</f>
        <v>42491</v>
      </c>
      <c r="L7" s="7"/>
    </row>
    <row r="8" spans="1:27" x14ac:dyDescent="0.25">
      <c r="A8" s="1" t="s">
        <v>6</v>
      </c>
      <c r="B8" s="1"/>
      <c r="E8" t="s">
        <v>53</v>
      </c>
      <c r="F8" s="7">
        <f>DATE(année,5,8)</f>
        <v>42498</v>
      </c>
      <c r="L8" s="7"/>
      <c r="M8" s="69" t="s">
        <v>78</v>
      </c>
      <c r="N8" s="4">
        <v>42593</v>
      </c>
    </row>
    <row r="9" spans="1:27" x14ac:dyDescent="0.25">
      <c r="A9" s="1" t="s">
        <v>7</v>
      </c>
      <c r="B9" s="1"/>
      <c r="E9" t="s">
        <v>62</v>
      </c>
      <c r="F9" s="7">
        <f>F5+39</f>
        <v>42495</v>
      </c>
      <c r="L9" s="7"/>
      <c r="M9" s="69" t="s">
        <v>77</v>
      </c>
      <c r="N9" s="4"/>
    </row>
    <row r="10" spans="1:27" x14ac:dyDescent="0.25">
      <c r="A10" s="1" t="s">
        <v>8</v>
      </c>
      <c r="B10" s="1"/>
      <c r="E10" t="s">
        <v>63</v>
      </c>
      <c r="F10" s="5">
        <f>F5+49</f>
        <v>42505</v>
      </c>
      <c r="L10" s="5"/>
    </row>
    <row r="11" spans="1:27" x14ac:dyDescent="0.25">
      <c r="A11" s="1" t="s">
        <v>9</v>
      </c>
      <c r="B11" s="1"/>
      <c r="E11" t="s">
        <v>64</v>
      </c>
      <c r="F11" s="5">
        <f>F10+1</f>
        <v>42506</v>
      </c>
      <c r="L11" s="5"/>
    </row>
    <row r="12" spans="1:27" x14ac:dyDescent="0.25">
      <c r="A12" s="1" t="s">
        <v>10</v>
      </c>
      <c r="B12" s="1"/>
      <c r="E12" t="s">
        <v>65</v>
      </c>
      <c r="F12" s="5">
        <f>DATE(année,7,14)</f>
        <v>42565</v>
      </c>
      <c r="L12" s="5"/>
    </row>
    <row r="13" spans="1:27" x14ac:dyDescent="0.25">
      <c r="E13" t="s">
        <v>54</v>
      </c>
      <c r="F13" s="5">
        <f>DATE(année,8,15)</f>
        <v>42597</v>
      </c>
      <c r="L13" s="5"/>
    </row>
    <row r="14" spans="1:27" x14ac:dyDescent="0.25">
      <c r="A14" s="2">
        <v>0.875</v>
      </c>
      <c r="E14" t="s">
        <v>55</v>
      </c>
      <c r="F14" s="5">
        <f>DATE(année,11,1)</f>
        <v>42675</v>
      </c>
      <c r="L14" s="5"/>
    </row>
    <row r="15" spans="1:27" x14ac:dyDescent="0.25">
      <c r="E15" t="s">
        <v>66</v>
      </c>
      <c r="F15" s="5">
        <f>DATE(année,11,11)</f>
        <v>42685</v>
      </c>
      <c r="L15" s="5"/>
    </row>
    <row r="16" spans="1:27" x14ac:dyDescent="0.25">
      <c r="E16" t="s">
        <v>56</v>
      </c>
      <c r="F16" s="5">
        <f>DATE(année,12,25)</f>
        <v>42729</v>
      </c>
      <c r="L16" s="5"/>
    </row>
    <row r="18" spans="1:1" x14ac:dyDescent="0.25">
      <c r="A18" t="s">
        <v>45</v>
      </c>
    </row>
    <row r="19" spans="1:1" x14ac:dyDescent="0.25">
      <c r="A19" t="s">
        <v>44</v>
      </c>
    </row>
    <row r="23" spans="1:1" x14ac:dyDescent="0.25">
      <c r="A23" s="3" t="s">
        <v>50</v>
      </c>
    </row>
  </sheetData>
  <mergeCells count="4">
    <mergeCell ref="K1:L1"/>
    <mergeCell ref="K2:K3"/>
    <mergeCell ref="E1:F1"/>
    <mergeCell ref="E2:E3"/>
  </mergeCells>
  <dataValidations count="2">
    <dataValidation type="list" allowBlank="1" showInputMessage="1" showErrorMessage="1" sqref="N4">
      <formula1>$A$1:$A$12</formula1>
    </dataValidation>
    <dataValidation type="list" allowBlank="1" showInputMessage="1" showErrorMessage="1" sqref="N5">
      <formula1>OFFSET(A1,MATCH(N4,A1:A12,0),,COUNTA(A1:A12)-MATCH(N4,A1:A12,0))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0"/>
  <sheetViews>
    <sheetView topLeftCell="A2" workbookViewId="0">
      <selection activeCell="H16" sqref="H16"/>
    </sheetView>
  </sheetViews>
  <sheetFormatPr baseColWidth="10" defaultRowHeight="15" x14ac:dyDescent="0.25"/>
  <cols>
    <col min="1" max="1" width="20" customWidth="1"/>
    <col min="2" max="2" width="15.28515625" customWidth="1"/>
  </cols>
  <sheetData>
    <row r="1" spans="1:3" ht="24" customHeight="1" x14ac:dyDescent="0.25">
      <c r="A1" s="48" t="s">
        <v>70</v>
      </c>
      <c r="B1" s="49" t="s">
        <v>32</v>
      </c>
      <c r="C1" s="50" t="s">
        <v>71</v>
      </c>
    </row>
    <row r="2" spans="1:3" x14ac:dyDescent="0.25">
      <c r="A2" s="46" t="s">
        <v>14</v>
      </c>
      <c r="B2" s="45">
        <v>9.67</v>
      </c>
      <c r="C2" s="47"/>
    </row>
    <row r="3" spans="1:3" x14ac:dyDescent="0.25">
      <c r="A3" s="51" t="s">
        <v>72</v>
      </c>
      <c r="B3" s="52">
        <v>9.6300000000000008</v>
      </c>
      <c r="C3" s="53"/>
    </row>
    <row r="4" spans="1:3" x14ac:dyDescent="0.25">
      <c r="A4" s="45"/>
      <c r="B4" s="45"/>
      <c r="C4" s="45"/>
    </row>
    <row r="5" spans="1:3" x14ac:dyDescent="0.25">
      <c r="A5" s="45"/>
      <c r="B5" s="45"/>
      <c r="C5" s="45"/>
    </row>
    <row r="6" spans="1:3" x14ac:dyDescent="0.25">
      <c r="A6" s="45"/>
      <c r="B6" s="45"/>
      <c r="C6" s="45"/>
    </row>
    <row r="7" spans="1:3" x14ac:dyDescent="0.25">
      <c r="A7" s="45"/>
      <c r="B7" s="45"/>
      <c r="C7" s="45"/>
    </row>
    <row r="8" spans="1:3" x14ac:dyDescent="0.25">
      <c r="A8" s="45"/>
      <c r="B8" s="45"/>
      <c r="C8" s="45"/>
    </row>
    <row r="9" spans="1:3" x14ac:dyDescent="0.25">
      <c r="A9" s="45"/>
      <c r="B9" s="45"/>
      <c r="C9" s="45"/>
    </row>
    <row r="10" spans="1:3" x14ac:dyDescent="0.25">
      <c r="A10" s="45"/>
      <c r="B10" s="45"/>
      <c r="C10" s="45"/>
    </row>
    <row r="11" spans="1:3" x14ac:dyDescent="0.25">
      <c r="A11" s="45"/>
      <c r="B11" s="45"/>
      <c r="C11" s="45"/>
    </row>
    <row r="12" spans="1:3" x14ac:dyDescent="0.25">
      <c r="A12" s="45"/>
      <c r="B12" s="45"/>
      <c r="C12" s="45"/>
    </row>
    <row r="13" spans="1:3" x14ac:dyDescent="0.25">
      <c r="A13" s="45"/>
      <c r="B13" s="45"/>
      <c r="C13" s="45"/>
    </row>
    <row r="14" spans="1:3" x14ac:dyDescent="0.25">
      <c r="A14" s="45"/>
      <c r="B14" s="45"/>
      <c r="C14" s="45"/>
    </row>
    <row r="15" spans="1:3" x14ac:dyDescent="0.25">
      <c r="A15" s="45"/>
      <c r="B15" s="45"/>
      <c r="C15" s="45"/>
    </row>
    <row r="16" spans="1:3" x14ac:dyDescent="0.25">
      <c r="A16" s="45"/>
      <c r="B16" s="45"/>
      <c r="C16" s="45"/>
    </row>
    <row r="17" spans="1:3" x14ac:dyDescent="0.25">
      <c r="A17" s="45"/>
      <c r="B17" s="45"/>
      <c r="C17" s="45"/>
    </row>
    <row r="18" spans="1:3" x14ac:dyDescent="0.25">
      <c r="A18" s="45"/>
      <c r="B18" s="45"/>
      <c r="C18" s="45"/>
    </row>
    <row r="19" spans="1:3" x14ac:dyDescent="0.25">
      <c r="A19" s="45"/>
      <c r="B19" s="45"/>
      <c r="C19" s="45"/>
    </row>
    <row r="20" spans="1:3" x14ac:dyDescent="0.25">
      <c r="A20" s="45"/>
      <c r="B20" s="45"/>
      <c r="C20" s="45"/>
    </row>
    <row r="21" spans="1:3" x14ac:dyDescent="0.25">
      <c r="A21" s="45"/>
      <c r="B21" s="45"/>
      <c r="C21" s="45"/>
    </row>
    <row r="22" spans="1:3" x14ac:dyDescent="0.25">
      <c r="A22" s="45"/>
      <c r="B22" s="45"/>
      <c r="C22" s="45"/>
    </row>
    <row r="23" spans="1:3" x14ac:dyDescent="0.25">
      <c r="A23" s="45"/>
      <c r="B23" s="45"/>
      <c r="C23" s="45"/>
    </row>
    <row r="24" spans="1:3" x14ac:dyDescent="0.25">
      <c r="A24" s="45"/>
      <c r="B24" s="45"/>
      <c r="C24" s="45"/>
    </row>
    <row r="25" spans="1:3" x14ac:dyDescent="0.25">
      <c r="A25" s="45"/>
      <c r="B25" s="45"/>
      <c r="C25" s="45"/>
    </row>
    <row r="26" spans="1:3" x14ac:dyDescent="0.25">
      <c r="A26" s="45"/>
      <c r="B26" s="45"/>
      <c r="C26" s="45"/>
    </row>
    <row r="27" spans="1:3" x14ac:dyDescent="0.25">
      <c r="A27" s="45"/>
      <c r="B27" s="45"/>
      <c r="C27" s="45"/>
    </row>
    <row r="28" spans="1:3" x14ac:dyDescent="0.25">
      <c r="A28" s="45"/>
      <c r="B28" s="45"/>
      <c r="C28" s="45"/>
    </row>
    <row r="29" spans="1:3" x14ac:dyDescent="0.25">
      <c r="A29" s="45"/>
      <c r="B29" s="45"/>
      <c r="C29" s="45"/>
    </row>
    <row r="30" spans="1:3" x14ac:dyDescent="0.25">
      <c r="A30" s="45"/>
      <c r="B30" s="45"/>
      <c r="C30" s="45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0"/>
  </sheetPr>
  <dimension ref="A1:AA76"/>
  <sheetViews>
    <sheetView showGridLines="0" zoomScale="80" zoomScaleNormal="80" workbookViewId="0"/>
  </sheetViews>
  <sheetFormatPr baseColWidth="10" defaultRowHeight="15" x14ac:dyDescent="0.25"/>
  <cols>
    <col min="1" max="1" width="17.28515625" customWidth="1"/>
    <col min="2" max="8" width="13.7109375" customWidth="1"/>
    <col min="9" max="9" width="3.140625" customWidth="1"/>
    <col min="10" max="10" width="17.140625" customWidth="1"/>
    <col min="11" max="17" width="13.7109375" customWidth="1"/>
    <col min="20" max="20" width="19.28515625" customWidth="1"/>
    <col min="21" max="21" width="26.28515625" customWidth="1"/>
  </cols>
  <sheetData>
    <row r="1" spans="1:27" x14ac:dyDescent="0.25">
      <c r="A1" s="9"/>
      <c r="B1" s="9"/>
      <c r="C1" s="9"/>
      <c r="D1" s="123" t="s">
        <v>13</v>
      </c>
      <c r="E1" s="123"/>
      <c r="F1" s="125" t="s">
        <v>14</v>
      </c>
      <c r="G1" s="125"/>
      <c r="H1" s="125"/>
      <c r="I1" s="125"/>
      <c r="J1" s="125"/>
      <c r="K1" s="125"/>
      <c r="L1" s="127" t="s">
        <v>15</v>
      </c>
      <c r="M1" s="129" t="str">
        <f ca="1">B4</f>
        <v>Octobre</v>
      </c>
      <c r="N1" s="129">
        <f>B5</f>
        <v>2016</v>
      </c>
      <c r="O1" s="10"/>
      <c r="P1" s="9"/>
      <c r="Q1" s="9"/>
      <c r="AA1" s="74" t="str">
        <f ca="1">IF(OR(B14&lt;B8,B9&lt;EOMONTH(DATE(B5,MONTH(1&amp;B4),1),0)),"Incomplet","Complet")</f>
        <v>Complet</v>
      </c>
    </row>
    <row r="2" spans="1:27" ht="15.75" thickBot="1" x14ac:dyDescent="0.3">
      <c r="A2" s="11"/>
      <c r="B2" s="11"/>
      <c r="C2" s="11"/>
      <c r="D2" s="124"/>
      <c r="E2" s="124"/>
      <c r="F2" s="126"/>
      <c r="G2" s="126"/>
      <c r="H2" s="126"/>
      <c r="I2" s="126"/>
      <c r="J2" s="126"/>
      <c r="K2" s="126"/>
      <c r="L2" s="128"/>
      <c r="M2" s="130"/>
      <c r="N2" s="130"/>
      <c r="O2" s="12"/>
      <c r="P2" s="11"/>
      <c r="Q2" s="11"/>
    </row>
    <row r="3" spans="1:27" ht="15" hidden="1" customHeight="1" x14ac:dyDescent="0.25">
      <c r="A3" s="8">
        <v>11</v>
      </c>
      <c r="B3" s="8">
        <v>20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27" ht="34.9" customHeight="1" x14ac:dyDescent="0.25">
      <c r="A4" s="35" t="s">
        <v>11</v>
      </c>
      <c r="B4" s="175" t="str">
        <f ca="1">PROPER(TEXT(EDATE(TODAY(),A3),"mmmm"))</f>
        <v>Octobre</v>
      </c>
      <c r="C4" s="13" t="s">
        <v>30</v>
      </c>
      <c r="D4" s="80">
        <f>SUM($G$30+$P$30+$G$52+$P$52)</f>
        <v>0</v>
      </c>
      <c r="E4" s="54" t="s">
        <v>32</v>
      </c>
      <c r="F4" s="61">
        <f>VLOOKUP(F1,Société!A2:C30,2,TRUE)</f>
        <v>9.67</v>
      </c>
      <c r="G4" s="14" t="s">
        <v>43</v>
      </c>
      <c r="H4" s="65">
        <f>IFERROR(IF(B6="complet",151.666*F4,151.666*F4/F10*F9),"")</f>
        <v>1466.61022</v>
      </c>
      <c r="I4" s="15"/>
      <c r="J4" s="16" t="s">
        <v>34</v>
      </c>
      <c r="K4" s="17">
        <f ca="1">D6*(F4*100%)+H6*(F4*100%)</f>
        <v>0</v>
      </c>
      <c r="L4" s="18"/>
      <c r="M4" s="133" t="s">
        <v>37</v>
      </c>
      <c r="N4" s="135">
        <f ca="1">H4+K4+K5+K6</f>
        <v>1466.61022</v>
      </c>
      <c r="O4" s="137"/>
      <c r="P4" s="131" t="s">
        <v>67</v>
      </c>
      <c r="Q4" s="110"/>
    </row>
    <row r="5" spans="1:27" ht="34.15" customHeight="1" x14ac:dyDescent="0.25">
      <c r="A5" s="19" t="s">
        <v>12</v>
      </c>
      <c r="B5" s="175">
        <v>2016</v>
      </c>
      <c r="C5" s="20" t="s">
        <v>31</v>
      </c>
      <c r="D5" s="81">
        <f>$C$30+$L$30+$L$52+$C$52+$C$74</f>
        <v>0</v>
      </c>
      <c r="E5" s="21"/>
      <c r="F5" s="22"/>
      <c r="G5" s="23"/>
      <c r="H5" s="8"/>
      <c r="I5" s="24"/>
      <c r="J5" s="25" t="s">
        <v>33</v>
      </c>
      <c r="K5" s="26">
        <f>D4*(F4*50%)</f>
        <v>0</v>
      </c>
      <c r="L5" s="18"/>
      <c r="M5" s="134"/>
      <c r="N5" s="136"/>
      <c r="O5" s="137"/>
      <c r="P5" s="132"/>
      <c r="Q5" s="111"/>
    </row>
    <row r="6" spans="1:27" ht="49.15" customHeight="1" x14ac:dyDescent="0.25">
      <c r="A6" s="59" t="s">
        <v>41</v>
      </c>
      <c r="B6" s="176" t="str">
        <f>IF(MOD(B3,2)=1,"Incomplet","Complet")</f>
        <v>Complet</v>
      </c>
      <c r="C6" s="27" t="s">
        <v>36</v>
      </c>
      <c r="D6" s="82">
        <f t="array" aca="1" ref="D6" ca="1">(OFFSET(A13,13,MATCH(1,WEEKDAY(B14:H14,1),0)))+(OFFSET(J13,13,MATCH(1,WEEKDAY(K14:Q14,1),0)))+(OFFSET(A35,13,MATCH(1,WEEKDAY(B36:H36,1),0)))+(OFFSET(J35,13,MATCH(1,WEEKDAY(K36:Q36,1),0)))+(OFFSET(A57,13,MATCH(1,WEEKDAY(B58:H58,1),0)))</f>
        <v>0</v>
      </c>
      <c r="E6" s="28" t="s">
        <v>51</v>
      </c>
      <c r="F6" s="79">
        <f>IF(B6="complet",D5-151.666,D5-F9)</f>
        <v>-151.666</v>
      </c>
      <c r="G6" s="28" t="s">
        <v>68</v>
      </c>
      <c r="H6" s="79">
        <f ca="1">SUM(A15,J15,A37,J37,A59)</f>
        <v>0</v>
      </c>
      <c r="I6" s="15"/>
      <c r="J6" s="29" t="s">
        <v>35</v>
      </c>
      <c r="K6" s="30">
        <f>IF(F6&lt;0,0,F6*(F4*125%))</f>
        <v>0</v>
      </c>
      <c r="L6" s="18"/>
      <c r="M6" s="31" t="s">
        <v>38</v>
      </c>
      <c r="N6" s="64">
        <f ca="1">N4*81.7088%</f>
        <v>1198.3496114393599</v>
      </c>
      <c r="O6" s="32"/>
      <c r="P6" s="33"/>
      <c r="Q6" s="34"/>
    </row>
    <row r="7" spans="1:27" ht="4.5" hidden="1" customHeight="1" x14ac:dyDescent="0.25">
      <c r="A7" s="112"/>
      <c r="B7" s="112"/>
      <c r="C7" s="112"/>
      <c r="D7" s="112"/>
      <c r="E7" s="112"/>
      <c r="F7" s="112"/>
      <c r="G7" s="113"/>
      <c r="H7" s="113"/>
      <c r="I7" s="114"/>
      <c r="J7" s="113"/>
      <c r="K7" s="113"/>
      <c r="L7" s="114"/>
      <c r="M7" s="113"/>
      <c r="N7" s="113"/>
      <c r="O7" s="114"/>
      <c r="P7" s="114"/>
      <c r="Q7" s="114"/>
    </row>
    <row r="8" spans="1:27" ht="27.95" hidden="1" customHeight="1" x14ac:dyDescent="0.25">
      <c r="A8" s="35" t="s">
        <v>45</v>
      </c>
      <c r="B8" s="75">
        <f>donnée!N8</f>
        <v>42593</v>
      </c>
      <c r="C8" s="119" t="s">
        <v>42</v>
      </c>
      <c r="D8" s="121">
        <f ca="1">DAY(DATE(YEAR(B14),MONTH(B14)+1,1)-1)</f>
        <v>31</v>
      </c>
      <c r="E8" s="117" t="s">
        <v>46</v>
      </c>
      <c r="F8" s="115">
        <f ca="1">B10*7</f>
        <v>147</v>
      </c>
      <c r="H8" s="171"/>
      <c r="I8" s="73"/>
      <c r="J8" s="72"/>
      <c r="K8" s="72"/>
      <c r="L8" s="73"/>
      <c r="M8" s="72"/>
      <c r="N8" s="72"/>
      <c r="O8" s="73"/>
      <c r="P8" s="73"/>
      <c r="Q8" s="73"/>
    </row>
    <row r="9" spans="1:27" ht="27.95" hidden="1" customHeight="1" x14ac:dyDescent="0.25">
      <c r="A9" s="35" t="s">
        <v>44</v>
      </c>
      <c r="B9" s="75" t="str">
        <f>IF(OR(donnée!N9=0,donnée!N9=""),"Non déterminée",donnée!N9)</f>
        <v>Non déterminée</v>
      </c>
      <c r="C9" s="120"/>
      <c r="D9" s="122"/>
      <c r="E9" s="118"/>
      <c r="F9" s="116"/>
      <c r="G9" s="170"/>
      <c r="H9" s="8"/>
      <c r="I9" s="38"/>
      <c r="J9" s="38"/>
      <c r="K9" s="38"/>
      <c r="L9" s="38"/>
      <c r="M9" s="39"/>
      <c r="N9" s="37"/>
      <c r="O9" s="38"/>
      <c r="P9" s="40"/>
      <c r="Q9" s="41"/>
    </row>
    <row r="10" spans="1:27" ht="49.15" hidden="1" customHeight="1" x14ac:dyDescent="0.25">
      <c r="A10" s="60" t="s">
        <v>47</v>
      </c>
      <c r="B10" s="76">
        <f ca="1">IF(OR(B9=0,B9=""),NETWORKDAYS(F12,H56,feries),IF(B9&lt;EOMONTH(B14,0),NETWORKDAYS(F12,B9,feries),NETWORKDAYS(F12,H56,feries)))</f>
        <v>21</v>
      </c>
      <c r="C10" s="60" t="s">
        <v>48</v>
      </c>
      <c r="D10" s="77">
        <f ca="1">NETWORKDAYS(B14,H56,feries)</f>
        <v>21</v>
      </c>
      <c r="E10" s="42" t="s">
        <v>49</v>
      </c>
      <c r="F10" s="78">
        <f ca="1">D10*7</f>
        <v>147</v>
      </c>
      <c r="G10" s="36"/>
      <c r="H10" s="37"/>
      <c r="I10" s="38"/>
      <c r="J10" s="38"/>
      <c r="K10" s="38"/>
      <c r="L10" s="38"/>
      <c r="M10" s="39"/>
      <c r="N10" s="37"/>
      <c r="O10" s="38"/>
      <c r="P10" s="40"/>
      <c r="Q10" s="43"/>
    </row>
    <row r="11" spans="1:27" s="174" customFormat="1" ht="3.75" customHeight="1" thickBot="1" x14ac:dyDescent="0.3">
      <c r="A11" s="172"/>
      <c r="B11" s="173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72"/>
      <c r="O11" s="172"/>
      <c r="P11" s="172"/>
      <c r="Q11" s="172"/>
    </row>
    <row r="12" spans="1:27" x14ac:dyDescent="0.25">
      <c r="A12" s="93" t="s">
        <v>25</v>
      </c>
      <c r="B12" s="94"/>
      <c r="C12" s="94" t="str">
        <f ca="1">"Semaine "&amp;_xlfn.ISOWEEKNUM(F12)</f>
        <v>Semaine 39</v>
      </c>
      <c r="D12" s="94"/>
      <c r="E12" s="94" t="s">
        <v>26</v>
      </c>
      <c r="F12" s="97">
        <f ca="1">B14</f>
        <v>42644</v>
      </c>
      <c r="G12" s="94" t="s">
        <v>28</v>
      </c>
      <c r="H12" s="99">
        <f ca="1">H14</f>
        <v>42650</v>
      </c>
      <c r="I12" s="8"/>
      <c r="J12" s="93" t="s">
        <v>27</v>
      </c>
      <c r="K12" s="94"/>
      <c r="L12" s="94" t="str">
        <f ca="1">"Semaine "&amp;_xlfn.ISOWEEKNUM(O12)</f>
        <v>Semaine 40</v>
      </c>
      <c r="M12" s="94"/>
      <c r="N12" s="94" t="s">
        <v>26</v>
      </c>
      <c r="O12" s="97">
        <f ca="1">K14</f>
        <v>42651</v>
      </c>
      <c r="P12" s="94" t="s">
        <v>28</v>
      </c>
      <c r="Q12" s="99">
        <f ca="1">Q14</f>
        <v>42657</v>
      </c>
    </row>
    <row r="13" spans="1:27" ht="15.75" thickBot="1" x14ac:dyDescent="0.3">
      <c r="A13" s="95"/>
      <c r="B13" s="96"/>
      <c r="C13" s="96"/>
      <c r="D13" s="96"/>
      <c r="E13" s="96"/>
      <c r="F13" s="98"/>
      <c r="G13" s="96"/>
      <c r="H13" s="100"/>
      <c r="I13" s="8"/>
      <c r="J13" s="95"/>
      <c r="K13" s="96"/>
      <c r="L13" s="96"/>
      <c r="M13" s="96"/>
      <c r="N13" s="96"/>
      <c r="O13" s="98"/>
      <c r="P13" s="96"/>
      <c r="Q13" s="100"/>
    </row>
    <row r="14" spans="1:27" ht="30" customHeight="1" thickBot="1" x14ac:dyDescent="0.3">
      <c r="A14" s="56"/>
      <c r="B14" s="66">
        <f ca="1">DATE($B$5,MONTH(1&amp;$B$4),1)</f>
        <v>42644</v>
      </c>
      <c r="C14" s="66">
        <f ca="1">B14+1</f>
        <v>42645</v>
      </c>
      <c r="D14" s="66">
        <f t="shared" ref="D14:H14" ca="1" si="0">C14+1</f>
        <v>42646</v>
      </c>
      <c r="E14" s="66">
        <f t="shared" ca="1" si="0"/>
        <v>42647</v>
      </c>
      <c r="F14" s="66">
        <f t="shared" ca="1" si="0"/>
        <v>42648</v>
      </c>
      <c r="G14" s="66">
        <f t="shared" ca="1" si="0"/>
        <v>42649</v>
      </c>
      <c r="H14" s="66">
        <f t="shared" ca="1" si="0"/>
        <v>42650</v>
      </c>
      <c r="I14" s="67"/>
      <c r="J14" s="68"/>
      <c r="K14" s="66">
        <f ca="1">H14+1</f>
        <v>42651</v>
      </c>
      <c r="L14" s="66">
        <f ca="1">K14+1</f>
        <v>42652</v>
      </c>
      <c r="M14" s="66">
        <f t="shared" ref="M14:Q14" ca="1" si="1">L14+1</f>
        <v>42653</v>
      </c>
      <c r="N14" s="66">
        <f t="shared" ca="1" si="1"/>
        <v>42654</v>
      </c>
      <c r="O14" s="66">
        <f t="shared" ca="1" si="1"/>
        <v>42655</v>
      </c>
      <c r="P14" s="66">
        <f t="shared" ca="1" si="1"/>
        <v>42656</v>
      </c>
      <c r="Q14" s="66">
        <f t="shared" ca="1" si="1"/>
        <v>42657</v>
      </c>
    </row>
    <row r="15" spans="1:27" ht="15.75" hidden="1" thickBot="1" x14ac:dyDescent="0.3">
      <c r="A15" s="58">
        <f ca="1">SUM(B15:H15)</f>
        <v>0</v>
      </c>
      <c r="B15" s="57">
        <f t="shared" ref="B15:H15" ca="1" si="2">IF(COUNTIF(feries,B14)&gt;0,B26,0)</f>
        <v>0</v>
      </c>
      <c r="C15" s="57">
        <f t="shared" ca="1" si="2"/>
        <v>0</v>
      </c>
      <c r="D15" s="57">
        <f t="shared" ca="1" si="2"/>
        <v>0</v>
      </c>
      <c r="E15" s="57">
        <f t="shared" ca="1" si="2"/>
        <v>0</v>
      </c>
      <c r="F15" s="57">
        <f t="shared" ca="1" si="2"/>
        <v>0</v>
      </c>
      <c r="G15" s="57">
        <f t="shared" ca="1" si="2"/>
        <v>0</v>
      </c>
      <c r="H15" s="57">
        <f t="shared" ca="1" si="2"/>
        <v>0</v>
      </c>
      <c r="I15" s="8"/>
      <c r="J15" s="58">
        <f ca="1">SUM(K15:Q15)</f>
        <v>0</v>
      </c>
      <c r="K15" s="57">
        <f t="shared" ref="K15:Q15" ca="1" si="3">IF(COUNTIF(feries,K14)&gt;0,K26,0)</f>
        <v>0</v>
      </c>
      <c r="L15" s="57">
        <f t="shared" ca="1" si="3"/>
        <v>0</v>
      </c>
      <c r="M15" s="57">
        <f t="shared" ca="1" si="3"/>
        <v>0</v>
      </c>
      <c r="N15" s="57">
        <f t="shared" ca="1" si="3"/>
        <v>0</v>
      </c>
      <c r="O15" s="57">
        <f t="shared" ca="1" si="3"/>
        <v>0</v>
      </c>
      <c r="P15" s="57">
        <f t="shared" ca="1" si="3"/>
        <v>0</v>
      </c>
      <c r="Q15" s="57">
        <f t="shared" ca="1" si="3"/>
        <v>0</v>
      </c>
    </row>
    <row r="16" spans="1:27" ht="15.75" thickBot="1" x14ac:dyDescent="0.3">
      <c r="A16" s="44" t="s">
        <v>16</v>
      </c>
      <c r="B16" s="108"/>
      <c r="C16" s="109"/>
      <c r="D16" s="109"/>
      <c r="E16" s="109"/>
      <c r="F16" s="109"/>
      <c r="G16" s="109"/>
      <c r="H16" s="109"/>
      <c r="I16" s="8"/>
      <c r="J16" s="44" t="s">
        <v>16</v>
      </c>
      <c r="K16" s="108"/>
      <c r="L16" s="109"/>
      <c r="M16" s="109"/>
      <c r="N16" s="109"/>
      <c r="O16" s="109"/>
      <c r="P16" s="109"/>
      <c r="Q16" s="109"/>
    </row>
    <row r="17" spans="1:17" x14ac:dyDescent="0.25">
      <c r="A17" s="105" t="s">
        <v>17</v>
      </c>
      <c r="B17" s="150"/>
      <c r="C17" s="151"/>
      <c r="D17" s="151"/>
      <c r="E17" s="151"/>
      <c r="F17" s="151"/>
      <c r="G17" s="151"/>
      <c r="H17" s="151"/>
      <c r="I17" s="8"/>
      <c r="J17" s="105" t="s">
        <v>17</v>
      </c>
      <c r="K17" s="151"/>
      <c r="L17" s="151"/>
      <c r="M17" s="151"/>
      <c r="N17" s="151"/>
      <c r="O17" s="151"/>
      <c r="P17" s="151"/>
      <c r="Q17" s="151"/>
    </row>
    <row r="18" spans="1:17" ht="15.75" thickBot="1" x14ac:dyDescent="0.3">
      <c r="A18" s="106"/>
      <c r="B18" s="150"/>
      <c r="C18" s="151"/>
      <c r="D18" s="151"/>
      <c r="E18" s="151"/>
      <c r="F18" s="151"/>
      <c r="G18" s="151"/>
      <c r="H18" s="151"/>
      <c r="I18" s="8"/>
      <c r="J18" s="106"/>
      <c r="K18" s="151"/>
      <c r="L18" s="151"/>
      <c r="M18" s="151"/>
      <c r="N18" s="151"/>
      <c r="O18" s="151"/>
      <c r="P18" s="151"/>
      <c r="Q18" s="151"/>
    </row>
    <row r="19" spans="1:17" x14ac:dyDescent="0.25">
      <c r="A19" s="105" t="s">
        <v>18</v>
      </c>
      <c r="B19" s="150"/>
      <c r="C19" s="151"/>
      <c r="D19" s="151"/>
      <c r="E19" s="151"/>
      <c r="F19" s="151"/>
      <c r="G19" s="151"/>
      <c r="H19" s="151"/>
      <c r="I19" s="8"/>
      <c r="J19" s="105" t="s">
        <v>18</v>
      </c>
      <c r="K19" s="151"/>
      <c r="L19" s="151"/>
      <c r="M19" s="151"/>
      <c r="N19" s="151"/>
      <c r="O19" s="151"/>
      <c r="P19" s="151"/>
      <c r="Q19" s="151"/>
    </row>
    <row r="20" spans="1:17" ht="15.75" thickBot="1" x14ac:dyDescent="0.3">
      <c r="A20" s="106"/>
      <c r="B20" s="150"/>
      <c r="C20" s="151"/>
      <c r="D20" s="151"/>
      <c r="E20" s="151"/>
      <c r="F20" s="151"/>
      <c r="G20" s="151"/>
      <c r="H20" s="151"/>
      <c r="I20" s="8"/>
      <c r="J20" s="106"/>
      <c r="K20" s="151"/>
      <c r="L20" s="151"/>
      <c r="M20" s="151"/>
      <c r="N20" s="151"/>
      <c r="O20" s="151"/>
      <c r="P20" s="151"/>
      <c r="Q20" s="151"/>
    </row>
    <row r="21" spans="1:17" ht="15.75" thickBot="1" x14ac:dyDescent="0.3">
      <c r="A21" s="62" t="s">
        <v>19</v>
      </c>
      <c r="B21" s="138">
        <v>1</v>
      </c>
      <c r="C21" s="138"/>
      <c r="D21" s="138"/>
      <c r="E21" s="138"/>
      <c r="F21" s="138"/>
      <c r="G21" s="138"/>
      <c r="H21" s="138"/>
      <c r="I21" s="8"/>
      <c r="J21" s="62" t="s">
        <v>19</v>
      </c>
      <c r="K21" s="138"/>
      <c r="L21" s="138"/>
      <c r="M21" s="138"/>
      <c r="N21" s="138"/>
      <c r="O21" s="138"/>
      <c r="P21" s="138"/>
      <c r="Q21" s="138"/>
    </row>
    <row r="22" spans="1:17" x14ac:dyDescent="0.25">
      <c r="A22" s="105" t="s">
        <v>17</v>
      </c>
      <c r="B22" s="151"/>
      <c r="C22" s="151"/>
      <c r="D22" s="151"/>
      <c r="E22" s="151"/>
      <c r="F22" s="151"/>
      <c r="G22" s="151"/>
      <c r="H22" s="151"/>
      <c r="I22" s="8"/>
      <c r="J22" s="105" t="s">
        <v>17</v>
      </c>
      <c r="K22" s="151"/>
      <c r="L22" s="151"/>
      <c r="M22" s="151"/>
      <c r="N22" s="151"/>
      <c r="O22" s="151"/>
      <c r="P22" s="151"/>
      <c r="Q22" s="151"/>
    </row>
    <row r="23" spans="1:17" ht="15.75" thickBot="1" x14ac:dyDescent="0.3">
      <c r="A23" s="106"/>
      <c r="B23" s="151"/>
      <c r="C23" s="151"/>
      <c r="D23" s="151"/>
      <c r="E23" s="151"/>
      <c r="F23" s="151"/>
      <c r="G23" s="151"/>
      <c r="H23" s="151"/>
      <c r="I23" s="8"/>
      <c r="J23" s="106"/>
      <c r="K23" s="151"/>
      <c r="L23" s="151"/>
      <c r="M23" s="151"/>
      <c r="N23" s="151"/>
      <c r="O23" s="151"/>
      <c r="P23" s="151"/>
      <c r="Q23" s="151"/>
    </row>
    <row r="24" spans="1:17" x14ac:dyDescent="0.25">
      <c r="A24" s="105" t="s">
        <v>18</v>
      </c>
      <c r="B24" s="151"/>
      <c r="C24" s="151"/>
      <c r="D24" s="151"/>
      <c r="E24" s="151"/>
      <c r="F24" s="151"/>
      <c r="G24" s="151"/>
      <c r="H24" s="151"/>
      <c r="I24" s="8"/>
      <c r="J24" s="105" t="s">
        <v>18</v>
      </c>
      <c r="K24" s="151"/>
      <c r="L24" s="151"/>
      <c r="M24" s="151"/>
      <c r="N24" s="151"/>
      <c r="O24" s="151"/>
      <c r="P24" s="151"/>
      <c r="Q24" s="151"/>
    </row>
    <row r="25" spans="1:17" ht="15.75" thickBot="1" x14ac:dyDescent="0.3">
      <c r="A25" s="107"/>
      <c r="B25" s="152"/>
      <c r="C25" s="152"/>
      <c r="D25" s="152"/>
      <c r="E25" s="152"/>
      <c r="F25" s="152"/>
      <c r="G25" s="152"/>
      <c r="H25" s="152"/>
      <c r="I25" s="8"/>
      <c r="J25" s="107"/>
      <c r="K25" s="152"/>
      <c r="L25" s="152"/>
      <c r="M25" s="152"/>
      <c r="N25" s="152"/>
      <c r="O25" s="152"/>
      <c r="P25" s="152"/>
      <c r="Q25" s="152"/>
    </row>
    <row r="26" spans="1:17" x14ac:dyDescent="0.25">
      <c r="A26" s="105" t="s">
        <v>20</v>
      </c>
      <c r="B26" s="140">
        <f t="shared" ref="B26:H26" si="4">SUM((B19-B17)+(B24-B22)-INT((B19-B17)+(B24-B22)))*24</f>
        <v>0</v>
      </c>
      <c r="C26" s="140">
        <f t="shared" si="4"/>
        <v>0</v>
      </c>
      <c r="D26" s="140">
        <f t="shared" si="4"/>
        <v>0</v>
      </c>
      <c r="E26" s="140">
        <f t="shared" si="4"/>
        <v>0</v>
      </c>
      <c r="F26" s="140">
        <f t="shared" si="4"/>
        <v>0</v>
      </c>
      <c r="G26" s="140">
        <f t="shared" si="4"/>
        <v>0</v>
      </c>
      <c r="H26" s="140">
        <f t="shared" si="4"/>
        <v>0</v>
      </c>
      <c r="I26" s="8"/>
      <c r="J26" s="105" t="s">
        <v>20</v>
      </c>
      <c r="K26" s="140">
        <f t="shared" ref="K26:Q26" si="5">SUM((K19-K17)+(K24-K22)-INT((K19-K17)+(K24-K22)))*24</f>
        <v>0</v>
      </c>
      <c r="L26" s="140">
        <f t="shared" si="5"/>
        <v>0</v>
      </c>
      <c r="M26" s="140">
        <f t="shared" si="5"/>
        <v>0</v>
      </c>
      <c r="N26" s="140">
        <f t="shared" si="5"/>
        <v>0</v>
      </c>
      <c r="O26" s="140">
        <f t="shared" si="5"/>
        <v>0</v>
      </c>
      <c r="P26" s="140">
        <f t="shared" si="5"/>
        <v>0</v>
      </c>
      <c r="Q26" s="140">
        <f t="shared" si="5"/>
        <v>0</v>
      </c>
    </row>
    <row r="27" spans="1:17" ht="15.75" thickBot="1" x14ac:dyDescent="0.3">
      <c r="A27" s="106"/>
      <c r="B27" s="141"/>
      <c r="C27" s="141"/>
      <c r="D27" s="141"/>
      <c r="E27" s="141"/>
      <c r="F27" s="141"/>
      <c r="G27" s="141"/>
      <c r="H27" s="141"/>
      <c r="I27" s="8"/>
      <c r="J27" s="106"/>
      <c r="K27" s="141"/>
      <c r="L27" s="141"/>
      <c r="M27" s="141"/>
      <c r="N27" s="141"/>
      <c r="O27" s="141"/>
      <c r="P27" s="141"/>
      <c r="Q27" s="141"/>
    </row>
    <row r="28" spans="1:17" x14ac:dyDescent="0.25">
      <c r="A28" s="103" t="s">
        <v>21</v>
      </c>
      <c r="B28" s="142">
        <f>IF(B24&gt;"21:00"*1,(B24-donnée!$A$14)*24,"0")+IF(B19&lt;="6:00"*1,B19*24,"0")</f>
        <v>0</v>
      </c>
      <c r="C28" s="142">
        <f>IF(C24&gt;"21:00"*1,(C24-donnée!$A$14)*24,"0")+IF(C19&lt;="6:00"*1,C19*24,"0")</f>
        <v>0</v>
      </c>
      <c r="D28" s="142">
        <f>IF(D24&gt;"21:00"*1,(D24-donnée!$A$14)*24,"0")+IF(D19&lt;="6:00"*1,D19*24,"0")</f>
        <v>0</v>
      </c>
      <c r="E28" s="142">
        <f>IF(E24&gt;"21:00"*1,(E24-donnée!$A$14)*24,"0")+IF(E19&lt;="6:00"*1,E19*24,"0")</f>
        <v>0</v>
      </c>
      <c r="F28" s="142">
        <f>IF(F24&gt;"21:00"*1,(F24-donnée!$A$14)*24,"0")+IF(F19&lt;="6:00"*1,F19*24,"0")</f>
        <v>0</v>
      </c>
      <c r="G28" s="142">
        <f>IF(G24&gt;"21:00"*1,(G24-donnée!$A$14)*24,"0")+IF(G19&lt;="6:00"*1,G19*24,"0")</f>
        <v>0</v>
      </c>
      <c r="H28" s="142">
        <f>IF(H24&gt;"21:00"*1,(H24-donnée!$A$14)*24,"0")+IF(H19&lt;="6:00"*1,H19*24,"0")</f>
        <v>0</v>
      </c>
      <c r="I28" s="8"/>
      <c r="J28" s="103" t="s">
        <v>21</v>
      </c>
      <c r="K28" s="142">
        <f>IF(K24&gt;"21:00"*1,(K24-donnée!$A$14)*24,"0")+IF(K19&lt;="6:00"*1,K19*24,"0")</f>
        <v>0</v>
      </c>
      <c r="L28" s="142">
        <f>IF(L24&gt;"21:00"*1,(L24-donnée!$A$14)*24,"0")+IF(L19&lt;="6:00"*1,L19*24,"0")</f>
        <v>0</v>
      </c>
      <c r="M28" s="142">
        <f>IF(M24&gt;"21:00"*1,(M24-donnée!$A$14)*24,"0")+IF(M19&lt;="6:00"*1,M19*24,"0")</f>
        <v>0</v>
      </c>
      <c r="N28" s="142">
        <f>IF(N24&gt;"21:00"*1,(N24-donnée!$A$14)*24,"0")+IF(N19&lt;="6:00"*1,N19*24,"0")</f>
        <v>0</v>
      </c>
      <c r="O28" s="142">
        <f>IF(O24&gt;"21:00"*1,(O24-donnée!$A$14)*24,"0")+IF(O19&lt;="6:00"*1,O19*24,"0")</f>
        <v>0</v>
      </c>
      <c r="P28" s="142">
        <f>IF(P24&gt;"21:00"*1,(P24-donnée!$A$14)*24,"0")+IF(P19&lt;="6:00"*1,P19*24,"0")</f>
        <v>0</v>
      </c>
      <c r="Q28" s="142">
        <f>IF(Q24&gt;"21:00"*1,(Q24-donnée!$A$14)*24,"0")+IF(Q19&lt;="6:00"*1,Q19*24,"0")</f>
        <v>0</v>
      </c>
    </row>
    <row r="29" spans="1:17" ht="15.75" thickBot="1" x14ac:dyDescent="0.3">
      <c r="A29" s="104"/>
      <c r="B29" s="143"/>
      <c r="C29" s="143"/>
      <c r="D29" s="143"/>
      <c r="E29" s="143"/>
      <c r="F29" s="143"/>
      <c r="G29" s="143"/>
      <c r="H29" s="143"/>
      <c r="I29" s="8"/>
      <c r="J29" s="104"/>
      <c r="K29" s="143"/>
      <c r="L29" s="143"/>
      <c r="M29" s="143"/>
      <c r="N29" s="143"/>
      <c r="O29" s="143"/>
      <c r="P29" s="143"/>
      <c r="Q29" s="143"/>
    </row>
    <row r="30" spans="1:17" x14ac:dyDescent="0.25">
      <c r="A30" s="101" t="s">
        <v>22</v>
      </c>
      <c r="B30" s="155" t="s">
        <v>23</v>
      </c>
      <c r="C30" s="156">
        <f>SUM(B26:H27)</f>
        <v>0</v>
      </c>
      <c r="D30" s="165"/>
      <c r="E30" s="158"/>
      <c r="F30" s="166" t="s">
        <v>24</v>
      </c>
      <c r="G30" s="156">
        <f>SUM(B28:H29)</f>
        <v>0</v>
      </c>
      <c r="H30" s="157"/>
      <c r="I30" s="167"/>
      <c r="J30" s="101" t="s">
        <v>22</v>
      </c>
      <c r="K30" s="155" t="s">
        <v>23</v>
      </c>
      <c r="L30" s="156">
        <f>SUM(K26:Q27)</f>
        <v>0</v>
      </c>
      <c r="M30" s="165"/>
      <c r="N30" s="158"/>
      <c r="O30" s="166" t="s">
        <v>24</v>
      </c>
      <c r="P30" s="156">
        <f>SUM(K28:Q29)</f>
        <v>0</v>
      </c>
      <c r="Q30" s="157"/>
    </row>
    <row r="31" spans="1:17" ht="15.75" thickBot="1" x14ac:dyDescent="0.3">
      <c r="A31" s="102"/>
      <c r="B31" s="160"/>
      <c r="C31" s="161"/>
      <c r="D31" s="168"/>
      <c r="E31" s="163"/>
      <c r="F31" s="169"/>
      <c r="G31" s="161"/>
      <c r="H31" s="162"/>
      <c r="I31" s="167"/>
      <c r="J31" s="102"/>
      <c r="K31" s="160"/>
      <c r="L31" s="161"/>
      <c r="M31" s="168"/>
      <c r="N31" s="163"/>
      <c r="O31" s="169"/>
      <c r="P31" s="161"/>
      <c r="Q31" s="162"/>
    </row>
    <row r="32" spans="1:17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ht="15.75" thickBot="1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x14ac:dyDescent="0.25">
      <c r="A34" s="93" t="s">
        <v>27</v>
      </c>
      <c r="B34" s="94"/>
      <c r="C34" s="94" t="str">
        <f ca="1">"Semaine "&amp;_xlfn.ISOWEEKNUM(F34)</f>
        <v>Semaine 41</v>
      </c>
      <c r="D34" s="94"/>
      <c r="E34" s="94" t="s">
        <v>29</v>
      </c>
      <c r="F34" s="97">
        <f ca="1">B36</f>
        <v>42658</v>
      </c>
      <c r="G34" s="94" t="s">
        <v>28</v>
      </c>
      <c r="H34" s="99">
        <f ca="1">H36</f>
        <v>42664</v>
      </c>
      <c r="I34" s="8"/>
      <c r="J34" s="93" t="s">
        <v>27</v>
      </c>
      <c r="K34" s="94"/>
      <c r="L34" s="94" t="str">
        <f ca="1">"Semaine "&amp;_xlfn.ISOWEEKNUM(O34)</f>
        <v>Semaine 42</v>
      </c>
      <c r="M34" s="94"/>
      <c r="N34" s="94" t="s">
        <v>26</v>
      </c>
      <c r="O34" s="97">
        <f ca="1">K36</f>
        <v>42665</v>
      </c>
      <c r="P34" s="94" t="s">
        <v>28</v>
      </c>
      <c r="Q34" s="99">
        <f ca="1">Q36</f>
        <v>42671</v>
      </c>
    </row>
    <row r="35" spans="1:17" ht="15.75" thickBot="1" x14ac:dyDescent="0.3">
      <c r="A35" s="95"/>
      <c r="B35" s="96"/>
      <c r="C35" s="96"/>
      <c r="D35" s="96"/>
      <c r="E35" s="96"/>
      <c r="F35" s="98"/>
      <c r="G35" s="96"/>
      <c r="H35" s="100"/>
      <c r="I35" s="8"/>
      <c r="J35" s="95"/>
      <c r="K35" s="96"/>
      <c r="L35" s="96"/>
      <c r="M35" s="96"/>
      <c r="N35" s="96"/>
      <c r="O35" s="98"/>
      <c r="P35" s="96"/>
      <c r="Q35" s="100"/>
    </row>
    <row r="36" spans="1:17" ht="30" customHeight="1" thickBot="1" x14ac:dyDescent="0.3">
      <c r="A36" s="56"/>
      <c r="B36" s="66">
        <f ca="1">Q14+1</f>
        <v>42658</v>
      </c>
      <c r="C36" s="66">
        <f ca="1">B36+1</f>
        <v>42659</v>
      </c>
      <c r="D36" s="66">
        <f t="shared" ref="D36:H36" ca="1" si="6">C36+1</f>
        <v>42660</v>
      </c>
      <c r="E36" s="66">
        <f t="shared" ca="1" si="6"/>
        <v>42661</v>
      </c>
      <c r="F36" s="66">
        <f t="shared" ca="1" si="6"/>
        <v>42662</v>
      </c>
      <c r="G36" s="66">
        <f t="shared" ca="1" si="6"/>
        <v>42663</v>
      </c>
      <c r="H36" s="66">
        <f t="shared" ca="1" si="6"/>
        <v>42664</v>
      </c>
      <c r="I36" s="67"/>
      <c r="J36" s="68"/>
      <c r="K36" s="66">
        <f ca="1">H36+1</f>
        <v>42665</v>
      </c>
      <c r="L36" s="66">
        <f ca="1">K36+1</f>
        <v>42666</v>
      </c>
      <c r="M36" s="66">
        <f t="shared" ref="M36:Q36" ca="1" si="7">L36+1</f>
        <v>42667</v>
      </c>
      <c r="N36" s="66">
        <f t="shared" ca="1" si="7"/>
        <v>42668</v>
      </c>
      <c r="O36" s="66">
        <f t="shared" ca="1" si="7"/>
        <v>42669</v>
      </c>
      <c r="P36" s="66">
        <f t="shared" ca="1" si="7"/>
        <v>42670</v>
      </c>
      <c r="Q36" s="66">
        <f t="shared" ca="1" si="7"/>
        <v>42671</v>
      </c>
    </row>
    <row r="37" spans="1:17" ht="15.75" hidden="1" thickBot="1" x14ac:dyDescent="0.3">
      <c r="A37" s="58">
        <f ca="1">SUM(B37:H37)</f>
        <v>0</v>
      </c>
      <c r="B37" s="57">
        <f t="shared" ref="B37:H37" ca="1" si="8">IF(COUNTIF(feries,B36)&gt;0,B48,0)</f>
        <v>0</v>
      </c>
      <c r="C37" s="57">
        <f t="shared" ca="1" si="8"/>
        <v>0</v>
      </c>
      <c r="D37" s="57">
        <f t="shared" ca="1" si="8"/>
        <v>0</v>
      </c>
      <c r="E37" s="57">
        <f t="shared" ca="1" si="8"/>
        <v>0</v>
      </c>
      <c r="F37" s="57">
        <f t="shared" ca="1" si="8"/>
        <v>0</v>
      </c>
      <c r="G37" s="57">
        <f t="shared" ca="1" si="8"/>
        <v>0</v>
      </c>
      <c r="H37" s="57">
        <f t="shared" ca="1" si="8"/>
        <v>0</v>
      </c>
      <c r="I37" s="8"/>
      <c r="J37" s="58">
        <f ca="1">SUM(K37:Q37)</f>
        <v>0</v>
      </c>
      <c r="K37" s="57">
        <f t="shared" ref="K37:Q37" ca="1" si="9">IF(COUNTIF(feries,K36)&gt;0,K48,0)</f>
        <v>0</v>
      </c>
      <c r="L37" s="57">
        <f t="shared" ca="1" si="9"/>
        <v>0</v>
      </c>
      <c r="M37" s="57">
        <f t="shared" ca="1" si="9"/>
        <v>0</v>
      </c>
      <c r="N37" s="57">
        <f t="shared" ca="1" si="9"/>
        <v>0</v>
      </c>
      <c r="O37" s="57">
        <f t="shared" ca="1" si="9"/>
        <v>0</v>
      </c>
      <c r="P37" s="57">
        <f t="shared" ca="1" si="9"/>
        <v>0</v>
      </c>
      <c r="Q37" s="57">
        <f t="shared" ca="1" si="9"/>
        <v>0</v>
      </c>
    </row>
    <row r="38" spans="1:17" ht="15.75" thickBot="1" x14ac:dyDescent="0.3">
      <c r="A38" s="44" t="s">
        <v>16</v>
      </c>
      <c r="B38" s="108"/>
      <c r="C38" s="109"/>
      <c r="D38" s="109"/>
      <c r="E38" s="109"/>
      <c r="F38" s="109"/>
      <c r="G38" s="109"/>
      <c r="H38" s="109"/>
      <c r="I38" s="8"/>
      <c r="J38" s="44" t="s">
        <v>16</v>
      </c>
      <c r="K38" s="108"/>
      <c r="L38" s="109"/>
      <c r="M38" s="109"/>
      <c r="N38" s="109"/>
      <c r="O38" s="109"/>
      <c r="P38" s="109"/>
      <c r="Q38" s="109"/>
    </row>
    <row r="39" spans="1:17" x14ac:dyDescent="0.25">
      <c r="A39" s="105" t="s">
        <v>17</v>
      </c>
      <c r="B39" s="151"/>
      <c r="C39" s="151"/>
      <c r="D39" s="151"/>
      <c r="E39" s="151"/>
      <c r="F39" s="151"/>
      <c r="G39" s="151"/>
      <c r="H39" s="151"/>
      <c r="I39" s="8"/>
      <c r="J39" s="105" t="s">
        <v>17</v>
      </c>
      <c r="K39" s="151"/>
      <c r="L39" s="151"/>
      <c r="M39" s="151"/>
      <c r="N39" s="151"/>
      <c r="O39" s="151"/>
      <c r="P39" s="151"/>
      <c r="Q39" s="151"/>
    </row>
    <row r="40" spans="1:17" ht="15.75" thickBot="1" x14ac:dyDescent="0.3">
      <c r="A40" s="106"/>
      <c r="B40" s="151"/>
      <c r="C40" s="151"/>
      <c r="D40" s="151"/>
      <c r="E40" s="151"/>
      <c r="F40" s="151"/>
      <c r="G40" s="151"/>
      <c r="H40" s="151"/>
      <c r="I40" s="8"/>
      <c r="J40" s="106"/>
      <c r="K40" s="151"/>
      <c r="L40" s="151"/>
      <c r="M40" s="151"/>
      <c r="N40" s="151"/>
      <c r="O40" s="151"/>
      <c r="P40" s="151"/>
      <c r="Q40" s="151"/>
    </row>
    <row r="41" spans="1:17" x14ac:dyDescent="0.25">
      <c r="A41" s="105" t="s">
        <v>18</v>
      </c>
      <c r="B41" s="151"/>
      <c r="C41" s="151"/>
      <c r="D41" s="151"/>
      <c r="E41" s="151"/>
      <c r="F41" s="151"/>
      <c r="G41" s="151"/>
      <c r="H41" s="151"/>
      <c r="I41" s="8"/>
      <c r="J41" s="105" t="s">
        <v>18</v>
      </c>
      <c r="K41" s="151"/>
      <c r="L41" s="151"/>
      <c r="M41" s="151"/>
      <c r="N41" s="151"/>
      <c r="O41" s="151"/>
      <c r="P41" s="151"/>
      <c r="Q41" s="151"/>
    </row>
    <row r="42" spans="1:17" ht="15.75" thickBot="1" x14ac:dyDescent="0.3">
      <c r="A42" s="106"/>
      <c r="B42" s="151"/>
      <c r="C42" s="151"/>
      <c r="D42" s="151"/>
      <c r="E42" s="151"/>
      <c r="F42" s="151"/>
      <c r="G42" s="151"/>
      <c r="H42" s="151"/>
      <c r="I42" s="8"/>
      <c r="J42" s="106"/>
      <c r="K42" s="151"/>
      <c r="L42" s="151"/>
      <c r="M42" s="151"/>
      <c r="N42" s="151"/>
      <c r="O42" s="151"/>
      <c r="P42" s="151"/>
      <c r="Q42" s="151"/>
    </row>
    <row r="43" spans="1:17" ht="15.75" thickBot="1" x14ac:dyDescent="0.3">
      <c r="A43" s="62" t="s">
        <v>19</v>
      </c>
      <c r="B43" s="138"/>
      <c r="C43" s="138"/>
      <c r="D43" s="138"/>
      <c r="E43" s="138"/>
      <c r="F43" s="138"/>
      <c r="G43" s="138"/>
      <c r="H43" s="138"/>
      <c r="I43" s="8"/>
      <c r="J43" s="62" t="s">
        <v>19</v>
      </c>
      <c r="K43" s="138"/>
      <c r="L43" s="138"/>
      <c r="M43" s="138"/>
      <c r="N43" s="138"/>
      <c r="O43" s="138"/>
      <c r="P43" s="138"/>
      <c r="Q43" s="138"/>
    </row>
    <row r="44" spans="1:17" x14ac:dyDescent="0.25">
      <c r="A44" s="105" t="s">
        <v>17</v>
      </c>
      <c r="B44" s="151"/>
      <c r="C44" s="151"/>
      <c r="D44" s="151"/>
      <c r="E44" s="151"/>
      <c r="F44" s="151"/>
      <c r="G44" s="151"/>
      <c r="H44" s="151"/>
      <c r="I44" s="8"/>
      <c r="J44" s="105" t="s">
        <v>17</v>
      </c>
      <c r="K44" s="151"/>
      <c r="L44" s="151"/>
      <c r="M44" s="151"/>
      <c r="N44" s="151"/>
      <c r="O44" s="151"/>
      <c r="P44" s="151"/>
      <c r="Q44" s="151"/>
    </row>
    <row r="45" spans="1:17" ht="15.75" thickBot="1" x14ac:dyDescent="0.3">
      <c r="A45" s="106"/>
      <c r="B45" s="151"/>
      <c r="C45" s="151"/>
      <c r="D45" s="151"/>
      <c r="E45" s="151"/>
      <c r="F45" s="151"/>
      <c r="G45" s="151"/>
      <c r="H45" s="151"/>
      <c r="I45" s="8"/>
      <c r="J45" s="106"/>
      <c r="K45" s="151"/>
      <c r="L45" s="151"/>
      <c r="M45" s="151"/>
      <c r="N45" s="151"/>
      <c r="O45" s="151"/>
      <c r="P45" s="151"/>
      <c r="Q45" s="151"/>
    </row>
    <row r="46" spans="1:17" x14ac:dyDescent="0.25">
      <c r="A46" s="105" t="s">
        <v>18</v>
      </c>
      <c r="B46" s="151"/>
      <c r="C46" s="151"/>
      <c r="D46" s="151"/>
      <c r="E46" s="151"/>
      <c r="F46" s="151"/>
      <c r="G46" s="151"/>
      <c r="H46" s="151"/>
      <c r="I46" s="8"/>
      <c r="J46" s="105" t="s">
        <v>18</v>
      </c>
      <c r="K46" s="151"/>
      <c r="L46" s="151"/>
      <c r="M46" s="151"/>
      <c r="N46" s="151"/>
      <c r="O46" s="151"/>
      <c r="P46" s="151"/>
      <c r="Q46" s="151"/>
    </row>
    <row r="47" spans="1:17" ht="15.75" thickBot="1" x14ac:dyDescent="0.3">
      <c r="A47" s="107"/>
      <c r="B47" s="152"/>
      <c r="C47" s="152"/>
      <c r="D47" s="152"/>
      <c r="E47" s="152"/>
      <c r="F47" s="152"/>
      <c r="G47" s="152"/>
      <c r="H47" s="152"/>
      <c r="I47" s="8"/>
      <c r="J47" s="107"/>
      <c r="K47" s="152"/>
      <c r="L47" s="152"/>
      <c r="M47" s="152"/>
      <c r="N47" s="152"/>
      <c r="O47" s="152"/>
      <c r="P47" s="152"/>
      <c r="Q47" s="152"/>
    </row>
    <row r="48" spans="1:17" x14ac:dyDescent="0.25">
      <c r="A48" s="105" t="s">
        <v>20</v>
      </c>
      <c r="B48" s="140">
        <f t="shared" ref="B48:H48" si="10">SUM((B41-B39)+(B46-B44)-INT((B41-B39)+(B46-B44)))*24</f>
        <v>0</v>
      </c>
      <c r="C48" s="140">
        <f t="shared" si="10"/>
        <v>0</v>
      </c>
      <c r="D48" s="140">
        <f t="shared" si="10"/>
        <v>0</v>
      </c>
      <c r="E48" s="140">
        <f t="shared" si="10"/>
        <v>0</v>
      </c>
      <c r="F48" s="140">
        <f t="shared" si="10"/>
        <v>0</v>
      </c>
      <c r="G48" s="140">
        <f t="shared" si="10"/>
        <v>0</v>
      </c>
      <c r="H48" s="140">
        <f t="shared" si="10"/>
        <v>0</v>
      </c>
      <c r="I48" s="8"/>
      <c r="J48" s="105" t="s">
        <v>20</v>
      </c>
      <c r="K48" s="140">
        <f t="shared" ref="K48:Q48" si="11">SUM((K41-K39)+(K46-K44)-INT((K41-K39)+(K46-K44)))*24</f>
        <v>0</v>
      </c>
      <c r="L48" s="140">
        <f t="shared" si="11"/>
        <v>0</v>
      </c>
      <c r="M48" s="140">
        <f t="shared" si="11"/>
        <v>0</v>
      </c>
      <c r="N48" s="140">
        <f t="shared" si="11"/>
        <v>0</v>
      </c>
      <c r="O48" s="140">
        <f t="shared" si="11"/>
        <v>0</v>
      </c>
      <c r="P48" s="140">
        <f t="shared" si="11"/>
        <v>0</v>
      </c>
      <c r="Q48" s="140">
        <f t="shared" si="11"/>
        <v>0</v>
      </c>
    </row>
    <row r="49" spans="1:17" ht="15.75" thickBot="1" x14ac:dyDescent="0.3">
      <c r="A49" s="106"/>
      <c r="B49" s="141"/>
      <c r="C49" s="141"/>
      <c r="D49" s="141"/>
      <c r="E49" s="141"/>
      <c r="F49" s="141"/>
      <c r="G49" s="141"/>
      <c r="H49" s="141"/>
      <c r="I49" s="8"/>
      <c r="J49" s="106"/>
      <c r="K49" s="141"/>
      <c r="L49" s="141"/>
      <c r="M49" s="141"/>
      <c r="N49" s="141"/>
      <c r="O49" s="141"/>
      <c r="P49" s="141"/>
      <c r="Q49" s="141"/>
    </row>
    <row r="50" spans="1:17" x14ac:dyDescent="0.25">
      <c r="A50" s="103" t="s">
        <v>21</v>
      </c>
      <c r="B50" s="142">
        <f>IF(B46&gt;"21:00"*1,(B46-donnée!$A$14)*24,"0")+IF(B41&lt;="6:00"*1,B41*24,"0")</f>
        <v>0</v>
      </c>
      <c r="C50" s="142">
        <f>IF(C46&gt;"21:00"*1,(C46-donnée!$A$14)*24,"0")+IF(C41&lt;="6:00"*1,C41*24,"0")</f>
        <v>0</v>
      </c>
      <c r="D50" s="142">
        <f>IF(D46&gt;"21:00"*1,(D46-donnée!$A$14)*24,"0")+IF(D41&lt;="6:00"*1,D41*24,"0")</f>
        <v>0</v>
      </c>
      <c r="E50" s="142">
        <f>IF(E46&gt;"21:00"*1,(E46-donnée!$A$14)*24,"0")+IF(E41&lt;="6:00"*1,E41*24,"0")</f>
        <v>0</v>
      </c>
      <c r="F50" s="142">
        <f>IF(F46&gt;"21:00"*1,(F46-donnée!$A$14)*24,"0")+IF(F41&lt;="6:00"*1,F41*24,"0")</f>
        <v>0</v>
      </c>
      <c r="G50" s="142">
        <f>IF(G46&gt;"21:00"*1,(G46-donnée!$A$14)*24,"0")+IF(G41&lt;="6:00"*1,G41*24,"0")</f>
        <v>0</v>
      </c>
      <c r="H50" s="142">
        <f>IF(H46&gt;"21:00"*1,(H46-donnée!$A$14)*24,"0")+IF(H41&lt;="6:00"*1,H41*24,"0")</f>
        <v>0</v>
      </c>
      <c r="I50" s="8"/>
      <c r="J50" s="103" t="s">
        <v>21</v>
      </c>
      <c r="K50" s="142">
        <f>IF(K46&gt;"21:00"*1,(K46-donnée!$A$14)*24,"0")+IF(K41&lt;="6:00"*1,K41*24,"0")</f>
        <v>0</v>
      </c>
      <c r="L50" s="142">
        <f>IF(L46&gt;"21:00"*1,(L46-donnée!$A$14)*24,"0")+IF(L41&lt;="6:00"*1,L41*24,"0")</f>
        <v>0</v>
      </c>
      <c r="M50" s="142">
        <f>IF(M46&gt;"21:00"*1,(M46-donnée!$A$14)*24,"0")+IF(M41&lt;="6:00"*1,M41*24,"0")</f>
        <v>0</v>
      </c>
      <c r="N50" s="142">
        <f>IF(N46&gt;"21:00"*1,(N46-donnée!$A$14)*24,"0")+IF(N41&lt;="6:00"*1,N41*24,"0")</f>
        <v>0</v>
      </c>
      <c r="O50" s="142">
        <f>IF(O46&gt;"21:00"*1,(O46-donnée!$A$14)*24,"0")+IF(O41&lt;="6:00"*1,O41*24,"0")</f>
        <v>0</v>
      </c>
      <c r="P50" s="142">
        <f>IF(P46&gt;"21:00"*1,(P46-donnée!$A$14)*24,"0")+IF(P41&lt;="6:00"*1,P41*24,"0")</f>
        <v>0</v>
      </c>
      <c r="Q50" s="142">
        <f>IF(Q46&gt;"21:00"*1,(Q46-donnée!$A$14)*24,"0")+IF(Q41&lt;="6:00"*1,Q41*24,"0")</f>
        <v>0</v>
      </c>
    </row>
    <row r="51" spans="1:17" ht="15.75" thickBot="1" x14ac:dyDescent="0.3">
      <c r="A51" s="104"/>
      <c r="B51" s="143"/>
      <c r="C51" s="143"/>
      <c r="D51" s="143"/>
      <c r="E51" s="143"/>
      <c r="F51" s="143"/>
      <c r="G51" s="143"/>
      <c r="H51" s="143"/>
      <c r="I51" s="8"/>
      <c r="J51" s="104"/>
      <c r="K51" s="143"/>
      <c r="L51" s="143"/>
      <c r="M51" s="143"/>
      <c r="N51" s="143"/>
      <c r="O51" s="143"/>
      <c r="P51" s="143"/>
      <c r="Q51" s="143"/>
    </row>
    <row r="52" spans="1:17" x14ac:dyDescent="0.25">
      <c r="A52" s="101" t="s">
        <v>22</v>
      </c>
      <c r="B52" s="155" t="s">
        <v>23</v>
      </c>
      <c r="C52" s="156">
        <f>SUM(B48:H49)</f>
        <v>0</v>
      </c>
      <c r="D52" s="165"/>
      <c r="E52" s="158"/>
      <c r="F52" s="166" t="s">
        <v>24</v>
      </c>
      <c r="G52" s="156">
        <f>SUM(B50:H51)</f>
        <v>0</v>
      </c>
      <c r="H52" s="157"/>
      <c r="I52" s="167"/>
      <c r="J52" s="101" t="s">
        <v>22</v>
      </c>
      <c r="K52" s="155" t="s">
        <v>23</v>
      </c>
      <c r="L52" s="156">
        <f>SUM(K48:Q49)</f>
        <v>0</v>
      </c>
      <c r="M52" s="165"/>
      <c r="N52" s="158"/>
      <c r="O52" s="166" t="s">
        <v>24</v>
      </c>
      <c r="P52" s="156">
        <f>SUM(K50:Q51)</f>
        <v>0</v>
      </c>
      <c r="Q52" s="157"/>
    </row>
    <row r="53" spans="1:17" ht="15.75" thickBot="1" x14ac:dyDescent="0.3">
      <c r="A53" s="102"/>
      <c r="B53" s="160"/>
      <c r="C53" s="161"/>
      <c r="D53" s="168"/>
      <c r="E53" s="163"/>
      <c r="F53" s="169"/>
      <c r="G53" s="161"/>
      <c r="H53" s="162"/>
      <c r="I53" s="167"/>
      <c r="J53" s="102"/>
      <c r="K53" s="160"/>
      <c r="L53" s="161"/>
      <c r="M53" s="168"/>
      <c r="N53" s="163"/>
      <c r="O53" s="169"/>
      <c r="P53" s="161"/>
      <c r="Q53" s="162"/>
    </row>
    <row r="54" spans="1:17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ht="15.75" thickBot="1" x14ac:dyDescent="0.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x14ac:dyDescent="0.25">
      <c r="A56" s="93" t="s">
        <v>27</v>
      </c>
      <c r="B56" s="94"/>
      <c r="C56" s="94" t="str">
        <f ca="1">"Semaine "&amp;_xlfn.ISOWEEKNUM(F56)</f>
        <v>Semaine 43</v>
      </c>
      <c r="D56" s="94"/>
      <c r="E56" s="94" t="s">
        <v>29</v>
      </c>
      <c r="F56" s="97">
        <f ca="1">B58</f>
        <v>42672</v>
      </c>
      <c r="G56" s="94" t="s">
        <v>28</v>
      </c>
      <c r="H56" s="99">
        <f ca="1">EOMONTH(B14,0)</f>
        <v>42674</v>
      </c>
      <c r="I56" s="8"/>
      <c r="J56" s="8"/>
      <c r="K56" s="8"/>
      <c r="L56" s="8"/>
      <c r="M56" s="8"/>
      <c r="N56" s="8"/>
      <c r="O56" s="8"/>
      <c r="P56" s="8"/>
      <c r="Q56" s="8"/>
    </row>
    <row r="57" spans="1:17" ht="15.75" thickBot="1" x14ac:dyDescent="0.3">
      <c r="A57" s="95"/>
      <c r="B57" s="96"/>
      <c r="C57" s="96"/>
      <c r="D57" s="96"/>
      <c r="E57" s="96"/>
      <c r="F57" s="98"/>
      <c r="G57" s="96"/>
      <c r="H57" s="100"/>
      <c r="I57" s="8"/>
      <c r="J57" s="8"/>
      <c r="K57" s="8"/>
      <c r="L57" s="8"/>
      <c r="M57" s="8"/>
      <c r="N57" s="8"/>
      <c r="O57" s="8"/>
      <c r="P57" s="8"/>
      <c r="Q57" s="8"/>
    </row>
    <row r="58" spans="1:17" ht="30" customHeight="1" thickBot="1" x14ac:dyDescent="0.3">
      <c r="A58" s="56"/>
      <c r="B58" s="66">
        <f ca="1">Q36+1</f>
        <v>42672</v>
      </c>
      <c r="C58" s="66">
        <f ca="1">B58+1</f>
        <v>42673</v>
      </c>
      <c r="D58" s="66">
        <f t="shared" ref="D58:H58" ca="1" si="12">C58+1</f>
        <v>42674</v>
      </c>
      <c r="E58" s="66">
        <f t="shared" ca="1" si="12"/>
        <v>42675</v>
      </c>
      <c r="F58" s="66">
        <f t="shared" ca="1" si="12"/>
        <v>42676</v>
      </c>
      <c r="G58" s="66">
        <f t="shared" ca="1" si="12"/>
        <v>42677</v>
      </c>
      <c r="H58" s="66">
        <f t="shared" ca="1" si="12"/>
        <v>42678</v>
      </c>
      <c r="I58" s="8"/>
      <c r="J58" s="8"/>
      <c r="K58" s="8"/>
      <c r="L58" s="8"/>
      <c r="M58" s="8"/>
      <c r="N58" s="8"/>
      <c r="O58" s="8"/>
      <c r="P58" s="8"/>
      <c r="Q58" s="8"/>
    </row>
    <row r="59" spans="1:17" ht="15.75" hidden="1" thickBot="1" x14ac:dyDescent="0.3">
      <c r="A59" s="58">
        <f ca="1">SUM(B59:H59)</f>
        <v>0</v>
      </c>
      <c r="B59" s="57">
        <f ca="1">IF(COUNTIF(feries,B58)&gt;0,B70,0)</f>
        <v>0</v>
      </c>
      <c r="C59" s="57">
        <f ca="1">IF(COUNTIF(feries,C58)&gt;0,C70,0)</f>
        <v>0</v>
      </c>
      <c r="D59" s="57">
        <f ca="1">IF(COUNTIF(feries,D58)&gt;0,D70,0)</f>
        <v>0</v>
      </c>
      <c r="E59" s="55"/>
      <c r="F59" s="55"/>
      <c r="G59" s="55"/>
      <c r="H59" s="55"/>
      <c r="I59" s="8"/>
      <c r="J59" s="8"/>
      <c r="K59" s="8"/>
      <c r="L59" s="8"/>
      <c r="M59" s="8"/>
      <c r="N59" s="8"/>
      <c r="O59" s="8"/>
      <c r="P59" s="8"/>
      <c r="Q59" s="8"/>
    </row>
    <row r="60" spans="1:17" ht="15.75" thickBot="1" x14ac:dyDescent="0.3">
      <c r="A60" s="44" t="s">
        <v>16</v>
      </c>
      <c r="B60" s="91"/>
      <c r="C60" s="92"/>
      <c r="D60" s="92"/>
      <c r="E60" s="92"/>
      <c r="F60" s="92"/>
      <c r="G60" s="92"/>
      <c r="H60" s="92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85" t="s">
        <v>17</v>
      </c>
      <c r="B61" s="152"/>
      <c r="C61" s="152"/>
      <c r="D61" s="152"/>
      <c r="E61" s="139"/>
      <c r="F61" s="139"/>
      <c r="G61" s="139"/>
      <c r="H61" s="139"/>
      <c r="I61" s="8"/>
      <c r="J61" s="8"/>
      <c r="K61" s="8"/>
      <c r="L61" s="8"/>
      <c r="M61" s="8"/>
      <c r="N61" s="8"/>
      <c r="O61" s="8"/>
      <c r="P61" s="8"/>
      <c r="Q61" s="8"/>
    </row>
    <row r="62" spans="1:17" ht="15.75" thickBot="1" x14ac:dyDescent="0.3">
      <c r="A62" s="86"/>
      <c r="B62" s="153"/>
      <c r="C62" s="153"/>
      <c r="D62" s="153"/>
      <c r="E62" s="144"/>
      <c r="F62" s="144"/>
      <c r="G62" s="144"/>
      <c r="H62" s="144"/>
      <c r="I62" s="8"/>
      <c r="J62" s="8"/>
      <c r="K62" s="8"/>
      <c r="L62" s="8"/>
      <c r="M62" s="8"/>
      <c r="N62" s="8"/>
      <c r="O62" s="8"/>
      <c r="P62" s="8"/>
      <c r="Q62" s="8"/>
    </row>
    <row r="63" spans="1:17" x14ac:dyDescent="0.25">
      <c r="A63" s="85" t="s">
        <v>18</v>
      </c>
      <c r="B63" s="152"/>
      <c r="C63" s="152"/>
      <c r="D63" s="152"/>
      <c r="E63" s="139"/>
      <c r="F63" s="139"/>
      <c r="G63" s="139"/>
      <c r="H63" s="139"/>
      <c r="I63" s="8"/>
      <c r="J63" s="8"/>
      <c r="K63" s="8"/>
      <c r="L63" s="8"/>
      <c r="M63" s="8"/>
      <c r="N63" s="8"/>
      <c r="O63" s="8"/>
      <c r="P63" s="8"/>
      <c r="Q63" s="8"/>
    </row>
    <row r="64" spans="1:17" ht="15.75" thickBot="1" x14ac:dyDescent="0.3">
      <c r="A64" s="86"/>
      <c r="B64" s="153"/>
      <c r="C64" s="153"/>
      <c r="D64" s="153"/>
      <c r="E64" s="144"/>
      <c r="F64" s="144"/>
      <c r="G64" s="144"/>
      <c r="H64" s="144"/>
      <c r="I64" s="8"/>
      <c r="J64" s="8"/>
      <c r="K64" s="8"/>
      <c r="L64" s="8"/>
      <c r="M64" s="8"/>
      <c r="N64" s="8"/>
      <c r="O64" s="8"/>
      <c r="P64" s="8"/>
      <c r="Q64" s="8"/>
    </row>
    <row r="65" spans="1:17" ht="15.75" thickBot="1" x14ac:dyDescent="0.3">
      <c r="A65" s="62" t="s">
        <v>19</v>
      </c>
      <c r="B65" s="145"/>
      <c r="C65" s="146"/>
      <c r="D65" s="146"/>
      <c r="E65" s="146"/>
      <c r="F65" s="146"/>
      <c r="G65" s="146"/>
      <c r="H65" s="147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25">
      <c r="A66" s="85" t="s">
        <v>17</v>
      </c>
      <c r="B66" s="152"/>
      <c r="C66" s="152"/>
      <c r="D66" s="152"/>
      <c r="E66" s="139"/>
      <c r="F66" s="139"/>
      <c r="G66" s="139"/>
      <c r="H66" s="139"/>
      <c r="I66" s="8"/>
      <c r="J66" s="8"/>
      <c r="K66" s="8"/>
      <c r="L66" s="8"/>
      <c r="M66" s="8"/>
      <c r="N66" s="8"/>
      <c r="O66" s="8"/>
      <c r="P66" s="8"/>
      <c r="Q66" s="8"/>
    </row>
    <row r="67" spans="1:17" ht="15.75" thickBot="1" x14ac:dyDescent="0.3">
      <c r="A67" s="86"/>
      <c r="B67" s="153"/>
      <c r="C67" s="153"/>
      <c r="D67" s="153"/>
      <c r="E67" s="144"/>
      <c r="F67" s="144"/>
      <c r="G67" s="144"/>
      <c r="H67" s="144"/>
      <c r="I67" s="8"/>
      <c r="J67" s="8"/>
      <c r="K67" s="8"/>
      <c r="L67" s="8"/>
      <c r="M67" s="8"/>
      <c r="N67" s="8"/>
      <c r="O67" s="8"/>
      <c r="P67" s="8"/>
      <c r="Q67" s="8"/>
    </row>
    <row r="68" spans="1:17" x14ac:dyDescent="0.25">
      <c r="A68" s="85" t="s">
        <v>18</v>
      </c>
      <c r="B68" s="152"/>
      <c r="C68" s="152"/>
      <c r="D68" s="152"/>
      <c r="E68" s="139"/>
      <c r="F68" s="139"/>
      <c r="G68" s="139"/>
      <c r="H68" s="139"/>
      <c r="I68" s="8"/>
      <c r="J68" s="8"/>
      <c r="K68" s="8"/>
      <c r="L68" s="8"/>
      <c r="M68" s="8"/>
      <c r="N68" s="8"/>
      <c r="O68" s="8"/>
      <c r="P68" s="8"/>
      <c r="Q68" s="8"/>
    </row>
    <row r="69" spans="1:17" ht="15.75" thickBot="1" x14ac:dyDescent="0.3">
      <c r="A69" s="86"/>
      <c r="B69" s="154"/>
      <c r="C69" s="154"/>
      <c r="D69" s="154"/>
      <c r="E69" s="141"/>
      <c r="F69" s="141"/>
      <c r="G69" s="141"/>
      <c r="H69" s="141"/>
      <c r="I69" s="8"/>
      <c r="J69" s="8"/>
      <c r="K69" s="8"/>
      <c r="L69" s="8"/>
      <c r="M69" s="8"/>
      <c r="N69" s="8"/>
      <c r="O69" s="8"/>
      <c r="P69" s="8"/>
      <c r="Q69" s="8"/>
    </row>
    <row r="70" spans="1:17" x14ac:dyDescent="0.25">
      <c r="A70" s="85" t="s">
        <v>20</v>
      </c>
      <c r="B70" s="140">
        <f t="shared" ref="B70:C70" si="13">SUM((B63-B61)+(B68-B66)-INT((B63-B61)+(B68-B66)))*24</f>
        <v>0</v>
      </c>
      <c r="C70" s="140">
        <f t="shared" si="13"/>
        <v>0</v>
      </c>
      <c r="D70" s="140">
        <f t="shared" ref="D70:H70" si="14">SUM((D63-D61)+(D68-D66)-INT((D63-D61)+(D68-D66)))*24</f>
        <v>0</v>
      </c>
      <c r="E70" s="140">
        <f t="shared" si="14"/>
        <v>0</v>
      </c>
      <c r="F70" s="140">
        <f t="shared" si="14"/>
        <v>0</v>
      </c>
      <c r="G70" s="140">
        <f t="shared" si="14"/>
        <v>0</v>
      </c>
      <c r="H70" s="140">
        <f t="shared" si="14"/>
        <v>0</v>
      </c>
      <c r="I70" s="8"/>
      <c r="J70" s="8"/>
      <c r="K70" s="8"/>
      <c r="L70" s="8"/>
      <c r="M70" s="8"/>
      <c r="N70" s="8"/>
      <c r="O70" s="8"/>
      <c r="P70" s="8"/>
      <c r="Q70" s="8"/>
    </row>
    <row r="71" spans="1:17" ht="15.75" thickBot="1" x14ac:dyDescent="0.3">
      <c r="A71" s="86"/>
      <c r="B71" s="141"/>
      <c r="C71" s="141"/>
      <c r="D71" s="141"/>
      <c r="E71" s="141"/>
      <c r="F71" s="141"/>
      <c r="G71" s="141"/>
      <c r="H71" s="141"/>
      <c r="I71" s="8"/>
      <c r="J71" s="8"/>
      <c r="K71" s="8"/>
      <c r="L71" s="8"/>
      <c r="M71" s="8"/>
      <c r="N71" s="8"/>
      <c r="O71" s="8"/>
      <c r="P71" s="8"/>
      <c r="Q71" s="8"/>
    </row>
    <row r="72" spans="1:17" x14ac:dyDescent="0.25">
      <c r="A72" s="89" t="s">
        <v>21</v>
      </c>
      <c r="B72" s="148">
        <f>IF(B68&gt;"21:00"*1,(B68-donnée!$A$14)*24,"0")+IF(B63&lt;="6:00"*1,B63*24,"0")</f>
        <v>0</v>
      </c>
      <c r="C72" s="148">
        <f>IF(C68&gt;"21:00"*1,(C68-donnée!$A$14)*24,"0")+IF(C63&lt;="6:00"*1,C63*24,"0")</f>
        <v>0</v>
      </c>
      <c r="D72" s="148">
        <f>IF(D68&gt;"21:00"*1,(D68-donnée!$A$14)*24,"0")+IF(D63&lt;="6:00"*1,D63*24,"0")</f>
        <v>0</v>
      </c>
      <c r="E72" s="148">
        <f>IF(E68&gt;"21:00"*1,(E68-donnée!$A$14)*24,"0")+IF(E63&lt;="6:00"*1,E63*24,"0")</f>
        <v>0</v>
      </c>
      <c r="F72" s="148">
        <f>IF(F68&gt;"21:00"*1,(F68-donnée!$A$14)*24,"0")+IF(F63&lt;="6:00"*1,F63*24,"0")</f>
        <v>0</v>
      </c>
      <c r="G72" s="148">
        <f>IF(G68&gt;"21:00"*1,(G68-donnée!$A$14)*24,"0")+IF(G63&lt;="6:00"*1,G63*24,"0")</f>
        <v>0</v>
      </c>
      <c r="H72" s="148">
        <f>IF(H68&gt;"21:00"*1,(H68-donnée!$A$14)*24,"0")+IF(H63&lt;="6:00"*1,H63*24,"0")</f>
        <v>0</v>
      </c>
      <c r="I72" s="8"/>
      <c r="J72" s="8"/>
      <c r="K72" s="8"/>
      <c r="L72" s="8"/>
      <c r="M72" s="8"/>
      <c r="N72" s="8"/>
      <c r="O72" s="8"/>
      <c r="P72" s="8"/>
      <c r="Q72" s="8"/>
    </row>
    <row r="73" spans="1:17" ht="15.75" thickBot="1" x14ac:dyDescent="0.3">
      <c r="A73" s="90"/>
      <c r="B73" s="149"/>
      <c r="C73" s="149"/>
      <c r="D73" s="149"/>
      <c r="E73" s="149"/>
      <c r="F73" s="149"/>
      <c r="G73" s="149"/>
      <c r="H73" s="149"/>
      <c r="I73" s="8"/>
      <c r="J73" s="8"/>
      <c r="K73" s="8"/>
      <c r="L73" s="8"/>
      <c r="M73" s="8"/>
      <c r="N73" s="8"/>
      <c r="O73" s="8"/>
      <c r="P73" s="8"/>
      <c r="Q73" s="8"/>
    </row>
    <row r="74" spans="1:17" x14ac:dyDescent="0.25">
      <c r="A74" s="87" t="s">
        <v>22</v>
      </c>
      <c r="B74" s="155" t="s">
        <v>23</v>
      </c>
      <c r="C74" s="156">
        <f>SUM(B70:H71)</f>
        <v>0</v>
      </c>
      <c r="D74" s="157"/>
      <c r="E74" s="158"/>
      <c r="F74" s="159" t="s">
        <v>24</v>
      </c>
      <c r="G74" s="156">
        <f>SUM(B72:H73)</f>
        <v>0</v>
      </c>
      <c r="H74" s="157"/>
      <c r="I74" s="8"/>
      <c r="J74" s="8"/>
      <c r="K74" s="8"/>
      <c r="L74" s="8"/>
      <c r="M74" s="8"/>
      <c r="N74" s="8"/>
      <c r="O74" s="8"/>
      <c r="P74" s="8"/>
      <c r="Q74" s="8"/>
    </row>
    <row r="75" spans="1:17" ht="15.75" thickBot="1" x14ac:dyDescent="0.3">
      <c r="A75" s="88"/>
      <c r="B75" s="160"/>
      <c r="C75" s="161"/>
      <c r="D75" s="162"/>
      <c r="E75" s="163"/>
      <c r="F75" s="164"/>
      <c r="G75" s="161"/>
      <c r="H75" s="162"/>
      <c r="I75" s="8"/>
      <c r="J75" s="8"/>
      <c r="K75" s="8"/>
      <c r="L75" s="8"/>
      <c r="M75" s="8"/>
      <c r="N75" s="8"/>
      <c r="O75" s="8"/>
      <c r="P75" s="8"/>
      <c r="Q75" s="8"/>
    </row>
    <row r="76" spans="1:17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</sheetData>
  <sheetProtection sheet="1" objects="1" scenarios="1"/>
  <mergeCells count="325">
    <mergeCell ref="D1:E2"/>
    <mergeCell ref="F1:K2"/>
    <mergeCell ref="L1:L2"/>
    <mergeCell ref="M1:M2"/>
    <mergeCell ref="N1:N2"/>
    <mergeCell ref="P4:P5"/>
    <mergeCell ref="M4:M5"/>
    <mergeCell ref="N4:N5"/>
    <mergeCell ref="O4:O5"/>
    <mergeCell ref="Q4:Q5"/>
    <mergeCell ref="A12:B13"/>
    <mergeCell ref="C12:D13"/>
    <mergeCell ref="E12:E13"/>
    <mergeCell ref="F12:F13"/>
    <mergeCell ref="G12:G13"/>
    <mergeCell ref="H12:H13"/>
    <mergeCell ref="J12:K13"/>
    <mergeCell ref="L12:M13"/>
    <mergeCell ref="N12:N13"/>
    <mergeCell ref="O12:O13"/>
    <mergeCell ref="P12:P13"/>
    <mergeCell ref="Q12:Q13"/>
    <mergeCell ref="A7:Q7"/>
    <mergeCell ref="F8:F9"/>
    <mergeCell ref="E8:E9"/>
    <mergeCell ref="C8:C9"/>
    <mergeCell ref="D8:D9"/>
    <mergeCell ref="B16:H16"/>
    <mergeCell ref="K16:Q16"/>
    <mergeCell ref="A17:A18"/>
    <mergeCell ref="B17:B18"/>
    <mergeCell ref="C17:C18"/>
    <mergeCell ref="D17:D18"/>
    <mergeCell ref="E17:E18"/>
    <mergeCell ref="M17:M18"/>
    <mergeCell ref="N17:N18"/>
    <mergeCell ref="O17:O18"/>
    <mergeCell ref="P17:P18"/>
    <mergeCell ref="Q17:Q18"/>
    <mergeCell ref="K17:K18"/>
    <mergeCell ref="L17:L18"/>
    <mergeCell ref="A19:A20"/>
    <mergeCell ref="B19:B20"/>
    <mergeCell ref="C19:C20"/>
    <mergeCell ref="D19:D20"/>
    <mergeCell ref="E19:E20"/>
    <mergeCell ref="F17:F18"/>
    <mergeCell ref="G17:G18"/>
    <mergeCell ref="H17:H18"/>
    <mergeCell ref="J17:J18"/>
    <mergeCell ref="M19:M20"/>
    <mergeCell ref="N19:N20"/>
    <mergeCell ref="O19:O20"/>
    <mergeCell ref="P19:P20"/>
    <mergeCell ref="Q19:Q20"/>
    <mergeCell ref="B21:H21"/>
    <mergeCell ref="K21:Q21"/>
    <mergeCell ref="F19:F20"/>
    <mergeCell ref="G19:G20"/>
    <mergeCell ref="H19:H20"/>
    <mergeCell ref="J19:J20"/>
    <mergeCell ref="K19:K20"/>
    <mergeCell ref="L19:L20"/>
    <mergeCell ref="N22:N23"/>
    <mergeCell ref="O22:O23"/>
    <mergeCell ref="P22:P23"/>
    <mergeCell ref="Q22:Q23"/>
    <mergeCell ref="A24:A25"/>
    <mergeCell ref="B24:B25"/>
    <mergeCell ref="C24:C25"/>
    <mergeCell ref="D24:D25"/>
    <mergeCell ref="E24:E25"/>
    <mergeCell ref="F24:F25"/>
    <mergeCell ref="G22:G23"/>
    <mergeCell ref="H22:H23"/>
    <mergeCell ref="J22:J23"/>
    <mergeCell ref="K22:K23"/>
    <mergeCell ref="L22:L23"/>
    <mergeCell ref="M22:M23"/>
    <mergeCell ref="A22:A23"/>
    <mergeCell ref="B22:B23"/>
    <mergeCell ref="C22:C23"/>
    <mergeCell ref="D22:D23"/>
    <mergeCell ref="E22:E23"/>
    <mergeCell ref="F22:F23"/>
    <mergeCell ref="N24:N25"/>
    <mergeCell ref="O24:O25"/>
    <mergeCell ref="G26:G27"/>
    <mergeCell ref="H26:H27"/>
    <mergeCell ref="J26:J27"/>
    <mergeCell ref="P24:P25"/>
    <mergeCell ref="Q24:Q25"/>
    <mergeCell ref="A26:A27"/>
    <mergeCell ref="B26:B27"/>
    <mergeCell ref="C26:C27"/>
    <mergeCell ref="D26:D27"/>
    <mergeCell ref="E26:E27"/>
    <mergeCell ref="F26:F27"/>
    <mergeCell ref="G24:G25"/>
    <mergeCell ref="H24:H25"/>
    <mergeCell ref="J24:J25"/>
    <mergeCell ref="K24:K25"/>
    <mergeCell ref="L24:L25"/>
    <mergeCell ref="M24:M25"/>
    <mergeCell ref="N26:N27"/>
    <mergeCell ref="O26:O27"/>
    <mergeCell ref="P26:P27"/>
    <mergeCell ref="Q26:Q27"/>
    <mergeCell ref="K26:K27"/>
    <mergeCell ref="L26:L27"/>
    <mergeCell ref="M26:M27"/>
    <mergeCell ref="A30:A31"/>
    <mergeCell ref="B30:B31"/>
    <mergeCell ref="C30:D31"/>
    <mergeCell ref="E30:E31"/>
    <mergeCell ref="F30:F31"/>
    <mergeCell ref="G30:H31"/>
    <mergeCell ref="G28:G29"/>
    <mergeCell ref="H28:H29"/>
    <mergeCell ref="J28:J29"/>
    <mergeCell ref="J30:J31"/>
    <mergeCell ref="A28:A29"/>
    <mergeCell ref="B28:B29"/>
    <mergeCell ref="C28:C29"/>
    <mergeCell ref="D28:D29"/>
    <mergeCell ref="E28:E29"/>
    <mergeCell ref="F28:F29"/>
    <mergeCell ref="K30:K31"/>
    <mergeCell ref="L30:M31"/>
    <mergeCell ref="N30:N31"/>
    <mergeCell ref="O30:O31"/>
    <mergeCell ref="P30:Q31"/>
    <mergeCell ref="N28:N29"/>
    <mergeCell ref="O28:O29"/>
    <mergeCell ref="P28:P29"/>
    <mergeCell ref="Q28:Q29"/>
    <mergeCell ref="K28:K29"/>
    <mergeCell ref="L28:L29"/>
    <mergeCell ref="M28:M29"/>
    <mergeCell ref="B38:H38"/>
    <mergeCell ref="K38:Q38"/>
    <mergeCell ref="J34:K35"/>
    <mergeCell ref="L34:M35"/>
    <mergeCell ref="N34:N35"/>
    <mergeCell ref="O34:O35"/>
    <mergeCell ref="P34:P35"/>
    <mergeCell ref="Q34:Q35"/>
    <mergeCell ref="A34:B35"/>
    <mergeCell ref="C34:D35"/>
    <mergeCell ref="E34:E35"/>
    <mergeCell ref="F34:F35"/>
    <mergeCell ref="G34:G35"/>
    <mergeCell ref="H34:H35"/>
    <mergeCell ref="N39:N40"/>
    <mergeCell ref="O39:O40"/>
    <mergeCell ref="P39:P40"/>
    <mergeCell ref="Q39:Q40"/>
    <mergeCell ref="A41:A42"/>
    <mergeCell ref="B41:B42"/>
    <mergeCell ref="C41:C42"/>
    <mergeCell ref="D41:D42"/>
    <mergeCell ref="E41:E42"/>
    <mergeCell ref="F41:F42"/>
    <mergeCell ref="G39:G40"/>
    <mergeCell ref="H39:H40"/>
    <mergeCell ref="J39:J40"/>
    <mergeCell ref="K39:K40"/>
    <mergeCell ref="L39:L40"/>
    <mergeCell ref="M39:M40"/>
    <mergeCell ref="A39:A40"/>
    <mergeCell ref="B39:B40"/>
    <mergeCell ref="C39:C40"/>
    <mergeCell ref="D39:D40"/>
    <mergeCell ref="E39:E40"/>
    <mergeCell ref="F39:F40"/>
    <mergeCell ref="N41:N42"/>
    <mergeCell ref="O41:O42"/>
    <mergeCell ref="O46:O47"/>
    <mergeCell ref="P41:P42"/>
    <mergeCell ref="Q41:Q42"/>
    <mergeCell ref="B43:H43"/>
    <mergeCell ref="K43:Q43"/>
    <mergeCell ref="G41:G42"/>
    <mergeCell ref="H41:H42"/>
    <mergeCell ref="J41:J42"/>
    <mergeCell ref="K41:K42"/>
    <mergeCell ref="L41:L42"/>
    <mergeCell ref="M41:M42"/>
    <mergeCell ref="M48:M49"/>
    <mergeCell ref="N44:N45"/>
    <mergeCell ref="O44:O45"/>
    <mergeCell ref="P44:P45"/>
    <mergeCell ref="Q44:Q45"/>
    <mergeCell ref="A46:A47"/>
    <mergeCell ref="B46:B47"/>
    <mergeCell ref="C46:C47"/>
    <mergeCell ref="D46:D47"/>
    <mergeCell ref="E46:E47"/>
    <mergeCell ref="F46:F47"/>
    <mergeCell ref="G44:G45"/>
    <mergeCell ref="H44:H45"/>
    <mergeCell ref="J44:J45"/>
    <mergeCell ref="K44:K45"/>
    <mergeCell ref="L44:L45"/>
    <mergeCell ref="M44:M45"/>
    <mergeCell ref="A44:A45"/>
    <mergeCell ref="B44:B45"/>
    <mergeCell ref="C44:C45"/>
    <mergeCell ref="D44:D45"/>
    <mergeCell ref="E44:E45"/>
    <mergeCell ref="F44:F45"/>
    <mergeCell ref="N46:N47"/>
    <mergeCell ref="F50:F51"/>
    <mergeCell ref="G48:G49"/>
    <mergeCell ref="H48:H49"/>
    <mergeCell ref="J48:J49"/>
    <mergeCell ref="P46:P47"/>
    <mergeCell ref="Q46:Q47"/>
    <mergeCell ref="A48:A49"/>
    <mergeCell ref="B48:B49"/>
    <mergeCell ref="C48:C49"/>
    <mergeCell ref="D48:D49"/>
    <mergeCell ref="E48:E49"/>
    <mergeCell ref="F48:F49"/>
    <mergeCell ref="G46:G47"/>
    <mergeCell ref="H46:H47"/>
    <mergeCell ref="J46:J47"/>
    <mergeCell ref="K46:K47"/>
    <mergeCell ref="L46:L47"/>
    <mergeCell ref="M46:M47"/>
    <mergeCell ref="N48:N49"/>
    <mergeCell ref="O48:O49"/>
    <mergeCell ref="P48:P49"/>
    <mergeCell ref="Q48:Q49"/>
    <mergeCell ref="K48:K49"/>
    <mergeCell ref="L48:L49"/>
    <mergeCell ref="N52:N53"/>
    <mergeCell ref="O52:O53"/>
    <mergeCell ref="P52:Q53"/>
    <mergeCell ref="N50:N51"/>
    <mergeCell ref="O50:O51"/>
    <mergeCell ref="P50:P51"/>
    <mergeCell ref="Q50:Q51"/>
    <mergeCell ref="A52:A53"/>
    <mergeCell ref="B52:B53"/>
    <mergeCell ref="C52:D53"/>
    <mergeCell ref="E52:E53"/>
    <mergeCell ref="F52:F53"/>
    <mergeCell ref="G52:H53"/>
    <mergeCell ref="G50:G51"/>
    <mergeCell ref="H50:H51"/>
    <mergeCell ref="J50:J51"/>
    <mergeCell ref="K50:K51"/>
    <mergeCell ref="L50:L51"/>
    <mergeCell ref="M50:M51"/>
    <mergeCell ref="A50:A51"/>
    <mergeCell ref="B50:B51"/>
    <mergeCell ref="C50:C51"/>
    <mergeCell ref="D50:D51"/>
    <mergeCell ref="E50:E51"/>
    <mergeCell ref="A56:B57"/>
    <mergeCell ref="C56:D57"/>
    <mergeCell ref="E56:E57"/>
    <mergeCell ref="F56:F57"/>
    <mergeCell ref="G56:G57"/>
    <mergeCell ref="H56:H57"/>
    <mergeCell ref="J52:J53"/>
    <mergeCell ref="K52:K53"/>
    <mergeCell ref="L52:M53"/>
    <mergeCell ref="B60:H60"/>
    <mergeCell ref="A61:A62"/>
    <mergeCell ref="B61:B62"/>
    <mergeCell ref="C61:C62"/>
    <mergeCell ref="D61:D62"/>
    <mergeCell ref="E61:E62"/>
    <mergeCell ref="F61:F62"/>
    <mergeCell ref="G61:G62"/>
    <mergeCell ref="H61:H62"/>
    <mergeCell ref="A63:A64"/>
    <mergeCell ref="B63:B64"/>
    <mergeCell ref="C63:C64"/>
    <mergeCell ref="D63:D64"/>
    <mergeCell ref="E63:E64"/>
    <mergeCell ref="F63:F64"/>
    <mergeCell ref="G63:G64"/>
    <mergeCell ref="H63:H64"/>
    <mergeCell ref="H70:H71"/>
    <mergeCell ref="A68:A69"/>
    <mergeCell ref="B68:B69"/>
    <mergeCell ref="C68:C69"/>
    <mergeCell ref="D68:D69"/>
    <mergeCell ref="E68:E69"/>
    <mergeCell ref="F68:F69"/>
    <mergeCell ref="B65:H65"/>
    <mergeCell ref="A66:A67"/>
    <mergeCell ref="B66:B67"/>
    <mergeCell ref="C66:C67"/>
    <mergeCell ref="D66:D67"/>
    <mergeCell ref="E66:E67"/>
    <mergeCell ref="F66:F67"/>
    <mergeCell ref="G66:G67"/>
    <mergeCell ref="H66:H67"/>
    <mergeCell ref="G72:G73"/>
    <mergeCell ref="H72:H73"/>
    <mergeCell ref="A74:A75"/>
    <mergeCell ref="B74:B75"/>
    <mergeCell ref="C74:D75"/>
    <mergeCell ref="E74:E75"/>
    <mergeCell ref="F74:F75"/>
    <mergeCell ref="G74:H75"/>
    <mergeCell ref="A72:A73"/>
    <mergeCell ref="B72:B73"/>
    <mergeCell ref="C72:C73"/>
    <mergeCell ref="D72:D73"/>
    <mergeCell ref="E72:E73"/>
    <mergeCell ref="F72:F73"/>
    <mergeCell ref="G68:G69"/>
    <mergeCell ref="H68:H69"/>
    <mergeCell ref="A70:A71"/>
    <mergeCell ref="B70:B71"/>
    <mergeCell ref="C70:C71"/>
    <mergeCell ref="D70:D71"/>
    <mergeCell ref="E70:E71"/>
    <mergeCell ref="F70:F71"/>
    <mergeCell ref="G70:G71"/>
  </mergeCells>
  <conditionalFormatting sqref="B17:H20 B22:H25 K17:Q20 K22:Q25 B39:H42 K39:Q42 B44:H47 K44:Q47 B61:D64 B66:D69">
    <cfRule type="containsBlanks" dxfId="13" priority="15">
      <formula>LEN(TRIM(B17))=0</formula>
    </cfRule>
  </conditionalFormatting>
  <conditionalFormatting sqref="B14:H14 K14:Q14 B36:H36 K36:Q36 B17:H20 B22:H25 K17:Q20 K22:Q25 B39:H42 B44:H47 K39:Q42 K44:Q47 B61:D64 B66:D69 B58:D58">
    <cfRule type="expression" dxfId="12" priority="16">
      <formula>COUNTIF(feries,B$14)&gt;0</formula>
    </cfRule>
    <cfRule type="expression" dxfId="11" priority="29">
      <formula>WEEKDAY(B$14,2)=7</formula>
    </cfRule>
  </conditionalFormatting>
  <conditionalFormatting sqref="B58:H58">
    <cfRule type="expression" dxfId="10" priority="13">
      <formula>AND(MONTH(B$58)=MONTH($B$14),COUNTIF(feries,B58)&gt;0)</formula>
    </cfRule>
    <cfRule type="expression" dxfId="9" priority="22">
      <formula>MONTH(B$58)&lt;&gt;MONTH($B$14)</formula>
    </cfRule>
  </conditionalFormatting>
  <conditionalFormatting sqref="B61:H64 B66:H73">
    <cfRule type="expression" dxfId="8" priority="8">
      <formula>MONTH(B$58)&lt;&gt;MONTH($B$14)</formula>
    </cfRule>
  </conditionalFormatting>
  <conditionalFormatting sqref="B14:H14 K14:Q14 B36:H36 K36:Q36 B58:H58">
    <cfRule type="expression" dxfId="7" priority="9">
      <formula>OR(B14&lt;$B$8,B14&gt;$B$9)</formula>
    </cfRule>
  </conditionalFormatting>
  <conditionalFormatting sqref="B39:H42 B44:H47 K39:Q42 K44:Q47">
    <cfRule type="expression" dxfId="6" priority="10">
      <formula>OR(B$36&lt;$B$8,B$36&gt;$B$9)</formula>
    </cfRule>
  </conditionalFormatting>
  <conditionalFormatting sqref="B17:H20 B22:H25 K17:Q20 K22:Q25">
    <cfRule type="expression" dxfId="5" priority="6">
      <formula>OR(B$14&lt;$B$8,B$14&gt;$B$9)</formula>
    </cfRule>
  </conditionalFormatting>
  <conditionalFormatting sqref="B61:D64 B66:D69 B61:H64 B66:H69">
    <cfRule type="expression" dxfId="4" priority="14">
      <formula>OR(B$58&lt;$B$8,B$58&gt;$B$9)</formula>
    </cfRule>
  </conditionalFormatting>
  <conditionalFormatting sqref="B6">
    <cfRule type="expression" dxfId="3" priority="2">
      <formula>AND(OR(B14&lt;B8,B9&lt;EOMONTH(DATE(B5,MONTH(1&amp;B4),1),0)),B6="Complet")</formula>
    </cfRule>
    <cfRule type="expression" dxfId="2" priority="1">
      <formula>B6&lt;&gt;AA1</formula>
    </cfRule>
  </conditionalFormatting>
  <conditionalFormatting sqref="B26:H27 K26:Q27 B48:H49 K48:Q49 B70:D71">
    <cfRule type="expression" dxfId="1" priority="4">
      <formula>AND(COUNTIF(feries,B$14)&gt;0,B26&lt;&gt;0)</formula>
    </cfRule>
    <cfRule type="expression" dxfId="0" priority="5">
      <formula>AND(WEEKDAY(B$14,2)=7,B26&lt;&gt;0)</formula>
    </cfRule>
  </conditionalFormatting>
  <dataValidations count="2">
    <dataValidation type="list" allowBlank="1" showInputMessage="1" showErrorMessage="1" sqref="A8:A9">
      <formula1>contrat</formula1>
    </dataValidation>
    <dataValidation type="list" showInputMessage="1" showErrorMessage="1" sqref="F1:K2">
      <formula1>Société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Spinner 3">
              <controlPr defaultSize="0" autoPict="0">
                <anchor moveWithCells="1" sizeWithCells="1">
                  <from>
                    <xdr:col>0</xdr:col>
                    <xdr:colOff>828675</xdr:colOff>
                    <xdr:row>4</xdr:row>
                    <xdr:rowOff>66675</xdr:rowOff>
                  </from>
                  <to>
                    <xdr:col>0</xdr:col>
                    <xdr:colOff>1114425</xdr:colOff>
                    <xdr:row>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Spinner 5">
              <controlPr defaultSize="0" autoPict="0">
                <anchor moveWithCells="1" sizeWithCells="1">
                  <from>
                    <xdr:col>0</xdr:col>
                    <xdr:colOff>828675</xdr:colOff>
                    <xdr:row>3</xdr:row>
                    <xdr:rowOff>38100</xdr:rowOff>
                  </from>
                  <to>
                    <xdr:col>0</xdr:col>
                    <xdr:colOff>1114425</xdr:colOff>
                    <xdr:row>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6" name="Spinner 6">
              <controlPr defaultSize="0" autoPict="0" macro="[0]!Original_Compteur6_QuandChangement">
                <anchor moveWithCells="1" sizeWithCells="1">
                  <from>
                    <xdr:col>0</xdr:col>
                    <xdr:colOff>838200</xdr:colOff>
                    <xdr:row>5</xdr:row>
                    <xdr:rowOff>123825</xdr:rowOff>
                  </from>
                  <to>
                    <xdr:col>0</xdr:col>
                    <xdr:colOff>1123950</xdr:colOff>
                    <xdr:row>5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donnée</vt:lpstr>
      <vt:lpstr>Société</vt:lpstr>
      <vt:lpstr>Original</vt:lpstr>
      <vt:lpstr>année</vt:lpstr>
      <vt:lpstr>Complet</vt:lpstr>
      <vt:lpstr>contrat</vt:lpstr>
      <vt:lpstr>feries</vt:lpstr>
      <vt:lpstr>saisir_année</vt:lpstr>
      <vt:lpstr>Société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BEAUDUSSEAU</cp:lastModifiedBy>
  <dcterms:created xsi:type="dcterms:W3CDTF">2016-08-17T09:39:32Z</dcterms:created>
  <dcterms:modified xsi:type="dcterms:W3CDTF">2016-11-30T16:28:38Z</dcterms:modified>
</cp:coreProperties>
</file>