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updateLinks="always" codeName="ThisWorkbook"/>
  <bookViews>
    <workbookView xWindow="75" yWindow="0" windowWidth="6870" windowHeight="7950" tabRatio="826"/>
  </bookViews>
  <sheets>
    <sheet name="Données" sheetId="22" r:id="rId1"/>
    <sheet name="Calendrier" sheetId="25" r:id="rId2"/>
    <sheet name="Demande de congés" sheetId="26" r:id="rId3"/>
    <sheet name="JANVIER" sheetId="38" r:id="rId4"/>
  </sheets>
  <externalReferences>
    <externalReference r:id="rId5"/>
    <externalReference r:id="rId6"/>
  </externalReferences>
  <definedNames>
    <definedName name="Abscences">#REF!</definedName>
    <definedName name="absnonprog">#REF!</definedName>
    <definedName name="an">Données!$A$12</definedName>
    <definedName name="Client">[1]BD!$D$2:$D$12</definedName>
    <definedName name="Congés">Calendrier!$BX$18:$BX$26</definedName>
    <definedName name="Début">[1]BD!$G$2:$G$12</definedName>
    <definedName name="ecarts">#REF!</definedName>
    <definedName name="Enfantsmalades">Données!$C$27:$C$31</definedName>
    <definedName name="Entreprise">[1]BD!$C$2:$C$12</definedName>
    <definedName name="Etat">[1]BD!$F$2:$F$12</definedName>
    <definedName name="fériés">Données!$A$18:$A$28</definedName>
    <definedName name="Fin">[1]BD!$H$2:$H$12</definedName>
    <definedName name="ListeEnt">OFFSET([1]Calendrier!$AT$2,,,COUNTIF([1]Calendrier!$AT$2:$AT$8,"&lt;&gt;0"))</definedName>
    <definedName name="REC">Calendrier!$BY$18:$BY$29</definedName>
    <definedName name="table_choix">#REF!,#REF!,#REF!,#REF!,#REF!,#REF!,#REF!,#REF!,#REF!,#REF!,#REF!,#REF!</definedName>
    <definedName name="table_HAMB">#REF!,#REF!,#REF!</definedName>
    <definedName name="table_Hctr">#REF!,#REF!,#REF!</definedName>
    <definedName name="_xlnm.Print_Area" localSheetId="2">'Demande de congés'!$B$1:$AE$45</definedName>
  </definedNames>
  <calcPr calcId="145621"/>
  <customWorkbookViews>
    <customWorkbookView name="ALiA49 - Affichage personnalisé" guid="{29ED3FAA-43E2-4BA8-8C96-37141622C57A}" mergeInterval="0" personalView="1" maximized="1" windowWidth="1276" windowHeight="795" activeSheetId="4"/>
  </customWorkbookViews>
</workbook>
</file>

<file path=xl/calcChain.xml><?xml version="1.0" encoding="utf-8"?>
<calcChain xmlns="http://schemas.openxmlformats.org/spreadsheetml/2006/main">
  <c r="AP21" i="22" l="1"/>
  <c r="AP22" i="22"/>
  <c r="AP23" i="22"/>
  <c r="AP20" i="22"/>
  <c r="AL21" i="22"/>
  <c r="AL22" i="22"/>
  <c r="AL23" i="22"/>
  <c r="AL20" i="22"/>
  <c r="AE19" i="22"/>
  <c r="AE22" i="22" s="1"/>
  <c r="AF22" i="22" s="1"/>
  <c r="AE21" i="22"/>
  <c r="AF21" i="22" s="1"/>
  <c r="AE16" i="22"/>
  <c r="AE17" i="22" s="1"/>
  <c r="AD15" i="22" s="1"/>
  <c r="AE12" i="22"/>
  <c r="I24" i="22"/>
  <c r="I25" i="22"/>
  <c r="AC16" i="22" l="1"/>
  <c r="AE20" i="22"/>
  <c r="AF20" i="22" s="1"/>
  <c r="AE23" i="22"/>
  <c r="AF23" i="22" s="1"/>
  <c r="T5" i="26" l="1"/>
  <c r="T6" i="26"/>
  <c r="T7" i="26"/>
  <c r="T8" i="26"/>
  <c r="T9" i="26"/>
  <c r="T10" i="26"/>
  <c r="T11" i="26"/>
  <c r="T4" i="26"/>
  <c r="V5" i="26"/>
  <c r="V6" i="26"/>
  <c r="V7" i="26"/>
  <c r="V8" i="26"/>
  <c r="V9" i="26"/>
  <c r="V10" i="26"/>
  <c r="V11" i="26"/>
  <c r="V4" i="26"/>
  <c r="AQ5" i="22" l="1"/>
  <c r="AP5" i="22"/>
  <c r="AO5" i="22"/>
  <c r="AN5" i="22"/>
  <c r="AM5" i="22"/>
  <c r="AL5" i="22"/>
  <c r="AK5" i="22"/>
  <c r="AJ5" i="22"/>
  <c r="AI5" i="22"/>
  <c r="AH5" i="22"/>
  <c r="AG5" i="22"/>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Y16" i="26" l="1"/>
  <c r="Y17" i="26"/>
  <c r="Y18" i="26"/>
  <c r="Y19" i="26"/>
  <c r="Y20" i="26"/>
  <c r="Y21" i="26"/>
  <c r="Y22" i="26"/>
  <c r="Y23" i="26"/>
  <c r="Y24" i="26"/>
  <c r="Y25" i="26"/>
  <c r="Y26" i="26"/>
  <c r="Y27" i="26"/>
  <c r="Y28" i="26"/>
  <c r="Y29" i="26"/>
  <c r="Y30" i="26"/>
  <c r="Y31" i="26"/>
  <c r="Y32" i="26"/>
  <c r="Y33" i="26"/>
  <c r="Y34" i="26"/>
  <c r="Y35" i="26"/>
  <c r="Y36" i="26"/>
  <c r="Y37" i="26"/>
  <c r="Y38" i="26"/>
  <c r="Y39" i="26"/>
  <c r="Y40" i="26"/>
  <c r="Y41" i="26"/>
  <c r="Y42" i="26"/>
  <c r="Y43" i="26"/>
  <c r="Y44" i="26"/>
  <c r="Y45" i="26"/>
  <c r="Y15" i="26"/>
  <c r="U16" i="26"/>
  <c r="U17" i="26"/>
  <c r="U18" i="26"/>
  <c r="U19" i="26"/>
  <c r="U20" i="26"/>
  <c r="U21" i="26"/>
  <c r="U22" i="26"/>
  <c r="U23" i="26"/>
  <c r="U24" i="26"/>
  <c r="U25" i="26"/>
  <c r="U26" i="26"/>
  <c r="U27" i="26"/>
  <c r="U28" i="26"/>
  <c r="U29" i="26"/>
  <c r="U30" i="26"/>
  <c r="U31" i="26"/>
  <c r="U32" i="26"/>
  <c r="U33" i="26"/>
  <c r="U34" i="26"/>
  <c r="U35" i="26"/>
  <c r="U36" i="26"/>
  <c r="U37" i="26"/>
  <c r="U38" i="26"/>
  <c r="U39" i="26"/>
  <c r="U40" i="26"/>
  <c r="U41" i="26"/>
  <c r="U42" i="26"/>
  <c r="U43" i="26"/>
  <c r="U44" i="26"/>
  <c r="U45" i="26"/>
  <c r="U15" i="26"/>
  <c r="Q16" i="26"/>
  <c r="Q17" i="26"/>
  <c r="Q18" i="26"/>
  <c r="Q19" i="26"/>
  <c r="Q20" i="26"/>
  <c r="Q21" i="26"/>
  <c r="Q22" i="26"/>
  <c r="Q23" i="26"/>
  <c r="Q24" i="26"/>
  <c r="Q25" i="26"/>
  <c r="Q26" i="26"/>
  <c r="Q27" i="26"/>
  <c r="Q28" i="26"/>
  <c r="Q29" i="26"/>
  <c r="Q30" i="26"/>
  <c r="Q31" i="26"/>
  <c r="Q32" i="26"/>
  <c r="Q33" i="26"/>
  <c r="Q34" i="26"/>
  <c r="Q35" i="26"/>
  <c r="Q36" i="26"/>
  <c r="Q37" i="26"/>
  <c r="Q38" i="26"/>
  <c r="Q39" i="26"/>
  <c r="Q40" i="26"/>
  <c r="Q41" i="26"/>
  <c r="Q42" i="26"/>
  <c r="Q43" i="26"/>
  <c r="Q44" i="26"/>
  <c r="Q45" i="26"/>
  <c r="Q15" i="26"/>
  <c r="M16" i="26"/>
  <c r="M17" i="26"/>
  <c r="M18" i="26"/>
  <c r="M19" i="26"/>
  <c r="M20" i="26"/>
  <c r="M21" i="26"/>
  <c r="M22" i="26"/>
  <c r="M23" i="26"/>
  <c r="M24" i="26"/>
  <c r="M25" i="26"/>
  <c r="M26" i="26"/>
  <c r="M27" i="26"/>
  <c r="M28" i="26"/>
  <c r="M29" i="26"/>
  <c r="M30" i="26"/>
  <c r="M31" i="26"/>
  <c r="M32" i="26"/>
  <c r="M33" i="26"/>
  <c r="M34" i="26"/>
  <c r="M35" i="26"/>
  <c r="M36" i="26"/>
  <c r="M37" i="26"/>
  <c r="M38" i="26"/>
  <c r="M39" i="26"/>
  <c r="M40" i="26"/>
  <c r="M41" i="26"/>
  <c r="M42" i="26"/>
  <c r="M43" i="26"/>
  <c r="M44" i="26"/>
  <c r="M45" i="26"/>
  <c r="M15" i="26"/>
  <c r="I16" i="26"/>
  <c r="I17" i="26"/>
  <c r="I18" i="26"/>
  <c r="I19" i="26"/>
  <c r="I20" i="26"/>
  <c r="I21" i="26"/>
  <c r="I22" i="26"/>
  <c r="I23" i="26"/>
  <c r="I24" i="26"/>
  <c r="I25" i="26"/>
  <c r="I26" i="26"/>
  <c r="I27" i="26"/>
  <c r="I28" i="26"/>
  <c r="I29" i="26"/>
  <c r="I30" i="26"/>
  <c r="I31" i="26"/>
  <c r="I32" i="26"/>
  <c r="I33" i="26"/>
  <c r="I34" i="26"/>
  <c r="I35" i="26"/>
  <c r="I36" i="26"/>
  <c r="I37" i="26"/>
  <c r="I38" i="26"/>
  <c r="I39" i="26"/>
  <c r="I40" i="26"/>
  <c r="I41" i="26"/>
  <c r="I42" i="26"/>
  <c r="I43" i="26"/>
  <c r="I44" i="26"/>
  <c r="I45" i="26"/>
  <c r="I15" i="26"/>
  <c r="E16" i="26"/>
  <c r="E17" i="26"/>
  <c r="E18" i="26"/>
  <c r="E19" i="26"/>
  <c r="E20" i="26"/>
  <c r="E21" i="26"/>
  <c r="E22" i="26"/>
  <c r="E23" i="26"/>
  <c r="E24" i="26"/>
  <c r="E25" i="26"/>
  <c r="E26" i="26"/>
  <c r="E27" i="26"/>
  <c r="E28" i="26"/>
  <c r="E29" i="26"/>
  <c r="E30" i="26"/>
  <c r="E31" i="26"/>
  <c r="E32" i="26"/>
  <c r="E33" i="26"/>
  <c r="E34" i="26"/>
  <c r="E35" i="26"/>
  <c r="E36" i="26"/>
  <c r="E37" i="26"/>
  <c r="E38" i="26"/>
  <c r="E39" i="26"/>
  <c r="E40" i="26"/>
  <c r="E41" i="26"/>
  <c r="E42" i="26"/>
  <c r="E43" i="26"/>
  <c r="E44" i="26"/>
  <c r="E45" i="26"/>
  <c r="E15" i="26"/>
  <c r="X16" i="26"/>
  <c r="X17" i="26"/>
  <c r="X18" i="26"/>
  <c r="X19" i="26"/>
  <c r="X20" i="26"/>
  <c r="X21" i="26"/>
  <c r="X22" i="26"/>
  <c r="X23" i="26"/>
  <c r="X24" i="26"/>
  <c r="X25" i="26"/>
  <c r="X26" i="26"/>
  <c r="X27" i="26"/>
  <c r="X28" i="26"/>
  <c r="X29" i="26"/>
  <c r="X30" i="26"/>
  <c r="X31" i="26"/>
  <c r="X32" i="26"/>
  <c r="X33" i="26"/>
  <c r="X34" i="26"/>
  <c r="X35" i="26"/>
  <c r="X36" i="26"/>
  <c r="X37" i="26"/>
  <c r="X38" i="26"/>
  <c r="X39" i="26"/>
  <c r="X40" i="26"/>
  <c r="X41" i="26"/>
  <c r="X42" i="26"/>
  <c r="X43" i="26"/>
  <c r="X44" i="26"/>
  <c r="X45" i="26"/>
  <c r="T16" i="26"/>
  <c r="T17" i="26"/>
  <c r="T18" i="26"/>
  <c r="T19" i="26"/>
  <c r="T20" i="26"/>
  <c r="T21" i="26"/>
  <c r="T22" i="26"/>
  <c r="T23" i="26"/>
  <c r="T24" i="26"/>
  <c r="T25" i="26"/>
  <c r="T26" i="26"/>
  <c r="T27" i="26"/>
  <c r="T28" i="26"/>
  <c r="T29" i="26"/>
  <c r="T30" i="26"/>
  <c r="T31" i="26"/>
  <c r="T32" i="26"/>
  <c r="T33" i="26"/>
  <c r="T34" i="26"/>
  <c r="T35" i="26"/>
  <c r="T36" i="26"/>
  <c r="T37" i="26"/>
  <c r="T38" i="26"/>
  <c r="T39" i="26"/>
  <c r="T40" i="26"/>
  <c r="T41" i="26"/>
  <c r="T42" i="26"/>
  <c r="T43" i="26"/>
  <c r="T44" i="26"/>
  <c r="T45" i="26"/>
  <c r="P16" i="26"/>
  <c r="P17" i="26"/>
  <c r="P18" i="26"/>
  <c r="P19" i="26"/>
  <c r="P20" i="26"/>
  <c r="P21" i="26"/>
  <c r="P22" i="26"/>
  <c r="P23" i="26"/>
  <c r="P24" i="26"/>
  <c r="P25" i="26"/>
  <c r="P26" i="26"/>
  <c r="P27" i="26"/>
  <c r="P28" i="26"/>
  <c r="P29" i="26"/>
  <c r="P30" i="26"/>
  <c r="P31" i="26"/>
  <c r="P32" i="26"/>
  <c r="P33" i="26"/>
  <c r="P34" i="26"/>
  <c r="P35" i="26"/>
  <c r="P36" i="26"/>
  <c r="P37" i="26"/>
  <c r="P38" i="26"/>
  <c r="P39" i="26"/>
  <c r="P40" i="26"/>
  <c r="P41" i="26"/>
  <c r="P42" i="26"/>
  <c r="P43" i="26"/>
  <c r="P44" i="26"/>
  <c r="P45" i="26"/>
  <c r="L16" i="26"/>
  <c r="L17" i="26"/>
  <c r="L18" i="26"/>
  <c r="L19" i="26"/>
  <c r="L20" i="26"/>
  <c r="L21" i="26"/>
  <c r="L22" i="26"/>
  <c r="L23" i="26"/>
  <c r="L24" i="26"/>
  <c r="L25" i="26"/>
  <c r="L26" i="26"/>
  <c r="L27" i="26"/>
  <c r="L28" i="26"/>
  <c r="L29" i="26"/>
  <c r="L30" i="26"/>
  <c r="L31" i="26"/>
  <c r="L32" i="26"/>
  <c r="L33" i="26"/>
  <c r="L34" i="26"/>
  <c r="L35" i="26"/>
  <c r="L36" i="26"/>
  <c r="L37" i="26"/>
  <c r="L38" i="26"/>
  <c r="L39" i="26"/>
  <c r="L40" i="26"/>
  <c r="L41" i="26"/>
  <c r="L42" i="26"/>
  <c r="L43" i="26"/>
  <c r="L44" i="26"/>
  <c r="L45" i="26"/>
  <c r="H16" i="26"/>
  <c r="H17" i="26"/>
  <c r="H18" i="26"/>
  <c r="H19" i="26"/>
  <c r="H20" i="26"/>
  <c r="H21" i="26"/>
  <c r="H22" i="26"/>
  <c r="H23" i="26"/>
  <c r="H24" i="26"/>
  <c r="H25" i="26"/>
  <c r="H26" i="26"/>
  <c r="H27" i="26"/>
  <c r="H28" i="26"/>
  <c r="H29" i="26"/>
  <c r="H30" i="26"/>
  <c r="H31" i="26"/>
  <c r="H32" i="26"/>
  <c r="H33" i="26"/>
  <c r="H34" i="26"/>
  <c r="H35" i="26"/>
  <c r="H36" i="26"/>
  <c r="H37" i="26"/>
  <c r="H38" i="26"/>
  <c r="H39" i="26"/>
  <c r="H40" i="26"/>
  <c r="H41" i="26"/>
  <c r="H42" i="26"/>
  <c r="H43" i="26"/>
  <c r="H44" i="26"/>
  <c r="H45" i="26"/>
  <c r="D16" i="26"/>
  <c r="D17" i="26"/>
  <c r="D18" i="26"/>
  <c r="D19" i="26"/>
  <c r="D20" i="26"/>
  <c r="D21" i="26"/>
  <c r="D22" i="26"/>
  <c r="D23" i="26"/>
  <c r="D24" i="26"/>
  <c r="D25" i="26"/>
  <c r="D26" i="26"/>
  <c r="D27" i="26"/>
  <c r="D28" i="26"/>
  <c r="D29" i="26"/>
  <c r="D30" i="26"/>
  <c r="D31" i="26"/>
  <c r="D32" i="26"/>
  <c r="D33" i="26"/>
  <c r="D34" i="26"/>
  <c r="D35" i="26"/>
  <c r="D36" i="26"/>
  <c r="D37" i="26"/>
  <c r="D38" i="26"/>
  <c r="D39" i="26"/>
  <c r="D40" i="26"/>
  <c r="D41" i="26"/>
  <c r="D42" i="26"/>
  <c r="D43" i="26"/>
  <c r="D44" i="26"/>
  <c r="D45" i="26"/>
  <c r="X15" i="26"/>
  <c r="T15" i="26"/>
  <c r="P15" i="26"/>
  <c r="L15" i="26"/>
  <c r="H15" i="26"/>
  <c r="D15" i="26"/>
  <c r="AT1" i="25" l="1"/>
  <c r="AC1" i="26"/>
  <c r="A3" i="25"/>
  <c r="K3" i="25"/>
  <c r="K2" i="25"/>
  <c r="B17" i="25" l="1"/>
  <c r="C17" i="25"/>
  <c r="C18" i="25" s="1"/>
  <c r="C19" i="25" s="1"/>
  <c r="C20" i="25" s="1"/>
  <c r="C21" i="25" s="1"/>
  <c r="C22" i="25" s="1"/>
  <c r="C23" i="25" s="1"/>
  <c r="C24" i="25" s="1"/>
  <c r="C25" i="25" s="1"/>
  <c r="C26" i="25" s="1"/>
  <c r="C27" i="25" s="1"/>
  <c r="C28" i="25" s="1"/>
  <c r="C29" i="25" s="1"/>
  <c r="C30" i="25" s="1"/>
  <c r="C31" i="25" s="1"/>
  <c r="C32" i="25" s="1"/>
  <c r="C33" i="25" s="1"/>
  <c r="C34" i="25" s="1"/>
  <c r="C35" i="25" s="1"/>
  <c r="C36" i="25" s="1"/>
  <c r="C37" i="25" s="1"/>
  <c r="C38" i="25" s="1"/>
  <c r="C39" i="25" s="1"/>
  <c r="C40" i="25" s="1"/>
  <c r="C41" i="25" s="1"/>
  <c r="C42" i="25" s="1"/>
  <c r="C43" i="25" s="1"/>
  <c r="C44" i="25" s="1"/>
  <c r="C45" i="25" s="1"/>
  <c r="C46" i="25" s="1"/>
  <c r="C47" i="25" s="1"/>
  <c r="F17" i="25"/>
  <c r="F18" i="25" s="1"/>
  <c r="F19" i="25" s="1"/>
  <c r="F20" i="25" s="1"/>
  <c r="F21" i="25" s="1"/>
  <c r="F22" i="25" s="1"/>
  <c r="F23" i="25" s="1"/>
  <c r="F24" i="25" s="1"/>
  <c r="F25" i="25" s="1"/>
  <c r="F26" i="25" s="1"/>
  <c r="F27" i="25" s="1"/>
  <c r="F28" i="25" s="1"/>
  <c r="F29" i="25" s="1"/>
  <c r="F30" i="25" s="1"/>
  <c r="F31" i="25" s="1"/>
  <c r="F32" i="25" s="1"/>
  <c r="F33" i="25" s="1"/>
  <c r="F34" i="25" s="1"/>
  <c r="F35" i="25" s="1"/>
  <c r="F36" i="25" s="1"/>
  <c r="F37" i="25" s="1"/>
  <c r="F38" i="25" s="1"/>
  <c r="F39" i="25" s="1"/>
  <c r="F40" i="25" s="1"/>
  <c r="F41" i="25" s="1"/>
  <c r="F42" i="25" s="1"/>
  <c r="F43" i="25" s="1"/>
  <c r="F44" i="25" s="1"/>
  <c r="F45" i="25" s="1"/>
  <c r="G17" i="25"/>
  <c r="G18" i="25" s="1"/>
  <c r="G19" i="25" s="1"/>
  <c r="G20" i="25" s="1"/>
  <c r="G21" i="25" s="1"/>
  <c r="G22" i="25" s="1"/>
  <c r="G23" i="25" s="1"/>
  <c r="G24" i="25" s="1"/>
  <c r="G25" i="25" s="1"/>
  <c r="G26" i="25" s="1"/>
  <c r="G27" i="25" s="1"/>
  <c r="G28" i="25" s="1"/>
  <c r="G29" i="25" s="1"/>
  <c r="G30" i="25" s="1"/>
  <c r="G31" i="25" s="1"/>
  <c r="G32" i="25" s="1"/>
  <c r="G33" i="25" s="1"/>
  <c r="G34" i="25" s="1"/>
  <c r="G35" i="25" s="1"/>
  <c r="G36" i="25" s="1"/>
  <c r="G37" i="25" s="1"/>
  <c r="G38" i="25" s="1"/>
  <c r="G39" i="25" s="1"/>
  <c r="G40" i="25" s="1"/>
  <c r="G41" i="25" s="1"/>
  <c r="G42" i="25" s="1"/>
  <c r="G43" i="25" s="1"/>
  <c r="G44" i="25" s="1"/>
  <c r="G45" i="25" s="1"/>
  <c r="L3" i="26"/>
  <c r="L2" i="26"/>
  <c r="AZ46" i="26"/>
  <c r="AZ38" i="26"/>
  <c r="AZ37" i="26"/>
  <c r="AZ36" i="26"/>
  <c r="AZ35" i="26"/>
  <c r="AZ34" i="26"/>
  <c r="BG33" i="26"/>
  <c r="AZ33" i="26"/>
  <c r="AZ32" i="26"/>
  <c r="AZ31" i="26"/>
  <c r="AV22" i="26"/>
  <c r="AV18" i="26"/>
  <c r="C14" i="26"/>
  <c r="G14" i="26" s="1"/>
  <c r="K14" i="26" s="1"/>
  <c r="O14" i="26" s="1"/>
  <c r="S14" i="26" s="1"/>
  <c r="W14" i="26" s="1"/>
  <c r="AV23" i="26"/>
  <c r="AV59" i="25"/>
  <c r="AR59" i="25"/>
  <c r="AN59" i="25"/>
  <c r="AJ59" i="25"/>
  <c r="AF59" i="25"/>
  <c r="AB59" i="25"/>
  <c r="X59" i="25"/>
  <c r="T59" i="25"/>
  <c r="P59" i="25"/>
  <c r="L59" i="25"/>
  <c r="H59" i="25"/>
  <c r="D59" i="25"/>
  <c r="AV58" i="25"/>
  <c r="AR58" i="25"/>
  <c r="AN58" i="25"/>
  <c r="AJ58" i="25"/>
  <c r="AF58" i="25"/>
  <c r="AB58" i="25"/>
  <c r="X58" i="25"/>
  <c r="T58" i="25"/>
  <c r="P58" i="25"/>
  <c r="L58" i="25"/>
  <c r="H58" i="25"/>
  <c r="D58" i="25"/>
  <c r="AV57" i="25"/>
  <c r="AR57" i="25"/>
  <c r="AN57" i="25"/>
  <c r="AJ57" i="25"/>
  <c r="AF57" i="25"/>
  <c r="AB57" i="25"/>
  <c r="X57" i="25"/>
  <c r="T57" i="25"/>
  <c r="P57" i="25"/>
  <c r="L57" i="25"/>
  <c r="H57" i="25"/>
  <c r="D57" i="25"/>
  <c r="AV56" i="25"/>
  <c r="AR56" i="25"/>
  <c r="AN56" i="25"/>
  <c r="AJ56" i="25"/>
  <c r="AF56" i="25"/>
  <c r="AB56" i="25"/>
  <c r="X56" i="25"/>
  <c r="T56" i="25"/>
  <c r="P56" i="25"/>
  <c r="L56" i="25"/>
  <c r="H56" i="25"/>
  <c r="D56" i="25"/>
  <c r="AV55" i="25"/>
  <c r="AR55" i="25"/>
  <c r="AN55" i="25"/>
  <c r="AJ55" i="25"/>
  <c r="AF55" i="25"/>
  <c r="AB55" i="25"/>
  <c r="X55" i="25"/>
  <c r="T55" i="25"/>
  <c r="P55" i="25"/>
  <c r="L55" i="25"/>
  <c r="H55" i="25"/>
  <c r="D55" i="25"/>
  <c r="AV54" i="25"/>
  <c r="AE7" i="26" s="1"/>
  <c r="AR54" i="25"/>
  <c r="AN54" i="25"/>
  <c r="AJ54" i="25"/>
  <c r="AF54" i="25"/>
  <c r="AB54" i="25"/>
  <c r="X54" i="25"/>
  <c r="T54" i="25"/>
  <c r="P54" i="25"/>
  <c r="L54" i="25"/>
  <c r="H54" i="25"/>
  <c r="D54" i="25"/>
  <c r="AV53" i="25"/>
  <c r="AR53" i="25"/>
  <c r="AN53" i="25"/>
  <c r="AJ53" i="25"/>
  <c r="AF53" i="25"/>
  <c r="AB53" i="25"/>
  <c r="X53" i="25"/>
  <c r="T53" i="25"/>
  <c r="P53" i="25"/>
  <c r="L53" i="25"/>
  <c r="H53" i="25"/>
  <c r="D53" i="25"/>
  <c r="AV52" i="25"/>
  <c r="AR52" i="25"/>
  <c r="AN52" i="25"/>
  <c r="AJ52" i="25"/>
  <c r="AF52" i="25"/>
  <c r="AB52" i="25"/>
  <c r="X52" i="25"/>
  <c r="T52" i="25"/>
  <c r="P52" i="25"/>
  <c r="L52" i="25"/>
  <c r="H52" i="25"/>
  <c r="D52" i="25"/>
  <c r="AV51" i="25"/>
  <c r="AU51" i="25"/>
  <c r="AS51" i="25"/>
  <c r="AR51" i="25"/>
  <c r="AO51" i="25"/>
  <c r="AN51" i="25"/>
  <c r="AK51" i="25"/>
  <c r="AJ51" i="25"/>
  <c r="AG51" i="25"/>
  <c r="AF51" i="25"/>
  <c r="AC51" i="25"/>
  <c r="AB51" i="25"/>
  <c r="Y51" i="25"/>
  <c r="X51" i="25"/>
  <c r="U51" i="25"/>
  <c r="T51" i="25"/>
  <c r="Q51" i="25"/>
  <c r="P51" i="25"/>
  <c r="M51" i="25"/>
  <c r="L51" i="25"/>
  <c r="I51" i="25"/>
  <c r="H51" i="25"/>
  <c r="E51" i="25"/>
  <c r="D51" i="25"/>
  <c r="BI34" i="25"/>
  <c r="BG33" i="25"/>
  <c r="G16" i="25"/>
  <c r="F15" i="25" s="1"/>
  <c r="B15" i="25"/>
  <c r="AV14" i="25"/>
  <c r="AR14" i="25"/>
  <c r="AN14" i="25"/>
  <c r="AJ14" i="25"/>
  <c r="AF14" i="25"/>
  <c r="AB14" i="25"/>
  <c r="X14" i="25"/>
  <c r="T14" i="25"/>
  <c r="P14" i="25"/>
  <c r="L14" i="25"/>
  <c r="H14" i="25"/>
  <c r="D14" i="25"/>
  <c r="AT12" i="25"/>
  <c r="AN5" i="25"/>
  <c r="B18" i="25" l="1"/>
  <c r="B19" i="25" s="1"/>
  <c r="B20" i="25" s="1"/>
  <c r="B21" i="25" s="1"/>
  <c r="B22" i="25" s="1"/>
  <c r="B23" i="25" s="1"/>
  <c r="B24" i="25" s="1"/>
  <c r="B25" i="25" s="1"/>
  <c r="B26" i="25" s="1"/>
  <c r="B27" i="25" s="1"/>
  <c r="B28" i="25" s="1"/>
  <c r="B29" i="25" s="1"/>
  <c r="B30" i="25" s="1"/>
  <c r="B31" i="25" s="1"/>
  <c r="B32" i="25" s="1"/>
  <c r="B33" i="25" s="1"/>
  <c r="B34" i="25" s="1"/>
  <c r="B35" i="25" s="1"/>
  <c r="B36" i="25" s="1"/>
  <c r="B37" i="25" s="1"/>
  <c r="B38" i="25" s="1"/>
  <c r="B39" i="25" s="1"/>
  <c r="B40" i="25" s="1"/>
  <c r="B41" i="25" s="1"/>
  <c r="B42" i="25" s="1"/>
  <c r="B43" i="25" s="1"/>
  <c r="B44" i="25" s="1"/>
  <c r="B45" i="25" s="1"/>
  <c r="B46" i="25" s="1"/>
  <c r="B47" i="25" s="1"/>
  <c r="Z6" i="26"/>
  <c r="Z8" i="26"/>
  <c r="Z10" i="26"/>
  <c r="AA6" i="26"/>
  <c r="AA8" i="26"/>
  <c r="AA10" i="26"/>
  <c r="Z5" i="26"/>
  <c r="Z7" i="26"/>
  <c r="Z11" i="26"/>
  <c r="Z9" i="26"/>
  <c r="AA5" i="26"/>
  <c r="AA7" i="26"/>
  <c r="AA11" i="26"/>
  <c r="AA9" i="26"/>
  <c r="AE5" i="26"/>
  <c r="AE9" i="26"/>
  <c r="AE6" i="26"/>
  <c r="AE10" i="26"/>
  <c r="AE8" i="26"/>
  <c r="AE11" i="26"/>
  <c r="BC49" i="25"/>
  <c r="AD5" i="26"/>
  <c r="AD6" i="26"/>
  <c r="AD7" i="26"/>
  <c r="AD8" i="26"/>
  <c r="AD9" i="26"/>
  <c r="AD10" i="26"/>
  <c r="AD11" i="26"/>
  <c r="AC5" i="26"/>
  <c r="AC6" i="26"/>
  <c r="AC7" i="26"/>
  <c r="AC8" i="26"/>
  <c r="AC9" i="26"/>
  <c r="AC10" i="26"/>
  <c r="AC11" i="26"/>
  <c r="AB5" i="26"/>
  <c r="AB6" i="26"/>
  <c r="AB7" i="26"/>
  <c r="AB8" i="26"/>
  <c r="AB9" i="26"/>
  <c r="AB10" i="26"/>
  <c r="AB11" i="26"/>
  <c r="H12" i="26"/>
  <c r="AA4" i="26" s="1"/>
  <c r="BF33" i="26"/>
  <c r="X12" i="26"/>
  <c r="AE4" i="26" s="1"/>
  <c r="P12" i="26"/>
  <c r="AC4" i="26" s="1"/>
  <c r="J13" i="26"/>
  <c r="AB3" i="26" s="1"/>
  <c r="T12" i="26"/>
  <c r="AD4" i="26" s="1"/>
  <c r="AV21" i="26"/>
  <c r="AF60" i="25"/>
  <c r="AZ56" i="25"/>
  <c r="AZ59" i="25"/>
  <c r="J11" i="25" s="1"/>
  <c r="L11" i="25" s="1"/>
  <c r="X60" i="25"/>
  <c r="P60" i="25"/>
  <c r="AV60" i="25"/>
  <c r="AZ51" i="25"/>
  <c r="AZ53" i="25"/>
  <c r="J6" i="25" s="1"/>
  <c r="L6" i="25" s="1"/>
  <c r="AZ55" i="25"/>
  <c r="J8" i="25" s="1"/>
  <c r="L8" i="25" s="1"/>
  <c r="AZ57" i="25"/>
  <c r="F13" i="26"/>
  <c r="AA3" i="26" s="1"/>
  <c r="C15" i="26"/>
  <c r="C16" i="26" s="1"/>
  <c r="C17" i="26" s="1"/>
  <c r="C18" i="26" s="1"/>
  <c r="C19" i="26" s="1"/>
  <c r="C20" i="26" s="1"/>
  <c r="C21" i="26" s="1"/>
  <c r="C22" i="26" s="1"/>
  <c r="C23" i="26" s="1"/>
  <c r="C24" i="26" s="1"/>
  <c r="C25" i="26" s="1"/>
  <c r="C26" i="26" s="1"/>
  <c r="C27" i="26" s="1"/>
  <c r="C28" i="26" s="1"/>
  <c r="C29" i="26" s="1"/>
  <c r="C30" i="26" s="1"/>
  <c r="C31" i="26" s="1"/>
  <c r="C32" i="26" s="1"/>
  <c r="C33" i="26" s="1"/>
  <c r="C34" i="26" s="1"/>
  <c r="C35" i="26" s="1"/>
  <c r="C36" i="26" s="1"/>
  <c r="C37" i="26" s="1"/>
  <c r="C38" i="26" s="1"/>
  <c r="C39" i="26" s="1"/>
  <c r="C40" i="26" s="1"/>
  <c r="C41" i="26" s="1"/>
  <c r="C42" i="26" s="1"/>
  <c r="C43" i="26" s="1"/>
  <c r="C44" i="26" s="1"/>
  <c r="C45" i="26" s="1"/>
  <c r="G15" i="26"/>
  <c r="G16" i="26" s="1"/>
  <c r="G17" i="26" s="1"/>
  <c r="G18" i="26" s="1"/>
  <c r="G19" i="26" s="1"/>
  <c r="G20" i="26" s="1"/>
  <c r="G21" i="26" s="1"/>
  <c r="G22" i="26" s="1"/>
  <c r="G23" i="26" s="1"/>
  <c r="G24" i="26" s="1"/>
  <c r="G25" i="26" s="1"/>
  <c r="G26" i="26" s="1"/>
  <c r="G27" i="26" s="1"/>
  <c r="G28" i="26" s="1"/>
  <c r="G29" i="26" s="1"/>
  <c r="G30" i="26" s="1"/>
  <c r="G31" i="26" s="1"/>
  <c r="G32" i="26" s="1"/>
  <c r="G33" i="26" s="1"/>
  <c r="G34" i="26" s="1"/>
  <c r="G35" i="26" s="1"/>
  <c r="G36" i="26" s="1"/>
  <c r="G37" i="26" s="1"/>
  <c r="G38" i="26" s="1"/>
  <c r="G39" i="26" s="1"/>
  <c r="G40" i="26" s="1"/>
  <c r="G41" i="26" s="1"/>
  <c r="G42" i="26" s="1"/>
  <c r="G43" i="26" s="1"/>
  <c r="K15" i="26"/>
  <c r="K16" i="26" s="1"/>
  <c r="K17" i="26" s="1"/>
  <c r="K18" i="26" s="1"/>
  <c r="K19" i="26" s="1"/>
  <c r="K20" i="26" s="1"/>
  <c r="K21" i="26" s="1"/>
  <c r="K22" i="26" s="1"/>
  <c r="K23" i="26" s="1"/>
  <c r="K24" i="26" s="1"/>
  <c r="K25" i="26" s="1"/>
  <c r="K26" i="26" s="1"/>
  <c r="K27" i="26" s="1"/>
  <c r="K28" i="26" s="1"/>
  <c r="K29" i="26" s="1"/>
  <c r="K30" i="26" s="1"/>
  <c r="K31" i="26" s="1"/>
  <c r="K32" i="26" s="1"/>
  <c r="K33" i="26" s="1"/>
  <c r="K34" i="26" s="1"/>
  <c r="K35" i="26" s="1"/>
  <c r="K36" i="26" s="1"/>
  <c r="K37" i="26" s="1"/>
  <c r="K38" i="26" s="1"/>
  <c r="K39" i="26" s="1"/>
  <c r="K40" i="26" s="1"/>
  <c r="K41" i="26" s="1"/>
  <c r="K42" i="26" s="1"/>
  <c r="K43" i="26" s="1"/>
  <c r="K44" i="26" s="1"/>
  <c r="K45" i="26" s="1"/>
  <c r="O15" i="26"/>
  <c r="O16" i="26" s="1"/>
  <c r="O17" i="26" s="1"/>
  <c r="O18" i="26" s="1"/>
  <c r="O19" i="26" s="1"/>
  <c r="O20" i="26" s="1"/>
  <c r="O21" i="26" s="1"/>
  <c r="O22" i="26" s="1"/>
  <c r="O23" i="26" s="1"/>
  <c r="O24" i="26" s="1"/>
  <c r="O25" i="26" s="1"/>
  <c r="O26" i="26" s="1"/>
  <c r="O27" i="26" s="1"/>
  <c r="O28" i="26" s="1"/>
  <c r="O29" i="26" s="1"/>
  <c r="O30" i="26" s="1"/>
  <c r="O31" i="26" s="1"/>
  <c r="O32" i="26" s="1"/>
  <c r="O33" i="26" s="1"/>
  <c r="O34" i="26" s="1"/>
  <c r="O35" i="26" s="1"/>
  <c r="O36" i="26" s="1"/>
  <c r="O37" i="26" s="1"/>
  <c r="O38" i="26" s="1"/>
  <c r="O39" i="26" s="1"/>
  <c r="O40" i="26" s="1"/>
  <c r="O41" i="26" s="1"/>
  <c r="O42" i="26" s="1"/>
  <c r="O43" i="26" s="1"/>
  <c r="O44" i="26" s="1"/>
  <c r="O45" i="26" s="1"/>
  <c r="S15" i="26"/>
  <c r="S16" i="26" s="1"/>
  <c r="S17" i="26" s="1"/>
  <c r="S18" i="26" s="1"/>
  <c r="S19" i="26" s="1"/>
  <c r="S20" i="26" s="1"/>
  <c r="S21" i="26" s="1"/>
  <c r="S22" i="26" s="1"/>
  <c r="S23" i="26" s="1"/>
  <c r="S24" i="26" s="1"/>
  <c r="S25" i="26" s="1"/>
  <c r="S26" i="26" s="1"/>
  <c r="S27" i="26" s="1"/>
  <c r="S28" i="26" s="1"/>
  <c r="S29" i="26" s="1"/>
  <c r="S30" i="26" s="1"/>
  <c r="S31" i="26" s="1"/>
  <c r="S32" i="26" s="1"/>
  <c r="S33" i="26" s="1"/>
  <c r="S34" i="26" s="1"/>
  <c r="S35" i="26" s="1"/>
  <c r="S36" i="26" s="1"/>
  <c r="S37" i="26" s="1"/>
  <c r="S38" i="26" s="1"/>
  <c r="S39" i="26" s="1"/>
  <c r="S40" i="26" s="1"/>
  <c r="S41" i="26" s="1"/>
  <c r="S42" i="26" s="1"/>
  <c r="S43" i="26" s="1"/>
  <c r="S44" i="26" s="1"/>
  <c r="S45" i="26" s="1"/>
  <c r="W15" i="26"/>
  <c r="W16" i="26" s="1"/>
  <c r="W17" i="26" s="1"/>
  <c r="W18" i="26" s="1"/>
  <c r="W19" i="26" s="1"/>
  <c r="W20" i="26" s="1"/>
  <c r="W21" i="26" s="1"/>
  <c r="W22" i="26" s="1"/>
  <c r="W23" i="26" s="1"/>
  <c r="W24" i="26" s="1"/>
  <c r="W25" i="26" s="1"/>
  <c r="W26" i="26" s="1"/>
  <c r="W27" i="26" s="1"/>
  <c r="W28" i="26" s="1"/>
  <c r="W29" i="26" s="1"/>
  <c r="W30" i="26" s="1"/>
  <c r="W31" i="26" s="1"/>
  <c r="W32" i="26" s="1"/>
  <c r="W33" i="26" s="1"/>
  <c r="W34" i="26" s="1"/>
  <c r="W35" i="26" s="1"/>
  <c r="W36" i="26" s="1"/>
  <c r="W37" i="26" s="1"/>
  <c r="W38" i="26" s="1"/>
  <c r="W39" i="26" s="1"/>
  <c r="W40" i="26" s="1"/>
  <c r="W41" i="26" s="1"/>
  <c r="W42" i="26" s="1"/>
  <c r="W43" i="26" s="1"/>
  <c r="W44" i="26" s="1"/>
  <c r="W45" i="26" s="1"/>
  <c r="L12" i="26"/>
  <c r="AB4" i="26" s="1"/>
  <c r="N13" i="26"/>
  <c r="D12" i="26"/>
  <c r="Z4" i="26" s="1"/>
  <c r="AV24" i="26"/>
  <c r="AV20" i="26"/>
  <c r="R13" i="26"/>
  <c r="AD3" i="26" s="1"/>
  <c r="B13" i="26"/>
  <c r="V13" i="26"/>
  <c r="AE3" i="26" s="1"/>
  <c r="AV13" i="26"/>
  <c r="B15" i="26"/>
  <c r="B16" i="26" s="1"/>
  <c r="B17" i="26" s="1"/>
  <c r="B18" i="26" s="1"/>
  <c r="B19" i="26" s="1"/>
  <c r="B20" i="26" s="1"/>
  <c r="B21" i="26" s="1"/>
  <c r="B22" i="26" s="1"/>
  <c r="B23" i="26" s="1"/>
  <c r="B24" i="26" s="1"/>
  <c r="B25" i="26" s="1"/>
  <c r="B26" i="26" s="1"/>
  <c r="B27" i="26" s="1"/>
  <c r="B28" i="26" s="1"/>
  <c r="B29" i="26" s="1"/>
  <c r="B30" i="26" s="1"/>
  <c r="B31" i="26" s="1"/>
  <c r="B32" i="26" s="1"/>
  <c r="B33" i="26" s="1"/>
  <c r="B34" i="26" s="1"/>
  <c r="B35" i="26" s="1"/>
  <c r="B36" i="26" s="1"/>
  <c r="B37" i="26" s="1"/>
  <c r="B38" i="26" s="1"/>
  <c r="B39" i="26" s="1"/>
  <c r="B40" i="26" s="1"/>
  <c r="B41" i="26" s="1"/>
  <c r="B42" i="26" s="1"/>
  <c r="B43" i="26" s="1"/>
  <c r="B44" i="26" s="1"/>
  <c r="B45" i="26" s="1"/>
  <c r="F15" i="26"/>
  <c r="F16" i="26" s="1"/>
  <c r="F17" i="26" s="1"/>
  <c r="F18" i="26" s="1"/>
  <c r="F19" i="26" s="1"/>
  <c r="F20" i="26" s="1"/>
  <c r="F21" i="26" s="1"/>
  <c r="F22" i="26" s="1"/>
  <c r="F23" i="26" s="1"/>
  <c r="F24" i="26" s="1"/>
  <c r="F25" i="26" s="1"/>
  <c r="F26" i="26" s="1"/>
  <c r="F27" i="26" s="1"/>
  <c r="F28" i="26" s="1"/>
  <c r="F29" i="26" s="1"/>
  <c r="F30" i="26" s="1"/>
  <c r="F31" i="26" s="1"/>
  <c r="F32" i="26" s="1"/>
  <c r="F33" i="26" s="1"/>
  <c r="F34" i="26" s="1"/>
  <c r="F35" i="26" s="1"/>
  <c r="F36" i="26" s="1"/>
  <c r="F37" i="26" s="1"/>
  <c r="F38" i="26" s="1"/>
  <c r="F39" i="26" s="1"/>
  <c r="F40" i="26" s="1"/>
  <c r="F41" i="26" s="1"/>
  <c r="F42" i="26" s="1"/>
  <c r="F43" i="26" s="1"/>
  <c r="F44" i="26" s="1"/>
  <c r="J15" i="26"/>
  <c r="J16" i="26" s="1"/>
  <c r="J17" i="26" s="1"/>
  <c r="J18" i="26" s="1"/>
  <c r="J19" i="26" s="1"/>
  <c r="J20" i="26" s="1"/>
  <c r="J21" i="26" s="1"/>
  <c r="J22" i="26" s="1"/>
  <c r="J23" i="26" s="1"/>
  <c r="J24" i="26" s="1"/>
  <c r="J25" i="26" s="1"/>
  <c r="J26" i="26" s="1"/>
  <c r="J27" i="26" s="1"/>
  <c r="J28" i="26" s="1"/>
  <c r="J29" i="26" s="1"/>
  <c r="J30" i="26" s="1"/>
  <c r="J31" i="26" s="1"/>
  <c r="J32" i="26" s="1"/>
  <c r="J33" i="26" s="1"/>
  <c r="J34" i="26" s="1"/>
  <c r="J35" i="26" s="1"/>
  <c r="J36" i="26" s="1"/>
  <c r="J37" i="26" s="1"/>
  <c r="J38" i="26" s="1"/>
  <c r="J39" i="26" s="1"/>
  <c r="J40" i="26" s="1"/>
  <c r="J41" i="26" s="1"/>
  <c r="J42" i="26" s="1"/>
  <c r="J43" i="26" s="1"/>
  <c r="J44" i="26" s="1"/>
  <c r="J45" i="26" s="1"/>
  <c r="N15" i="26"/>
  <c r="N16" i="26" s="1"/>
  <c r="N17" i="26" s="1"/>
  <c r="N18" i="26" s="1"/>
  <c r="N19" i="26" s="1"/>
  <c r="N20" i="26" s="1"/>
  <c r="N21" i="26" s="1"/>
  <c r="N22" i="26" s="1"/>
  <c r="N23" i="26" s="1"/>
  <c r="N24" i="26" s="1"/>
  <c r="N25" i="26" s="1"/>
  <c r="N26" i="26" s="1"/>
  <c r="N27" i="26" s="1"/>
  <c r="N28" i="26" s="1"/>
  <c r="N29" i="26" s="1"/>
  <c r="N30" i="26" s="1"/>
  <c r="N31" i="26" s="1"/>
  <c r="N32" i="26" s="1"/>
  <c r="N33" i="26" s="1"/>
  <c r="N34" i="26" s="1"/>
  <c r="N35" i="26" s="1"/>
  <c r="N36" i="26" s="1"/>
  <c r="N37" i="26" s="1"/>
  <c r="N38" i="26" s="1"/>
  <c r="N39" i="26" s="1"/>
  <c r="N40" i="26" s="1"/>
  <c r="N41" i="26" s="1"/>
  <c r="N42" i="26" s="1"/>
  <c r="N43" i="26" s="1"/>
  <c r="N44" i="26" s="1"/>
  <c r="N45" i="26" s="1"/>
  <c r="R15" i="26"/>
  <c r="R16" i="26" s="1"/>
  <c r="R17" i="26" s="1"/>
  <c r="R18" i="26" s="1"/>
  <c r="R19" i="26" s="1"/>
  <c r="R20" i="26" s="1"/>
  <c r="R21" i="26" s="1"/>
  <c r="R22" i="26" s="1"/>
  <c r="R23" i="26" s="1"/>
  <c r="R24" i="26" s="1"/>
  <c r="R25" i="26" s="1"/>
  <c r="R26" i="26" s="1"/>
  <c r="R27" i="26" s="1"/>
  <c r="R28" i="26" s="1"/>
  <c r="R29" i="26" s="1"/>
  <c r="R30" i="26" s="1"/>
  <c r="R31" i="26" s="1"/>
  <c r="R32" i="26" s="1"/>
  <c r="R33" i="26" s="1"/>
  <c r="R34" i="26" s="1"/>
  <c r="R35" i="26" s="1"/>
  <c r="R36" i="26" s="1"/>
  <c r="R37" i="26" s="1"/>
  <c r="R38" i="26" s="1"/>
  <c r="R39" i="26" s="1"/>
  <c r="R40" i="26" s="1"/>
  <c r="R41" i="26" s="1"/>
  <c r="R42" i="26" s="1"/>
  <c r="R43" i="26" s="1"/>
  <c r="R44" i="26" s="1"/>
  <c r="R45" i="26" s="1"/>
  <c r="V15" i="26"/>
  <c r="V16" i="26" s="1"/>
  <c r="V17" i="26" s="1"/>
  <c r="V18" i="26" s="1"/>
  <c r="V19" i="26" s="1"/>
  <c r="V20" i="26" s="1"/>
  <c r="V21" i="26" s="1"/>
  <c r="V22" i="26" s="1"/>
  <c r="V23" i="26" s="1"/>
  <c r="V24" i="26" s="1"/>
  <c r="V25" i="26" s="1"/>
  <c r="V26" i="26" s="1"/>
  <c r="V27" i="26" s="1"/>
  <c r="V28" i="26" s="1"/>
  <c r="V29" i="26" s="1"/>
  <c r="V30" i="26" s="1"/>
  <c r="V31" i="26" s="1"/>
  <c r="V32" i="26" s="1"/>
  <c r="V33" i="26" s="1"/>
  <c r="V34" i="26" s="1"/>
  <c r="V35" i="26" s="1"/>
  <c r="V36" i="26" s="1"/>
  <c r="V37" i="26" s="1"/>
  <c r="V38" i="26" s="1"/>
  <c r="V39" i="26" s="1"/>
  <c r="V40" i="26" s="1"/>
  <c r="V41" i="26" s="1"/>
  <c r="V42" i="26" s="1"/>
  <c r="V43" i="26" s="1"/>
  <c r="V44" i="26" s="1"/>
  <c r="V45" i="26" s="1"/>
  <c r="AV17" i="26"/>
  <c r="AV19" i="26"/>
  <c r="BG32" i="25"/>
  <c r="K16" i="25"/>
  <c r="AZ58" i="25"/>
  <c r="T60" i="25"/>
  <c r="AJ60" i="25"/>
  <c r="AZ49" i="25"/>
  <c r="H60" i="25"/>
  <c r="AN60" i="25"/>
  <c r="AZ52" i="25"/>
  <c r="J5" i="25" s="1"/>
  <c r="BE50" i="25"/>
  <c r="AZ54" i="25"/>
  <c r="L60" i="25"/>
  <c r="AB60" i="25"/>
  <c r="AR60" i="25"/>
  <c r="D60" i="25"/>
  <c r="J7" i="25" l="1"/>
  <c r="L7" i="25" s="1"/>
  <c r="J10" i="25"/>
  <c r="L10" i="25" s="1"/>
  <c r="J9" i="25"/>
  <c r="L9" i="25" s="1"/>
  <c r="F45" i="26"/>
  <c r="G44" i="26"/>
  <c r="BE33" i="26"/>
  <c r="AC3" i="26"/>
  <c r="Z3" i="26"/>
  <c r="AV27" i="26"/>
  <c r="AV25" i="26"/>
  <c r="AV26" i="26"/>
  <c r="J15" i="25"/>
  <c r="J17" i="25"/>
  <c r="K17" i="25"/>
  <c r="K18" i="25" s="1"/>
  <c r="K19" i="25" s="1"/>
  <c r="K20" i="25" s="1"/>
  <c r="K21" i="25" s="1"/>
  <c r="K22" i="25" s="1"/>
  <c r="K23" i="25" s="1"/>
  <c r="K24" i="25" s="1"/>
  <c r="K25" i="25" s="1"/>
  <c r="K26" i="25" s="1"/>
  <c r="K27" i="25" s="1"/>
  <c r="K28" i="25" s="1"/>
  <c r="K29" i="25" s="1"/>
  <c r="K30" i="25" s="1"/>
  <c r="K31" i="25" s="1"/>
  <c r="K32" i="25" s="1"/>
  <c r="K33" i="25" s="1"/>
  <c r="K34" i="25" s="1"/>
  <c r="K35" i="25" s="1"/>
  <c r="K36" i="25" s="1"/>
  <c r="K37" i="25" s="1"/>
  <c r="K38" i="25" s="1"/>
  <c r="K39" i="25" s="1"/>
  <c r="K40" i="25" s="1"/>
  <c r="K41" i="25" s="1"/>
  <c r="K42" i="25" s="1"/>
  <c r="K43" i="25" s="1"/>
  <c r="K44" i="25" s="1"/>
  <c r="K45" i="25" s="1"/>
  <c r="K46" i="25" s="1"/>
  <c r="K47" i="25" s="1"/>
  <c r="O16" i="25"/>
  <c r="M5" i="25"/>
  <c r="L5" i="25"/>
  <c r="G45" i="26" l="1"/>
  <c r="AX38" i="26" s="1"/>
  <c r="BB38" i="26" s="1"/>
  <c r="N17" i="25"/>
  <c r="S16" i="25"/>
  <c r="N15" i="25"/>
  <c r="O17" i="25"/>
  <c r="O18" i="25" s="1"/>
  <c r="O19" i="25" s="1"/>
  <c r="O20" i="25" s="1"/>
  <c r="O21" i="25" s="1"/>
  <c r="O22" i="25" s="1"/>
  <c r="O23" i="25" s="1"/>
  <c r="O24" i="25" s="1"/>
  <c r="O25" i="25" s="1"/>
  <c r="O26" i="25" s="1"/>
  <c r="O27" i="25" s="1"/>
  <c r="O28" i="25" s="1"/>
  <c r="O29" i="25" s="1"/>
  <c r="O30" i="25" s="1"/>
  <c r="O31" i="25" s="1"/>
  <c r="O32" i="25" s="1"/>
  <c r="O33" i="25" s="1"/>
  <c r="O34" i="25" s="1"/>
  <c r="O35" i="25" s="1"/>
  <c r="O36" i="25" s="1"/>
  <c r="O37" i="25" s="1"/>
  <c r="O38" i="25" s="1"/>
  <c r="O39" i="25" s="1"/>
  <c r="O40" i="25" s="1"/>
  <c r="O41" i="25" s="1"/>
  <c r="O42" i="25" s="1"/>
  <c r="O43" i="25" s="1"/>
  <c r="O44" i="25" s="1"/>
  <c r="O45" i="25" s="1"/>
  <c r="O46" i="25" s="1"/>
  <c r="J18" i="25"/>
  <c r="J19" i="25" s="1"/>
  <c r="J20" i="25" s="1"/>
  <c r="J21" i="25" s="1"/>
  <c r="J22" i="25" s="1"/>
  <c r="J23" i="25" s="1"/>
  <c r="J24" i="25" s="1"/>
  <c r="J25" i="25" s="1"/>
  <c r="J26" i="25" s="1"/>
  <c r="J27" i="25" s="1"/>
  <c r="J28" i="25" s="1"/>
  <c r="J29" i="25" s="1"/>
  <c r="J30" i="25" s="1"/>
  <c r="J31" i="25" s="1"/>
  <c r="J32" i="25" s="1"/>
  <c r="J33" i="25" s="1"/>
  <c r="J34" i="25" s="1"/>
  <c r="J35" i="25" s="1"/>
  <c r="J36" i="25" s="1"/>
  <c r="J37" i="25" s="1"/>
  <c r="J38" i="25" s="1"/>
  <c r="J39" i="25" s="1"/>
  <c r="J40" i="25" s="1"/>
  <c r="J41" i="25" s="1"/>
  <c r="J42" i="25" s="1"/>
  <c r="J43" i="25" s="1"/>
  <c r="J44" i="25" s="1"/>
  <c r="J45" i="25" s="1"/>
  <c r="J46" i="25" s="1"/>
  <c r="J47" i="25" s="1"/>
  <c r="AX32" i="26" l="1"/>
  <c r="BB32" i="26" s="1"/>
  <c r="AX33" i="26"/>
  <c r="BB33" i="26" s="1"/>
  <c r="AX34" i="26"/>
  <c r="BB34" i="26" s="1"/>
  <c r="AX31" i="26"/>
  <c r="BB31" i="26" s="1"/>
  <c r="AX37" i="26"/>
  <c r="BB37" i="26" s="1"/>
  <c r="AX36" i="26"/>
  <c r="BB36" i="26" s="1"/>
  <c r="BD33" i="26"/>
  <c r="AX35" i="26"/>
  <c r="BB35" i="26" s="1"/>
  <c r="R17" i="25"/>
  <c r="S17" i="25"/>
  <c r="S18" i="25" s="1"/>
  <c r="S19" i="25" s="1"/>
  <c r="S20" i="25" s="1"/>
  <c r="S21" i="25" s="1"/>
  <c r="S22" i="25" s="1"/>
  <c r="S23" i="25" s="1"/>
  <c r="S24" i="25" s="1"/>
  <c r="S25" i="25" s="1"/>
  <c r="S26" i="25" s="1"/>
  <c r="S27" i="25" s="1"/>
  <c r="S28" i="25" s="1"/>
  <c r="S29" i="25" s="1"/>
  <c r="S30" i="25" s="1"/>
  <c r="S31" i="25" s="1"/>
  <c r="S32" i="25" s="1"/>
  <c r="S33" i="25" s="1"/>
  <c r="S34" i="25" s="1"/>
  <c r="S35" i="25" s="1"/>
  <c r="S36" i="25" s="1"/>
  <c r="S37" i="25" s="1"/>
  <c r="S38" i="25" s="1"/>
  <c r="S39" i="25" s="1"/>
  <c r="S40" i="25" s="1"/>
  <c r="S41" i="25" s="1"/>
  <c r="S42" i="25" s="1"/>
  <c r="S43" i="25" s="1"/>
  <c r="S44" i="25" s="1"/>
  <c r="S45" i="25" s="1"/>
  <c r="S46" i="25" s="1"/>
  <c r="S47" i="25" s="1"/>
  <c r="R15" i="25"/>
  <c r="W16" i="25"/>
  <c r="N18" i="25"/>
  <c r="N19" i="25" s="1"/>
  <c r="N20" i="25" s="1"/>
  <c r="N21" i="25" s="1"/>
  <c r="N22" i="25" s="1"/>
  <c r="N23" i="25" s="1"/>
  <c r="N24" i="25" s="1"/>
  <c r="N25" i="25" s="1"/>
  <c r="N26" i="25" s="1"/>
  <c r="N27" i="25" s="1"/>
  <c r="N28" i="25" s="1"/>
  <c r="N29" i="25" s="1"/>
  <c r="N30" i="25" s="1"/>
  <c r="N31" i="25" s="1"/>
  <c r="N32" i="25" s="1"/>
  <c r="N33" i="25" s="1"/>
  <c r="N34" i="25" s="1"/>
  <c r="N35" i="25" s="1"/>
  <c r="N36" i="25" s="1"/>
  <c r="N37" i="25" s="1"/>
  <c r="N38" i="25" s="1"/>
  <c r="N39" i="25" s="1"/>
  <c r="N40" i="25" s="1"/>
  <c r="N41" i="25" s="1"/>
  <c r="N42" i="25" s="1"/>
  <c r="N43" i="25" s="1"/>
  <c r="N44" i="25" s="1"/>
  <c r="N45" i="25" s="1"/>
  <c r="N46" i="25" s="1"/>
  <c r="V17" i="25" l="1"/>
  <c r="AA16" i="25"/>
  <c r="V15" i="25"/>
  <c r="W17" i="25"/>
  <c r="W18" i="25" s="1"/>
  <c r="W19" i="25" s="1"/>
  <c r="W20" i="25" s="1"/>
  <c r="W21" i="25" s="1"/>
  <c r="W22" i="25" s="1"/>
  <c r="W23" i="25" s="1"/>
  <c r="W24" i="25" s="1"/>
  <c r="W25" i="25" s="1"/>
  <c r="W26" i="25" s="1"/>
  <c r="W27" i="25" s="1"/>
  <c r="W28" i="25" s="1"/>
  <c r="W29" i="25" s="1"/>
  <c r="W30" i="25" s="1"/>
  <c r="W31" i="25" s="1"/>
  <c r="W32" i="25" s="1"/>
  <c r="W33" i="25" s="1"/>
  <c r="W34" i="25" s="1"/>
  <c r="W35" i="25" s="1"/>
  <c r="W36" i="25" s="1"/>
  <c r="W37" i="25" s="1"/>
  <c r="W38" i="25" s="1"/>
  <c r="W39" i="25" s="1"/>
  <c r="W40" i="25" s="1"/>
  <c r="W41" i="25" s="1"/>
  <c r="W42" i="25" s="1"/>
  <c r="W43" i="25" s="1"/>
  <c r="W44" i="25" s="1"/>
  <c r="W45" i="25" s="1"/>
  <c r="W46" i="25" s="1"/>
  <c r="R18" i="25"/>
  <c r="R19" i="25" s="1"/>
  <c r="R20" i="25" s="1"/>
  <c r="R21" i="25" s="1"/>
  <c r="R22" i="25" s="1"/>
  <c r="R23" i="25" s="1"/>
  <c r="R24" i="25" s="1"/>
  <c r="R25" i="25" s="1"/>
  <c r="R26" i="25" s="1"/>
  <c r="R27" i="25" s="1"/>
  <c r="R28" i="25" s="1"/>
  <c r="R29" i="25" s="1"/>
  <c r="R30" i="25" s="1"/>
  <c r="R31" i="25" s="1"/>
  <c r="R32" i="25" s="1"/>
  <c r="R33" i="25" s="1"/>
  <c r="R34" i="25" s="1"/>
  <c r="R35" i="25" s="1"/>
  <c r="R36" i="25" s="1"/>
  <c r="R37" i="25" s="1"/>
  <c r="R38" i="25" s="1"/>
  <c r="R39" i="25" s="1"/>
  <c r="R40" i="25" s="1"/>
  <c r="R41" i="25" s="1"/>
  <c r="R42" i="25" s="1"/>
  <c r="R43" i="25" s="1"/>
  <c r="R44" i="25" s="1"/>
  <c r="R45" i="25" s="1"/>
  <c r="R46" i="25" s="1"/>
  <c r="R47" i="25" s="1"/>
  <c r="Z15" i="25" l="1"/>
  <c r="AA17" i="25"/>
  <c r="AA18" i="25" s="1"/>
  <c r="AA19" i="25" s="1"/>
  <c r="AA20" i="25" s="1"/>
  <c r="AA21" i="25" s="1"/>
  <c r="AA22" i="25" s="1"/>
  <c r="AA23" i="25" s="1"/>
  <c r="AA24" i="25" s="1"/>
  <c r="AA25" i="25" s="1"/>
  <c r="AA26" i="25" s="1"/>
  <c r="AA27" i="25" s="1"/>
  <c r="AA28" i="25" s="1"/>
  <c r="AA29" i="25" s="1"/>
  <c r="AA30" i="25" s="1"/>
  <c r="AA31" i="25" s="1"/>
  <c r="AA32" i="25" s="1"/>
  <c r="AA33" i="25" s="1"/>
  <c r="AA34" i="25" s="1"/>
  <c r="AA35" i="25" s="1"/>
  <c r="AA36" i="25" s="1"/>
  <c r="AA37" i="25" s="1"/>
  <c r="AA38" i="25" s="1"/>
  <c r="AA39" i="25" s="1"/>
  <c r="AA40" i="25" s="1"/>
  <c r="AA41" i="25" s="1"/>
  <c r="AA42" i="25" s="1"/>
  <c r="AA43" i="25" s="1"/>
  <c r="AA44" i="25" s="1"/>
  <c r="AA45" i="25" s="1"/>
  <c r="AA46" i="25" s="1"/>
  <c r="AA47" i="25" s="1"/>
  <c r="AE16" i="25"/>
  <c r="Z17" i="25"/>
  <c r="V18" i="25"/>
  <c r="V19" i="25" s="1"/>
  <c r="V20" i="25" s="1"/>
  <c r="V21" i="25" s="1"/>
  <c r="V22" i="25" s="1"/>
  <c r="V23" i="25" s="1"/>
  <c r="V24" i="25" s="1"/>
  <c r="V25" i="25" s="1"/>
  <c r="V26" i="25" s="1"/>
  <c r="V27" i="25" s="1"/>
  <c r="V28" i="25" s="1"/>
  <c r="V29" i="25" s="1"/>
  <c r="V30" i="25" s="1"/>
  <c r="V31" i="25" s="1"/>
  <c r="V32" i="25" s="1"/>
  <c r="V33" i="25" s="1"/>
  <c r="V34" i="25" s="1"/>
  <c r="V35" i="25" s="1"/>
  <c r="V36" i="25" s="1"/>
  <c r="V37" i="25" s="1"/>
  <c r="V38" i="25" s="1"/>
  <c r="V39" i="25" s="1"/>
  <c r="V40" i="25" s="1"/>
  <c r="V41" i="25" s="1"/>
  <c r="V42" i="25" s="1"/>
  <c r="V43" i="25" s="1"/>
  <c r="V44" i="25" s="1"/>
  <c r="V45" i="25" s="1"/>
  <c r="V46" i="25" s="1"/>
  <c r="AD17" i="25" l="1"/>
  <c r="AI16" i="25"/>
  <c r="AD15" i="25"/>
  <c r="AE17" i="25"/>
  <c r="AE18" i="25" s="1"/>
  <c r="AE19" i="25" s="1"/>
  <c r="AE20" i="25" s="1"/>
  <c r="AE21" i="25" s="1"/>
  <c r="AE22" i="25" s="1"/>
  <c r="AE23" i="25" s="1"/>
  <c r="AE24" i="25" s="1"/>
  <c r="AE25" i="25" s="1"/>
  <c r="AE26" i="25" s="1"/>
  <c r="AE27" i="25" s="1"/>
  <c r="AE28" i="25" s="1"/>
  <c r="AE29" i="25" s="1"/>
  <c r="AE30" i="25" s="1"/>
  <c r="AE31" i="25" s="1"/>
  <c r="AE32" i="25" s="1"/>
  <c r="AE33" i="25" s="1"/>
  <c r="AE34" i="25" s="1"/>
  <c r="AE35" i="25" s="1"/>
  <c r="AE36" i="25" s="1"/>
  <c r="AE37" i="25" s="1"/>
  <c r="AE38" i="25" s="1"/>
  <c r="AE39" i="25" s="1"/>
  <c r="AE40" i="25" s="1"/>
  <c r="AE41" i="25" s="1"/>
  <c r="AE42" i="25" s="1"/>
  <c r="AE43" i="25" s="1"/>
  <c r="AE44" i="25" s="1"/>
  <c r="AE45" i="25" s="1"/>
  <c r="AE46" i="25" s="1"/>
  <c r="AE47" i="25" s="1"/>
  <c r="Z18" i="25"/>
  <c r="Z19" i="25" s="1"/>
  <c r="Z20" i="25" s="1"/>
  <c r="Z21" i="25" s="1"/>
  <c r="Z22" i="25" s="1"/>
  <c r="Z23" i="25" s="1"/>
  <c r="Z24" i="25" s="1"/>
  <c r="Z25" i="25" s="1"/>
  <c r="Z26" i="25" s="1"/>
  <c r="Z27" i="25" s="1"/>
  <c r="Z28" i="25" s="1"/>
  <c r="Z29" i="25" s="1"/>
  <c r="Z30" i="25" s="1"/>
  <c r="Z31" i="25" s="1"/>
  <c r="Z32" i="25" s="1"/>
  <c r="Z33" i="25" s="1"/>
  <c r="Z34" i="25" s="1"/>
  <c r="Z35" i="25" s="1"/>
  <c r="Z36" i="25" s="1"/>
  <c r="Z37" i="25" s="1"/>
  <c r="Z38" i="25" s="1"/>
  <c r="Z39" i="25" s="1"/>
  <c r="Z40" i="25" s="1"/>
  <c r="Z41" i="25" s="1"/>
  <c r="Z42" i="25" s="1"/>
  <c r="Z43" i="25" s="1"/>
  <c r="Z44" i="25" s="1"/>
  <c r="Z45" i="25" s="1"/>
  <c r="Z46" i="25" s="1"/>
  <c r="Z47" i="25" s="1"/>
  <c r="AM16" i="25" l="1"/>
  <c r="AH17" i="25"/>
  <c r="AI17" i="25"/>
  <c r="AI18" i="25" s="1"/>
  <c r="AI19" i="25" s="1"/>
  <c r="AI20" i="25" s="1"/>
  <c r="AI21" i="25" s="1"/>
  <c r="AI22" i="25" s="1"/>
  <c r="AI23" i="25" s="1"/>
  <c r="AI24" i="25" s="1"/>
  <c r="AI25" i="25" s="1"/>
  <c r="AI26" i="25" s="1"/>
  <c r="AI27" i="25" s="1"/>
  <c r="AI28" i="25" s="1"/>
  <c r="AI29" i="25" s="1"/>
  <c r="AI30" i="25" s="1"/>
  <c r="AI31" i="25" s="1"/>
  <c r="AI32" i="25" s="1"/>
  <c r="AI33" i="25" s="1"/>
  <c r="AI34" i="25" s="1"/>
  <c r="AI35" i="25" s="1"/>
  <c r="AI36" i="25" s="1"/>
  <c r="AI37" i="25" s="1"/>
  <c r="AI38" i="25" s="1"/>
  <c r="AI39" i="25" s="1"/>
  <c r="AI40" i="25" s="1"/>
  <c r="AI41" i="25" s="1"/>
  <c r="AI42" i="25" s="1"/>
  <c r="AI43" i="25" s="1"/>
  <c r="AI44" i="25" s="1"/>
  <c r="AI45" i="25" s="1"/>
  <c r="AI46" i="25" s="1"/>
  <c r="AH15" i="25"/>
  <c r="AD18" i="25"/>
  <c r="AD19" i="25" s="1"/>
  <c r="AD20" i="25" s="1"/>
  <c r="AD21" i="25" s="1"/>
  <c r="AD22" i="25" s="1"/>
  <c r="AD23" i="25" s="1"/>
  <c r="AD24" i="25" s="1"/>
  <c r="AD25" i="25" s="1"/>
  <c r="AD26" i="25" s="1"/>
  <c r="AD27" i="25" s="1"/>
  <c r="AD28" i="25" s="1"/>
  <c r="AD29" i="25" s="1"/>
  <c r="AD30" i="25" s="1"/>
  <c r="AD31" i="25" s="1"/>
  <c r="AD32" i="25" s="1"/>
  <c r="AD33" i="25" s="1"/>
  <c r="AD34" i="25" s="1"/>
  <c r="AD35" i="25" s="1"/>
  <c r="AD36" i="25" s="1"/>
  <c r="AD37" i="25" s="1"/>
  <c r="AD38" i="25" s="1"/>
  <c r="AD39" i="25" s="1"/>
  <c r="AD40" i="25" s="1"/>
  <c r="AD41" i="25" s="1"/>
  <c r="AD42" i="25" s="1"/>
  <c r="AD43" i="25" s="1"/>
  <c r="AD44" i="25" s="1"/>
  <c r="AD45" i="25" s="1"/>
  <c r="AD46" i="25" s="1"/>
  <c r="AD47" i="25" s="1"/>
  <c r="AH18" i="25" l="1"/>
  <c r="AH19" i="25" s="1"/>
  <c r="AH20" i="25" s="1"/>
  <c r="AH21" i="25" s="1"/>
  <c r="AH22" i="25" s="1"/>
  <c r="AH23" i="25" s="1"/>
  <c r="AH24" i="25" s="1"/>
  <c r="AH25" i="25" s="1"/>
  <c r="AH26" i="25" s="1"/>
  <c r="AH27" i="25" s="1"/>
  <c r="AH28" i="25" s="1"/>
  <c r="AH29" i="25" s="1"/>
  <c r="AH30" i="25" s="1"/>
  <c r="AH31" i="25" s="1"/>
  <c r="AH32" i="25" s="1"/>
  <c r="AH33" i="25" s="1"/>
  <c r="AH34" i="25" s="1"/>
  <c r="AH35" i="25" s="1"/>
  <c r="AH36" i="25" s="1"/>
  <c r="AH37" i="25" s="1"/>
  <c r="AH38" i="25" s="1"/>
  <c r="AH39" i="25" s="1"/>
  <c r="AH40" i="25" s="1"/>
  <c r="AH41" i="25" s="1"/>
  <c r="AH42" i="25" s="1"/>
  <c r="AH43" i="25" s="1"/>
  <c r="AH44" i="25" s="1"/>
  <c r="AH45" i="25" s="1"/>
  <c r="AH46" i="25" s="1"/>
  <c r="AL17" i="25"/>
  <c r="AQ16" i="25"/>
  <c r="AM17" i="25"/>
  <c r="AM18" i="25" s="1"/>
  <c r="AM19" i="25" s="1"/>
  <c r="AM20" i="25" s="1"/>
  <c r="AM21" i="25" s="1"/>
  <c r="AM22" i="25" s="1"/>
  <c r="AM23" i="25" s="1"/>
  <c r="AM24" i="25" s="1"/>
  <c r="AM25" i="25" s="1"/>
  <c r="AM26" i="25" s="1"/>
  <c r="AM27" i="25" s="1"/>
  <c r="AM28" i="25" s="1"/>
  <c r="AM29" i="25" s="1"/>
  <c r="AM30" i="25" s="1"/>
  <c r="AM31" i="25" s="1"/>
  <c r="AM32" i="25" s="1"/>
  <c r="AM33" i="25" s="1"/>
  <c r="AM34" i="25" s="1"/>
  <c r="AM35" i="25" s="1"/>
  <c r="AM36" i="25" s="1"/>
  <c r="AM37" i="25" s="1"/>
  <c r="AM38" i="25" s="1"/>
  <c r="AM39" i="25" s="1"/>
  <c r="AM40" i="25" s="1"/>
  <c r="AM41" i="25" s="1"/>
  <c r="AM42" i="25" s="1"/>
  <c r="AM43" i="25" s="1"/>
  <c r="AM44" i="25" s="1"/>
  <c r="AM45" i="25" s="1"/>
  <c r="AM46" i="25" s="1"/>
  <c r="AM47" i="25" s="1"/>
  <c r="AL15" i="25"/>
  <c r="AP15" i="25" l="1"/>
  <c r="AQ17" i="25"/>
  <c r="AQ18" i="25" s="1"/>
  <c r="AQ19" i="25" s="1"/>
  <c r="AQ20" i="25" s="1"/>
  <c r="AQ21" i="25" s="1"/>
  <c r="AQ22" i="25" s="1"/>
  <c r="AQ23" i="25" s="1"/>
  <c r="AQ24" i="25" s="1"/>
  <c r="AQ25" i="25" s="1"/>
  <c r="AQ26" i="25" s="1"/>
  <c r="AQ27" i="25" s="1"/>
  <c r="AQ28" i="25" s="1"/>
  <c r="AQ29" i="25" s="1"/>
  <c r="AQ30" i="25" s="1"/>
  <c r="AQ31" i="25" s="1"/>
  <c r="AQ32" i="25" s="1"/>
  <c r="AQ33" i="25" s="1"/>
  <c r="AQ34" i="25" s="1"/>
  <c r="AQ35" i="25" s="1"/>
  <c r="AQ36" i="25" s="1"/>
  <c r="AQ37" i="25" s="1"/>
  <c r="AQ38" i="25" s="1"/>
  <c r="AQ39" i="25" s="1"/>
  <c r="AQ40" i="25" s="1"/>
  <c r="AQ41" i="25" s="1"/>
  <c r="AQ42" i="25" s="1"/>
  <c r="AQ43" i="25" s="1"/>
  <c r="AQ44" i="25" s="1"/>
  <c r="AQ45" i="25" s="1"/>
  <c r="AQ46" i="25" s="1"/>
  <c r="AU16" i="25"/>
  <c r="AP17" i="25"/>
  <c r="AL18" i="25"/>
  <c r="AL19" i="25" s="1"/>
  <c r="AL20" i="25" s="1"/>
  <c r="AL21" i="25" s="1"/>
  <c r="AL22" i="25" s="1"/>
  <c r="AL23" i="25" s="1"/>
  <c r="AL24" i="25" s="1"/>
  <c r="AL25" i="25" s="1"/>
  <c r="AL26" i="25" s="1"/>
  <c r="AL27" i="25" s="1"/>
  <c r="AL28" i="25" s="1"/>
  <c r="AL29" i="25" s="1"/>
  <c r="AL30" i="25" s="1"/>
  <c r="AL31" i="25" s="1"/>
  <c r="AL32" i="25" s="1"/>
  <c r="AL33" i="25" s="1"/>
  <c r="AL34" i="25" s="1"/>
  <c r="AL35" i="25" s="1"/>
  <c r="AL36" i="25" s="1"/>
  <c r="AL37" i="25" s="1"/>
  <c r="AL38" i="25" s="1"/>
  <c r="AL39" i="25" s="1"/>
  <c r="AL40" i="25" s="1"/>
  <c r="AL41" i="25" s="1"/>
  <c r="AL42" i="25" s="1"/>
  <c r="AL43" i="25" s="1"/>
  <c r="AL44" i="25" s="1"/>
  <c r="AL45" i="25" s="1"/>
  <c r="AL46" i="25" s="1"/>
  <c r="AL47" i="25" s="1"/>
  <c r="AP18" i="25" l="1"/>
  <c r="AP19" i="25" s="1"/>
  <c r="AP20" i="25" s="1"/>
  <c r="AP21" i="25" s="1"/>
  <c r="AP22" i="25" s="1"/>
  <c r="AP23" i="25" s="1"/>
  <c r="AP24" i="25" s="1"/>
  <c r="AP25" i="25" s="1"/>
  <c r="AP26" i="25" s="1"/>
  <c r="AP27" i="25" s="1"/>
  <c r="AP28" i="25" s="1"/>
  <c r="AP29" i="25" s="1"/>
  <c r="AP30" i="25" s="1"/>
  <c r="AP31" i="25" s="1"/>
  <c r="AP32" i="25" s="1"/>
  <c r="AP33" i="25" s="1"/>
  <c r="AP34" i="25" s="1"/>
  <c r="AP35" i="25" s="1"/>
  <c r="AP36" i="25" s="1"/>
  <c r="AP37" i="25" s="1"/>
  <c r="AP38" i="25" s="1"/>
  <c r="AP39" i="25" s="1"/>
  <c r="AP40" i="25" s="1"/>
  <c r="AP41" i="25" s="1"/>
  <c r="AP42" i="25" s="1"/>
  <c r="AP43" i="25" s="1"/>
  <c r="AP44" i="25" s="1"/>
  <c r="AP45" i="25" s="1"/>
  <c r="AP46" i="25" s="1"/>
  <c r="AT17" i="25"/>
  <c r="AT15" i="25"/>
  <c r="AU17" i="25"/>
  <c r="AU18" i="25" s="1"/>
  <c r="AU19" i="25" s="1"/>
  <c r="AU20" i="25" s="1"/>
  <c r="AU21" i="25" s="1"/>
  <c r="AU22" i="25" s="1"/>
  <c r="AU23" i="25" s="1"/>
  <c r="AU24" i="25" s="1"/>
  <c r="AU25" i="25" s="1"/>
  <c r="AU26" i="25" s="1"/>
  <c r="AU27" i="25" s="1"/>
  <c r="AU28" i="25" s="1"/>
  <c r="AU29" i="25" s="1"/>
  <c r="AU30" i="25" s="1"/>
  <c r="AU31" i="25" s="1"/>
  <c r="AU32" i="25" s="1"/>
  <c r="AU33" i="25" s="1"/>
  <c r="AU34" i="25" s="1"/>
  <c r="AU35" i="25" s="1"/>
  <c r="AU36" i="25" s="1"/>
  <c r="AU37" i="25" s="1"/>
  <c r="AU38" i="25" s="1"/>
  <c r="AU39" i="25" s="1"/>
  <c r="AU40" i="25" s="1"/>
  <c r="AU41" i="25" s="1"/>
  <c r="AU42" i="25" s="1"/>
  <c r="AU43" i="25" s="1"/>
  <c r="AU44" i="25" s="1"/>
  <c r="AU45" i="25" s="1"/>
  <c r="AU46" i="25" s="1"/>
  <c r="AU47" i="25" s="1"/>
  <c r="AT18" i="25" l="1"/>
  <c r="AT19" i="25" s="1"/>
  <c r="AT20" i="25" s="1"/>
  <c r="AT21" i="25" s="1"/>
  <c r="AT22" i="25" s="1"/>
  <c r="AT23" i="25" s="1"/>
  <c r="AT24" i="25" s="1"/>
  <c r="AT25" i="25" s="1"/>
  <c r="AT26" i="25" s="1"/>
  <c r="AT27" i="25" s="1"/>
  <c r="AT28" i="25" s="1"/>
  <c r="AT29" i="25" s="1"/>
  <c r="AT30" i="25" s="1"/>
  <c r="AT31" i="25" s="1"/>
  <c r="AT32" i="25" s="1"/>
  <c r="AT33" i="25" s="1"/>
  <c r="AT34" i="25" s="1"/>
  <c r="AT35" i="25" s="1"/>
  <c r="AT36" i="25" s="1"/>
  <c r="AT37" i="25" s="1"/>
  <c r="AT38" i="25" s="1"/>
  <c r="AT39" i="25" s="1"/>
  <c r="AT40" i="25" s="1"/>
  <c r="AT41" i="25" s="1"/>
  <c r="AT42" i="25" s="1"/>
  <c r="AT43" i="25" s="1"/>
  <c r="AT44" i="25" s="1"/>
  <c r="AT45" i="25" s="1"/>
  <c r="AT46" i="25" s="1"/>
  <c r="AT47" i="25" s="1"/>
  <c r="I22" i="22" l="1"/>
  <c r="I23" i="22"/>
  <c r="I21" i="22"/>
  <c r="A25" i="22" l="1"/>
  <c r="A24" i="22"/>
  <c r="A23" i="22"/>
  <c r="A22" i="22"/>
  <c r="A21" i="22"/>
  <c r="A20" i="22"/>
  <c r="A19" i="22"/>
  <c r="A18" i="22"/>
  <c r="A15" i="22"/>
  <c r="A28" i="22" s="1"/>
  <c r="AP6" i="22"/>
  <c r="AN6" i="22"/>
  <c r="AL6" i="22"/>
  <c r="AJ6" i="22"/>
  <c r="AH6" i="22"/>
  <c r="AF6" i="22"/>
  <c r="AD6" i="22"/>
  <c r="AB6" i="22"/>
  <c r="Z6" i="22"/>
  <c r="X6" i="22"/>
  <c r="V6" i="22"/>
  <c r="T6" i="22"/>
  <c r="R6" i="22"/>
  <c r="P6" i="22"/>
  <c r="N6" i="22"/>
  <c r="L6" i="22"/>
  <c r="J6" i="22"/>
  <c r="H6" i="22"/>
  <c r="F6" i="22"/>
  <c r="D6" i="22"/>
  <c r="G24" i="22" l="1"/>
  <c r="G25" i="22"/>
  <c r="D7" i="22"/>
  <c r="AB7" i="22"/>
  <c r="L7" i="22"/>
  <c r="T7" i="22"/>
  <c r="AJ7" i="22"/>
  <c r="P7" i="22"/>
  <c r="X7" i="22"/>
  <c r="AF7" i="22"/>
  <c r="AN7" i="22"/>
  <c r="H7" i="22"/>
  <c r="G22" i="22"/>
  <c r="G23" i="22"/>
  <c r="G21" i="22"/>
  <c r="A26" i="22"/>
  <c r="A27" i="22"/>
  <c r="AE11" i="22" s="1"/>
  <c r="X8" i="22" l="1"/>
  <c r="D8" i="22"/>
  <c r="Z50" i="25"/>
  <c r="AH50" i="25"/>
  <c r="V50" i="25"/>
  <c r="B50" i="25"/>
  <c r="AP50" i="25"/>
  <c r="J50" i="25"/>
  <c r="AL50" i="25"/>
  <c r="F50" i="25"/>
  <c r="AT50" i="25"/>
  <c r="AD50" i="25"/>
  <c r="N50" i="25"/>
  <c r="R50" i="25"/>
  <c r="M10" i="22" l="1"/>
  <c r="AZ50" i="25"/>
  <c r="D13" i="22" l="1"/>
  <c r="D15" i="22" l="1"/>
  <c r="D16" i="22" l="1"/>
  <c r="D12" i="22" l="1"/>
  <c r="D14" i="22"/>
</calcChain>
</file>

<file path=xl/sharedStrings.xml><?xml version="1.0" encoding="utf-8"?>
<sst xmlns="http://schemas.openxmlformats.org/spreadsheetml/2006/main" count="225" uniqueCount="107">
  <si>
    <t>Récupération</t>
  </si>
  <si>
    <t>C</t>
  </si>
  <si>
    <t>JEUDI</t>
  </si>
  <si>
    <t>VENDREDI</t>
  </si>
  <si>
    <t>LUNDI</t>
  </si>
  <si>
    <t>MARDI</t>
  </si>
  <si>
    <t>MERCREDI</t>
  </si>
  <si>
    <t>Matin</t>
  </si>
  <si>
    <t>Après-midi</t>
  </si>
  <si>
    <t>Jours fériés</t>
  </si>
  <si>
    <t>pâques</t>
  </si>
  <si>
    <t>Semaine impaire</t>
  </si>
  <si>
    <t>Semaine paire</t>
  </si>
  <si>
    <t>Nom</t>
  </si>
  <si>
    <t>Prénom</t>
  </si>
  <si>
    <t>Modulation sur deux semaines</t>
  </si>
  <si>
    <t>Date de naissance</t>
  </si>
  <si>
    <t>Prénoms des enfants</t>
  </si>
  <si>
    <t>Age au début d'année</t>
  </si>
  <si>
    <t>Age</t>
  </si>
  <si>
    <t>CALENDRIER DE CONGES</t>
  </si>
  <si>
    <t>Année:</t>
  </si>
  <si>
    <t xml:space="preserve">   Nom:</t>
  </si>
  <si>
    <t>Report du solde au 31/12/2012</t>
  </si>
  <si>
    <t>Suivi du solde au</t>
  </si>
  <si>
    <t xml:space="preserve">   Prénom:</t>
  </si>
  <si>
    <t>Pour les calculs</t>
  </si>
  <si>
    <t>JOURS</t>
  </si>
  <si>
    <t>HEURES</t>
  </si>
  <si>
    <t>REC</t>
  </si>
  <si>
    <t>Congés payés</t>
  </si>
  <si>
    <t>CP</t>
  </si>
  <si>
    <t>Fériés</t>
  </si>
  <si>
    <t>JF</t>
  </si>
  <si>
    <t>Jours Décentralisés</t>
  </si>
  <si>
    <t>JD</t>
  </si>
  <si>
    <t>Jours Anciennetés</t>
  </si>
  <si>
    <t>JAnc</t>
  </si>
  <si>
    <t>Jours de Compensations</t>
  </si>
  <si>
    <t>JC</t>
  </si>
  <si>
    <t>JANC</t>
  </si>
  <si>
    <t>RTT</t>
  </si>
  <si>
    <t>Congés Trimestriels</t>
  </si>
  <si>
    <t>CT</t>
  </si>
  <si>
    <t>total :</t>
  </si>
  <si>
    <t>Total :</t>
  </si>
  <si>
    <t>½RTT</t>
  </si>
  <si>
    <t>Pâques</t>
  </si>
  <si>
    <t>calculs valeurs 1er trimestre</t>
  </si>
  <si>
    <t>calculs valeurs 2 eme trimestre</t>
  </si>
  <si>
    <t>calculs valeurs 3 eme trimestre</t>
  </si>
  <si>
    <t>calculs valeurs 4 eme trimestre</t>
  </si>
  <si>
    <t>Droits aux congés pour l'année</t>
  </si>
  <si>
    <t>Recap tableau</t>
  </si>
  <si>
    <t>Report données</t>
  </si>
  <si>
    <t>calculs valeurs</t>
  </si>
  <si>
    <t>Dont 5 samedis</t>
  </si>
  <si>
    <t>Janc</t>
  </si>
  <si>
    <t>Nombre de jours RTT selon les horaires</t>
  </si>
  <si>
    <t>CA</t>
  </si>
  <si>
    <t>Merci de sélectionner le nombre d'heure fait en plus, par semaine, au nom de la RTT.</t>
  </si>
  <si>
    <t>1 heure</t>
  </si>
  <si>
    <t>non</t>
  </si>
  <si>
    <t>2 heures</t>
  </si>
  <si>
    <t>2½ heures</t>
  </si>
  <si>
    <t>JA</t>
  </si>
  <si>
    <t>3 heures</t>
  </si>
  <si>
    <t>4 heures</t>
  </si>
  <si>
    <t>nb jours ouvrés</t>
  </si>
  <si>
    <t>jours abs</t>
  </si>
  <si>
    <t>DEMANDE DE CONGES</t>
  </si>
  <si>
    <t>Nom:</t>
  </si>
  <si>
    <t>Prénom:</t>
  </si>
  <si>
    <t xml:space="preserve">Conformément à la législation en vigueur, à la CCN51 et aux accords d'entreprise,  vous avez droit et acquis :   </t>
  </si>
  <si>
    <t>RECHERCHEV($A$3;'DONNEES variables'!$A$7:$AN$98;25)</t>
  </si>
  <si>
    <r>
      <t xml:space="preserve">Les congés annuels acquis pendant la </t>
    </r>
    <r>
      <rPr>
        <u/>
        <sz val="12"/>
        <rFont val="Times New Roman"/>
        <family val="1"/>
      </rPr>
      <t>période du 01/06/2011 - 31/05/2012</t>
    </r>
    <r>
      <rPr>
        <sz val="12"/>
        <rFont val="Times New Roman"/>
        <family val="1"/>
      </rPr>
      <t xml:space="preserve"> </t>
    </r>
    <r>
      <rPr>
        <b/>
        <sz val="12"/>
        <rFont val="Times New Roman"/>
        <family val="1"/>
      </rPr>
      <t>sont à prendre avant le 30/04/2013</t>
    </r>
    <r>
      <rPr>
        <sz val="12"/>
        <rFont val="Times New Roman"/>
        <family val="1"/>
      </rPr>
      <t xml:space="preserve"> cf: Convention Art 09.03.2</t>
    </r>
  </si>
  <si>
    <t>Semestre</t>
  </si>
  <si>
    <r>
      <t xml:space="preserve">Les jours fériés acquis sont à prendre </t>
    </r>
    <r>
      <rPr>
        <b/>
        <u/>
        <sz val="12"/>
        <rFont val="Times New Roman"/>
        <family val="1"/>
      </rPr>
      <t>avant la fin du mois de leur acquisition</t>
    </r>
    <r>
      <rPr>
        <sz val="12"/>
        <rFont val="Times New Roman"/>
        <family val="1"/>
      </rPr>
      <t xml:space="preserve"> (sauf accord avec l'employeur) cf: Convention Art 11.01.3.2</t>
    </r>
  </si>
  <si>
    <t>RECHERCHEV($A$3;'DONNEES variables'!$A$7:$AN$98;29)</t>
  </si>
  <si>
    <t>Recap des jours posés dans la période</t>
  </si>
  <si>
    <t>&gt; Nous approuvons votre demande de congés:</t>
  </si>
  <si>
    <t>&gt; Nous refusons votre demande pour le motif suivant:</t>
  </si>
  <si>
    <t>Heures par jour</t>
  </si>
  <si>
    <t>Heures par semaine</t>
  </si>
  <si>
    <t>A</t>
  </si>
  <si>
    <t>An99</t>
  </si>
  <si>
    <t>heures</t>
  </si>
  <si>
    <t>Jours</t>
  </si>
  <si>
    <t>Rappel des droits</t>
  </si>
  <si>
    <t>total heures</t>
  </si>
  <si>
    <t>Heures RTT</t>
  </si>
  <si>
    <t>Heures CP</t>
  </si>
  <si>
    <t xml:space="preserve">NB de samedi </t>
  </si>
  <si>
    <t>fériés</t>
  </si>
  <si>
    <t>NB Jours Ouvrés</t>
  </si>
  <si>
    <t>jours année</t>
  </si>
  <si>
    <t>jours week-end</t>
  </si>
  <si>
    <t>semaines de travail</t>
  </si>
  <si>
    <t>sem</t>
  </si>
  <si>
    <t>T Heures</t>
  </si>
  <si>
    <t>NB de Jours W</t>
  </si>
  <si>
    <t>oui</t>
  </si>
  <si>
    <t>ENFANT1</t>
  </si>
  <si>
    <t>ENFANT2</t>
  </si>
  <si>
    <t>ENFANT3</t>
  </si>
  <si>
    <t>ENFANT4</t>
  </si>
  <si>
    <t>ENFANT5</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</si>
</sst>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6" formatCode="0.0"/>
    <numFmt numFmtId="168" formatCode="_-* #,##0.00\ [$€]_-;\-* #,##0.00\ [$€]_-;_-* &quot;-&quot;??\ [$€]_-;_-@_-"/>
    <numFmt numFmtId="169" formatCode="d"/>
    <numFmt numFmtId="173" formatCode="#,##0.0"/>
    <numFmt numFmtId="174" formatCode="ddd"/>
    <numFmt numFmtId="175" formatCode="mmm"/>
    <numFmt numFmtId="176" formatCode="d\ mmmm\ yyyy"/>
    <numFmt numFmtId="177" formatCode="hh:mm;@"/>
    <numFmt numFmtId="178" formatCode="[$-F400]h:mm:ss\ AM/PM"/>
    <numFmt numFmtId="179" formatCode="00000"/>
  </numFmts>
  <fonts count="62" x14ac:knownFonts="1">
    <font>
      <sz val="10"/>
      <name val="Arial"/>
    </font>
    <font>
      <sz val="10"/>
      <name val="Arial"/>
      <family val="2"/>
    </font>
    <font>
      <sz val="8"/>
      <name val="Arial"/>
      <family val="2"/>
    </font>
    <font>
      <b/>
      <sz val="8"/>
      <name val="Arial"/>
      <family val="2"/>
    </font>
    <font>
      <sz val="8"/>
      <name val="Arial"/>
      <family val="2"/>
    </font>
    <font>
      <sz val="9"/>
      <name val="Arial"/>
      <family val="2"/>
    </font>
    <font>
      <b/>
      <sz val="11"/>
      <name val="Arial"/>
      <family val="2"/>
    </font>
    <font>
      <sz val="14"/>
      <name val="Arial"/>
      <family val="2"/>
    </font>
    <font>
      <sz val="10"/>
      <name val="Times New Roman"/>
      <family val="1"/>
    </font>
    <font>
      <b/>
      <sz val="12"/>
      <name val="Comic Sans MS"/>
      <family val="4"/>
    </font>
    <font>
      <sz val="12"/>
      <name val="Comic Sans MS"/>
      <family val="4"/>
    </font>
    <font>
      <b/>
      <sz val="11"/>
      <name val="Times New Roman"/>
      <family val="1"/>
    </font>
    <font>
      <sz val="1"/>
      <name val="Comic Sans MS"/>
      <family val="4"/>
    </font>
    <font>
      <sz val="10"/>
      <color theme="0"/>
      <name val="Arial"/>
      <family val="2"/>
    </font>
    <font>
      <sz val="8"/>
      <name val="Verdana"/>
      <family val="2"/>
    </font>
    <font>
      <b/>
      <sz val="12"/>
      <color indexed="8"/>
      <name val="Calibri"/>
      <family val="2"/>
    </font>
    <font>
      <sz val="8"/>
      <color indexed="8"/>
      <name val="Arial Narrow"/>
      <family val="2"/>
    </font>
    <font>
      <sz val="10"/>
      <color indexed="8"/>
      <name val="Calibri"/>
      <family val="2"/>
    </font>
    <font>
      <sz val="8"/>
      <color indexed="8"/>
      <name val="Times New Roman"/>
      <family val="1"/>
    </font>
    <font>
      <sz val="8"/>
      <color indexed="8"/>
      <name val="Arial"/>
      <family val="2"/>
    </font>
    <font>
      <sz val="8"/>
      <color indexed="8"/>
      <name val="Calibri"/>
      <family val="2"/>
    </font>
    <font>
      <b/>
      <sz val="14"/>
      <color theme="1"/>
      <name val="Calibri"/>
      <family val="2"/>
      <scheme val="minor"/>
    </font>
    <font>
      <b/>
      <sz val="11"/>
      <color theme="1"/>
      <name val="Calibri"/>
      <family val="2"/>
      <scheme val="minor"/>
    </font>
    <font>
      <sz val="11"/>
      <color theme="0"/>
      <name val="Calibri"/>
      <family val="2"/>
      <scheme val="minor"/>
    </font>
    <font>
      <b/>
      <i/>
      <sz val="16"/>
      <name val="Comic Sans MS"/>
      <family val="4"/>
    </font>
    <font>
      <b/>
      <i/>
      <sz val="8"/>
      <name val="Arial"/>
      <family val="2"/>
    </font>
    <font>
      <b/>
      <sz val="22"/>
      <name val="Comic Sans MS"/>
      <family val="4"/>
    </font>
    <font>
      <b/>
      <i/>
      <sz val="16"/>
      <name val="Algerian"/>
      <family val="5"/>
    </font>
    <font>
      <b/>
      <i/>
      <sz val="1"/>
      <color theme="0"/>
      <name val="Algerian"/>
      <family val="5"/>
    </font>
    <font>
      <sz val="12"/>
      <name val="Times New Roman"/>
      <family val="1"/>
    </font>
    <font>
      <b/>
      <sz val="12"/>
      <name val="Times New Roman"/>
      <family val="1"/>
    </font>
    <font>
      <sz val="8"/>
      <color theme="1"/>
      <name val="Arial"/>
      <family val="2"/>
    </font>
    <font>
      <b/>
      <sz val="10"/>
      <name val="Times New Roman"/>
      <family val="1"/>
    </font>
    <font>
      <sz val="8"/>
      <name val="Times New Roman"/>
      <family val="1"/>
    </font>
    <font>
      <b/>
      <i/>
      <sz val="1"/>
      <name val="Algerian"/>
      <family val="5"/>
    </font>
    <font>
      <b/>
      <sz val="8"/>
      <name val="Times New Roman"/>
      <family val="1"/>
    </font>
    <font>
      <sz val="8"/>
      <color theme="1"/>
      <name val="Calibri"/>
      <family val="2"/>
      <scheme val="minor"/>
    </font>
    <font>
      <b/>
      <sz val="11"/>
      <color rgb="FFFF0000"/>
      <name val="Calibri"/>
      <family val="2"/>
      <scheme val="minor"/>
    </font>
    <font>
      <sz val="9"/>
      <color theme="1"/>
      <name val="Arial"/>
      <family val="2"/>
    </font>
    <font>
      <sz val="12"/>
      <color theme="0"/>
      <name val="Times New Roman"/>
      <family val="1"/>
    </font>
    <font>
      <sz val="10"/>
      <color theme="0"/>
      <name val="Times New Roman"/>
      <family val="1"/>
    </font>
    <font>
      <sz val="8"/>
      <color theme="0"/>
      <name val="Arial"/>
      <family val="2"/>
    </font>
    <font>
      <sz val="6"/>
      <name val="Andalus"/>
      <family val="1"/>
    </font>
    <font>
      <sz val="10"/>
      <color theme="1"/>
      <name val="Calibri"/>
      <family val="2"/>
      <scheme val="minor"/>
    </font>
    <font>
      <sz val="7"/>
      <name val="Arial"/>
      <family val="2"/>
    </font>
    <font>
      <sz val="10"/>
      <color theme="1"/>
      <name val="Arial"/>
      <family val="2"/>
    </font>
    <font>
      <b/>
      <i/>
      <sz val="10"/>
      <name val="Times New Roman"/>
      <family val="1"/>
    </font>
    <font>
      <b/>
      <sz val="8"/>
      <color theme="1"/>
      <name val="Calibri"/>
      <family val="2"/>
      <scheme val="minor"/>
    </font>
    <font>
      <sz val="12"/>
      <color theme="0" tint="-0.249977111117893"/>
      <name val="Times New Roman"/>
      <family val="1"/>
    </font>
    <font>
      <b/>
      <i/>
      <sz val="14"/>
      <name val="Algerian"/>
      <family val="5"/>
    </font>
    <font>
      <b/>
      <i/>
      <sz val="16"/>
      <color theme="0" tint="-0.249977111117893"/>
      <name val="Algerian"/>
      <family val="5"/>
    </font>
    <font>
      <b/>
      <i/>
      <sz val="12"/>
      <name val="Times New Roman"/>
      <family val="1"/>
    </font>
    <font>
      <b/>
      <sz val="16"/>
      <name val="Times New Roman"/>
      <family val="1"/>
    </font>
    <font>
      <u/>
      <sz val="12"/>
      <name val="Times New Roman"/>
      <family val="1"/>
    </font>
    <font>
      <sz val="1"/>
      <color theme="0"/>
      <name val="Comic Sans MS"/>
      <family val="4"/>
    </font>
    <font>
      <b/>
      <u/>
      <sz val="12"/>
      <name val="Times New Roman"/>
      <family val="1"/>
    </font>
    <font>
      <b/>
      <sz val="10"/>
      <name val="Arial"/>
      <family val="2"/>
    </font>
    <font>
      <sz val="9"/>
      <name val="Times New Roman"/>
      <family val="1"/>
    </font>
    <font>
      <b/>
      <i/>
      <sz val="11"/>
      <name val="Times New Roman"/>
      <family val="1"/>
    </font>
    <font>
      <sz val="12"/>
      <color theme="0" tint="-0.14999847407452621"/>
      <name val="Times New Roman"/>
      <family val="1"/>
    </font>
    <font>
      <b/>
      <sz val="9"/>
      <color indexed="8"/>
      <name val="Arial"/>
      <family val="2"/>
    </font>
    <font>
      <sz val="10"/>
      <name val="Wingdings"/>
      <charset val="2"/>
    </font>
  </fonts>
  <fills count="10">
    <fill>
      <patternFill patternType="none"/>
    </fill>
    <fill>
      <patternFill patternType="gray125"/>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solid">
        <fgColor theme="0" tint="-0.249977111117893"/>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F0000"/>
        <bgColor indexed="64"/>
      </patternFill>
    </fill>
  </fills>
  <borders count="25">
    <border>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
      <left/>
      <right/>
      <top style="hair">
        <color auto="1"/>
      </top>
      <bottom style="hair">
        <color auto="1"/>
      </bottom>
      <diagonal/>
    </border>
    <border>
      <left/>
      <right style="hair">
        <color auto="1"/>
      </right>
      <top style="hair">
        <color auto="1"/>
      </top>
      <bottom style="hair">
        <color auto="1"/>
      </bottom>
      <diagonal/>
    </border>
    <border>
      <left/>
      <right/>
      <top style="hair">
        <color auto="1"/>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auto="1"/>
      </left>
      <right/>
      <top style="hair">
        <color auto="1"/>
      </top>
      <bottom style="hair">
        <color auto="1"/>
      </bottom>
      <diagonal/>
    </border>
  </borders>
  <cellStyleXfs count="5">
    <xf numFmtId="0" fontId="0" fillId="0" borderId="0"/>
    <xf numFmtId="168" fontId="1" fillId="0" borderId="0" applyFont="0" applyFill="0" applyBorder="0" applyAlignment="0" applyProtection="0"/>
    <xf numFmtId="0" fontId="4" fillId="0" borderId="0"/>
    <xf numFmtId="0" fontId="1" fillId="0" borderId="0"/>
    <xf numFmtId="0" fontId="1" fillId="0" borderId="0"/>
  </cellStyleXfs>
  <cellXfs count="289">
    <xf numFmtId="0" fontId="0" fillId="0" borderId="0" xfId="0"/>
    <xf numFmtId="0" fontId="0" fillId="0" borderId="0" xfId="0" applyFill="1"/>
    <xf numFmtId="0" fontId="0" fillId="0" borderId="0" xfId="0" applyFill="1" applyBorder="1"/>
    <xf numFmtId="0" fontId="26" fillId="0" borderId="0" xfId="0" applyFont="1" applyFill="1" applyBorder="1" applyAlignment="1">
      <alignment vertical="center"/>
    </xf>
    <xf numFmtId="0" fontId="30" fillId="0" borderId="0" xfId="0" applyFont="1" applyFill="1" applyBorder="1" applyAlignment="1">
      <alignment vertical="center"/>
    </xf>
    <xf numFmtId="0" fontId="33" fillId="0" borderId="0" xfId="0" applyFont="1" applyFill="1" applyBorder="1" applyAlignment="1" applyProtection="1">
      <alignment vertical="center"/>
    </xf>
    <xf numFmtId="1" fontId="2" fillId="0" borderId="0" xfId="0" applyNumberFormat="1" applyFont="1" applyFill="1" applyAlignment="1" applyProtection="1">
      <alignment horizontal="center" vertical="center" shrinkToFit="1"/>
    </xf>
    <xf numFmtId="0" fontId="0" fillId="0" borderId="0" xfId="0" applyFill="1" applyProtection="1"/>
    <xf numFmtId="0" fontId="37" fillId="0" borderId="0" xfId="0" applyFont="1" applyFill="1" applyAlignment="1" applyProtection="1"/>
    <xf numFmtId="0" fontId="0" fillId="0" borderId="0" xfId="0" applyFill="1" applyAlignment="1" applyProtection="1"/>
    <xf numFmtId="0" fontId="0" fillId="0" borderId="0" xfId="0" applyFill="1" applyAlignment="1"/>
    <xf numFmtId="1" fontId="35" fillId="0" borderId="0" xfId="0" quotePrefix="1" applyNumberFormat="1" applyFont="1" applyFill="1" applyBorder="1" applyAlignment="1" applyProtection="1">
      <alignment vertical="center"/>
    </xf>
    <xf numFmtId="1" fontId="35" fillId="0" borderId="0" xfId="0" applyNumberFormat="1" applyFont="1" applyFill="1" applyBorder="1" applyAlignment="1" applyProtection="1">
      <alignment vertical="center"/>
    </xf>
    <xf numFmtId="166" fontId="2" fillId="0" borderId="0" xfId="0" applyNumberFormat="1" applyFont="1" applyFill="1" applyAlignment="1" applyProtection="1">
      <alignment horizontal="center" vertical="center" shrinkToFit="1"/>
    </xf>
    <xf numFmtId="0" fontId="33" fillId="0" borderId="0" xfId="0" applyFont="1" applyFill="1" applyBorder="1" applyAlignment="1" applyProtection="1">
      <alignment horizontal="center" vertical="center"/>
    </xf>
    <xf numFmtId="166" fontId="33" fillId="0" borderId="0" xfId="0" applyNumberFormat="1" applyFont="1" applyFill="1" applyBorder="1" applyAlignment="1" applyProtection="1">
      <alignment horizontal="center" vertical="center"/>
    </xf>
    <xf numFmtId="0" fontId="11" fillId="0" borderId="0" xfId="0" applyFont="1" applyFill="1" applyBorder="1" applyAlignment="1" applyProtection="1">
      <alignment vertical="center"/>
    </xf>
    <xf numFmtId="166" fontId="0" fillId="0" borderId="0" xfId="0" applyNumberFormat="1" applyFill="1" applyAlignment="1">
      <alignment horizontal="center" vertical="center"/>
    </xf>
    <xf numFmtId="0" fontId="39" fillId="0" borderId="0" xfId="0" applyFont="1" applyFill="1" applyBorder="1" applyAlignment="1" applyProtection="1">
      <alignment vertical="center"/>
    </xf>
    <xf numFmtId="0" fontId="0" fillId="0" borderId="0" xfId="0" applyFill="1" applyProtection="1">
      <protection hidden="1"/>
    </xf>
    <xf numFmtId="0" fontId="39" fillId="0" borderId="0" xfId="0" applyFont="1" applyFill="1" applyBorder="1" applyAlignment="1">
      <alignment horizontal="center" vertical="center"/>
    </xf>
    <xf numFmtId="173" fontId="41" fillId="0" borderId="0" xfId="0" applyNumberFormat="1" applyFont="1" applyFill="1" applyBorder="1" applyAlignment="1">
      <alignment horizontal="center" vertical="center"/>
    </xf>
    <xf numFmtId="0" fontId="39" fillId="0" borderId="0" xfId="0" applyFont="1" applyFill="1" applyBorder="1" applyAlignment="1">
      <alignment vertical="center"/>
    </xf>
    <xf numFmtId="174" fontId="2" fillId="0" borderId="10" xfId="0" applyNumberFormat="1" applyFont="1" applyFill="1" applyBorder="1" applyAlignment="1">
      <alignment horizontal="center" vertical="center"/>
    </xf>
    <xf numFmtId="169" fontId="2" fillId="0" borderId="5" xfId="0" applyNumberFormat="1" applyFont="1" applyFill="1" applyBorder="1" applyAlignment="1">
      <alignment horizontal="center" vertical="center"/>
    </xf>
    <xf numFmtId="0" fontId="29" fillId="0" borderId="3" xfId="0" applyFont="1" applyFill="1" applyBorder="1" applyAlignment="1" applyProtection="1">
      <alignment horizontal="center" vertical="center"/>
      <protection locked="0"/>
    </xf>
    <xf numFmtId="166" fontId="42" fillId="0" borderId="9" xfId="0" applyNumberFormat="1" applyFont="1" applyFill="1" applyBorder="1" applyAlignment="1" applyProtection="1">
      <alignment horizontal="center" vertical="center"/>
      <protection locked="0"/>
    </xf>
    <xf numFmtId="0" fontId="29" fillId="0" borderId="7" xfId="0" applyFont="1" applyFill="1" applyBorder="1" applyAlignment="1" applyProtection="1">
      <alignment horizontal="center" vertical="center"/>
      <protection locked="0"/>
    </xf>
    <xf numFmtId="166" fontId="42" fillId="0" borderId="4" xfId="0" applyNumberFormat="1" applyFont="1" applyFill="1" applyBorder="1" applyAlignment="1" applyProtection="1">
      <alignment horizontal="center" vertical="center"/>
      <protection locked="0"/>
    </xf>
    <xf numFmtId="2" fontId="35" fillId="0" borderId="0" xfId="0" applyNumberFormat="1" applyFont="1" applyFill="1" applyBorder="1" applyAlignment="1" applyProtection="1">
      <alignment horizontal="center" vertical="center"/>
    </xf>
    <xf numFmtId="166" fontId="42" fillId="0" borderId="0" xfId="0" applyNumberFormat="1" applyFont="1" applyFill="1" applyBorder="1" applyAlignment="1" applyProtection="1">
      <alignment horizontal="center" vertical="center"/>
      <protection locked="0"/>
    </xf>
    <xf numFmtId="166" fontId="42" fillId="0" borderId="6" xfId="0" applyNumberFormat="1" applyFont="1" applyFill="1" applyBorder="1" applyAlignment="1" applyProtection="1">
      <alignment horizontal="center" vertical="center"/>
      <protection locked="0"/>
    </xf>
    <xf numFmtId="166" fontId="35" fillId="0" borderId="0" xfId="0" applyNumberFormat="1" applyFont="1" applyFill="1" applyBorder="1" applyAlignment="1" applyProtection="1">
      <alignment vertical="center"/>
    </xf>
    <xf numFmtId="0" fontId="2" fillId="0" borderId="0" xfId="0" applyFont="1" applyFill="1" applyBorder="1" applyAlignment="1" applyProtection="1">
      <alignment horizontal="center" vertical="center"/>
    </xf>
    <xf numFmtId="0" fontId="0" fillId="0" borderId="0" xfId="0" applyFill="1" applyAlignment="1" applyProtection="1">
      <alignment vertical="center" wrapText="1"/>
    </xf>
    <xf numFmtId="166" fontId="42" fillId="0" borderId="1" xfId="0" applyNumberFormat="1" applyFont="1" applyFill="1" applyBorder="1" applyAlignment="1" applyProtection="1">
      <alignment horizontal="center" vertical="center"/>
      <protection locked="0"/>
    </xf>
    <xf numFmtId="166" fontId="42" fillId="0" borderId="2" xfId="0" applyNumberFormat="1" applyFont="1" applyFill="1" applyBorder="1" applyAlignment="1" applyProtection="1">
      <alignment horizontal="center" vertical="center"/>
      <protection locked="0"/>
    </xf>
    <xf numFmtId="0" fontId="0" fillId="5" borderId="0" xfId="0" applyFill="1"/>
    <xf numFmtId="0" fontId="26" fillId="0" borderId="0" xfId="0" applyFont="1" applyFill="1" applyBorder="1" applyAlignment="1" applyProtection="1">
      <alignment vertical="center"/>
    </xf>
    <xf numFmtId="0" fontId="26" fillId="5" borderId="0" xfId="0" applyFont="1" applyFill="1" applyBorder="1" applyAlignment="1">
      <alignment vertical="center"/>
    </xf>
    <xf numFmtId="0" fontId="27" fillId="5" borderId="0" xfId="0" applyFont="1" applyFill="1" applyAlignment="1">
      <alignment horizontal="center" vertical="center"/>
    </xf>
    <xf numFmtId="0" fontId="30" fillId="0" borderId="0" xfId="0" applyFont="1" applyFill="1" applyBorder="1" applyAlignment="1" applyProtection="1">
      <alignment vertical="center"/>
    </xf>
    <xf numFmtId="0" fontId="30" fillId="5" borderId="0" xfId="0" applyFont="1" applyFill="1" applyBorder="1" applyAlignment="1">
      <alignment vertical="center"/>
    </xf>
    <xf numFmtId="0" fontId="48" fillId="5" borderId="0" xfId="0" applyFont="1" applyFill="1" applyBorder="1" applyAlignment="1">
      <alignment horizontal="center" vertical="center"/>
    </xf>
    <xf numFmtId="175" fontId="31" fillId="0" borderId="16" xfId="0" applyNumberFormat="1" applyFont="1" applyFill="1" applyBorder="1" applyAlignment="1" applyProtection="1">
      <alignment horizontal="center" vertical="center"/>
    </xf>
    <xf numFmtId="0" fontId="0" fillId="5" borderId="0" xfId="0" applyFill="1" applyBorder="1"/>
    <xf numFmtId="0" fontId="29" fillId="5" borderId="0" xfId="0" applyFont="1" applyFill="1" applyBorder="1" applyAlignment="1">
      <alignment vertical="center"/>
    </xf>
    <xf numFmtId="0" fontId="50" fillId="5" borderId="0" xfId="0" applyFont="1" applyFill="1" applyAlignment="1">
      <alignment horizontal="center" vertical="center"/>
    </xf>
    <xf numFmtId="0" fontId="31" fillId="0" borderId="16" xfId="0" applyFont="1" applyFill="1" applyBorder="1" applyAlignment="1" applyProtection="1">
      <alignment horizontal="center" vertical="center"/>
    </xf>
    <xf numFmtId="0" fontId="2" fillId="5" borderId="0" xfId="0" applyFont="1" applyFill="1" applyBorder="1" applyAlignment="1">
      <alignment horizontal="center" vertical="center"/>
    </xf>
    <xf numFmtId="0" fontId="33" fillId="5" borderId="0" xfId="0" applyFont="1" applyFill="1" applyBorder="1" applyAlignment="1">
      <alignment vertical="center"/>
    </xf>
    <xf numFmtId="1" fontId="3" fillId="5" borderId="0" xfId="0" applyNumberFormat="1" applyFont="1" applyFill="1" applyBorder="1" applyAlignment="1">
      <alignment vertical="center"/>
    </xf>
    <xf numFmtId="2" fontId="35" fillId="5" borderId="0" xfId="0" applyNumberFormat="1" applyFont="1" applyFill="1" applyBorder="1" applyAlignment="1">
      <alignment vertical="center"/>
    </xf>
    <xf numFmtId="0" fontId="2" fillId="5" borderId="0" xfId="0" applyFont="1" applyFill="1" applyBorder="1" applyAlignment="1">
      <alignment horizontal="center"/>
    </xf>
    <xf numFmtId="0" fontId="33" fillId="5" borderId="0" xfId="0" applyFont="1" applyFill="1" applyBorder="1" applyAlignment="1">
      <alignment horizontal="center"/>
    </xf>
    <xf numFmtId="0" fontId="26" fillId="0" borderId="0" xfId="0" applyFont="1" applyFill="1" applyBorder="1" applyAlignment="1" applyProtection="1">
      <alignment horizontal="center" vertical="center"/>
    </xf>
    <xf numFmtId="0" fontId="29" fillId="5" borderId="0" xfId="0" applyFont="1" applyFill="1" applyBorder="1"/>
    <xf numFmtId="0" fontId="0" fillId="0" borderId="0" xfId="0" applyFill="1" applyBorder="1" applyProtection="1"/>
    <xf numFmtId="0" fontId="0" fillId="0" borderId="0" xfId="0"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0" applyFont="1" applyFill="1" applyBorder="1" applyProtection="1"/>
    <xf numFmtId="176" fontId="54" fillId="0" borderId="0" xfId="0" applyNumberFormat="1" applyFont="1" applyFill="1" applyBorder="1" applyAlignment="1" applyProtection="1">
      <alignment horizontal="center"/>
    </xf>
    <xf numFmtId="176" fontId="12" fillId="0" borderId="0" xfId="0" applyNumberFormat="1" applyFont="1" applyFill="1" applyBorder="1" applyAlignment="1" applyProtection="1">
      <alignment horizontal="center"/>
    </xf>
    <xf numFmtId="0" fontId="8" fillId="5" borderId="0" xfId="0" applyFont="1" applyFill="1" applyBorder="1"/>
    <xf numFmtId="0" fontId="29" fillId="0" borderId="0" xfId="0" applyFont="1" applyFill="1" applyBorder="1" applyAlignment="1" applyProtection="1">
      <alignment vertical="center"/>
    </xf>
    <xf numFmtId="0" fontId="29" fillId="0" borderId="0" xfId="0" applyFont="1" applyFill="1" applyBorder="1" applyAlignment="1" applyProtection="1">
      <alignment horizontal="center" vertical="center"/>
    </xf>
    <xf numFmtId="0" fontId="8" fillId="0" borderId="0" xfId="0" applyFont="1" applyFill="1" applyBorder="1" applyAlignment="1" applyProtection="1">
      <alignment horizontal="center"/>
    </xf>
    <xf numFmtId="0" fontId="32" fillId="5" borderId="0" xfId="0" applyFont="1" applyFill="1" applyBorder="1"/>
    <xf numFmtId="0" fontId="57" fillId="5" borderId="0" xfId="0" applyFont="1" applyFill="1" applyBorder="1"/>
    <xf numFmtId="0" fontId="57" fillId="0" borderId="0" xfId="0" applyFont="1" applyFill="1" applyBorder="1" applyAlignment="1" applyProtection="1">
      <alignment horizontal="center" vertical="center"/>
    </xf>
    <xf numFmtId="0" fontId="57" fillId="5" borderId="0" xfId="0" applyFont="1" applyFill="1" applyBorder="1" applyAlignment="1">
      <alignment vertical="center"/>
    </xf>
    <xf numFmtId="174" fontId="2" fillId="0" borderId="10" xfId="0" applyNumberFormat="1" applyFont="1" applyFill="1" applyBorder="1" applyAlignment="1" applyProtection="1">
      <alignment horizontal="center" vertical="center"/>
    </xf>
    <xf numFmtId="169" fontId="2" fillId="0" borderId="5" xfId="0" applyNumberFormat="1" applyFont="1" applyFill="1" applyBorder="1" applyAlignment="1" applyProtection="1">
      <alignment horizontal="center" vertical="center"/>
    </xf>
    <xf numFmtId="0" fontId="29" fillId="0" borderId="7" xfId="0" applyFont="1" applyFill="1" applyBorder="1" applyAlignment="1" applyProtection="1">
      <alignment horizontal="center" vertical="center"/>
    </xf>
    <xf numFmtId="0" fontId="29" fillId="0" borderId="10" xfId="0" applyFont="1" applyFill="1" applyBorder="1" applyAlignment="1" applyProtection="1">
      <alignment horizontal="center" vertical="center"/>
    </xf>
    <xf numFmtId="0" fontId="29" fillId="0" borderId="5" xfId="0" applyFont="1" applyFill="1" applyBorder="1" applyAlignment="1" applyProtection="1">
      <alignment horizontal="center" vertical="center"/>
    </xf>
    <xf numFmtId="0" fontId="29" fillId="5" borderId="0" xfId="0" applyFont="1" applyFill="1" applyAlignment="1">
      <alignment horizontal="center"/>
    </xf>
    <xf numFmtId="0" fontId="8" fillId="5" borderId="0" xfId="0" applyFont="1" applyFill="1"/>
    <xf numFmtId="0" fontId="9" fillId="5" borderId="0" xfId="0" applyFont="1" applyFill="1" applyBorder="1" applyAlignment="1">
      <alignment vertical="center" wrapText="1"/>
    </xf>
    <xf numFmtId="0" fontId="46" fillId="5" borderId="0" xfId="0" applyFont="1" applyFill="1"/>
    <xf numFmtId="0" fontId="29" fillId="5" borderId="0" xfId="0" applyFont="1" applyFill="1"/>
    <xf numFmtId="0" fontId="30" fillId="5" borderId="0" xfId="0" applyFont="1" applyFill="1" applyAlignment="1">
      <alignment horizontal="center" vertical="center"/>
    </xf>
    <xf numFmtId="0" fontId="29" fillId="5" borderId="0" xfId="0" applyFont="1" applyFill="1" applyAlignment="1">
      <alignment horizontal="center" vertical="center"/>
    </xf>
    <xf numFmtId="169" fontId="2" fillId="5" borderId="0" xfId="0" applyNumberFormat="1" applyFont="1" applyFill="1" applyBorder="1" applyAlignment="1">
      <alignment horizontal="center" vertical="center"/>
    </xf>
    <xf numFmtId="0" fontId="0" fillId="5" borderId="0" xfId="0" applyFill="1" applyProtection="1"/>
    <xf numFmtId="0" fontId="29" fillId="5" borderId="0" xfId="0" applyFont="1" applyFill="1" applyAlignment="1" applyProtection="1">
      <alignment horizontal="center" vertical="center"/>
    </xf>
    <xf numFmtId="0" fontId="29" fillId="5" borderId="0" xfId="0" applyFont="1" applyFill="1" applyProtection="1"/>
    <xf numFmtId="2" fontId="0" fillId="5" borderId="0" xfId="0" applyNumberFormat="1" applyFill="1"/>
    <xf numFmtId="0" fontId="29" fillId="5" borderId="0" xfId="0" applyFont="1" applyFill="1" applyBorder="1" applyAlignment="1" applyProtection="1">
      <alignment horizontal="center" vertical="center"/>
    </xf>
    <xf numFmtId="0" fontId="8" fillId="5" borderId="0" xfId="0" applyFont="1" applyFill="1" applyAlignment="1">
      <alignment horizontal="center" vertical="center"/>
    </xf>
    <xf numFmtId="0" fontId="0" fillId="5" borderId="0" xfId="0" applyFill="1" applyAlignment="1">
      <alignment horizontal="center" vertical="center"/>
    </xf>
    <xf numFmtId="0" fontId="3" fillId="2" borderId="0" xfId="2" applyFont="1" applyFill="1" applyAlignment="1" applyProtection="1">
      <alignment vertical="center"/>
    </xf>
    <xf numFmtId="0" fontId="3" fillId="2" borderId="0" xfId="2" applyFont="1" applyFill="1" applyAlignment="1" applyProtection="1">
      <alignment horizontal="center" vertical="center"/>
    </xf>
    <xf numFmtId="0" fontId="0" fillId="2" borderId="0" xfId="0" applyFill="1" applyProtection="1"/>
    <xf numFmtId="0" fontId="4" fillId="2" borderId="0" xfId="2" applyFill="1" applyAlignment="1" applyProtection="1">
      <alignment vertical="center"/>
    </xf>
    <xf numFmtId="0" fontId="20" fillId="2" borderId="0" xfId="0" applyFont="1" applyFill="1" applyProtection="1"/>
    <xf numFmtId="0" fontId="20" fillId="2" borderId="0" xfId="0" applyFont="1" applyFill="1" applyAlignment="1" applyProtection="1">
      <alignment horizontal="center" vertical="center"/>
    </xf>
    <xf numFmtId="0" fontId="0" fillId="2" borderId="0" xfId="0" applyFont="1" applyFill="1" applyBorder="1" applyProtection="1"/>
    <xf numFmtId="0" fontId="16" fillId="2" borderId="0" xfId="0" applyFont="1" applyFill="1" applyBorder="1" applyProtection="1"/>
    <xf numFmtId="0" fontId="2" fillId="2" borderId="0" xfId="2" applyFont="1" applyFill="1" applyAlignment="1" applyProtection="1">
      <alignment vertical="center"/>
    </xf>
    <xf numFmtId="0" fontId="15" fillId="2" borderId="0" xfId="0" applyFont="1" applyFill="1" applyBorder="1" applyAlignment="1" applyProtection="1">
      <alignment horizontal="center" vertical="center"/>
    </xf>
    <xf numFmtId="0" fontId="2" fillId="2" borderId="0" xfId="2" applyFont="1" applyFill="1" applyAlignment="1" applyProtection="1">
      <alignment horizontal="center" vertical="center"/>
    </xf>
    <xf numFmtId="0" fontId="17" fillId="2" borderId="0" xfId="0" applyFont="1" applyFill="1" applyBorder="1" applyAlignment="1" applyProtection="1">
      <alignment horizontal="center"/>
    </xf>
    <xf numFmtId="20" fontId="18" fillId="2" borderId="0" xfId="0" applyNumberFormat="1" applyFont="1" applyFill="1" applyBorder="1" applyAlignment="1" applyProtection="1">
      <alignment horizontal="center" vertical="center"/>
    </xf>
    <xf numFmtId="177" fontId="0" fillId="2" borderId="0" xfId="0" applyNumberFormat="1" applyFill="1" applyProtection="1"/>
    <xf numFmtId="0" fontId="10" fillId="2" borderId="0" xfId="0" applyFont="1" applyFill="1" applyAlignment="1" applyProtection="1">
      <alignment horizontal="center" vertical="center"/>
    </xf>
    <xf numFmtId="14" fontId="6" fillId="2" borderId="0" xfId="0" applyNumberFormat="1" applyFont="1" applyFill="1" applyAlignment="1" applyProtection="1">
      <alignment horizontal="center" vertical="center"/>
    </xf>
    <xf numFmtId="0" fontId="13" fillId="2" borderId="0" xfId="0" applyFont="1" applyFill="1" applyAlignment="1" applyProtection="1">
      <alignment horizontal="center"/>
    </xf>
    <xf numFmtId="0" fontId="1" fillId="2" borderId="3" xfId="0" applyFont="1" applyFill="1" applyBorder="1" applyAlignment="1" applyProtection="1">
      <alignment horizontal="center" vertical="center"/>
    </xf>
    <xf numFmtId="14" fontId="14" fillId="2" borderId="3" xfId="4" applyNumberFormat="1" applyFont="1" applyFill="1" applyBorder="1" applyAlignment="1" applyProtection="1">
      <alignment horizontal="center"/>
    </xf>
    <xf numFmtId="14" fontId="14" fillId="2" borderId="3" xfId="4" applyNumberFormat="1" applyFont="1" applyFill="1" applyBorder="1" applyAlignment="1" applyProtection="1">
      <alignment horizontal="center" vertical="center"/>
    </xf>
    <xf numFmtId="0" fontId="2" fillId="0" borderId="3" xfId="2" applyFont="1" applyFill="1" applyBorder="1" applyAlignment="1" applyProtection="1">
      <alignment vertical="center"/>
      <protection locked="0"/>
    </xf>
    <xf numFmtId="0" fontId="1" fillId="0" borderId="16" xfId="0" applyFont="1" applyFill="1" applyBorder="1" applyProtection="1">
      <protection locked="0"/>
    </xf>
    <xf numFmtId="0" fontId="21" fillId="0" borderId="0" xfId="0" applyNumberFormat="1" applyFont="1" applyFill="1" applyAlignment="1" applyProtection="1">
      <alignment horizontal="center"/>
      <protection locked="0"/>
    </xf>
    <xf numFmtId="0" fontId="29" fillId="5" borderId="0" xfId="0" applyFont="1" applyFill="1" applyAlignment="1">
      <alignment horizontal="left"/>
    </xf>
    <xf numFmtId="0" fontId="1" fillId="5" borderId="0" xfId="0" applyFont="1" applyFill="1" applyAlignment="1">
      <alignment horizontal="center" vertical="center"/>
    </xf>
    <xf numFmtId="0" fontId="56" fillId="5" borderId="0" xfId="0" applyFont="1" applyFill="1"/>
    <xf numFmtId="14" fontId="56" fillId="5" borderId="0" xfId="0" applyNumberFormat="1" applyFont="1" applyFill="1"/>
    <xf numFmtId="0" fontId="5" fillId="5" borderId="0" xfId="0" applyFont="1" applyFill="1"/>
    <xf numFmtId="14" fontId="14" fillId="5" borderId="21" xfId="4" applyNumberFormat="1" applyFont="1" applyFill="1" applyBorder="1"/>
    <xf numFmtId="14" fontId="14" fillId="5" borderId="22" xfId="4" applyNumberFormat="1" applyFont="1" applyFill="1" applyBorder="1"/>
    <xf numFmtId="14" fontId="14" fillId="5" borderId="23" xfId="4" applyNumberFormat="1" applyFont="1" applyFill="1" applyBorder="1"/>
    <xf numFmtId="0" fontId="44" fillId="5" borderId="0" xfId="0" applyFont="1" applyFill="1" applyBorder="1" applyAlignment="1">
      <alignment horizontal="center" vertical="center"/>
    </xf>
    <xf numFmtId="1" fontId="29" fillId="5" borderId="0" xfId="0" applyNumberFormat="1" applyFont="1" applyFill="1" applyAlignment="1">
      <alignment horizontal="center"/>
    </xf>
    <xf numFmtId="1" fontId="0" fillId="5" borderId="0" xfId="0" applyNumberFormat="1" applyFill="1"/>
    <xf numFmtId="0" fontId="44" fillId="5" borderId="0" xfId="0" applyFont="1" applyFill="1" applyBorder="1" applyAlignment="1">
      <alignment horizontal="center"/>
    </xf>
    <xf numFmtId="0" fontId="24" fillId="0" borderId="0" xfId="0" applyFont="1" applyFill="1" applyAlignment="1" applyProtection="1">
      <alignment horizontal="center" vertical="center"/>
    </xf>
    <xf numFmtId="0" fontId="28" fillId="0" borderId="0" xfId="0" applyFont="1" applyFill="1" applyAlignment="1" applyProtection="1">
      <alignment horizontal="center" vertical="center"/>
    </xf>
    <xf numFmtId="0" fontId="27" fillId="0" borderId="0" xfId="0" applyFont="1" applyFill="1" applyAlignment="1" applyProtection="1">
      <alignment horizontal="center" vertical="center"/>
    </xf>
    <xf numFmtId="0" fontId="29" fillId="0" borderId="0" xfId="0" applyFont="1" applyFill="1" applyBorder="1" applyAlignment="1" applyProtection="1"/>
    <xf numFmtId="0" fontId="0" fillId="0" borderId="0" xfId="0" applyFill="1" applyAlignment="1" applyProtection="1">
      <alignment horizontal="right"/>
    </xf>
    <xf numFmtId="0" fontId="27" fillId="0" borderId="0" xfId="0" applyFont="1" applyFill="1" applyBorder="1" applyAlignment="1" applyProtection="1">
      <alignment horizontal="center" vertical="center"/>
    </xf>
    <xf numFmtId="0" fontId="0" fillId="0" borderId="0" xfId="0" applyFill="1" applyAlignment="1" applyProtection="1">
      <alignment horizontal="center" vertical="center"/>
    </xf>
    <xf numFmtId="0" fontId="8" fillId="0" borderId="0" xfId="0" applyFont="1" applyFill="1" applyProtection="1"/>
    <xf numFmtId="0" fontId="51" fillId="0" borderId="0" xfId="0" applyFont="1" applyFill="1" applyAlignment="1" applyProtection="1">
      <alignment horizontal="center"/>
    </xf>
    <xf numFmtId="14" fontId="52" fillId="0" borderId="0" xfId="0" applyNumberFormat="1" applyFont="1" applyFill="1" applyAlignment="1" applyProtection="1">
      <alignment horizontal="center"/>
    </xf>
    <xf numFmtId="0" fontId="8" fillId="0" borderId="0" xfId="0" applyFont="1" applyFill="1" applyBorder="1" applyAlignment="1" applyProtection="1">
      <alignment horizontal="center" vertical="center"/>
      <protection locked="0"/>
    </xf>
    <xf numFmtId="0" fontId="56" fillId="0" borderId="0" xfId="0" applyFont="1" applyFill="1"/>
    <xf numFmtId="0" fontId="29" fillId="0" borderId="0" xfId="0" applyFont="1" applyFill="1" applyProtection="1"/>
    <xf numFmtId="0" fontId="8" fillId="0" borderId="0" xfId="0" applyFont="1" applyFill="1" applyAlignment="1" applyProtection="1">
      <alignment horizontal="center" vertical="center"/>
    </xf>
    <xf numFmtId="0" fontId="58" fillId="0" borderId="0" xfId="0" applyFont="1" applyFill="1" applyAlignment="1" applyProtection="1">
      <alignment horizontal="left"/>
    </xf>
    <xf numFmtId="0" fontId="8" fillId="0" borderId="0" xfId="0" applyFont="1" applyFill="1" applyAlignment="1" applyProtection="1"/>
    <xf numFmtId="0" fontId="8" fillId="0" borderId="0" xfId="0" applyFont="1" applyFill="1" applyAlignment="1" applyProtection="1">
      <alignment horizontal="center"/>
    </xf>
    <xf numFmtId="0" fontId="11" fillId="0" borderId="0" xfId="0" applyFont="1" applyFill="1" applyAlignment="1" applyProtection="1">
      <alignment horizontal="center"/>
    </xf>
    <xf numFmtId="0" fontId="0" fillId="5" borderId="0" xfId="0" applyFill="1" applyProtection="1">
      <protection hidden="1"/>
    </xf>
    <xf numFmtId="173" fontId="31" fillId="5" borderId="0" xfId="0" applyNumberFormat="1" applyFont="1" applyFill="1" applyAlignment="1">
      <alignment horizontal="center" vertical="center"/>
    </xf>
    <xf numFmtId="0" fontId="0" fillId="5" borderId="0" xfId="0" applyFill="1" applyAlignment="1">
      <alignment horizontal="right"/>
    </xf>
    <xf numFmtId="0" fontId="6" fillId="5" borderId="0" xfId="0" applyFont="1" applyFill="1" applyProtection="1"/>
    <xf numFmtId="0" fontId="1" fillId="5" borderId="0" xfId="0" applyFont="1" applyFill="1" applyAlignment="1" applyProtection="1">
      <alignment horizontal="center" vertical="center"/>
      <protection hidden="1"/>
    </xf>
    <xf numFmtId="0" fontId="13" fillId="5" borderId="0" xfId="0" applyFont="1" applyFill="1" applyProtection="1"/>
    <xf numFmtId="0" fontId="6" fillId="5" borderId="0" xfId="0" applyFont="1" applyFill="1" applyProtection="1">
      <protection hidden="1"/>
    </xf>
    <xf numFmtId="0" fontId="6" fillId="5" borderId="0" xfId="0" applyFont="1" applyFill="1"/>
    <xf numFmtId="0" fontId="13" fillId="5" borderId="0" xfId="0" applyFont="1" applyFill="1" applyProtection="1">
      <protection hidden="1"/>
    </xf>
    <xf numFmtId="0" fontId="13" fillId="5" borderId="0" xfId="0" applyFont="1" applyFill="1"/>
    <xf numFmtId="2" fontId="35" fillId="5" borderId="0" xfId="0" applyNumberFormat="1" applyFont="1" applyFill="1" applyBorder="1" applyAlignment="1" applyProtection="1">
      <alignment horizontal="center" vertical="center"/>
    </xf>
    <xf numFmtId="0" fontId="36" fillId="5" borderId="0" xfId="0" applyFont="1" applyFill="1" applyProtection="1"/>
    <xf numFmtId="173" fontId="2" fillId="5" borderId="0" xfId="0" applyNumberFormat="1" applyFont="1" applyFill="1" applyAlignment="1">
      <alignment horizontal="center" vertical="center"/>
    </xf>
    <xf numFmtId="0" fontId="36" fillId="5" borderId="0" xfId="0" applyFont="1" applyFill="1" applyAlignment="1">
      <alignment horizontal="center"/>
    </xf>
    <xf numFmtId="0" fontId="36" fillId="5" borderId="0" xfId="0" applyFont="1" applyFill="1" applyProtection="1">
      <protection hidden="1"/>
    </xf>
    <xf numFmtId="0" fontId="36" fillId="5" borderId="0" xfId="0" applyFont="1" applyFill="1"/>
    <xf numFmtId="0" fontId="33" fillId="5" borderId="0" xfId="0" applyFont="1" applyFill="1"/>
    <xf numFmtId="0" fontId="33" fillId="5" borderId="0" xfId="0" applyFont="1" applyFill="1" applyAlignment="1">
      <alignment horizontal="center" vertical="center"/>
    </xf>
    <xf numFmtId="166" fontId="36" fillId="5" borderId="0" xfId="0" applyNumberFormat="1" applyFont="1" applyFill="1"/>
    <xf numFmtId="166" fontId="36" fillId="5" borderId="0" xfId="0" applyNumberFormat="1" applyFont="1" applyFill="1" applyProtection="1">
      <protection hidden="1"/>
    </xf>
    <xf numFmtId="0" fontId="7" fillId="5" borderId="0" xfId="2" applyFont="1" applyFill="1" applyBorder="1" applyAlignment="1">
      <alignment horizontal="center" vertical="center"/>
    </xf>
    <xf numFmtId="0" fontId="33" fillId="5" borderId="0" xfId="0" applyFont="1" applyFill="1" applyAlignment="1"/>
    <xf numFmtId="0" fontId="24" fillId="0" borderId="0" xfId="0" applyFont="1" applyFill="1" applyAlignment="1">
      <alignment horizontal="center" vertical="center"/>
    </xf>
    <xf numFmtId="173" fontId="25" fillId="0" borderId="0" xfId="0" applyNumberFormat="1" applyFont="1" applyFill="1" applyAlignment="1">
      <alignment horizontal="center" vertical="center"/>
    </xf>
    <xf numFmtId="0" fontId="27" fillId="0" borderId="0" xfId="0" applyFont="1" applyFill="1" applyBorder="1" applyAlignment="1">
      <alignment horizontal="center" vertical="center"/>
    </xf>
    <xf numFmtId="0" fontId="23" fillId="0" borderId="0" xfId="0" applyFont="1" applyFill="1"/>
    <xf numFmtId="0" fontId="27" fillId="0" borderId="0" xfId="0" applyFont="1" applyFill="1" applyAlignment="1">
      <alignment horizontal="center" vertical="center"/>
    </xf>
    <xf numFmtId="0" fontId="28" fillId="0" borderId="0" xfId="0" applyFont="1" applyFill="1" applyAlignment="1">
      <alignment horizontal="center" vertical="center"/>
    </xf>
    <xf numFmtId="0" fontId="29" fillId="0" borderId="0" xfId="0" applyFont="1" applyFill="1" applyBorder="1" applyAlignment="1"/>
    <xf numFmtId="173" fontId="31" fillId="0" borderId="0" xfId="0" applyNumberFormat="1" applyFont="1" applyFill="1" applyAlignment="1">
      <alignment horizontal="center" vertical="center"/>
    </xf>
    <xf numFmtId="0" fontId="59" fillId="0" borderId="0" xfId="0" applyFont="1" applyFill="1" applyBorder="1" applyAlignment="1" applyProtection="1">
      <alignment horizontal="center" vertical="center"/>
      <protection hidden="1"/>
    </xf>
    <xf numFmtId="0" fontId="0" fillId="0" borderId="0" xfId="0" applyFill="1" applyBorder="1" applyAlignment="1">
      <alignment horizontal="right"/>
    </xf>
    <xf numFmtId="0" fontId="29" fillId="0" borderId="0" xfId="0" applyFont="1" applyFill="1" applyBorder="1" applyAlignment="1" applyProtection="1">
      <alignment horizontal="center" vertical="center"/>
      <protection hidden="1"/>
    </xf>
    <xf numFmtId="0" fontId="34" fillId="0" borderId="0" xfId="0" applyFont="1" applyFill="1" applyAlignment="1">
      <alignment horizontal="center" vertical="center"/>
    </xf>
    <xf numFmtId="173" fontId="31" fillId="0" borderId="0" xfId="0" applyNumberFormat="1" applyFont="1" applyFill="1" applyAlignment="1" applyProtection="1">
      <alignment horizontal="center" vertical="center"/>
    </xf>
    <xf numFmtId="173" fontId="25" fillId="0" borderId="0" xfId="0" applyNumberFormat="1" applyFont="1" applyFill="1" applyAlignment="1" applyProtection="1">
      <alignment horizontal="center" vertical="center"/>
    </xf>
    <xf numFmtId="0" fontId="0" fillId="0" borderId="0" xfId="0" applyFill="1" applyAlignment="1" applyProtection="1">
      <alignment horizontal="center"/>
    </xf>
    <xf numFmtId="1" fontId="0" fillId="0" borderId="0" xfId="0" applyNumberFormat="1" applyFont="1" applyFill="1" applyProtection="1"/>
    <xf numFmtId="0" fontId="37" fillId="0" borderId="0" xfId="0" applyFont="1" applyFill="1" applyProtection="1"/>
    <xf numFmtId="173" fontId="38" fillId="0" borderId="0" xfId="0" applyNumberFormat="1" applyFont="1" applyFill="1" applyAlignment="1" applyProtection="1">
      <alignment horizontal="left"/>
    </xf>
    <xf numFmtId="0" fontId="29" fillId="0" borderId="0" xfId="0" applyFont="1" applyFill="1" applyBorder="1"/>
    <xf numFmtId="0" fontId="8" fillId="0" borderId="0" xfId="0" applyFont="1" applyFill="1" applyBorder="1"/>
    <xf numFmtId="0" fontId="6" fillId="0" borderId="0" xfId="0" applyFont="1" applyFill="1" applyProtection="1"/>
    <xf numFmtId="0" fontId="13" fillId="0" borderId="0" xfId="0" applyFont="1" applyFill="1" applyProtection="1"/>
    <xf numFmtId="0" fontId="11" fillId="0" borderId="0" xfId="0" applyFont="1" applyFill="1" applyBorder="1"/>
    <xf numFmtId="0" fontId="40" fillId="0" borderId="0" xfId="0" applyFont="1" applyFill="1" applyBorder="1"/>
    <xf numFmtId="0" fontId="29" fillId="0" borderId="0" xfId="0" applyFont="1" applyFill="1" applyBorder="1" applyAlignment="1">
      <alignment vertical="center"/>
    </xf>
    <xf numFmtId="0" fontId="29" fillId="0" borderId="0" xfId="0" applyFont="1" applyFill="1" applyAlignment="1">
      <alignment horizontal="center"/>
    </xf>
    <xf numFmtId="0" fontId="43" fillId="0" borderId="0" xfId="0" applyFont="1" applyFill="1" applyProtection="1"/>
    <xf numFmtId="0" fontId="0" fillId="0" borderId="0" xfId="0" applyFill="1" applyBorder="1" applyProtection="1">
      <protection hidden="1"/>
    </xf>
    <xf numFmtId="178" fontId="0" fillId="2" borderId="0" xfId="0" applyNumberFormat="1" applyFill="1" applyProtection="1"/>
    <xf numFmtId="0" fontId="1" fillId="2" borderId="0" xfId="0" applyFont="1" applyFill="1" applyProtection="1"/>
    <xf numFmtId="179" fontId="61" fillId="0" borderId="3" xfId="2" applyNumberFormat="1" applyFont="1" applyFill="1" applyBorder="1" applyAlignment="1" applyProtection="1">
      <alignment horizontal="center" vertical="center"/>
      <protection locked="0"/>
    </xf>
    <xf numFmtId="20" fontId="18" fillId="2" borderId="17" xfId="0" applyNumberFormat="1" applyFont="1" applyFill="1" applyBorder="1" applyAlignment="1" applyProtection="1">
      <alignment horizontal="center" vertical="center"/>
    </xf>
    <xf numFmtId="0" fontId="0" fillId="7" borderId="0" xfId="0" applyFill="1" applyProtection="1"/>
    <xf numFmtId="0" fontId="1" fillId="2" borderId="0" xfId="0" applyFont="1" applyFill="1" applyAlignment="1" applyProtection="1">
      <alignment horizontal="center" vertical="center"/>
    </xf>
    <xf numFmtId="0" fontId="0" fillId="2" borderId="0" xfId="0" applyFill="1" applyAlignment="1" applyProtection="1">
      <alignment horizontal="center" vertical="center"/>
    </xf>
    <xf numFmtId="0" fontId="19" fillId="2" borderId="16" xfId="0" applyFont="1" applyFill="1" applyBorder="1" applyAlignment="1" applyProtection="1">
      <alignment horizontal="center" vertical="center"/>
    </xf>
    <xf numFmtId="2" fontId="19" fillId="2" borderId="16" xfId="0" applyNumberFormat="1" applyFont="1" applyFill="1" applyBorder="1" applyAlignment="1" applyProtection="1">
      <alignment horizontal="center" vertical="center"/>
    </xf>
    <xf numFmtId="20" fontId="19" fillId="2" borderId="16" xfId="0" applyNumberFormat="1" applyFont="1" applyFill="1" applyBorder="1" applyAlignment="1" applyProtection="1">
      <alignment horizontal="center" vertical="center"/>
    </xf>
    <xf numFmtId="0" fontId="17" fillId="2" borderId="15" xfId="0" applyFont="1" applyFill="1" applyBorder="1" applyAlignment="1" applyProtection="1">
      <alignment horizontal="center"/>
    </xf>
    <xf numFmtId="0" fontId="17" fillId="2" borderId="12" xfId="0" applyFont="1" applyFill="1" applyBorder="1" applyAlignment="1" applyProtection="1">
      <alignment horizontal="center"/>
    </xf>
    <xf numFmtId="14" fontId="1" fillId="0" borderId="16" xfId="0" applyNumberFormat="1" applyFont="1" applyFill="1" applyBorder="1" applyAlignment="1" applyProtection="1">
      <alignment horizontal="center"/>
      <protection locked="0"/>
    </xf>
    <xf numFmtId="0" fontId="0" fillId="0" borderId="16" xfId="0" applyFill="1" applyBorder="1" applyAlignment="1" applyProtection="1">
      <alignment horizontal="center"/>
      <protection locked="0"/>
    </xf>
    <xf numFmtId="0" fontId="21" fillId="2" borderId="15" xfId="0" applyFont="1" applyFill="1" applyBorder="1" applyAlignment="1" applyProtection="1">
      <alignment horizontal="center"/>
    </xf>
    <xf numFmtId="0" fontId="21" fillId="2" borderId="14" xfId="0" applyFont="1" applyFill="1" applyBorder="1" applyAlignment="1" applyProtection="1">
      <alignment horizontal="center"/>
    </xf>
    <xf numFmtId="0" fontId="21" fillId="2" borderId="12" xfId="0" applyFont="1" applyFill="1" applyBorder="1" applyAlignment="1" applyProtection="1">
      <alignment horizontal="center"/>
    </xf>
    <xf numFmtId="0" fontId="15" fillId="2" borderId="13" xfId="0" applyFont="1" applyFill="1" applyBorder="1" applyAlignment="1" applyProtection="1">
      <alignment horizontal="center" vertical="center"/>
    </xf>
    <xf numFmtId="0" fontId="15" fillId="2" borderId="8" xfId="0" applyFont="1" applyFill="1" applyBorder="1" applyAlignment="1" applyProtection="1">
      <alignment horizontal="center" vertical="center"/>
    </xf>
    <xf numFmtId="0" fontId="15" fillId="2" borderId="11" xfId="0" applyFont="1" applyFill="1" applyBorder="1" applyAlignment="1" applyProtection="1">
      <alignment horizontal="center" vertical="center"/>
    </xf>
    <xf numFmtId="0" fontId="15" fillId="2" borderId="15" xfId="0" applyFont="1" applyFill="1" applyBorder="1" applyAlignment="1" applyProtection="1">
      <alignment horizontal="center" vertical="center"/>
    </xf>
    <xf numFmtId="0" fontId="15" fillId="2" borderId="14" xfId="0" applyFont="1" applyFill="1" applyBorder="1" applyAlignment="1" applyProtection="1">
      <alignment horizontal="center" vertical="center"/>
    </xf>
    <xf numFmtId="0" fontId="15" fillId="2" borderId="12" xfId="0" applyFont="1" applyFill="1" applyBorder="1" applyAlignment="1" applyProtection="1">
      <alignment horizontal="center" vertical="center"/>
    </xf>
    <xf numFmtId="0" fontId="0" fillId="2" borderId="0" xfId="0" applyFill="1" applyAlignment="1" applyProtection="1">
      <alignment horizontal="center"/>
    </xf>
    <xf numFmtId="0" fontId="0" fillId="2" borderId="0" xfId="0" applyFill="1" applyAlignment="1" applyProtection="1">
      <alignment horizontal="right" vertical="center"/>
    </xf>
    <xf numFmtId="2" fontId="60" fillId="2" borderId="0" xfId="0" applyNumberFormat="1" applyFont="1" applyFill="1" applyAlignment="1" applyProtection="1">
      <alignment horizontal="center" vertical="center"/>
    </xf>
    <xf numFmtId="0" fontId="1" fillId="2" borderId="0" xfId="0" applyFont="1" applyFill="1" applyAlignment="1" applyProtection="1">
      <alignment horizontal="center" vertical="center" wrapText="1"/>
    </xf>
    <xf numFmtId="0" fontId="1" fillId="2" borderId="0" xfId="0" applyFont="1" applyFill="1" applyAlignment="1" applyProtection="1">
      <alignment horizontal="center" vertical="center"/>
    </xf>
    <xf numFmtId="0" fontId="0" fillId="2" borderId="0" xfId="0" applyFill="1" applyAlignment="1" applyProtection="1">
      <alignment horizontal="center" vertical="center"/>
    </xf>
    <xf numFmtId="4" fontId="2" fillId="2" borderId="0" xfId="0" applyNumberFormat="1" applyFont="1" applyFill="1" applyAlignment="1" applyProtection="1">
      <alignment horizontal="center" vertical="center"/>
    </xf>
    <xf numFmtId="0" fontId="2" fillId="2" borderId="0" xfId="0" applyFont="1" applyFill="1" applyAlignment="1" applyProtection="1">
      <alignment horizontal="center" vertical="center"/>
    </xf>
    <xf numFmtId="0" fontId="2" fillId="2" borderId="0" xfId="0" applyNumberFormat="1" applyFont="1" applyFill="1" applyAlignment="1" applyProtection="1">
      <alignment horizontal="center" vertical="center"/>
    </xf>
    <xf numFmtId="14" fontId="1" fillId="0" borderId="24" xfId="0" applyNumberFormat="1" applyFont="1" applyFill="1" applyBorder="1" applyAlignment="1" applyProtection="1">
      <alignment horizontal="center"/>
      <protection locked="0"/>
    </xf>
    <xf numFmtId="14" fontId="1" fillId="0" borderId="18" xfId="0" applyNumberFormat="1" applyFont="1" applyFill="1" applyBorder="1" applyAlignment="1" applyProtection="1">
      <alignment horizontal="center"/>
      <protection locked="0"/>
    </xf>
    <xf numFmtId="14" fontId="1" fillId="0" borderId="19" xfId="0" applyNumberFormat="1" applyFont="1" applyFill="1" applyBorder="1" applyAlignment="1" applyProtection="1">
      <alignment horizontal="center"/>
      <protection locked="0"/>
    </xf>
    <xf numFmtId="0" fontId="26" fillId="0" borderId="0" xfId="0" applyFont="1" applyFill="1" applyBorder="1" applyAlignment="1">
      <alignment horizontal="right" vertical="center"/>
    </xf>
    <xf numFmtId="0" fontId="26" fillId="0" borderId="0" xfId="0" applyFont="1" applyFill="1" applyBorder="1" applyAlignment="1">
      <alignment horizontal="center" vertical="center"/>
    </xf>
    <xf numFmtId="0" fontId="30" fillId="0" borderId="0" xfId="0" applyFont="1" applyFill="1" applyBorder="1" applyAlignment="1" applyProtection="1">
      <alignment horizontal="center" vertical="center"/>
    </xf>
    <xf numFmtId="0" fontId="30" fillId="0" borderId="0" xfId="0" applyFont="1" applyFill="1" applyBorder="1" applyAlignment="1" applyProtection="1">
      <alignment horizontal="right" vertical="center"/>
    </xf>
    <xf numFmtId="14" fontId="32" fillId="0" borderId="0" xfId="0" applyNumberFormat="1" applyFont="1" applyFill="1" applyBorder="1" applyAlignment="1" applyProtection="1">
      <alignment horizontal="left" vertical="center"/>
    </xf>
    <xf numFmtId="0" fontId="28" fillId="0" borderId="0" xfId="0" applyFont="1" applyFill="1" applyAlignment="1">
      <alignment horizontal="center" vertical="center"/>
    </xf>
    <xf numFmtId="0" fontId="0" fillId="0" borderId="0" xfId="0" applyFill="1" applyAlignment="1" applyProtection="1">
      <alignment horizontal="center"/>
    </xf>
    <xf numFmtId="0" fontId="33" fillId="0" borderId="0" xfId="0" applyFont="1" applyFill="1" applyBorder="1" applyAlignment="1" applyProtection="1">
      <alignment horizontal="center" vertical="center"/>
    </xf>
    <xf numFmtId="0" fontId="33" fillId="0" borderId="0" xfId="0" applyFont="1" applyFill="1" applyBorder="1" applyAlignment="1" applyProtection="1">
      <alignment horizontal="center" vertical="center"/>
      <protection locked="0"/>
    </xf>
    <xf numFmtId="0" fontId="2" fillId="0" borderId="0" xfId="0" applyFont="1" applyFill="1" applyBorder="1" applyAlignment="1" applyProtection="1">
      <alignment horizontal="center" vertical="center"/>
    </xf>
    <xf numFmtId="1" fontId="35" fillId="0" borderId="0" xfId="0" applyNumberFormat="1" applyFont="1" applyFill="1" applyBorder="1" applyAlignment="1" applyProtection="1">
      <alignment horizontal="center" vertical="center"/>
    </xf>
    <xf numFmtId="166" fontId="33" fillId="0" borderId="0" xfId="0" applyNumberFormat="1" applyFont="1" applyFill="1" applyBorder="1" applyAlignment="1" applyProtection="1">
      <alignment horizontal="center" vertical="center"/>
    </xf>
    <xf numFmtId="0" fontId="33" fillId="6" borderId="0" xfId="0" applyFont="1" applyFill="1" applyBorder="1" applyAlignment="1" applyProtection="1">
      <alignment horizontal="center" vertical="center"/>
      <protection locked="0"/>
    </xf>
    <xf numFmtId="0" fontId="0" fillId="0" borderId="0" xfId="0" applyFill="1" applyAlignment="1">
      <alignment horizontal="center" vertical="center" wrapText="1"/>
    </xf>
    <xf numFmtId="0" fontId="2" fillId="6" borderId="0" xfId="0" applyFont="1" applyFill="1" applyBorder="1" applyAlignment="1" applyProtection="1">
      <alignment horizontal="center" vertical="center"/>
    </xf>
    <xf numFmtId="1" fontId="35" fillId="0" borderId="18" xfId="0" applyNumberFormat="1" applyFont="1" applyFill="1" applyBorder="1" applyAlignment="1" applyProtection="1">
      <alignment horizontal="center" vertical="center"/>
      <protection locked="0"/>
    </xf>
    <xf numFmtId="1" fontId="35" fillId="0" borderId="19" xfId="0" applyNumberFormat="1" applyFont="1" applyFill="1" applyBorder="1" applyAlignment="1" applyProtection="1">
      <alignment horizontal="center" vertical="center"/>
      <protection locked="0"/>
    </xf>
    <xf numFmtId="0" fontId="33" fillId="3" borderId="0" xfId="0" applyFont="1" applyFill="1" applyBorder="1" applyAlignment="1" applyProtection="1">
      <alignment horizontal="center" vertical="center"/>
      <protection locked="0"/>
    </xf>
    <xf numFmtId="0" fontId="2" fillId="3" borderId="0" xfId="0" applyFont="1" applyFill="1" applyBorder="1" applyAlignment="1" applyProtection="1">
      <alignment horizontal="center" vertical="center"/>
    </xf>
    <xf numFmtId="0" fontId="33" fillId="7" borderId="0" xfId="0" applyFont="1" applyFill="1" applyBorder="1" applyAlignment="1" applyProtection="1">
      <alignment horizontal="center" vertical="center"/>
      <protection locked="0"/>
    </xf>
    <xf numFmtId="0" fontId="2" fillId="7" borderId="0" xfId="0" applyFont="1" applyFill="1" applyBorder="1" applyAlignment="1" applyProtection="1">
      <alignment horizontal="center" vertical="center"/>
    </xf>
    <xf numFmtId="0" fontId="33" fillId="4" borderId="0" xfId="0" applyFont="1" applyFill="1" applyBorder="1" applyAlignment="1" applyProtection="1">
      <alignment horizontal="center" vertical="center"/>
      <protection locked="0"/>
    </xf>
    <xf numFmtId="0" fontId="2" fillId="4" borderId="0" xfId="0" applyFont="1" applyFill="1" applyBorder="1" applyAlignment="1" applyProtection="1">
      <alignment horizontal="center" vertical="center"/>
    </xf>
    <xf numFmtId="166" fontId="35" fillId="0" borderId="18" xfId="0" applyNumberFormat="1" applyFont="1" applyFill="1" applyBorder="1" applyAlignment="1" applyProtection="1">
      <alignment horizontal="center" vertical="center"/>
      <protection locked="0"/>
    </xf>
    <xf numFmtId="166" fontId="35" fillId="0" borderId="19" xfId="0" applyNumberFormat="1" applyFont="1" applyFill="1" applyBorder="1" applyAlignment="1" applyProtection="1">
      <alignment horizontal="center" vertical="center"/>
      <protection locked="0"/>
    </xf>
    <xf numFmtId="166" fontId="35" fillId="0" borderId="0" xfId="0" applyNumberFormat="1" applyFont="1" applyFill="1" applyBorder="1" applyAlignment="1" applyProtection="1">
      <alignment horizontal="center" vertical="center"/>
    </xf>
    <xf numFmtId="0" fontId="33" fillId="8" borderId="0" xfId="0" applyFont="1" applyFill="1" applyBorder="1" applyAlignment="1" applyProtection="1">
      <alignment horizontal="center" vertical="center"/>
      <protection locked="0"/>
    </xf>
    <xf numFmtId="0" fontId="2" fillId="8" borderId="0" xfId="0" applyFont="1" applyFill="1" applyBorder="1" applyAlignment="1" applyProtection="1">
      <alignment horizontal="center" vertical="center"/>
    </xf>
    <xf numFmtId="0" fontId="11" fillId="0" borderId="10"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5" xfId="0" applyFont="1" applyFill="1" applyBorder="1" applyAlignment="1">
      <alignment horizontal="center" vertical="center"/>
    </xf>
    <xf numFmtId="0" fontId="33" fillId="9" borderId="0" xfId="0" applyFont="1" applyFill="1" applyBorder="1" applyAlignment="1" applyProtection="1">
      <alignment horizontal="center" vertical="center"/>
      <protection locked="0"/>
    </xf>
    <xf numFmtId="0" fontId="2" fillId="9" borderId="0" xfId="0" applyFont="1" applyFill="1" applyBorder="1" applyAlignment="1" applyProtection="1">
      <alignment horizontal="center" vertical="center"/>
    </xf>
    <xf numFmtId="1" fontId="22" fillId="0" borderId="20" xfId="0" applyNumberFormat="1" applyFont="1" applyFill="1" applyBorder="1" applyAlignment="1" applyProtection="1">
      <alignment horizontal="center" vertical="center"/>
    </xf>
    <xf numFmtId="1" fontId="35" fillId="0" borderId="0" xfId="0" applyNumberFormat="1" applyFont="1" applyFill="1" applyBorder="1" applyAlignment="1" applyProtection="1">
      <alignment horizontal="center" vertical="center"/>
      <protection locked="0"/>
    </xf>
    <xf numFmtId="0" fontId="22" fillId="0" borderId="0" xfId="0" applyFont="1" applyFill="1" applyAlignment="1" applyProtection="1">
      <alignment horizontal="center" vertical="center"/>
    </xf>
    <xf numFmtId="1" fontId="35" fillId="0" borderId="0" xfId="0" quotePrefix="1" applyNumberFormat="1" applyFont="1" applyFill="1" applyBorder="1" applyAlignment="1" applyProtection="1">
      <alignment horizontal="center" vertical="center"/>
    </xf>
    <xf numFmtId="166" fontId="35" fillId="5" borderId="0" xfId="0" applyNumberFormat="1" applyFont="1" applyFill="1" applyBorder="1" applyAlignment="1" applyProtection="1">
      <alignment horizontal="center" vertical="center"/>
    </xf>
    <xf numFmtId="0" fontId="0" fillId="0" borderId="0" xfId="0" applyFill="1" applyBorder="1" applyAlignment="1" applyProtection="1">
      <alignment horizontal="center"/>
    </xf>
    <xf numFmtId="0" fontId="45" fillId="0" borderId="0" xfId="0" applyFont="1" applyFill="1" applyBorder="1" applyAlignment="1" applyProtection="1">
      <alignment horizontal="center" vertical="center" wrapText="1"/>
    </xf>
    <xf numFmtId="0" fontId="0" fillId="0" borderId="0" xfId="0" applyFill="1" applyBorder="1" applyAlignment="1" applyProtection="1">
      <alignment horizontal="center"/>
      <protection locked="0"/>
    </xf>
    <xf numFmtId="173" fontId="2" fillId="5" borderId="0" xfId="0" applyNumberFormat="1" applyFont="1" applyFill="1" applyAlignment="1">
      <alignment horizontal="center" vertical="center"/>
    </xf>
    <xf numFmtId="0" fontId="33" fillId="5" borderId="0" xfId="0" applyFont="1" applyFill="1" applyAlignment="1">
      <alignment horizontal="center"/>
    </xf>
    <xf numFmtId="0" fontId="47" fillId="5" borderId="0" xfId="0" applyFont="1" applyFill="1" applyAlignment="1">
      <alignment horizontal="center" vertical="center" wrapText="1"/>
    </xf>
    <xf numFmtId="173" fontId="36" fillId="5" borderId="0" xfId="0" applyNumberFormat="1" applyFont="1" applyFill="1" applyAlignment="1" applyProtection="1">
      <alignment horizontal="center"/>
      <protection hidden="1"/>
    </xf>
    <xf numFmtId="0" fontId="26" fillId="0" borderId="0" xfId="0" applyFont="1" applyFill="1" applyBorder="1" applyAlignment="1" applyProtection="1">
      <alignment horizontal="center" vertical="center"/>
    </xf>
    <xf numFmtId="0" fontId="49" fillId="0" borderId="0" xfId="0" applyFont="1" applyFill="1" applyBorder="1" applyAlignment="1" applyProtection="1">
      <alignment horizontal="left" vertical="center"/>
    </xf>
    <xf numFmtId="1" fontId="0" fillId="0" borderId="0" xfId="0" applyNumberFormat="1" applyFill="1" applyAlignment="1" applyProtection="1">
      <alignment horizontal="center"/>
    </xf>
    <xf numFmtId="1" fontId="3" fillId="5" borderId="3" xfId="0" applyNumberFormat="1" applyFont="1" applyFill="1" applyBorder="1" applyAlignment="1">
      <alignment horizontal="center" vertical="center"/>
    </xf>
    <xf numFmtId="0" fontId="8" fillId="0" borderId="0" xfId="0" applyFont="1" applyFill="1" applyBorder="1" applyAlignment="1" applyProtection="1">
      <alignment horizontal="center" vertical="center"/>
    </xf>
    <xf numFmtId="0" fontId="29" fillId="0" borderId="0" xfId="0" applyFont="1" applyFill="1" applyBorder="1" applyAlignment="1" applyProtection="1">
      <alignment horizontal="center" vertical="center"/>
    </xf>
    <xf numFmtId="0" fontId="22" fillId="0" borderId="24" xfId="0" applyFont="1" applyFill="1" applyBorder="1" applyAlignment="1" applyProtection="1">
      <alignment horizontal="center" vertical="center"/>
    </xf>
    <xf numFmtId="0" fontId="22" fillId="0" borderId="18" xfId="0" applyFont="1" applyFill="1" applyBorder="1" applyAlignment="1" applyProtection="1">
      <alignment horizontal="center" vertical="center"/>
    </xf>
    <xf numFmtId="0" fontId="22" fillId="0" borderId="19" xfId="0" applyFont="1" applyFill="1" applyBorder="1" applyAlignment="1" applyProtection="1">
      <alignment horizontal="center" vertical="center"/>
    </xf>
    <xf numFmtId="0" fontId="30" fillId="0" borderId="3" xfId="0" applyFont="1" applyFill="1" applyBorder="1" applyAlignment="1" applyProtection="1">
      <alignment horizontal="center" vertical="center"/>
    </xf>
    <xf numFmtId="0" fontId="1" fillId="5" borderId="0" xfId="0" applyFont="1" applyFill="1" applyAlignment="1">
      <alignment horizontal="center" textRotation="90"/>
    </xf>
    <xf numFmtId="0" fontId="0" fillId="5" borderId="0" xfId="0" applyFill="1" applyAlignment="1">
      <alignment horizontal="center" textRotation="90"/>
    </xf>
    <xf numFmtId="0" fontId="9" fillId="5" borderId="0" xfId="0" applyFont="1" applyFill="1" applyBorder="1" applyAlignment="1" applyProtection="1">
      <alignment horizontal="center" vertical="center" wrapText="1"/>
    </xf>
    <xf numFmtId="0" fontId="29" fillId="5" borderId="9" xfId="0" applyFont="1" applyFill="1" applyBorder="1" applyAlignment="1">
      <alignment horizontal="center"/>
    </xf>
    <xf numFmtId="0" fontId="0" fillId="5" borderId="9" xfId="0" applyFill="1" applyBorder="1" applyAlignment="1">
      <alignment horizontal="center"/>
    </xf>
  </cellXfs>
  <cellStyles count="5">
    <cellStyle name="Euro" xfId="1"/>
    <cellStyle name="Normal" xfId="0" builtinId="0"/>
    <cellStyle name="Normal 2" xfId="3"/>
    <cellStyle name="Normal_calendrier_auto_CalendrierMatriciel" xfId="4"/>
    <cellStyle name="Normal_URSSAF" xfId="2"/>
  </cellStyles>
  <dxfs count="97">
    <dxf>
      <fill>
        <patternFill>
          <bgColor theme="8" tint="0.39994506668294322"/>
        </patternFill>
      </fill>
    </dxf>
    <dxf>
      <fill>
        <patternFill>
          <bgColor theme="4" tint="0.79998168889431442"/>
        </patternFill>
      </fill>
    </dxf>
    <dxf>
      <fill>
        <patternFill>
          <bgColor rgb="FF92D050"/>
        </patternFill>
      </fill>
    </dxf>
    <dxf>
      <fill>
        <patternFill>
          <bgColor rgb="FFFFC000"/>
        </patternFill>
      </fill>
    </dxf>
    <dxf>
      <fill>
        <patternFill>
          <bgColor rgb="FF00B0F0"/>
        </patternFill>
      </fill>
    </dxf>
    <dxf>
      <font>
        <color rgb="FF9C0006"/>
      </font>
      <fill>
        <patternFill>
          <bgColor theme="9" tint="-0.24994659260841701"/>
        </patternFill>
      </fill>
    </dxf>
    <dxf>
      <font>
        <color theme="0"/>
      </font>
    </dxf>
    <dxf>
      <fill>
        <patternFill>
          <bgColor rgb="FFFFC000"/>
        </patternFill>
      </fill>
    </dxf>
    <dxf>
      <fill>
        <patternFill>
          <bgColor theme="8" tint="0.39994506668294322"/>
        </patternFill>
      </fill>
    </dxf>
    <dxf>
      <fill>
        <patternFill>
          <bgColor theme="4" tint="0.79998168889431442"/>
        </patternFill>
      </fill>
    </dxf>
    <dxf>
      <fill>
        <patternFill>
          <bgColor rgb="FF92D050"/>
        </patternFill>
      </fill>
    </dxf>
    <dxf>
      <fill>
        <patternFill>
          <bgColor rgb="FFFFC000"/>
        </patternFill>
      </fill>
    </dxf>
    <dxf>
      <fill>
        <patternFill>
          <bgColor rgb="FF00B0F0"/>
        </patternFill>
      </fill>
    </dxf>
    <dxf>
      <font>
        <color rgb="FF9C0006"/>
      </font>
      <fill>
        <patternFill>
          <bgColor theme="9" tint="-0.24994659260841701"/>
        </patternFill>
      </fill>
    </dxf>
    <dxf>
      <font>
        <color theme="0"/>
      </font>
    </dxf>
    <dxf>
      <fill>
        <patternFill>
          <bgColor rgb="FFFFC000"/>
        </patternFill>
      </fill>
    </dxf>
    <dxf>
      <fill>
        <patternFill>
          <bgColor theme="8" tint="0.39994506668294322"/>
        </patternFill>
      </fill>
    </dxf>
    <dxf>
      <fill>
        <patternFill>
          <bgColor theme="4" tint="0.79998168889431442"/>
        </patternFill>
      </fill>
    </dxf>
    <dxf>
      <fill>
        <patternFill>
          <bgColor rgb="FF92D050"/>
        </patternFill>
      </fill>
    </dxf>
    <dxf>
      <fill>
        <patternFill>
          <bgColor rgb="FFFFC000"/>
        </patternFill>
      </fill>
    </dxf>
    <dxf>
      <fill>
        <patternFill>
          <bgColor rgb="FF00B0F0"/>
        </patternFill>
      </fill>
    </dxf>
    <dxf>
      <font>
        <color rgb="FF9C0006"/>
      </font>
      <fill>
        <patternFill>
          <bgColor theme="9" tint="-0.24994659260841701"/>
        </patternFill>
      </fill>
    </dxf>
    <dxf>
      <font>
        <color theme="0"/>
      </font>
    </dxf>
    <dxf>
      <fill>
        <patternFill>
          <bgColor rgb="FFFFC000"/>
        </patternFill>
      </fill>
    </dxf>
    <dxf>
      <fill>
        <patternFill>
          <bgColor theme="8" tint="0.39994506668294322"/>
        </patternFill>
      </fill>
    </dxf>
    <dxf>
      <fill>
        <patternFill>
          <bgColor theme="4" tint="0.79998168889431442"/>
        </patternFill>
      </fill>
    </dxf>
    <dxf>
      <fill>
        <patternFill>
          <bgColor rgb="FF92D050"/>
        </patternFill>
      </fill>
    </dxf>
    <dxf>
      <fill>
        <patternFill>
          <bgColor rgb="FFFFC000"/>
        </patternFill>
      </fill>
    </dxf>
    <dxf>
      <fill>
        <patternFill>
          <bgColor rgb="FF00B0F0"/>
        </patternFill>
      </fill>
    </dxf>
    <dxf>
      <font>
        <color rgb="FF9C0006"/>
      </font>
      <fill>
        <patternFill>
          <bgColor theme="9" tint="-0.24994659260841701"/>
        </patternFill>
      </fill>
    </dxf>
    <dxf>
      <font>
        <color theme="0"/>
      </font>
    </dxf>
    <dxf>
      <fill>
        <patternFill>
          <bgColor rgb="FFFFC000"/>
        </patternFill>
      </fill>
    </dxf>
    <dxf>
      <font>
        <color theme="0"/>
      </font>
      <fill>
        <patternFill patternType="none">
          <bgColor auto="1"/>
        </patternFill>
      </fill>
    </dxf>
    <dxf>
      <font>
        <b/>
        <i val="0"/>
      </font>
    </dxf>
    <dxf>
      <font>
        <color theme="0"/>
      </font>
      <border>
        <vertical/>
        <horizontal/>
      </border>
    </dxf>
    <dxf>
      <font>
        <color rgb="FF9C0006"/>
      </font>
      <fill>
        <patternFill>
          <bgColor theme="0" tint="-0.14996795556505021"/>
        </patternFill>
      </fill>
    </dxf>
    <dxf>
      <fill>
        <patternFill>
          <bgColor theme="8" tint="0.39994506668294322"/>
        </patternFill>
      </fill>
    </dxf>
    <dxf>
      <fill>
        <patternFill>
          <bgColor theme="4" tint="0.79998168889431442"/>
        </patternFill>
      </fill>
    </dxf>
    <dxf>
      <font>
        <color auto="1"/>
      </font>
      <fill>
        <patternFill>
          <bgColor theme="4" tint="0.79998168889431442"/>
        </patternFill>
      </fill>
    </dxf>
    <dxf>
      <fill>
        <patternFill>
          <bgColor rgb="FF92D050"/>
        </patternFill>
      </fill>
    </dxf>
    <dxf>
      <fill>
        <patternFill>
          <bgColor rgb="FFFFC000"/>
        </patternFill>
      </fill>
    </dxf>
    <dxf>
      <fill>
        <patternFill>
          <bgColor rgb="FF00B0F0"/>
        </patternFill>
      </fill>
    </dxf>
    <dxf>
      <font>
        <color rgb="FF9C0006"/>
      </font>
      <fill>
        <patternFill>
          <bgColor theme="9" tint="-0.24994659260841701"/>
        </patternFill>
      </fill>
    </dxf>
    <dxf>
      <font>
        <color theme="0"/>
      </font>
    </dxf>
    <dxf>
      <fill>
        <patternFill>
          <bgColor rgb="FFFFC000"/>
        </patternFill>
      </fill>
    </dxf>
    <dxf>
      <fill>
        <patternFill>
          <bgColor rgb="FFFFC000"/>
        </patternFill>
      </fill>
    </dxf>
    <dxf>
      <fill>
        <patternFill>
          <bgColor theme="0" tint="-0.24994659260841701"/>
        </patternFill>
      </fill>
    </dxf>
    <dxf>
      <fill>
        <patternFill>
          <bgColor theme="0" tint="-0.14996795556505021"/>
        </patternFill>
      </fill>
    </dxf>
    <dxf>
      <fill>
        <patternFill>
          <bgColor rgb="FFFF0000"/>
        </patternFill>
      </fill>
    </dxf>
    <dxf>
      <fill>
        <patternFill>
          <bgColor rgb="FF92D050"/>
        </patternFill>
      </fill>
    </dxf>
    <dxf>
      <fill>
        <patternFill>
          <bgColor rgb="FFFFC000"/>
        </patternFill>
      </fill>
    </dxf>
    <dxf>
      <fill>
        <patternFill>
          <bgColor rgb="FF00B0F0"/>
        </patternFill>
      </fill>
    </dxf>
    <dxf>
      <font>
        <color rgb="FF9C0006"/>
      </font>
      <fill>
        <patternFill>
          <bgColor theme="9" tint="-0.24994659260841701"/>
        </patternFill>
      </fill>
    </dxf>
    <dxf>
      <fill>
        <patternFill>
          <bgColor theme="8" tint="0.39994506668294322"/>
        </patternFill>
      </fill>
    </dxf>
    <dxf>
      <font>
        <color theme="0"/>
      </font>
    </dxf>
    <dxf>
      <fill>
        <patternFill>
          <bgColor rgb="FFFFC000"/>
        </patternFill>
      </fill>
    </dxf>
    <dxf>
      <fill>
        <patternFill>
          <bgColor theme="0" tint="-0.24994659260841701"/>
        </patternFill>
      </fill>
    </dxf>
    <dxf>
      <fill>
        <patternFill>
          <bgColor theme="0" tint="-0.14996795556505021"/>
        </patternFill>
      </fill>
    </dxf>
    <dxf>
      <font>
        <color theme="0"/>
      </font>
    </dxf>
    <dxf>
      <font>
        <b/>
        <i val="0"/>
      </font>
      <fill>
        <patternFill>
          <bgColor theme="0" tint="-0.14996795556505021"/>
        </patternFill>
      </fill>
    </dxf>
    <dxf>
      <fill>
        <patternFill>
          <bgColor theme="0" tint="-0.14996795556505021"/>
        </patternFill>
      </fill>
    </dxf>
    <dxf>
      <fill>
        <patternFill>
          <bgColor theme="0" tint="-0.14996795556505021"/>
        </patternFill>
      </fill>
    </dxf>
    <dxf>
      <font>
        <color theme="0"/>
      </font>
    </dxf>
    <dxf>
      <font>
        <b/>
        <i val="0"/>
        <color rgb="FFFF0000"/>
      </font>
    </dxf>
    <dxf>
      <font>
        <b val="0"/>
        <i/>
        <color auto="1"/>
      </font>
    </dxf>
    <dxf>
      <fill>
        <patternFill>
          <bgColor theme="4" tint="0.79998168889431442"/>
        </patternFill>
      </fill>
    </dxf>
    <dxf>
      <fill>
        <patternFill>
          <bgColor theme="4" tint="0.79998168889431442"/>
        </patternFill>
      </fill>
    </dxf>
    <dxf>
      <font>
        <b/>
        <i val="0"/>
      </font>
    </dxf>
    <dxf>
      <font>
        <b/>
        <i val="0"/>
      </font>
    </dxf>
    <dxf>
      <font>
        <b/>
        <i val="0"/>
      </font>
    </dxf>
    <dxf>
      <font>
        <b/>
        <i val="0"/>
      </font>
    </dxf>
    <dxf>
      <font>
        <b/>
        <i val="0"/>
      </font>
    </dxf>
    <dxf>
      <font>
        <b/>
        <i val="0"/>
      </font>
    </dxf>
    <dxf>
      <font>
        <b/>
        <i val="0"/>
        <color auto="1"/>
      </font>
      <fill>
        <patternFill patternType="none">
          <bgColor auto="1"/>
        </patternFill>
      </fill>
    </dxf>
    <dxf>
      <font>
        <b/>
        <i val="0"/>
      </font>
    </dxf>
    <dxf>
      <font>
        <b/>
        <i val="0"/>
      </font>
    </dxf>
    <dxf>
      <font>
        <b/>
        <i val="0"/>
      </font>
    </dxf>
    <dxf>
      <font>
        <color rgb="FF9C0006"/>
      </font>
      <fill>
        <patternFill>
          <bgColor rgb="FFFFC7CE"/>
        </patternFill>
      </fill>
    </dxf>
    <dxf>
      <font>
        <b/>
        <i val="0"/>
      </font>
    </dxf>
    <dxf>
      <font>
        <b/>
        <i val="0"/>
      </font>
    </dxf>
    <dxf>
      <fill>
        <gradientFill degree="90">
          <stop position="0">
            <color theme="0"/>
          </stop>
          <stop position="0.5">
            <color rgb="FFFFFF00"/>
          </stop>
          <stop position="1">
            <color theme="0"/>
          </stop>
        </gradientFill>
      </fill>
    </dxf>
    <dxf>
      <fill>
        <gradientFill degree="90">
          <stop position="0">
            <color theme="0"/>
          </stop>
          <stop position="0.5">
            <color rgb="FF92D050"/>
          </stop>
          <stop position="1">
            <color theme="0"/>
          </stop>
        </gradientFill>
      </fill>
    </dxf>
    <dxf>
      <fill>
        <gradientFill degree="90">
          <stop position="0">
            <color theme="0"/>
          </stop>
          <stop position="0.5">
            <color rgb="FFFFC000"/>
          </stop>
          <stop position="1">
            <color theme="0"/>
          </stop>
        </gradientFill>
      </fill>
    </dxf>
    <dxf>
      <fill>
        <gradientFill degree="90">
          <stop position="0">
            <color theme="0"/>
          </stop>
          <stop position="0.5">
            <color rgb="FF00B0F0"/>
          </stop>
          <stop position="1">
            <color theme="0"/>
          </stop>
        </gradientFill>
      </fill>
    </dxf>
    <dxf>
      <font>
        <color rgb="FF9C0006"/>
      </font>
      <fill>
        <gradientFill degree="90">
          <stop position="0">
            <color theme="0"/>
          </stop>
          <stop position="0.5">
            <color theme="9" tint="-0.25098422193060094"/>
          </stop>
          <stop position="1">
            <color theme="0"/>
          </stop>
        </gradientFill>
      </fill>
    </dxf>
    <dxf>
      <fill>
        <gradientFill degree="90">
          <stop position="0">
            <color theme="0"/>
          </stop>
          <stop position="0.5">
            <color theme="8" tint="0.40000610370189521"/>
          </stop>
          <stop position="1">
            <color theme="0"/>
          </stop>
        </gradientFill>
      </fill>
    </dxf>
    <dxf>
      <fill>
        <patternFill>
          <bgColor rgb="FFFFC000"/>
        </patternFill>
      </fill>
    </dxf>
    <dxf>
      <fill>
        <patternFill>
          <bgColor theme="0" tint="-0.24994659260841701"/>
        </patternFill>
      </fill>
    </dxf>
    <dxf>
      <fill>
        <patternFill>
          <bgColor theme="0" tint="-0.14996795556505021"/>
        </patternFill>
      </fill>
    </dxf>
    <dxf>
      <fill>
        <gradientFill degree="90">
          <stop position="0">
            <color theme="0"/>
          </stop>
          <stop position="0.5">
            <color rgb="FF92D050"/>
          </stop>
          <stop position="1">
            <color theme="0"/>
          </stop>
        </gradientFill>
      </fill>
    </dxf>
    <dxf>
      <fill>
        <gradientFill degree="90">
          <stop position="0">
            <color theme="0"/>
          </stop>
          <stop position="0.5">
            <color rgb="FFFFC000"/>
          </stop>
          <stop position="1">
            <color theme="0"/>
          </stop>
        </gradientFill>
      </fill>
    </dxf>
    <dxf>
      <fill>
        <gradientFill degree="90">
          <stop position="0">
            <color theme="0"/>
          </stop>
          <stop position="0.5">
            <color rgb="FF00B0F0"/>
          </stop>
          <stop position="1">
            <color theme="0"/>
          </stop>
        </gradientFill>
      </fill>
    </dxf>
    <dxf>
      <font>
        <color rgb="FF9C0006"/>
      </font>
      <fill>
        <gradientFill degree="90">
          <stop position="0">
            <color theme="0"/>
          </stop>
          <stop position="0.5">
            <color theme="9" tint="-0.25098422193060094"/>
          </stop>
          <stop position="1">
            <color theme="0"/>
          </stop>
        </gradientFill>
      </fill>
    </dxf>
    <dxf>
      <fill>
        <gradientFill degree="90">
          <stop position="0">
            <color theme="0"/>
          </stop>
          <stop position="0.5">
            <color theme="8" tint="0.40000610370189521"/>
          </stop>
          <stop position="1">
            <color theme="0"/>
          </stop>
        </gradientFill>
      </fill>
    </dxf>
    <dxf>
      <fill>
        <patternFill>
          <bgColor rgb="FFFFC000"/>
        </patternFill>
      </fill>
    </dxf>
    <dxf>
      <fill>
        <patternFill>
          <bgColor theme="0" tint="-0.24994659260841701"/>
        </patternFill>
      </fill>
    </dxf>
    <dxf>
      <fill>
        <patternFill>
          <bgColor theme="0" tint="-0.1499679555650502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66"/>
      <color rgb="FF66FF66"/>
      <color rgb="FFFFFF99"/>
      <color rgb="FFFFCC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76200</xdr:colOff>
      <xdr:row>1</xdr:row>
      <xdr:rowOff>19050</xdr:rowOff>
    </xdr:from>
    <xdr:ext cx="2343150" cy="609600"/>
    <xdr:sp macro="" textlink="">
      <xdr:nvSpPr>
        <xdr:cNvPr id="2" name="Rectangle à coins arrondis 1"/>
        <xdr:cNvSpPr/>
      </xdr:nvSpPr>
      <xdr:spPr bwMode="auto">
        <a:xfrm>
          <a:off x="76200" y="19050"/>
          <a:ext cx="2343150" cy="609600"/>
        </a:xfrm>
        <a:prstGeom prst="wedgeRoundRectCallout">
          <a:avLst>
            <a:gd name="adj1" fmla="val -33572"/>
            <a:gd name="adj2" fmla="val 93378"/>
            <a:gd name="adj3" fmla="val 16667"/>
          </a:avLst>
        </a:prstGeom>
        <a:solidFill>
          <a:srgbClr val="FFFFFF"/>
        </a:solidFill>
        <a:ln w="9525" cap="flat" cmpd="sng" algn="ct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round/>
          <a:headEnd type="none" w="med" len="med"/>
          <a:tailEnd type="none" w="med" len="med"/>
        </a:ln>
        <a:effectLst>
          <a:outerShdw blurRad="50800" dist="38100" dir="2700000" algn="tl" rotWithShape="0">
            <a:prstClr val="black">
              <a:alpha val="40000"/>
            </a:prstClr>
          </a:outerShdw>
        </a:effectLst>
      </xdr:spPr>
      <xdr:txBody>
        <a:bodyPr vertOverflow="clip" horzOverflow="clip" wrap="square" lIns="18288" tIns="0" rIns="0" bIns="0" rtlCol="0" anchor="t" upright="1">
          <a:noAutofit/>
        </a:bodyPr>
        <a:lstStyle/>
        <a:p>
          <a:pPr algn="l"/>
          <a:r>
            <a:rPr lang="fr-FR" sz="1000"/>
            <a:t>Ici renseigné les quatre</a:t>
          </a:r>
          <a:r>
            <a:rPr lang="fr-FR" sz="1000" baseline="0"/>
            <a:t> premiers caractères de votre Mot de Passe. en respectant Majuscule et minuscule.</a:t>
          </a:r>
          <a:endParaRPr lang="fr-FR" sz="1000"/>
        </a:p>
      </xdr:txBody>
    </xdr:sp>
    <xdr:clientData/>
  </xdr:oneCellAnchor>
  <xdr:oneCellAnchor>
    <xdr:from>
      <xdr:col>0</xdr:col>
      <xdr:colOff>742950</xdr:colOff>
      <xdr:row>9</xdr:row>
      <xdr:rowOff>66675</xdr:rowOff>
    </xdr:from>
    <xdr:ext cx="1133476" cy="173169"/>
    <xdr:sp macro="" textlink="">
      <xdr:nvSpPr>
        <xdr:cNvPr id="3" name="Rectangle à coins arrondis 2"/>
        <xdr:cNvSpPr/>
      </xdr:nvSpPr>
      <xdr:spPr bwMode="auto">
        <a:xfrm>
          <a:off x="742950" y="1790700"/>
          <a:ext cx="1133476" cy="173169"/>
        </a:xfrm>
        <a:prstGeom prst="wedgeRoundRectCallout">
          <a:avLst>
            <a:gd name="adj1" fmla="val -47723"/>
            <a:gd name="adj2" fmla="val 131255"/>
            <a:gd name="adj3" fmla="val 16667"/>
          </a:avLst>
        </a:prstGeom>
        <a:solidFill>
          <a:srgbClr val="FFFFFF"/>
        </a:solidFill>
        <a:ln w="9525" cap="flat" cmpd="sng" algn="ct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round/>
          <a:headEnd type="none" w="med" len="med"/>
          <a:tailEnd type="none" w="med" len="med"/>
        </a:ln>
        <a:effectLst>
          <a:outerShdw blurRad="50800" dist="38100" dir="2700000" algn="tl" rotWithShape="0">
            <a:prstClr val="black">
              <a:alpha val="40000"/>
            </a:prstClr>
          </a:outerShdw>
        </a:effectLst>
      </xdr:spPr>
      <xdr:txBody>
        <a:bodyPr vertOverflow="clip" horzOverflow="clip" wrap="square" lIns="18288" tIns="0" rIns="0" bIns="0" rtlCol="0" anchor="t" upright="1">
          <a:spAutoFit/>
        </a:bodyPr>
        <a:lstStyle/>
        <a:p>
          <a:pPr algn="l"/>
          <a:r>
            <a:rPr lang="fr-FR" sz="1000"/>
            <a:t>Ici renseigné l'année</a:t>
          </a:r>
        </a:p>
      </xdr:txBody>
    </xdr:sp>
    <xdr:clientData/>
  </xdr:oneCellAnchor>
  <xdr:oneCellAnchor>
    <xdr:from>
      <xdr:col>1</xdr:col>
      <xdr:colOff>19050</xdr:colOff>
      <xdr:row>15</xdr:row>
      <xdr:rowOff>57150</xdr:rowOff>
    </xdr:from>
    <xdr:ext cx="1133476" cy="692672"/>
    <xdr:sp macro="" textlink="">
      <xdr:nvSpPr>
        <xdr:cNvPr id="4" name="Rectangle à coins arrondis 3"/>
        <xdr:cNvSpPr/>
      </xdr:nvSpPr>
      <xdr:spPr bwMode="auto">
        <a:xfrm>
          <a:off x="809625" y="2943225"/>
          <a:ext cx="1133476" cy="692672"/>
        </a:xfrm>
        <a:prstGeom prst="wedgeRoundRectCallout">
          <a:avLst>
            <a:gd name="adj1" fmla="val 63201"/>
            <a:gd name="adj2" fmla="val 50124"/>
            <a:gd name="adj3" fmla="val 16667"/>
          </a:avLst>
        </a:prstGeom>
        <a:solidFill>
          <a:srgbClr val="FFFFFF"/>
        </a:solidFill>
        <a:ln w="9525" cap="flat" cmpd="sng" algn="ct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round/>
          <a:headEnd type="none" w="med" len="med"/>
          <a:tailEnd type="none" w="med" len="med"/>
        </a:ln>
        <a:effectLst>
          <a:outerShdw blurRad="50800" dist="38100" dir="2700000" algn="tl" rotWithShape="0">
            <a:prstClr val="black">
              <a:alpha val="40000"/>
            </a:prstClr>
          </a:outerShdw>
        </a:effectLst>
      </xdr:spPr>
      <xdr:txBody>
        <a:bodyPr vertOverflow="clip" horzOverflow="clip" wrap="square" lIns="18288" tIns="0" rIns="0" bIns="0" rtlCol="0" anchor="t" upright="1">
          <a:spAutoFit/>
        </a:bodyPr>
        <a:lstStyle/>
        <a:p>
          <a:pPr algn="l"/>
          <a:r>
            <a:rPr lang="fr-FR" sz="1000"/>
            <a:t>Ici renseigné les prénoms et dates de naissance de vos enfants.</a:t>
          </a:r>
        </a:p>
      </xdr:txBody>
    </xdr:sp>
    <xdr:clientData/>
  </xdr:oneCellAnchor>
  <xdr:twoCellAnchor>
    <xdr:from>
      <xdr:col>11</xdr:col>
      <xdr:colOff>180975</xdr:colOff>
      <xdr:row>16</xdr:row>
      <xdr:rowOff>114301</xdr:rowOff>
    </xdr:from>
    <xdr:to>
      <xdr:col>26</xdr:col>
      <xdr:colOff>247650</xdr:colOff>
      <xdr:row>25</xdr:row>
      <xdr:rowOff>66676</xdr:rowOff>
    </xdr:to>
    <xdr:sp macro="" textlink="">
      <xdr:nvSpPr>
        <xdr:cNvPr id="5" name="Rectangle à coins arrondis 4"/>
        <xdr:cNvSpPr/>
      </xdr:nvSpPr>
      <xdr:spPr bwMode="auto">
        <a:xfrm>
          <a:off x="5572125" y="3228976"/>
          <a:ext cx="4781550" cy="1409700"/>
        </a:xfrm>
        <a:prstGeom prst="roundRect">
          <a:avLst/>
        </a:prstGeom>
        <a:solidFill>
          <a:schemeClr val="bg1">
            <a:lumMod val="75000"/>
          </a:schemeClr>
        </a:solidFill>
        <a:ln w="9525" cap="flat" cmpd="sng" algn="ctr">
          <a:solidFill>
            <a:srgbClr val="000000"/>
          </a:solidFill>
          <a:prstDash val="solid"/>
          <a:round/>
          <a:headEnd type="none" w="med" len="med"/>
          <a:tailEnd type="none" w="med" len="med"/>
        </a:ln>
        <a:effectLst>
          <a:outerShdw blurRad="76200" dist="50800" dir="4800000" sx="101000" sy="101000" algn="l" rotWithShape="0">
            <a:prstClr val="black">
              <a:alpha val="40000"/>
            </a:prstClr>
          </a:outerShdw>
        </a:effectLst>
      </xdr:spPr>
      <xdr:txBody>
        <a:bodyPr vertOverflow="clip" horzOverflow="clip" wrap="square" lIns="18288" tIns="0" rIns="0" bIns="0" rtlCol="0" anchor="t" upright="1"/>
        <a:lstStyle/>
        <a:p>
          <a:pPr algn="ctr"/>
          <a:r>
            <a:rPr lang="fr-FR" sz="1400" b="1">
              <a:solidFill>
                <a:schemeClr val="tx1">
                  <a:lumMod val="50000"/>
                  <a:lumOff val="50000"/>
                </a:schemeClr>
              </a:solidFill>
            </a:rPr>
            <a:t>Bienvenue</a:t>
          </a:r>
          <a:r>
            <a:rPr lang="fr-FR" sz="1400" b="1" baseline="0">
              <a:solidFill>
                <a:schemeClr val="tx1">
                  <a:lumMod val="50000"/>
                  <a:lumOff val="50000"/>
                </a:schemeClr>
              </a:solidFill>
            </a:rPr>
            <a:t>  sur la nouvelle version des outils</a:t>
          </a:r>
        </a:p>
        <a:p>
          <a:pPr algn="l"/>
          <a:endParaRPr lang="fr-FR" sz="1100" baseline="0"/>
        </a:p>
        <a:p>
          <a:pPr algn="l"/>
          <a:r>
            <a:rPr lang="fr-FR" sz="1100" baseline="0"/>
            <a:t>Vous allez pouvoir faire le suivi de vos documents; "feuilles horaires" et demande de congés" sur ce fichier.</a:t>
          </a:r>
        </a:p>
        <a:p>
          <a:pPr algn="l"/>
          <a:r>
            <a:rPr lang="fr-FR" sz="1100" baseline="0"/>
            <a:t>Sur ce feuillet "Données" vous devez renseigner les cellules blanches, avec vos : Mot de passe, nom, prénom, prénom et date de naissance de vos enfants.</a:t>
          </a:r>
        </a:p>
        <a:p>
          <a:pPr algn="l"/>
          <a:r>
            <a:rPr lang="fr-FR" sz="1100" baseline="0"/>
            <a:t>Vous y trouverez les différents  compteurs : TOTAL Heures, RTT,CP</a:t>
          </a:r>
        </a:p>
        <a:p>
          <a:pPr algn="l"/>
          <a:r>
            <a:rPr lang="fr-FR" sz="1100"/>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49</xdr:col>
      <xdr:colOff>71437</xdr:colOff>
      <xdr:row>14</xdr:row>
      <xdr:rowOff>134471</xdr:rowOff>
    </xdr:from>
    <xdr:to>
      <xdr:col>64</xdr:col>
      <xdr:colOff>47625</xdr:colOff>
      <xdr:row>23</xdr:row>
      <xdr:rowOff>134471</xdr:rowOff>
    </xdr:to>
    <xdr:sp macro="" textlink="">
      <xdr:nvSpPr>
        <xdr:cNvPr id="3" name="Rectangle à coins arrondis 2"/>
        <xdr:cNvSpPr/>
      </xdr:nvSpPr>
      <xdr:spPr>
        <a:xfrm>
          <a:off x="12187237" y="2649071"/>
          <a:ext cx="2852738" cy="1295400"/>
        </a:xfrm>
        <a:prstGeom prst="wedgeRoundRectCallout">
          <a:avLst>
            <a:gd name="adj1" fmla="val -22099"/>
            <a:gd name="adj2" fmla="val -85331"/>
            <a:gd name="adj3" fmla="val 16667"/>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lang="fr-FR" sz="1200" i="1"/>
            <a:t>En</a:t>
          </a:r>
          <a:r>
            <a:rPr lang="fr-FR" sz="1200" i="1" baseline="0"/>
            <a:t> sélectionnant la cellule du congé  sur lequel vous avez des questions. Une "infobulle" de commentaire, vous explique les conditions dans lesquelles vous pouvez poser ce type de congé.</a:t>
          </a:r>
          <a:endParaRPr lang="fr-FR" sz="1200" i="1"/>
        </a:p>
      </xdr:txBody>
    </xdr:sp>
    <xdr:clientData/>
  </xdr:twoCellAnchor>
  <xdr:twoCellAnchor>
    <xdr:from>
      <xdr:col>60</xdr:col>
      <xdr:colOff>38630</xdr:colOff>
      <xdr:row>28</xdr:row>
      <xdr:rowOff>2379</xdr:rowOff>
    </xdr:from>
    <xdr:to>
      <xdr:col>63</xdr:col>
      <xdr:colOff>158751</xdr:colOff>
      <xdr:row>30</xdr:row>
      <xdr:rowOff>130174</xdr:rowOff>
    </xdr:to>
    <xdr:sp macro="" textlink="">
      <xdr:nvSpPr>
        <xdr:cNvPr id="4" name="Rectangle à coins arrondis 3"/>
        <xdr:cNvSpPr/>
      </xdr:nvSpPr>
      <xdr:spPr>
        <a:xfrm>
          <a:off x="14307080" y="4622004"/>
          <a:ext cx="663046" cy="451645"/>
        </a:xfrm>
        <a:prstGeom prst="wedgeRoundRectCallout">
          <a:avLst>
            <a:gd name="adj1" fmla="val -63959"/>
            <a:gd name="adj2" fmla="val -36764"/>
            <a:gd name="adj3" fmla="val 16667"/>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fr-FR" sz="800" i="1"/>
            <a:t>Case à renseigner </a:t>
          </a:r>
          <a:endParaRPr lang="fr-FR" sz="1200" i="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9528</xdr:colOff>
      <xdr:row>45</xdr:row>
      <xdr:rowOff>0</xdr:rowOff>
    </xdr:from>
    <xdr:to>
      <xdr:col>23</xdr:col>
      <xdr:colOff>357187</xdr:colOff>
      <xdr:row>45</xdr:row>
      <xdr:rowOff>0</xdr:rowOff>
    </xdr:to>
    <xdr:sp macro="" textlink="">
      <xdr:nvSpPr>
        <xdr:cNvPr id="3" name="Accolade ouvrante 2"/>
        <xdr:cNvSpPr/>
      </xdr:nvSpPr>
      <xdr:spPr bwMode="auto">
        <a:xfrm rot="16200000">
          <a:off x="5817395" y="5698333"/>
          <a:ext cx="0" cy="2871784"/>
        </a:xfrm>
        <a:prstGeom prst="leftBrace">
          <a:avLst>
            <a:gd name="adj1" fmla="val 8333"/>
            <a:gd name="adj2" fmla="val 48312"/>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fr-FR" sz="1100"/>
        </a:p>
      </xdr:txBody>
    </xdr:sp>
    <xdr:clientData/>
  </xdr:twoCellAnchor>
  <xdr:twoCellAnchor>
    <xdr:from>
      <xdr:col>25</xdr:col>
      <xdr:colOff>469540</xdr:colOff>
      <xdr:row>40</xdr:row>
      <xdr:rowOff>282</xdr:rowOff>
    </xdr:from>
    <xdr:to>
      <xdr:col>25</xdr:col>
      <xdr:colOff>684133</xdr:colOff>
      <xdr:row>41</xdr:row>
      <xdr:rowOff>281</xdr:rowOff>
    </xdr:to>
    <xdr:sp macro="" textlink="">
      <xdr:nvSpPr>
        <xdr:cNvPr id="4" name="Rectangle 11"/>
        <xdr:cNvSpPr>
          <a:spLocks noChangeArrowheads="1"/>
        </xdr:cNvSpPr>
      </xdr:nvSpPr>
      <xdr:spPr bwMode="auto">
        <a:xfrm>
          <a:off x="7927615" y="6324882"/>
          <a:ext cx="214593" cy="161924"/>
        </a:xfrm>
        <a:prstGeom prst="rect">
          <a:avLst/>
        </a:prstGeom>
        <a:solidFill>
          <a:srgbClr val="FFFFFF"/>
        </a:solidFill>
        <a:ln w="9525">
          <a:solidFill>
            <a:srgbClr val="000000"/>
          </a:solidFill>
          <a:miter lim="800000"/>
          <a:headEnd/>
          <a:tailEnd/>
        </a:ln>
      </xdr:spPr>
    </xdr:sp>
    <xdr:clientData/>
  </xdr:twoCellAnchor>
  <xdr:twoCellAnchor>
    <xdr:from>
      <xdr:col>25</xdr:col>
      <xdr:colOff>465481</xdr:colOff>
      <xdr:row>38</xdr:row>
      <xdr:rowOff>4233</xdr:rowOff>
    </xdr:from>
    <xdr:to>
      <xdr:col>25</xdr:col>
      <xdr:colOff>680074</xdr:colOff>
      <xdr:row>39</xdr:row>
      <xdr:rowOff>4233</xdr:rowOff>
    </xdr:to>
    <xdr:sp macro="" textlink="">
      <xdr:nvSpPr>
        <xdr:cNvPr id="5" name="Rectangle 11"/>
        <xdr:cNvSpPr>
          <a:spLocks noChangeArrowheads="1"/>
        </xdr:cNvSpPr>
      </xdr:nvSpPr>
      <xdr:spPr bwMode="auto">
        <a:xfrm>
          <a:off x="7923556" y="6004983"/>
          <a:ext cx="214593" cy="161925"/>
        </a:xfrm>
        <a:prstGeom prst="rect">
          <a:avLst/>
        </a:prstGeom>
        <a:solidFill>
          <a:srgbClr val="FFFFFF"/>
        </a:solidFill>
        <a:ln w="9525">
          <a:solidFill>
            <a:srgbClr val="000000"/>
          </a:solidFill>
          <a:miter lim="800000"/>
          <a:headEnd/>
          <a:tailEnd/>
        </a:ln>
      </xdr:spPr>
    </xdr:sp>
    <xdr:clientData/>
  </xdr:twoCellAnchor>
  <xdr:twoCellAnchor>
    <xdr:from>
      <xdr:col>25</xdr:col>
      <xdr:colOff>687916</xdr:colOff>
      <xdr:row>14</xdr:row>
      <xdr:rowOff>127000</xdr:rowOff>
    </xdr:from>
    <xdr:to>
      <xdr:col>30</xdr:col>
      <xdr:colOff>709083</xdr:colOff>
      <xdr:row>24</xdr:row>
      <xdr:rowOff>21166</xdr:rowOff>
    </xdr:to>
    <xdr:sp macro="" textlink="">
      <xdr:nvSpPr>
        <xdr:cNvPr id="6" name="Rectangle à coins arrondis 5"/>
        <xdr:cNvSpPr/>
      </xdr:nvSpPr>
      <xdr:spPr>
        <a:xfrm>
          <a:off x="8145991" y="2251075"/>
          <a:ext cx="3593042" cy="1503891"/>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Date et Signature du salarié:</a:t>
          </a:r>
        </a:p>
      </xdr:txBody>
    </xdr:sp>
    <xdr:clientData/>
  </xdr:twoCellAnchor>
  <xdr:twoCellAnchor>
    <xdr:from>
      <xdr:col>25</xdr:col>
      <xdr:colOff>698499</xdr:colOff>
      <xdr:row>27</xdr:row>
      <xdr:rowOff>10584</xdr:rowOff>
    </xdr:from>
    <xdr:to>
      <xdr:col>30</xdr:col>
      <xdr:colOff>719666</xdr:colOff>
      <xdr:row>36</xdr:row>
      <xdr:rowOff>52917</xdr:rowOff>
    </xdr:to>
    <xdr:sp macro="" textlink="">
      <xdr:nvSpPr>
        <xdr:cNvPr id="7" name="Rectangle à coins arrondis 6"/>
        <xdr:cNvSpPr/>
      </xdr:nvSpPr>
      <xdr:spPr>
        <a:xfrm>
          <a:off x="8156574" y="4230159"/>
          <a:ext cx="3583517" cy="1499658"/>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Date et Signature: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pie%20de%20CalendrierBDFormul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dministratif\Administration\Documents%20partag&#233;s\GRH%20(Gestion%20Ressources%20Humaines)\Gestion%20des%20temps%20de%20travail\FEUILLES%20HEUR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lendrier"/>
    </sheetNames>
    <sheetDataSet>
      <sheetData sheetId="0">
        <row r="2">
          <cell r="C2" t="str">
            <v>Marquet</v>
          </cell>
          <cell r="D2" t="str">
            <v>Gilles</v>
          </cell>
          <cell r="F2" t="str">
            <v>Accepte</v>
          </cell>
          <cell r="G2">
            <v>39818</v>
          </cell>
          <cell r="H2">
            <v>39821</v>
          </cell>
        </row>
        <row r="3">
          <cell r="C3" t="str">
            <v>Marquet</v>
          </cell>
          <cell r="D3" t="str">
            <v>Paul</v>
          </cell>
          <cell r="F3" t="str">
            <v>Attente</v>
          </cell>
          <cell r="G3">
            <v>39854</v>
          </cell>
          <cell r="H3">
            <v>39857</v>
          </cell>
        </row>
        <row r="4">
          <cell r="C4" t="str">
            <v>Sncf</v>
          </cell>
          <cell r="D4" t="str">
            <v>Martin</v>
          </cell>
          <cell r="F4" t="str">
            <v>Accepte</v>
          </cell>
          <cell r="G4">
            <v>39944</v>
          </cell>
          <cell r="H4">
            <v>39947</v>
          </cell>
        </row>
        <row r="5">
          <cell r="C5" t="str">
            <v>Marquet</v>
          </cell>
          <cell r="D5" t="str">
            <v>Martin</v>
          </cell>
          <cell r="F5" t="str">
            <v>Accepte</v>
          </cell>
          <cell r="G5">
            <v>39874</v>
          </cell>
          <cell r="H5">
            <v>39878</v>
          </cell>
        </row>
        <row r="6">
          <cell r="C6" t="str">
            <v>Sncf</v>
          </cell>
          <cell r="D6" t="str">
            <v>Zoe</v>
          </cell>
          <cell r="F6" t="str">
            <v>Accepte</v>
          </cell>
          <cell r="G6">
            <v>39967</v>
          </cell>
          <cell r="H6">
            <v>39969</v>
          </cell>
        </row>
        <row r="7">
          <cell r="C7" t="str">
            <v>Marquet</v>
          </cell>
          <cell r="D7" t="str">
            <v>Paul</v>
          </cell>
          <cell r="F7" t="str">
            <v>Accepte</v>
          </cell>
          <cell r="G7">
            <v>39993</v>
          </cell>
          <cell r="H7">
            <v>39997</v>
          </cell>
        </row>
        <row r="8">
          <cell r="C8">
            <v>0</v>
          </cell>
          <cell r="D8">
            <v>0</v>
          </cell>
          <cell r="F8">
            <v>0</v>
          </cell>
          <cell r="G8">
            <v>0</v>
          </cell>
          <cell r="H8">
            <v>0</v>
          </cell>
        </row>
        <row r="9">
          <cell r="C9">
            <v>0</v>
          </cell>
          <cell r="D9">
            <v>0</v>
          </cell>
          <cell r="F9">
            <v>0</v>
          </cell>
          <cell r="G9">
            <v>0</v>
          </cell>
          <cell r="H9">
            <v>0</v>
          </cell>
        </row>
        <row r="10">
          <cell r="C10">
            <v>0</v>
          </cell>
          <cell r="D10">
            <v>0</v>
          </cell>
          <cell r="F10">
            <v>0</v>
          </cell>
          <cell r="G10">
            <v>0</v>
          </cell>
          <cell r="H10">
            <v>0</v>
          </cell>
        </row>
        <row r="11">
          <cell r="C11">
            <v>0</v>
          </cell>
          <cell r="D11">
            <v>0</v>
          </cell>
          <cell r="F11">
            <v>0</v>
          </cell>
          <cell r="G11">
            <v>0</v>
          </cell>
          <cell r="H11">
            <v>0</v>
          </cell>
        </row>
        <row r="12">
          <cell r="C12">
            <v>0</v>
          </cell>
          <cell r="D12">
            <v>0</v>
          </cell>
          <cell r="F12">
            <v>0</v>
          </cell>
          <cell r="G12">
            <v>0</v>
          </cell>
          <cell r="H12">
            <v>0</v>
          </cell>
        </row>
      </sheetData>
      <sheetData sheetId="1">
        <row r="2">
          <cell r="AT2" t="str">
            <v>Marquet</v>
          </cell>
        </row>
        <row r="3">
          <cell r="AT3" t="str">
            <v>Sncf</v>
          </cell>
        </row>
        <row r="4">
          <cell r="AT4">
            <v>0</v>
          </cell>
        </row>
        <row r="5">
          <cell r="AT5">
            <v>0</v>
          </cell>
        </row>
        <row r="6">
          <cell r="AT6">
            <v>0</v>
          </cell>
        </row>
        <row r="7">
          <cell r="AT7">
            <v>0</v>
          </cell>
        </row>
        <row r="8">
          <cell r="AT8">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égendes"/>
      <sheetName val="DOCS REMIS"/>
      <sheetName val="DONNEES variables"/>
      <sheetName val="DONNEES variables31-12-2012"/>
      <sheetName val="Feuille mensuelle"/>
      <sheetName val="Feuille mensuelle Roulement"/>
      <sheetName val="aide tps partiel rtt"/>
      <sheetName val="aide tps complet "/>
      <sheetName val="planning administratif octobre"/>
      <sheetName val="horaires"/>
      <sheetName val="AMENAGEMENT HORAIRES CTR NOV"/>
      <sheetName val="REDUC CP09-10"/>
      <sheetName val="DONNEES simonneau+delzen"/>
      <sheetName val="DONNEES fixes"/>
      <sheetName val="REDUC CP laurent"/>
      <sheetName val="NADIA K"/>
    </sheetNames>
    <sheetDataSet>
      <sheetData sheetId="0"/>
      <sheetData sheetId="1"/>
      <sheetData sheetId="2">
        <row r="7">
          <cell r="A7">
            <v>0</v>
          </cell>
        </row>
      </sheetData>
      <sheetData sheetId="3"/>
      <sheetData sheetId="4"/>
      <sheetData sheetId="5"/>
      <sheetData sheetId="6"/>
      <sheetData sheetId="7"/>
      <sheetData sheetId="8"/>
      <sheetData sheetId="9">
        <row r="5">
          <cell r="A5" t="str">
            <v>Be08</v>
          </cell>
          <cell r="B5" t="str">
            <v>ANTIER</v>
          </cell>
          <cell r="C5" t="str">
            <v>ISABELLE</v>
          </cell>
          <cell r="D5">
            <v>0.36458333333333331</v>
          </cell>
          <cell r="E5">
            <v>0.51041666666666663</v>
          </cell>
          <cell r="F5">
            <v>0.57291666666666663</v>
          </cell>
          <cell r="G5">
            <v>0.76041666666666663</v>
          </cell>
          <cell r="H5">
            <v>0.36458333333333331</v>
          </cell>
          <cell r="I5">
            <v>0.5</v>
          </cell>
          <cell r="J5">
            <v>0</v>
          </cell>
          <cell r="K5">
            <v>0</v>
          </cell>
          <cell r="L5">
            <v>0.36458333333333331</v>
          </cell>
          <cell r="M5">
            <v>0.51041666666666663</v>
          </cell>
          <cell r="N5">
            <v>0.57291666666666663</v>
          </cell>
          <cell r="O5">
            <v>0.76041666666666663</v>
          </cell>
          <cell r="P5">
            <v>0.375</v>
          </cell>
          <cell r="Q5">
            <v>0.51041666666666663</v>
          </cell>
          <cell r="R5">
            <v>0.57291666666666663</v>
          </cell>
          <cell r="S5">
            <v>0.76041666666666663</v>
          </cell>
          <cell r="T5">
            <v>0.36458333333333331</v>
          </cell>
          <cell r="U5">
            <v>0.51041666666666663</v>
          </cell>
          <cell r="V5">
            <v>0.57291666666666663</v>
          </cell>
          <cell r="W5">
            <v>0.76041666666666663</v>
          </cell>
          <cell r="X5">
            <v>0.36458333333333331</v>
          </cell>
          <cell r="Y5">
            <v>0.51041666666666663</v>
          </cell>
          <cell r="Z5">
            <v>0.57291666666666663</v>
          </cell>
          <cell r="AA5">
            <v>0.76041666666666663</v>
          </cell>
          <cell r="AB5">
            <v>0.36458333333333331</v>
          </cell>
          <cell r="AC5">
            <v>0.5</v>
          </cell>
          <cell r="AD5">
            <v>0</v>
          </cell>
          <cell r="AE5">
            <v>0</v>
          </cell>
          <cell r="AF5">
            <v>0</v>
          </cell>
          <cell r="AG5">
            <v>0</v>
          </cell>
          <cell r="AH5">
            <v>0</v>
          </cell>
          <cell r="AI5">
            <v>0</v>
          </cell>
          <cell r="AJ5">
            <v>0.375</v>
          </cell>
          <cell r="AK5">
            <v>0.51041666666666663</v>
          </cell>
          <cell r="AL5">
            <v>0.57291666666666663</v>
          </cell>
          <cell r="AM5">
            <v>0.76041666666666663</v>
          </cell>
          <cell r="AN5">
            <v>0.36458333333333331</v>
          </cell>
          <cell r="AO5">
            <v>0.51041666666666663</v>
          </cell>
          <cell r="AP5">
            <v>0.57291666666666663</v>
          </cell>
          <cell r="AQ5">
            <v>0.76041666666666663</v>
          </cell>
        </row>
        <row r="6">
          <cell r="A6" t="str">
            <v>Be83</v>
          </cell>
          <cell r="B6" t="str">
            <v>BEULAY</v>
          </cell>
          <cell r="C6" t="str">
            <v>CORINNE</v>
          </cell>
          <cell r="D6">
            <v>0</v>
          </cell>
          <cell r="E6">
            <v>0</v>
          </cell>
          <cell r="F6">
            <v>0</v>
          </cell>
          <cell r="G6">
            <v>0</v>
          </cell>
          <cell r="H6">
            <v>0</v>
          </cell>
          <cell r="I6">
            <v>0</v>
          </cell>
          <cell r="J6">
            <v>0.72916666666666663</v>
          </cell>
          <cell r="K6">
            <v>0.85416666666666663</v>
          </cell>
          <cell r="L6">
            <v>0</v>
          </cell>
          <cell r="M6">
            <v>0</v>
          </cell>
          <cell r="N6">
            <v>0</v>
          </cell>
          <cell r="O6">
            <v>0</v>
          </cell>
          <cell r="P6">
            <v>0.38541666666666669</v>
          </cell>
          <cell r="Q6">
            <v>0.51041666666666663</v>
          </cell>
          <cell r="R6">
            <v>0.58333333333333337</v>
          </cell>
          <cell r="S6">
            <v>0.75</v>
          </cell>
          <cell r="T6">
            <v>0</v>
          </cell>
          <cell r="U6">
            <v>0</v>
          </cell>
          <cell r="V6">
            <v>0</v>
          </cell>
          <cell r="W6">
            <v>0</v>
          </cell>
          <cell r="X6">
            <v>0</v>
          </cell>
          <cell r="Y6">
            <v>0</v>
          </cell>
          <cell r="Z6">
            <v>0</v>
          </cell>
          <cell r="AA6">
            <v>0</v>
          </cell>
          <cell r="AB6">
            <v>0</v>
          </cell>
          <cell r="AC6">
            <v>0</v>
          </cell>
          <cell r="AD6">
            <v>0.72916666666666663</v>
          </cell>
          <cell r="AE6">
            <v>0.85416666666666663</v>
          </cell>
          <cell r="AF6">
            <v>0</v>
          </cell>
          <cell r="AG6">
            <v>0</v>
          </cell>
          <cell r="AH6">
            <v>0</v>
          </cell>
          <cell r="AI6">
            <v>0</v>
          </cell>
          <cell r="AJ6">
            <v>0.38541666666666669</v>
          </cell>
          <cell r="AK6">
            <v>0.51041666666666663</v>
          </cell>
          <cell r="AL6">
            <v>0.58333333333333337</v>
          </cell>
          <cell r="AM6">
            <v>0.75</v>
          </cell>
          <cell r="AN6">
            <v>0</v>
          </cell>
          <cell r="AO6">
            <v>0</v>
          </cell>
          <cell r="AP6">
            <v>0</v>
          </cell>
          <cell r="AQ6">
            <v>0</v>
          </cell>
        </row>
        <row r="7">
          <cell r="A7" t="str">
            <v>Be65</v>
          </cell>
          <cell r="B7" t="str">
            <v>DOUET</v>
          </cell>
          <cell r="C7" t="str">
            <v>CATHERINE</v>
          </cell>
          <cell r="D7">
            <v>0.36458333333333331</v>
          </cell>
          <cell r="E7">
            <v>0</v>
          </cell>
          <cell r="F7">
            <v>0</v>
          </cell>
          <cell r="G7">
            <v>0.66666666666666663</v>
          </cell>
          <cell r="H7">
            <v>0.36458333333333331</v>
          </cell>
          <cell r="I7">
            <v>0</v>
          </cell>
          <cell r="J7">
            <v>0</v>
          </cell>
          <cell r="K7">
            <v>0.72916666666666663</v>
          </cell>
          <cell r="L7">
            <v>0.36458333333333331</v>
          </cell>
          <cell r="M7">
            <v>0.75</v>
          </cell>
          <cell r="N7">
            <v>0</v>
          </cell>
          <cell r="O7">
            <v>0</v>
          </cell>
          <cell r="P7">
            <v>0.38541666666666669</v>
          </cell>
          <cell r="Q7">
            <v>0.51041666666666663</v>
          </cell>
          <cell r="R7">
            <v>0.58333333333333337</v>
          </cell>
          <cell r="S7">
            <v>0.625</v>
          </cell>
          <cell r="T7">
            <v>0.36458333333333331</v>
          </cell>
          <cell r="U7">
            <v>0.60416666666666663</v>
          </cell>
          <cell r="V7">
            <v>0</v>
          </cell>
          <cell r="W7">
            <v>0</v>
          </cell>
          <cell r="X7">
            <v>0.36458333333333331</v>
          </cell>
          <cell r="Y7">
            <v>0</v>
          </cell>
          <cell r="Z7">
            <v>0</v>
          </cell>
          <cell r="AA7">
            <v>0.66666666666666663</v>
          </cell>
          <cell r="AB7">
            <v>0.36458333333333331</v>
          </cell>
          <cell r="AC7">
            <v>0</v>
          </cell>
          <cell r="AD7">
            <v>0</v>
          </cell>
          <cell r="AE7">
            <v>0.72916666666666663</v>
          </cell>
          <cell r="AF7">
            <v>0.36458333333333331</v>
          </cell>
          <cell r="AG7">
            <v>0.75</v>
          </cell>
          <cell r="AH7">
            <v>0</v>
          </cell>
          <cell r="AI7">
            <v>0</v>
          </cell>
          <cell r="AJ7">
            <v>0.38541666666666669</v>
          </cell>
          <cell r="AK7">
            <v>0.51041666666666663</v>
          </cell>
          <cell r="AL7">
            <v>0.58333333333333337</v>
          </cell>
          <cell r="AM7">
            <v>0.625</v>
          </cell>
          <cell r="AN7">
            <v>0.36458333333333331</v>
          </cell>
          <cell r="AO7">
            <v>0.60416666666666663</v>
          </cell>
          <cell r="AP7">
            <v>0</v>
          </cell>
          <cell r="AQ7">
            <v>0</v>
          </cell>
        </row>
        <row r="8">
          <cell r="A8" t="str">
            <v>Be15</v>
          </cell>
          <cell r="B8" t="str">
            <v>GOGUET</v>
          </cell>
          <cell r="C8" t="str">
            <v>KARINE</v>
          </cell>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row>
        <row r="9">
          <cell r="A9" t="str">
            <v>Bepha</v>
          </cell>
          <cell r="B9" t="str">
            <v>HAVET</v>
          </cell>
          <cell r="C9" t="str">
            <v>PIERRE</v>
          </cell>
          <cell r="D9">
            <v>0</v>
          </cell>
          <cell r="E9">
            <v>0</v>
          </cell>
          <cell r="F9">
            <v>0</v>
          </cell>
          <cell r="G9">
            <v>0</v>
          </cell>
          <cell r="H9">
            <v>0</v>
          </cell>
          <cell r="I9">
            <v>0</v>
          </cell>
          <cell r="J9">
            <v>0.58333333333333337</v>
          </cell>
          <cell r="K9">
            <v>0.66666666666666663</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0.58333333333333337</v>
          </cell>
          <cell r="AE9">
            <v>0.66666666666666663</v>
          </cell>
          <cell r="AF9">
            <v>0</v>
          </cell>
          <cell r="AG9">
            <v>0</v>
          </cell>
          <cell r="AH9">
            <v>0</v>
          </cell>
          <cell r="AI9">
            <v>0</v>
          </cell>
          <cell r="AJ9">
            <v>0</v>
          </cell>
          <cell r="AK9">
            <v>0</v>
          </cell>
          <cell r="AL9">
            <v>0</v>
          </cell>
          <cell r="AM9">
            <v>0</v>
          </cell>
          <cell r="AN9">
            <v>0</v>
          </cell>
          <cell r="AO9">
            <v>0</v>
          </cell>
          <cell r="AP9">
            <v>0</v>
          </cell>
          <cell r="AQ9">
            <v>0</v>
          </cell>
        </row>
        <row r="10">
          <cell r="A10" t="str">
            <v>Be19</v>
          </cell>
          <cell r="B10" t="str">
            <v>LAUNAY</v>
          </cell>
          <cell r="C10" t="str">
            <v>JACKY</v>
          </cell>
          <cell r="D10">
            <v>0.36458333333333331</v>
          </cell>
          <cell r="E10">
            <v>0.51041666666666663</v>
          </cell>
          <cell r="F10">
            <v>0.57291666666666663</v>
          </cell>
          <cell r="G10">
            <v>0.75</v>
          </cell>
          <cell r="H10">
            <v>0.36458333333333331</v>
          </cell>
          <cell r="I10">
            <v>0.51041666666666663</v>
          </cell>
          <cell r="J10">
            <v>0.57291666666666663</v>
          </cell>
          <cell r="K10">
            <v>0.75</v>
          </cell>
          <cell r="L10">
            <v>0.36458333333333331</v>
          </cell>
          <cell r="M10">
            <v>0.51041666666666663</v>
          </cell>
          <cell r="N10">
            <v>0.57291666666666663</v>
          </cell>
          <cell r="O10">
            <v>0.75</v>
          </cell>
          <cell r="P10">
            <v>0.38541666666666669</v>
          </cell>
          <cell r="Q10">
            <v>0.67708333333333337</v>
          </cell>
          <cell r="R10">
            <v>0</v>
          </cell>
          <cell r="S10">
            <v>0</v>
          </cell>
          <cell r="T10">
            <v>0.36458333333333331</v>
          </cell>
          <cell r="U10">
            <v>0.5625</v>
          </cell>
          <cell r="V10">
            <v>0</v>
          </cell>
          <cell r="W10">
            <v>0</v>
          </cell>
          <cell r="X10">
            <v>0.36458333333333331</v>
          </cell>
          <cell r="Y10">
            <v>0.51041666666666663</v>
          </cell>
          <cell r="Z10">
            <v>0.57291666666666663</v>
          </cell>
          <cell r="AA10">
            <v>0.75</v>
          </cell>
          <cell r="AB10">
            <v>0.36458333333333331</v>
          </cell>
          <cell r="AC10">
            <v>0.51041666666666663</v>
          </cell>
          <cell r="AD10">
            <v>0.57291666666666663</v>
          </cell>
          <cell r="AE10">
            <v>0.75</v>
          </cell>
          <cell r="AF10">
            <v>0.36458333333333331</v>
          </cell>
          <cell r="AG10">
            <v>0.51041666666666663</v>
          </cell>
          <cell r="AH10">
            <v>0.57291666666666663</v>
          </cell>
          <cell r="AI10">
            <v>0.75</v>
          </cell>
          <cell r="AJ10">
            <v>0.38541666666666669</v>
          </cell>
          <cell r="AK10">
            <v>0.67708333333333337</v>
          </cell>
          <cell r="AL10">
            <v>0</v>
          </cell>
          <cell r="AM10">
            <v>0</v>
          </cell>
          <cell r="AN10">
            <v>0.36458333333333331</v>
          </cell>
          <cell r="AO10">
            <v>0.5625</v>
          </cell>
          <cell r="AP10">
            <v>0</v>
          </cell>
          <cell r="AQ10">
            <v>0</v>
          </cell>
        </row>
        <row r="11">
          <cell r="A11" t="str">
            <v>Be27</v>
          </cell>
          <cell r="B11" t="str">
            <v>ROBIN</v>
          </cell>
          <cell r="C11" t="str">
            <v>NICOLAS</v>
          </cell>
          <cell r="D11">
            <v>0.36458333333333331</v>
          </cell>
          <cell r="E11">
            <v>0.51041666666666663</v>
          </cell>
          <cell r="F11">
            <v>0.57291666666666663</v>
          </cell>
          <cell r="G11">
            <v>0.75</v>
          </cell>
          <cell r="H11">
            <v>0.36458333333333331</v>
          </cell>
          <cell r="I11">
            <v>0.51041666666666663</v>
          </cell>
          <cell r="J11">
            <v>0.57291666666666663</v>
          </cell>
          <cell r="K11">
            <v>0.75</v>
          </cell>
          <cell r="L11">
            <v>0.36458333333333331</v>
          </cell>
          <cell r="M11">
            <v>0.51041666666666663</v>
          </cell>
          <cell r="N11">
            <v>0.57291666666666663</v>
          </cell>
          <cell r="O11">
            <v>0.75</v>
          </cell>
          <cell r="P11">
            <v>0.38541666666666669</v>
          </cell>
          <cell r="Q11">
            <v>0.67708333333333337</v>
          </cell>
          <cell r="R11">
            <v>0</v>
          </cell>
          <cell r="S11">
            <v>0</v>
          </cell>
          <cell r="T11">
            <v>0.36458333333333331</v>
          </cell>
          <cell r="U11">
            <v>0.5625</v>
          </cell>
          <cell r="V11">
            <v>0</v>
          </cell>
          <cell r="W11">
            <v>0</v>
          </cell>
          <cell r="X11">
            <v>0.36458333333333331</v>
          </cell>
          <cell r="Y11">
            <v>0.51041666666666663</v>
          </cell>
          <cell r="Z11">
            <v>0.57291666666666663</v>
          </cell>
          <cell r="AA11">
            <v>0.75</v>
          </cell>
          <cell r="AB11">
            <v>0.36458333333333331</v>
          </cell>
          <cell r="AC11">
            <v>0.51041666666666663</v>
          </cell>
          <cell r="AD11">
            <v>0.57291666666666663</v>
          </cell>
          <cell r="AE11">
            <v>0.75</v>
          </cell>
          <cell r="AF11">
            <v>0.36458333333333331</v>
          </cell>
          <cell r="AG11">
            <v>0.51041666666666663</v>
          </cell>
          <cell r="AH11">
            <v>0.57291666666666663</v>
          </cell>
          <cell r="AI11">
            <v>0.75</v>
          </cell>
          <cell r="AJ11">
            <v>0.38541666666666669</v>
          </cell>
          <cell r="AK11">
            <v>0.67708333333333337</v>
          </cell>
          <cell r="AL11">
            <v>0</v>
          </cell>
          <cell r="AM11">
            <v>0</v>
          </cell>
          <cell r="AN11">
            <v>0.36458333333333331</v>
          </cell>
          <cell r="AO11">
            <v>0.5625</v>
          </cell>
          <cell r="AP11">
            <v>0</v>
          </cell>
          <cell r="AQ11">
            <v>0</v>
          </cell>
        </row>
        <row r="12">
          <cell r="A12" t="str">
            <v>Be26</v>
          </cell>
          <cell r="B12" t="str">
            <v>SORIN</v>
          </cell>
          <cell r="C12" t="str">
            <v>PATRICK</v>
          </cell>
          <cell r="D12">
            <v>0.36458333333333331</v>
          </cell>
          <cell r="E12">
            <v>0.51041666666666663</v>
          </cell>
          <cell r="F12">
            <v>0.57291666666666663</v>
          </cell>
          <cell r="G12">
            <v>0.75</v>
          </cell>
          <cell r="H12">
            <v>0.36458333333333331</v>
          </cell>
          <cell r="I12">
            <v>0.51041666666666663</v>
          </cell>
          <cell r="J12">
            <v>0.57291666666666663</v>
          </cell>
          <cell r="K12">
            <v>0.75</v>
          </cell>
          <cell r="L12">
            <v>0.36458333333333331</v>
          </cell>
          <cell r="M12">
            <v>0.51041666666666663</v>
          </cell>
          <cell r="N12">
            <v>0.57291666666666663</v>
          </cell>
          <cell r="O12">
            <v>0.75</v>
          </cell>
          <cell r="P12">
            <v>0.38541666666666669</v>
          </cell>
          <cell r="Q12">
            <v>0.51041666666666663</v>
          </cell>
          <cell r="R12">
            <v>0.58333333333333337</v>
          </cell>
          <cell r="S12">
            <v>0.75</v>
          </cell>
          <cell r="T12">
            <v>0.36458333333333331</v>
          </cell>
          <cell r="U12">
            <v>0.5625</v>
          </cell>
          <cell r="V12">
            <v>0</v>
          </cell>
          <cell r="W12">
            <v>0</v>
          </cell>
          <cell r="X12">
            <v>0.36458333333333331</v>
          </cell>
          <cell r="Y12">
            <v>0.51041666666666663</v>
          </cell>
          <cell r="Z12">
            <v>0.57291666666666663</v>
          </cell>
          <cell r="AA12">
            <v>0.75</v>
          </cell>
          <cell r="AB12">
            <v>0.36458333333333331</v>
          </cell>
          <cell r="AC12">
            <v>0.51041666666666663</v>
          </cell>
          <cell r="AD12">
            <v>0.57291666666666663</v>
          </cell>
          <cell r="AE12">
            <v>0.75</v>
          </cell>
          <cell r="AF12">
            <v>0.36458333333333331</v>
          </cell>
          <cell r="AG12">
            <v>0.51041666666666663</v>
          </cell>
          <cell r="AH12">
            <v>0.57291666666666663</v>
          </cell>
          <cell r="AI12">
            <v>0.75</v>
          </cell>
          <cell r="AJ12">
            <v>0.38541666666666669</v>
          </cell>
          <cell r="AK12">
            <v>0.51041666666666663</v>
          </cell>
          <cell r="AL12">
            <v>0.58333333333333337</v>
          </cell>
          <cell r="AM12">
            <v>0.75</v>
          </cell>
          <cell r="AN12">
            <v>0.36458333333333331</v>
          </cell>
          <cell r="AO12">
            <v>0.5625</v>
          </cell>
          <cell r="AP12">
            <v>0</v>
          </cell>
          <cell r="AQ12">
            <v>0</v>
          </cell>
        </row>
        <row r="13">
          <cell r="A13" t="str">
            <v>Be04</v>
          </cell>
          <cell r="B13" t="str">
            <v>TRIKI</v>
          </cell>
          <cell r="C13" t="str">
            <v>VANESSA</v>
          </cell>
          <cell r="D13">
            <v>0.36458333333333331</v>
          </cell>
          <cell r="E13">
            <v>0.51041666666666663</v>
          </cell>
          <cell r="F13">
            <v>0.57291666666666663</v>
          </cell>
          <cell r="G13">
            <v>0.77083333333333337</v>
          </cell>
          <cell r="H13">
            <v>0.36458333333333331</v>
          </cell>
          <cell r="I13">
            <v>0.51041666666666663</v>
          </cell>
          <cell r="J13">
            <v>0.57291666666666663</v>
          </cell>
          <cell r="K13">
            <v>0.76041666666666663</v>
          </cell>
          <cell r="L13">
            <v>0.36458333333333331</v>
          </cell>
          <cell r="M13">
            <v>0.5</v>
          </cell>
          <cell r="N13">
            <v>0</v>
          </cell>
          <cell r="O13">
            <v>0</v>
          </cell>
          <cell r="P13">
            <v>0.375</v>
          </cell>
          <cell r="Q13">
            <v>0.51041666666666663</v>
          </cell>
          <cell r="R13">
            <v>0.57291666666666663</v>
          </cell>
          <cell r="S13">
            <v>0.75</v>
          </cell>
          <cell r="T13">
            <v>0.36458333333333331</v>
          </cell>
          <cell r="U13">
            <v>0.51041666666666663</v>
          </cell>
          <cell r="V13">
            <v>0.57291666666666663</v>
          </cell>
          <cell r="W13">
            <v>0.76041666666666663</v>
          </cell>
          <cell r="X13">
            <v>0.36458333333333331</v>
          </cell>
          <cell r="Y13">
            <v>0.51041666666666663</v>
          </cell>
          <cell r="Z13">
            <v>0.57291666666666663</v>
          </cell>
          <cell r="AA13">
            <v>0.77083333333333337</v>
          </cell>
          <cell r="AB13">
            <v>0.36458333333333331</v>
          </cell>
          <cell r="AC13">
            <v>0.51041666666666663</v>
          </cell>
          <cell r="AD13">
            <v>0.57291666666666663</v>
          </cell>
          <cell r="AE13">
            <v>0.76041666666666663</v>
          </cell>
          <cell r="AF13">
            <v>0.36458333333333331</v>
          </cell>
          <cell r="AG13">
            <v>0.5</v>
          </cell>
          <cell r="AH13">
            <v>0</v>
          </cell>
          <cell r="AI13">
            <v>0</v>
          </cell>
          <cell r="AJ13">
            <v>0.375</v>
          </cell>
          <cell r="AK13">
            <v>0.51041666666666663</v>
          </cell>
          <cell r="AL13">
            <v>0.57291666666666663</v>
          </cell>
          <cell r="AM13">
            <v>0.75</v>
          </cell>
          <cell r="AN13">
            <v>0.36458333333333331</v>
          </cell>
          <cell r="AO13">
            <v>0.51041666666666663</v>
          </cell>
          <cell r="AP13">
            <v>0.57291666666666663</v>
          </cell>
          <cell r="AQ13">
            <v>0.76041666666666663</v>
          </cell>
        </row>
        <row r="14">
          <cell r="A14">
            <v>0</v>
          </cell>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row>
        <row r="15">
          <cell r="A15" t="str">
            <v>Be42</v>
          </cell>
          <cell r="B15" t="str">
            <v>CHUPIN</v>
          </cell>
          <cell r="C15" t="str">
            <v>CHRISTELLE</v>
          </cell>
          <cell r="D15">
            <v>0</v>
          </cell>
          <cell r="E15">
            <v>0</v>
          </cell>
          <cell r="F15">
            <v>0</v>
          </cell>
          <cell r="G15">
            <v>0</v>
          </cell>
          <cell r="H15">
            <v>0</v>
          </cell>
          <cell r="I15">
            <v>0</v>
          </cell>
          <cell r="J15">
            <v>0</v>
          </cell>
          <cell r="K15">
            <v>0</v>
          </cell>
          <cell r="L15">
            <v>0</v>
          </cell>
          <cell r="M15">
            <v>0</v>
          </cell>
          <cell r="N15">
            <v>0</v>
          </cell>
          <cell r="O15">
            <v>0</v>
          </cell>
          <cell r="P15">
            <v>0.38541666666666669</v>
          </cell>
          <cell r="Q15">
            <v>0.51041666666666663</v>
          </cell>
          <cell r="R15">
            <v>0.58333333333333337</v>
          </cell>
          <cell r="S15">
            <v>0.625</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0.38541666666666669</v>
          </cell>
          <cell r="AK15">
            <v>0.51041666666666663</v>
          </cell>
          <cell r="AL15">
            <v>0.58333333333333337</v>
          </cell>
          <cell r="AM15">
            <v>0.625</v>
          </cell>
          <cell r="AN15">
            <v>0</v>
          </cell>
          <cell r="AO15">
            <v>0</v>
          </cell>
          <cell r="AP15">
            <v>0</v>
          </cell>
          <cell r="AQ15">
            <v>0</v>
          </cell>
        </row>
        <row r="16">
          <cell r="A16" t="str">
            <v>Be21</v>
          </cell>
          <cell r="B16" t="str">
            <v>DORE</v>
          </cell>
          <cell r="C16" t="str">
            <v>ELODIE</v>
          </cell>
          <cell r="D16">
            <v>0</v>
          </cell>
          <cell r="E16">
            <v>0</v>
          </cell>
          <cell r="F16">
            <v>0</v>
          </cell>
          <cell r="G16">
            <v>0</v>
          </cell>
          <cell r="H16">
            <v>0</v>
          </cell>
          <cell r="I16">
            <v>0</v>
          </cell>
          <cell r="J16">
            <v>0</v>
          </cell>
          <cell r="K16">
            <v>0</v>
          </cell>
          <cell r="L16">
            <v>0</v>
          </cell>
          <cell r="M16">
            <v>0</v>
          </cell>
          <cell r="N16">
            <v>0</v>
          </cell>
          <cell r="O16">
            <v>0</v>
          </cell>
          <cell r="P16">
            <v>0.38541666666666669</v>
          </cell>
          <cell r="Q16">
            <v>0.51041666666666663</v>
          </cell>
          <cell r="R16">
            <v>0.58333333333333337</v>
          </cell>
          <cell r="S16">
            <v>0.625</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0.38541666666666669</v>
          </cell>
          <cell r="AK16">
            <v>0.51041666666666663</v>
          </cell>
          <cell r="AL16">
            <v>0.58333333333333337</v>
          </cell>
          <cell r="AM16">
            <v>0.625</v>
          </cell>
          <cell r="AN16">
            <v>0</v>
          </cell>
          <cell r="AO16">
            <v>0</v>
          </cell>
          <cell r="AP16">
            <v>0</v>
          </cell>
          <cell r="AQ16">
            <v>0</v>
          </cell>
        </row>
        <row r="17">
          <cell r="A17" t="str">
            <v>Be18</v>
          </cell>
          <cell r="B17" t="str">
            <v>FRUCHAUD</v>
          </cell>
          <cell r="C17" t="str">
            <v>BENOIT</v>
          </cell>
          <cell r="D17">
            <v>0</v>
          </cell>
          <cell r="E17">
            <v>0</v>
          </cell>
          <cell r="F17">
            <v>0</v>
          </cell>
          <cell r="G17">
            <v>0</v>
          </cell>
          <cell r="H17">
            <v>0</v>
          </cell>
          <cell r="I17">
            <v>0</v>
          </cell>
          <cell r="J17">
            <v>0</v>
          </cell>
          <cell r="K17">
            <v>0</v>
          </cell>
          <cell r="L17">
            <v>0</v>
          </cell>
          <cell r="M17">
            <v>0</v>
          </cell>
          <cell r="N17">
            <v>0</v>
          </cell>
          <cell r="O17">
            <v>0</v>
          </cell>
          <cell r="P17">
            <v>0.38541666666666669</v>
          </cell>
          <cell r="Q17">
            <v>0.51041666666666663</v>
          </cell>
          <cell r="R17">
            <v>0.58333333333333337</v>
          </cell>
          <cell r="S17">
            <v>0.625</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0.38541666666666669</v>
          </cell>
          <cell r="AK17">
            <v>0.51041666666666663</v>
          </cell>
          <cell r="AL17">
            <v>0.58333333333333337</v>
          </cell>
          <cell r="AM17">
            <v>0.625</v>
          </cell>
          <cell r="AN17">
            <v>0</v>
          </cell>
          <cell r="AO17">
            <v>0</v>
          </cell>
          <cell r="AP17">
            <v>0</v>
          </cell>
          <cell r="AQ17">
            <v>0</v>
          </cell>
        </row>
        <row r="18">
          <cell r="A18" t="str">
            <v>Be48</v>
          </cell>
          <cell r="B18" t="str">
            <v>GABILLARD</v>
          </cell>
          <cell r="C18" t="str">
            <v>THIERRY</v>
          </cell>
          <cell r="D18">
            <v>0</v>
          </cell>
          <cell r="E18">
            <v>0</v>
          </cell>
          <cell r="F18">
            <v>0</v>
          </cell>
          <cell r="G18">
            <v>0</v>
          </cell>
          <cell r="H18">
            <v>0</v>
          </cell>
          <cell r="I18">
            <v>0</v>
          </cell>
          <cell r="J18">
            <v>0</v>
          </cell>
          <cell r="K18">
            <v>0</v>
          </cell>
          <cell r="L18">
            <v>0</v>
          </cell>
          <cell r="M18">
            <v>0</v>
          </cell>
          <cell r="N18">
            <v>0</v>
          </cell>
          <cell r="O18">
            <v>0</v>
          </cell>
          <cell r="P18">
            <v>0.38541666666666669</v>
          </cell>
          <cell r="Q18">
            <v>0.51041666666666663</v>
          </cell>
          <cell r="R18">
            <v>0.58333333333333337</v>
          </cell>
          <cell r="S18">
            <v>0.625</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0.38541666666666669</v>
          </cell>
          <cell r="AK18">
            <v>0.51041666666666663</v>
          </cell>
          <cell r="AL18">
            <v>0.58333333333333337</v>
          </cell>
          <cell r="AM18">
            <v>0.625</v>
          </cell>
          <cell r="AN18">
            <v>0</v>
          </cell>
          <cell r="AO18">
            <v>0</v>
          </cell>
          <cell r="AP18">
            <v>0</v>
          </cell>
          <cell r="AQ18">
            <v>0</v>
          </cell>
        </row>
        <row r="19">
          <cell r="A19" t="str">
            <v>Be41</v>
          </cell>
          <cell r="B19" t="str">
            <v>RAYNAUD</v>
          </cell>
          <cell r="C19" t="str">
            <v>MARIE-DOMINIQUE</v>
          </cell>
          <cell r="D19">
            <v>0</v>
          </cell>
          <cell r="E19">
            <v>0</v>
          </cell>
          <cell r="F19">
            <v>0</v>
          </cell>
          <cell r="G19">
            <v>0</v>
          </cell>
          <cell r="H19">
            <v>0</v>
          </cell>
          <cell r="I19">
            <v>0</v>
          </cell>
          <cell r="J19">
            <v>0.73958333333333337</v>
          </cell>
          <cell r="K19">
            <v>0.94791666666666663</v>
          </cell>
          <cell r="L19">
            <v>0</v>
          </cell>
          <cell r="M19">
            <v>0</v>
          </cell>
          <cell r="N19">
            <v>0</v>
          </cell>
          <cell r="O19">
            <v>0</v>
          </cell>
          <cell r="P19">
            <v>0.38541666666666669</v>
          </cell>
          <cell r="Q19">
            <v>0.51041666666666663</v>
          </cell>
          <cell r="R19">
            <v>0.58333333333333337</v>
          </cell>
          <cell r="S19">
            <v>0.625</v>
          </cell>
          <cell r="T19">
            <v>0</v>
          </cell>
          <cell r="U19">
            <v>0</v>
          </cell>
          <cell r="V19">
            <v>0</v>
          </cell>
          <cell r="W19">
            <v>0</v>
          </cell>
          <cell r="X19">
            <v>0</v>
          </cell>
          <cell r="Y19">
            <v>0</v>
          </cell>
          <cell r="Z19">
            <v>0</v>
          </cell>
          <cell r="AA19">
            <v>0</v>
          </cell>
          <cell r="AB19">
            <v>0</v>
          </cell>
          <cell r="AC19">
            <v>0</v>
          </cell>
          <cell r="AD19">
            <v>0.73958333333333337</v>
          </cell>
          <cell r="AE19">
            <v>0.94791666666666663</v>
          </cell>
          <cell r="AF19">
            <v>0</v>
          </cell>
          <cell r="AG19">
            <v>0</v>
          </cell>
          <cell r="AH19">
            <v>0</v>
          </cell>
          <cell r="AI19">
            <v>0</v>
          </cell>
          <cell r="AJ19">
            <v>0.38541666666666669</v>
          </cell>
          <cell r="AK19">
            <v>0.51041666666666663</v>
          </cell>
          <cell r="AL19">
            <v>0.58333333333333337</v>
          </cell>
          <cell r="AM19">
            <v>0.625</v>
          </cell>
          <cell r="AN19">
            <v>0</v>
          </cell>
          <cell r="AO19">
            <v>0</v>
          </cell>
          <cell r="AP19">
            <v>0</v>
          </cell>
          <cell r="AQ19">
            <v>0</v>
          </cell>
        </row>
        <row r="20">
          <cell r="A20" t="str">
            <v>Be43</v>
          </cell>
          <cell r="B20" t="str">
            <v>RICHARD</v>
          </cell>
          <cell r="C20" t="str">
            <v>JACKY</v>
          </cell>
          <cell r="D20">
            <v>0</v>
          </cell>
          <cell r="E20">
            <v>0</v>
          </cell>
          <cell r="F20">
            <v>0</v>
          </cell>
          <cell r="G20">
            <v>0</v>
          </cell>
          <cell r="H20">
            <v>0</v>
          </cell>
          <cell r="I20">
            <v>0</v>
          </cell>
          <cell r="J20">
            <v>0</v>
          </cell>
          <cell r="K20">
            <v>0</v>
          </cell>
          <cell r="L20">
            <v>0</v>
          </cell>
          <cell r="M20">
            <v>0</v>
          </cell>
          <cell r="N20">
            <v>0</v>
          </cell>
          <cell r="O20">
            <v>0</v>
          </cell>
          <cell r="P20">
            <v>0.38541666666666669</v>
          </cell>
          <cell r="Q20">
            <v>0.51041666666666663</v>
          </cell>
          <cell r="R20">
            <v>0.58333333333333337</v>
          </cell>
          <cell r="S20">
            <v>0.625</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0.38541666666666669</v>
          </cell>
          <cell r="AK20">
            <v>0.51041666666666663</v>
          </cell>
          <cell r="AL20">
            <v>0.58333333333333337</v>
          </cell>
          <cell r="AM20">
            <v>0.625</v>
          </cell>
          <cell r="AN20">
            <v>0</v>
          </cell>
          <cell r="AO20">
            <v>0</v>
          </cell>
          <cell r="AP20">
            <v>0</v>
          </cell>
          <cell r="AQ20">
            <v>0</v>
          </cell>
        </row>
        <row r="21">
          <cell r="A21">
            <v>0</v>
          </cell>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row>
        <row r="22">
          <cell r="A22" t="str">
            <v>Be25</v>
          </cell>
          <cell r="B22" t="str">
            <v>BEAUMIER</v>
          </cell>
          <cell r="C22" t="str">
            <v>VERONIQUE</v>
          </cell>
          <cell r="D22">
            <v>0.375</v>
          </cell>
          <cell r="E22">
            <v>0.52083333333333337</v>
          </cell>
          <cell r="F22">
            <v>0.5625</v>
          </cell>
          <cell r="G22">
            <v>0.76041666666666663</v>
          </cell>
          <cell r="H22">
            <v>0.375</v>
          </cell>
          <cell r="I22">
            <v>0.52083333333333337</v>
          </cell>
          <cell r="J22">
            <v>0.5625</v>
          </cell>
          <cell r="K22">
            <v>0.76041666666666663</v>
          </cell>
          <cell r="L22">
            <v>0</v>
          </cell>
          <cell r="M22">
            <v>0</v>
          </cell>
          <cell r="N22">
            <v>0</v>
          </cell>
          <cell r="O22">
            <v>0</v>
          </cell>
          <cell r="P22">
            <v>0.375</v>
          </cell>
          <cell r="Q22">
            <v>0.52083333333333337</v>
          </cell>
          <cell r="R22">
            <v>0.5625</v>
          </cell>
          <cell r="S22">
            <v>0.76041666666666663</v>
          </cell>
          <cell r="T22">
            <v>0.375</v>
          </cell>
          <cell r="U22">
            <v>0.52083333333333337</v>
          </cell>
          <cell r="V22">
            <v>0.5625</v>
          </cell>
          <cell r="W22">
            <v>0.75694444444444453</v>
          </cell>
          <cell r="X22">
            <v>0.375</v>
          </cell>
          <cell r="Y22">
            <v>0.52083333333333337</v>
          </cell>
          <cell r="Z22">
            <v>0.5625</v>
          </cell>
          <cell r="AA22">
            <v>0.76041666666666663</v>
          </cell>
          <cell r="AB22">
            <v>0.375</v>
          </cell>
          <cell r="AC22">
            <v>0.52083333333333337</v>
          </cell>
          <cell r="AD22">
            <v>0.5625</v>
          </cell>
          <cell r="AE22">
            <v>0.76041666666666663</v>
          </cell>
          <cell r="AF22">
            <v>0</v>
          </cell>
          <cell r="AG22">
            <v>0</v>
          </cell>
          <cell r="AH22">
            <v>0</v>
          </cell>
          <cell r="AI22">
            <v>0</v>
          </cell>
          <cell r="AJ22">
            <v>0.375</v>
          </cell>
          <cell r="AK22">
            <v>0.52083333333333337</v>
          </cell>
          <cell r="AL22">
            <v>0.5625</v>
          </cell>
          <cell r="AM22">
            <v>0.76041666666666663</v>
          </cell>
          <cell r="AN22">
            <v>0.375</v>
          </cell>
          <cell r="AO22">
            <v>0.52083333333333337</v>
          </cell>
          <cell r="AP22">
            <v>0.5625</v>
          </cell>
          <cell r="AQ22">
            <v>0.75624999999999998</v>
          </cell>
        </row>
        <row r="23">
          <cell r="A23" t="str">
            <v>Be62</v>
          </cell>
          <cell r="B23" t="str">
            <v>CAILLEAU</v>
          </cell>
          <cell r="C23" t="str">
            <v>CORENTIN</v>
          </cell>
          <cell r="D23">
            <v>0.375</v>
          </cell>
          <cell r="E23">
            <v>0.52083333333333337</v>
          </cell>
          <cell r="F23">
            <v>0.58333333333333337</v>
          </cell>
          <cell r="G23">
            <v>0.72916666666666663</v>
          </cell>
          <cell r="H23">
            <v>0.375</v>
          </cell>
          <cell r="I23">
            <v>0.52083333333333337</v>
          </cell>
          <cell r="J23">
            <v>0.58333333333333337</v>
          </cell>
          <cell r="K23">
            <v>0.72916666666666663</v>
          </cell>
          <cell r="L23">
            <v>0.375</v>
          </cell>
          <cell r="M23">
            <v>0.52083333333333337</v>
          </cell>
          <cell r="N23">
            <v>0.58333333333333337</v>
          </cell>
          <cell r="O23">
            <v>0.72916666666666663</v>
          </cell>
          <cell r="P23">
            <v>0.375</v>
          </cell>
          <cell r="Q23">
            <v>0.52083333333333337</v>
          </cell>
          <cell r="R23">
            <v>0.58333333333333337</v>
          </cell>
          <cell r="S23">
            <v>0.72916666666666663</v>
          </cell>
          <cell r="T23">
            <v>0.375</v>
          </cell>
          <cell r="U23">
            <v>0.52083333333333337</v>
          </cell>
          <cell r="V23">
            <v>0.58333333333333337</v>
          </cell>
          <cell r="W23">
            <v>0.72916666666666663</v>
          </cell>
          <cell r="X23">
            <v>0.375</v>
          </cell>
          <cell r="Y23">
            <v>0.52083333333333337</v>
          </cell>
          <cell r="Z23">
            <v>0.58333333333333337</v>
          </cell>
          <cell r="AA23">
            <v>0.72916666666666663</v>
          </cell>
          <cell r="AB23">
            <v>0.375</v>
          </cell>
          <cell r="AC23">
            <v>0.52083333333333337</v>
          </cell>
          <cell r="AD23">
            <v>0.58333333333333337</v>
          </cell>
          <cell r="AE23">
            <v>0.72916666666666663</v>
          </cell>
          <cell r="AF23">
            <v>0.375</v>
          </cell>
          <cell r="AG23">
            <v>0.52083333333333337</v>
          </cell>
          <cell r="AH23">
            <v>0.58333333333333337</v>
          </cell>
          <cell r="AI23">
            <v>0.72916666666666663</v>
          </cell>
          <cell r="AJ23">
            <v>0.375</v>
          </cell>
          <cell r="AK23">
            <v>0.52083333333333337</v>
          </cell>
          <cell r="AL23">
            <v>0.58333333333333337</v>
          </cell>
          <cell r="AM23">
            <v>0.72916666666666663</v>
          </cell>
          <cell r="AN23">
            <v>0.375</v>
          </cell>
          <cell r="AO23">
            <v>0.52083333333333337</v>
          </cell>
          <cell r="AP23">
            <v>0.58333333333333337</v>
          </cell>
          <cell r="AQ23">
            <v>0.72916666666666663</v>
          </cell>
        </row>
        <row r="24">
          <cell r="A24" t="str">
            <v>Be34</v>
          </cell>
          <cell r="B24" t="str">
            <v>CESBRON</v>
          </cell>
          <cell r="C24" t="str">
            <v>ANNE-MARIE</v>
          </cell>
          <cell r="D24">
            <v>0.375</v>
          </cell>
          <cell r="E24">
            <v>0.52083333333333337</v>
          </cell>
          <cell r="F24">
            <v>0.5625</v>
          </cell>
          <cell r="G24">
            <v>0.72916666666666663</v>
          </cell>
          <cell r="H24">
            <v>0.375</v>
          </cell>
          <cell r="I24">
            <v>0.52083333333333337</v>
          </cell>
          <cell r="J24">
            <v>0.5625</v>
          </cell>
          <cell r="K24">
            <v>0.72916666666666663</v>
          </cell>
          <cell r="L24">
            <v>0.375</v>
          </cell>
          <cell r="M24">
            <v>0.52083333333333337</v>
          </cell>
          <cell r="N24">
            <v>0.5625</v>
          </cell>
          <cell r="O24">
            <v>0.72916666666666663</v>
          </cell>
          <cell r="P24">
            <v>0.375</v>
          </cell>
          <cell r="Q24">
            <v>0.52083333333333337</v>
          </cell>
          <cell r="R24">
            <v>0.5625</v>
          </cell>
          <cell r="S24">
            <v>0.72916666666666663</v>
          </cell>
          <cell r="T24">
            <v>0</v>
          </cell>
          <cell r="U24">
            <v>0</v>
          </cell>
          <cell r="V24">
            <v>0</v>
          </cell>
          <cell r="W24">
            <v>0</v>
          </cell>
          <cell r="X24">
            <v>0.375</v>
          </cell>
          <cell r="Y24">
            <v>0.52083333333333337</v>
          </cell>
          <cell r="Z24">
            <v>0.5625</v>
          </cell>
          <cell r="AA24">
            <v>0.72916666666666663</v>
          </cell>
          <cell r="AB24">
            <v>0.375</v>
          </cell>
          <cell r="AC24">
            <v>0.52083333333333337</v>
          </cell>
          <cell r="AD24">
            <v>0.5625</v>
          </cell>
          <cell r="AE24">
            <v>0.72916666666666663</v>
          </cell>
          <cell r="AF24">
            <v>0.375</v>
          </cell>
          <cell r="AG24">
            <v>0.52083333333333337</v>
          </cell>
          <cell r="AH24">
            <v>0.5625</v>
          </cell>
          <cell r="AI24">
            <v>0.72916666666666663</v>
          </cell>
          <cell r="AJ24">
            <v>0.375</v>
          </cell>
          <cell r="AK24">
            <v>0.52083333333333337</v>
          </cell>
          <cell r="AL24">
            <v>0.5625</v>
          </cell>
          <cell r="AM24">
            <v>0.72916666666666663</v>
          </cell>
          <cell r="AN24">
            <v>0</v>
          </cell>
          <cell r="AO24">
            <v>0</v>
          </cell>
          <cell r="AP24">
            <v>0</v>
          </cell>
          <cell r="AQ24">
            <v>0</v>
          </cell>
        </row>
        <row r="25">
          <cell r="A25" t="str">
            <v>Be99</v>
          </cell>
          <cell r="B25" t="str">
            <v>MARTIN</v>
          </cell>
          <cell r="C25" t="str">
            <v>CHANTAL</v>
          </cell>
          <cell r="D25">
            <v>0</v>
          </cell>
          <cell r="E25">
            <v>0</v>
          </cell>
          <cell r="F25">
            <v>0</v>
          </cell>
          <cell r="G25">
            <v>0</v>
          </cell>
          <cell r="H25">
            <v>0</v>
          </cell>
          <cell r="I25">
            <v>0</v>
          </cell>
          <cell r="J25">
            <v>0.75</v>
          </cell>
          <cell r="K25">
            <v>0.79166666666666663</v>
          </cell>
          <cell r="L25">
            <v>0</v>
          </cell>
          <cell r="M25">
            <v>0</v>
          </cell>
          <cell r="N25">
            <v>0</v>
          </cell>
          <cell r="O25">
            <v>0</v>
          </cell>
          <cell r="P25">
            <v>0</v>
          </cell>
          <cell r="Q25">
            <v>0</v>
          </cell>
          <cell r="R25">
            <v>0</v>
          </cell>
          <cell r="S25">
            <v>0</v>
          </cell>
          <cell r="T25">
            <v>0</v>
          </cell>
          <cell r="U25">
            <v>0</v>
          </cell>
          <cell r="V25">
            <v>0.75</v>
          </cell>
          <cell r="W25">
            <v>0.79166666666666663</v>
          </cell>
          <cell r="X25">
            <v>0</v>
          </cell>
          <cell r="Y25">
            <v>0</v>
          </cell>
          <cell r="Z25">
            <v>0</v>
          </cell>
          <cell r="AA25">
            <v>0</v>
          </cell>
          <cell r="AB25">
            <v>0</v>
          </cell>
          <cell r="AC25">
            <v>0</v>
          </cell>
          <cell r="AD25">
            <v>0.75</v>
          </cell>
          <cell r="AE25">
            <v>0.79166666666666663</v>
          </cell>
          <cell r="AF25">
            <v>0</v>
          </cell>
          <cell r="AG25">
            <v>0</v>
          </cell>
          <cell r="AH25">
            <v>0</v>
          </cell>
          <cell r="AI25">
            <v>0</v>
          </cell>
          <cell r="AJ25">
            <v>0</v>
          </cell>
          <cell r="AK25">
            <v>0</v>
          </cell>
          <cell r="AL25">
            <v>0</v>
          </cell>
          <cell r="AM25">
            <v>0</v>
          </cell>
          <cell r="AN25">
            <v>0</v>
          </cell>
          <cell r="AO25">
            <v>0</v>
          </cell>
          <cell r="AP25">
            <v>0.75</v>
          </cell>
          <cell r="AQ25">
            <v>0.79166666666666663</v>
          </cell>
        </row>
        <row r="26">
          <cell r="A26">
            <v>0</v>
          </cell>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row>
        <row r="27">
          <cell r="A27" t="str">
            <v>Ch36</v>
          </cell>
          <cell r="B27" t="str">
            <v xml:space="preserve">BOUTTE </v>
          </cell>
          <cell r="C27" t="str">
            <v>NADEGE</v>
          </cell>
          <cell r="D27">
            <v>0.375</v>
          </cell>
          <cell r="E27">
            <v>0.5</v>
          </cell>
          <cell r="F27">
            <v>0.5625</v>
          </cell>
          <cell r="G27">
            <v>0.6875</v>
          </cell>
          <cell r="H27">
            <v>0.375</v>
          </cell>
          <cell r="I27">
            <v>0.52083333333333337</v>
          </cell>
          <cell r="J27">
            <v>0.5625</v>
          </cell>
          <cell r="K27">
            <v>0.70833333333333337</v>
          </cell>
          <cell r="L27">
            <v>0</v>
          </cell>
          <cell r="M27">
            <v>0</v>
          </cell>
          <cell r="N27">
            <v>0.58333333333333337</v>
          </cell>
          <cell r="O27">
            <v>0.70833333333333337</v>
          </cell>
          <cell r="P27">
            <v>0.375</v>
          </cell>
          <cell r="Q27">
            <v>0.5</v>
          </cell>
          <cell r="R27">
            <v>0.5625</v>
          </cell>
          <cell r="S27">
            <v>0.6875</v>
          </cell>
          <cell r="T27">
            <v>0</v>
          </cell>
          <cell r="U27">
            <v>0</v>
          </cell>
          <cell r="V27">
            <v>0</v>
          </cell>
          <cell r="W27">
            <v>0</v>
          </cell>
          <cell r="X27">
            <v>0.375</v>
          </cell>
          <cell r="Y27">
            <v>0.5</v>
          </cell>
          <cell r="Z27">
            <v>0.5625</v>
          </cell>
          <cell r="AA27">
            <v>0.6875</v>
          </cell>
          <cell r="AB27">
            <v>0.375</v>
          </cell>
          <cell r="AC27">
            <v>0.52083333333333337</v>
          </cell>
          <cell r="AD27">
            <v>0.5625</v>
          </cell>
          <cell r="AE27">
            <v>0.70833333333333337</v>
          </cell>
          <cell r="AF27">
            <v>0</v>
          </cell>
          <cell r="AG27">
            <v>0</v>
          </cell>
          <cell r="AH27">
            <v>0.58333333333333337</v>
          </cell>
          <cell r="AI27">
            <v>0.70833333333333337</v>
          </cell>
          <cell r="AJ27">
            <v>0.375</v>
          </cell>
          <cell r="AK27">
            <v>0.5</v>
          </cell>
          <cell r="AL27">
            <v>0.5625</v>
          </cell>
          <cell r="AM27">
            <v>0.6875</v>
          </cell>
          <cell r="AN27">
            <v>0</v>
          </cell>
          <cell r="AO27">
            <v>0</v>
          </cell>
          <cell r="AP27">
            <v>0</v>
          </cell>
          <cell r="AQ27">
            <v>0</v>
          </cell>
        </row>
        <row r="28">
          <cell r="A28" t="str">
            <v>Ch12</v>
          </cell>
          <cell r="B28" t="str">
            <v>BRAULT</v>
          </cell>
          <cell r="C28" t="str">
            <v>NADINE</v>
          </cell>
          <cell r="D28">
            <v>0.375</v>
          </cell>
          <cell r="E28">
            <v>0.52083333333333337</v>
          </cell>
          <cell r="F28">
            <v>0.54166666666666663</v>
          </cell>
          <cell r="G28">
            <v>0.75</v>
          </cell>
          <cell r="H28">
            <v>0.375</v>
          </cell>
          <cell r="I28">
            <v>0.52083333333333337</v>
          </cell>
          <cell r="J28">
            <v>0.54166666666666663</v>
          </cell>
          <cell r="K28">
            <v>0.77083333333333337</v>
          </cell>
          <cell r="L28">
            <v>0.375</v>
          </cell>
          <cell r="M28">
            <v>0.52083333333333337</v>
          </cell>
          <cell r="N28">
            <v>0.54166666666666663</v>
          </cell>
          <cell r="O28">
            <v>0.75</v>
          </cell>
          <cell r="P28">
            <v>0.375</v>
          </cell>
          <cell r="Q28">
            <v>0.52083333333333337</v>
          </cell>
          <cell r="R28">
            <v>0.54166666666666663</v>
          </cell>
          <cell r="S28">
            <v>0.69791666666666663</v>
          </cell>
          <cell r="T28">
            <v>0.375</v>
          </cell>
          <cell r="U28">
            <v>0.52083333333333337</v>
          </cell>
          <cell r="V28">
            <v>0.54166666666666663</v>
          </cell>
          <cell r="W28">
            <v>0.75</v>
          </cell>
          <cell r="X28">
            <v>0.375</v>
          </cell>
          <cell r="Y28">
            <v>0.52083333333333337</v>
          </cell>
          <cell r="Z28">
            <v>0.54166666666666663</v>
          </cell>
          <cell r="AA28">
            <v>0.75</v>
          </cell>
          <cell r="AB28">
            <v>0.375</v>
          </cell>
          <cell r="AC28">
            <v>0.52083333333333337</v>
          </cell>
          <cell r="AD28">
            <v>0.54166666666666663</v>
          </cell>
          <cell r="AE28">
            <v>0.77083333333333337</v>
          </cell>
          <cell r="AF28">
            <v>0</v>
          </cell>
          <cell r="AG28">
            <v>0</v>
          </cell>
          <cell r="AH28">
            <v>0</v>
          </cell>
          <cell r="AI28">
            <v>0</v>
          </cell>
          <cell r="AJ28">
            <v>0.375</v>
          </cell>
          <cell r="AK28">
            <v>0.52083333333333337</v>
          </cell>
          <cell r="AL28">
            <v>0.54166666666666663</v>
          </cell>
          <cell r="AM28">
            <v>0.69791666666666663</v>
          </cell>
          <cell r="AN28">
            <v>0.375</v>
          </cell>
          <cell r="AO28">
            <v>0.52083333333333337</v>
          </cell>
          <cell r="AP28">
            <v>0.54166666666666663</v>
          </cell>
          <cell r="AQ28">
            <v>0.75</v>
          </cell>
        </row>
        <row r="29">
          <cell r="A29" t="str">
            <v>Ch47</v>
          </cell>
          <cell r="B29" t="str">
            <v>CHENU</v>
          </cell>
          <cell r="C29" t="str">
            <v>ELIANE</v>
          </cell>
          <cell r="D29">
            <v>0.375</v>
          </cell>
          <cell r="E29">
            <v>0.5</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0.375</v>
          </cell>
          <cell r="Y29">
            <v>0.5</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row>
        <row r="30">
          <cell r="A30" t="str">
            <v>Ch63</v>
          </cell>
          <cell r="B30" t="str">
            <v xml:space="preserve">COSSARD </v>
          </cell>
          <cell r="C30" t="str">
            <v>SYLVIE</v>
          </cell>
          <cell r="D30">
            <v>0.36458333333333331</v>
          </cell>
          <cell r="E30">
            <v>0.52083333333333337</v>
          </cell>
          <cell r="F30">
            <v>0.54166666666666663</v>
          </cell>
          <cell r="G30">
            <v>0.72916666666666663</v>
          </cell>
          <cell r="H30">
            <v>0.36458333333333331</v>
          </cell>
          <cell r="I30">
            <v>0.52083333333333337</v>
          </cell>
          <cell r="J30">
            <v>0.54166666666666663</v>
          </cell>
          <cell r="K30">
            <v>0.75</v>
          </cell>
          <cell r="L30">
            <v>0.35416666666666669</v>
          </cell>
          <cell r="M30">
            <v>0.52083333333333337</v>
          </cell>
          <cell r="N30">
            <v>0</v>
          </cell>
          <cell r="O30">
            <v>0</v>
          </cell>
          <cell r="P30">
            <v>0.36458333333333331</v>
          </cell>
          <cell r="Q30">
            <v>0.5</v>
          </cell>
          <cell r="R30">
            <v>0.5625</v>
          </cell>
          <cell r="S30">
            <v>0.77083333333333337</v>
          </cell>
          <cell r="T30">
            <v>0.36458333333333331</v>
          </cell>
          <cell r="U30">
            <v>0.52083333333333337</v>
          </cell>
          <cell r="V30">
            <v>0.54166666666666663</v>
          </cell>
          <cell r="W30">
            <v>0.75</v>
          </cell>
          <cell r="X30">
            <v>0.36458333333333331</v>
          </cell>
          <cell r="Y30">
            <v>0.52083333333333337</v>
          </cell>
          <cell r="Z30">
            <v>0.54166666666666663</v>
          </cell>
          <cell r="AA30">
            <v>0.72916666666666663</v>
          </cell>
          <cell r="AB30">
            <v>0.36458333333333331</v>
          </cell>
          <cell r="AC30">
            <v>0.52083333333333337</v>
          </cell>
          <cell r="AD30">
            <v>0.54166666666666663</v>
          </cell>
          <cell r="AE30">
            <v>0.75</v>
          </cell>
          <cell r="AF30">
            <v>0.35416666666666669</v>
          </cell>
          <cell r="AG30">
            <v>0.52083333333333337</v>
          </cell>
          <cell r="AH30">
            <v>0</v>
          </cell>
          <cell r="AI30">
            <v>0</v>
          </cell>
          <cell r="AJ30">
            <v>0.36458333333333331</v>
          </cell>
          <cell r="AK30">
            <v>0.5</v>
          </cell>
          <cell r="AL30">
            <v>0.5625</v>
          </cell>
          <cell r="AM30">
            <v>0.77083333333333337</v>
          </cell>
          <cell r="AN30">
            <v>0.36458333333333331</v>
          </cell>
          <cell r="AO30">
            <v>0.52083333333333337</v>
          </cell>
          <cell r="AP30">
            <v>0.54166666666666663</v>
          </cell>
          <cell r="AQ30">
            <v>0.75</v>
          </cell>
        </row>
        <row r="31">
          <cell r="A31" t="str">
            <v>Chpha</v>
          </cell>
          <cell r="B31" t="str">
            <v>DENIAUD</v>
          </cell>
          <cell r="C31" t="str">
            <v>VIRGINIE</v>
          </cell>
          <cell r="D31">
            <v>0</v>
          </cell>
          <cell r="E31">
            <v>0</v>
          </cell>
          <cell r="F31">
            <v>0</v>
          </cell>
          <cell r="G31">
            <v>0</v>
          </cell>
          <cell r="H31">
            <v>0</v>
          </cell>
          <cell r="I31">
            <v>0</v>
          </cell>
          <cell r="J31">
            <v>0.55208333333333337</v>
          </cell>
          <cell r="K31">
            <v>0.63541666666666663</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0.55208333333333337</v>
          </cell>
          <cell r="AE31">
            <v>0.63541666666666663</v>
          </cell>
          <cell r="AF31">
            <v>0</v>
          </cell>
          <cell r="AG31">
            <v>0</v>
          </cell>
          <cell r="AH31">
            <v>0</v>
          </cell>
          <cell r="AI31">
            <v>0</v>
          </cell>
          <cell r="AJ31">
            <v>0</v>
          </cell>
          <cell r="AK31">
            <v>0</v>
          </cell>
          <cell r="AL31">
            <v>0</v>
          </cell>
          <cell r="AM31">
            <v>0</v>
          </cell>
          <cell r="AN31">
            <v>0</v>
          </cell>
          <cell r="AO31">
            <v>0</v>
          </cell>
          <cell r="AP31">
            <v>0</v>
          </cell>
          <cell r="AQ31">
            <v>0</v>
          </cell>
        </row>
        <row r="32">
          <cell r="A32" t="str">
            <v>Ch23</v>
          </cell>
          <cell r="B32" t="str">
            <v>GAILLARD</v>
          </cell>
          <cell r="C32" t="str">
            <v>MELANIE</v>
          </cell>
          <cell r="D32">
            <v>0.375</v>
          </cell>
          <cell r="E32">
            <v>0.54166666666666663</v>
          </cell>
          <cell r="F32">
            <v>0.5625</v>
          </cell>
          <cell r="G32">
            <v>0.72916666666666663</v>
          </cell>
          <cell r="H32">
            <v>0.375</v>
          </cell>
          <cell r="I32">
            <v>0.52083333333333337</v>
          </cell>
          <cell r="J32">
            <v>0.54166666666666663</v>
          </cell>
          <cell r="K32">
            <v>0.77083333333333337</v>
          </cell>
          <cell r="L32">
            <v>0.35416666666666669</v>
          </cell>
          <cell r="M32">
            <v>0.54166666666666663</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0.375</v>
          </cell>
          <cell r="AC32">
            <v>0.52083333333333337</v>
          </cell>
          <cell r="AD32">
            <v>0.54166666666666663</v>
          </cell>
          <cell r="AE32">
            <v>0.77083333333333337</v>
          </cell>
          <cell r="AF32">
            <v>0.35416666666666669</v>
          </cell>
          <cell r="AG32">
            <v>0.54166666666666663</v>
          </cell>
          <cell r="AH32">
            <v>0</v>
          </cell>
          <cell r="AI32">
            <v>0</v>
          </cell>
          <cell r="AJ32">
            <v>0</v>
          </cell>
          <cell r="AK32">
            <v>0</v>
          </cell>
          <cell r="AL32">
            <v>0</v>
          </cell>
          <cell r="AM32">
            <v>0</v>
          </cell>
          <cell r="AN32">
            <v>0</v>
          </cell>
          <cell r="AO32">
            <v>0</v>
          </cell>
          <cell r="AP32">
            <v>0</v>
          </cell>
          <cell r="AQ32">
            <v>0</v>
          </cell>
        </row>
        <row r="33">
          <cell r="A33" t="str">
            <v>Ch84</v>
          </cell>
          <cell r="B33" t="str">
            <v>GODET</v>
          </cell>
          <cell r="C33" t="str">
            <v>MARIE-BERNARD</v>
          </cell>
          <cell r="D33">
            <v>0.375</v>
          </cell>
          <cell r="E33">
            <v>0.5</v>
          </cell>
          <cell r="F33">
            <v>0.58333333333333337</v>
          </cell>
          <cell r="G33">
            <v>0.71875</v>
          </cell>
          <cell r="H33">
            <v>0</v>
          </cell>
          <cell r="I33">
            <v>0</v>
          </cell>
          <cell r="J33">
            <v>0.57291666666666663</v>
          </cell>
          <cell r="K33">
            <v>0.70833333333333337</v>
          </cell>
          <cell r="L33">
            <v>0</v>
          </cell>
          <cell r="M33">
            <v>0</v>
          </cell>
          <cell r="N33">
            <v>0</v>
          </cell>
          <cell r="O33">
            <v>0</v>
          </cell>
          <cell r="P33">
            <v>0</v>
          </cell>
          <cell r="Q33">
            <v>0</v>
          </cell>
          <cell r="R33">
            <v>0</v>
          </cell>
          <cell r="S33">
            <v>0</v>
          </cell>
          <cell r="T33">
            <v>0</v>
          </cell>
          <cell r="U33">
            <v>0</v>
          </cell>
          <cell r="V33">
            <v>0</v>
          </cell>
          <cell r="W33">
            <v>0</v>
          </cell>
          <cell r="X33">
            <v>0.375</v>
          </cell>
          <cell r="Y33">
            <v>0.5</v>
          </cell>
          <cell r="Z33">
            <v>0.58333333333333337</v>
          </cell>
          <cell r="AA33">
            <v>0.71875</v>
          </cell>
          <cell r="AB33">
            <v>0</v>
          </cell>
          <cell r="AC33">
            <v>0</v>
          </cell>
          <cell r="AD33">
            <v>0.57291666666666663</v>
          </cell>
          <cell r="AE33">
            <v>0.70833333333333337</v>
          </cell>
          <cell r="AF33">
            <v>0</v>
          </cell>
          <cell r="AG33">
            <v>0</v>
          </cell>
          <cell r="AH33">
            <v>0</v>
          </cell>
          <cell r="AI33">
            <v>0</v>
          </cell>
          <cell r="AJ33">
            <v>0</v>
          </cell>
          <cell r="AK33">
            <v>0</v>
          </cell>
          <cell r="AL33">
            <v>0</v>
          </cell>
          <cell r="AM33">
            <v>0</v>
          </cell>
          <cell r="AN33">
            <v>0</v>
          </cell>
          <cell r="AO33">
            <v>0</v>
          </cell>
          <cell r="AP33">
            <v>0</v>
          </cell>
          <cell r="AQ33">
            <v>0</v>
          </cell>
        </row>
        <row r="34">
          <cell r="A34" t="str">
            <v>Ch11</v>
          </cell>
          <cell r="B34" t="str">
            <v>HADDOU</v>
          </cell>
          <cell r="C34" t="str">
            <v>ALICE</v>
          </cell>
          <cell r="D34">
            <v>0.35416666666666669</v>
          </cell>
          <cell r="E34">
            <v>0.5</v>
          </cell>
          <cell r="F34">
            <v>0.54166666666666663</v>
          </cell>
          <cell r="G34">
            <v>0.66666666666666663</v>
          </cell>
          <cell r="H34">
            <v>0.375</v>
          </cell>
          <cell r="I34">
            <v>0.52083333333333337</v>
          </cell>
          <cell r="J34">
            <v>0.54166666666666663</v>
          </cell>
          <cell r="K34">
            <v>0.77083333333333337</v>
          </cell>
          <cell r="L34">
            <v>0.35416666666666669</v>
          </cell>
          <cell r="M34">
            <v>0.5</v>
          </cell>
          <cell r="N34">
            <v>0.54166666666666663</v>
          </cell>
          <cell r="O34">
            <v>0.73958333333333337</v>
          </cell>
          <cell r="P34">
            <v>0.39583333333333331</v>
          </cell>
          <cell r="Q34">
            <v>0.5</v>
          </cell>
          <cell r="R34">
            <v>0</v>
          </cell>
          <cell r="S34">
            <v>0</v>
          </cell>
          <cell r="T34">
            <v>0</v>
          </cell>
          <cell r="U34">
            <v>0</v>
          </cell>
          <cell r="V34">
            <v>0</v>
          </cell>
          <cell r="W34">
            <v>0</v>
          </cell>
          <cell r="X34">
            <v>0.35416666666666669</v>
          </cell>
          <cell r="Y34">
            <v>0.5</v>
          </cell>
          <cell r="Z34">
            <v>0.54166666666666663</v>
          </cell>
          <cell r="AA34">
            <v>0.66666666666666663</v>
          </cell>
          <cell r="AB34">
            <v>0.375</v>
          </cell>
          <cell r="AC34">
            <v>0.52083333333333337</v>
          </cell>
          <cell r="AD34">
            <v>0.54166666666666663</v>
          </cell>
          <cell r="AE34">
            <v>0.77083333333333337</v>
          </cell>
          <cell r="AF34">
            <v>0.35416666666666669</v>
          </cell>
          <cell r="AG34">
            <v>0.5</v>
          </cell>
          <cell r="AH34">
            <v>0.54166666666666663</v>
          </cell>
          <cell r="AI34">
            <v>0.73958333333333337</v>
          </cell>
          <cell r="AJ34">
            <v>0.39583333333333331</v>
          </cell>
          <cell r="AK34">
            <v>0.5</v>
          </cell>
          <cell r="AL34">
            <v>0</v>
          </cell>
          <cell r="AM34">
            <v>0</v>
          </cell>
          <cell r="AN34">
            <v>0</v>
          </cell>
          <cell r="AO34">
            <v>0</v>
          </cell>
          <cell r="AP34">
            <v>0</v>
          </cell>
          <cell r="AQ34">
            <v>0</v>
          </cell>
        </row>
        <row r="35">
          <cell r="A35" t="str">
            <v>Ch06</v>
          </cell>
          <cell r="B35" t="str">
            <v>HERAULT</v>
          </cell>
          <cell r="C35" t="str">
            <v>MURIELLE</v>
          </cell>
          <cell r="D35">
            <v>0.36458333333333331</v>
          </cell>
          <cell r="E35">
            <v>0.52083333333333337</v>
          </cell>
          <cell r="F35">
            <v>0.54166666666666663</v>
          </cell>
          <cell r="G35">
            <v>0.75</v>
          </cell>
          <cell r="H35">
            <v>0.36458333333333331</v>
          </cell>
          <cell r="I35">
            <v>0.52083333333333337</v>
          </cell>
          <cell r="J35">
            <v>0.54166666666666663</v>
          </cell>
          <cell r="K35">
            <v>0.77083333333333337</v>
          </cell>
          <cell r="L35">
            <v>0</v>
          </cell>
          <cell r="M35">
            <v>0</v>
          </cell>
          <cell r="N35">
            <v>0</v>
          </cell>
          <cell r="O35">
            <v>0</v>
          </cell>
          <cell r="P35">
            <v>0.36458333333333331</v>
          </cell>
          <cell r="Q35">
            <v>0.52083333333333337</v>
          </cell>
          <cell r="R35">
            <v>0.54166666666666663</v>
          </cell>
          <cell r="S35">
            <v>0.75</v>
          </cell>
          <cell r="T35">
            <v>0.36458333333333331</v>
          </cell>
          <cell r="U35">
            <v>0.52083333333333337</v>
          </cell>
          <cell r="V35">
            <v>0.54166666666666663</v>
          </cell>
          <cell r="W35">
            <v>0.70833333333333337</v>
          </cell>
          <cell r="X35">
            <v>0.36458333333333331</v>
          </cell>
          <cell r="Y35">
            <v>0.52083333333333337</v>
          </cell>
          <cell r="Z35">
            <v>0.54166666666666663</v>
          </cell>
          <cell r="AA35">
            <v>0.75</v>
          </cell>
          <cell r="AB35">
            <v>0.36458333333333331</v>
          </cell>
          <cell r="AC35">
            <v>0.52083333333333337</v>
          </cell>
          <cell r="AD35">
            <v>0.54166666666666663</v>
          </cell>
          <cell r="AE35">
            <v>0.77083333333333337</v>
          </cell>
          <cell r="AF35">
            <v>0.36458333333333331</v>
          </cell>
          <cell r="AG35">
            <v>0.5</v>
          </cell>
          <cell r="AH35">
            <v>0.57291666666666663</v>
          </cell>
          <cell r="AI35">
            <v>0.6875</v>
          </cell>
          <cell r="AJ35">
            <v>0.36458333333333331</v>
          </cell>
          <cell r="AK35">
            <v>0.52083333333333337</v>
          </cell>
          <cell r="AL35">
            <v>0.54166666666666663</v>
          </cell>
          <cell r="AM35">
            <v>0.75</v>
          </cell>
          <cell r="AN35">
            <v>0.36458333333333331</v>
          </cell>
          <cell r="AO35">
            <v>0.52083333333333337</v>
          </cell>
          <cell r="AP35">
            <v>0.54166666666666663</v>
          </cell>
          <cell r="AQ35">
            <v>0.70833333333333337</v>
          </cell>
        </row>
        <row r="36">
          <cell r="A36" t="str">
            <v>Ch07</v>
          </cell>
          <cell r="B36" t="str">
            <v>HUCHON</v>
          </cell>
          <cell r="C36" t="str">
            <v>JEAN-PIERRE</v>
          </cell>
          <cell r="D36">
            <v>0</v>
          </cell>
          <cell r="E36">
            <v>0</v>
          </cell>
          <cell r="F36">
            <v>0.58333333333333337</v>
          </cell>
          <cell r="G36">
            <v>0.75</v>
          </cell>
          <cell r="H36">
            <v>0.375</v>
          </cell>
          <cell r="I36">
            <v>0.54166666666666663</v>
          </cell>
          <cell r="J36">
            <v>0.58333333333333337</v>
          </cell>
          <cell r="K36">
            <v>0.75</v>
          </cell>
          <cell r="L36">
            <v>0.375</v>
          </cell>
          <cell r="M36">
            <v>0.52083333333333337</v>
          </cell>
          <cell r="N36">
            <v>0.54166666666666663</v>
          </cell>
          <cell r="O36">
            <v>0.70833333333333337</v>
          </cell>
          <cell r="P36">
            <v>0.375</v>
          </cell>
          <cell r="Q36">
            <v>0.52083333333333337</v>
          </cell>
          <cell r="R36">
            <v>0.54166666666666663</v>
          </cell>
          <cell r="S36">
            <v>0.70833333333333337</v>
          </cell>
          <cell r="T36">
            <v>0.375</v>
          </cell>
          <cell r="U36">
            <v>0.52083333333333337</v>
          </cell>
          <cell r="V36">
            <v>0.54166666666666663</v>
          </cell>
          <cell r="W36">
            <v>0.70833333333333337</v>
          </cell>
          <cell r="X36">
            <v>0.3125</v>
          </cell>
          <cell r="Y36">
            <v>0.5625</v>
          </cell>
          <cell r="Z36">
            <v>0.58333333333333337</v>
          </cell>
          <cell r="AA36">
            <v>0.75</v>
          </cell>
          <cell r="AB36">
            <v>0.375</v>
          </cell>
          <cell r="AC36">
            <v>0.54166666666666663</v>
          </cell>
          <cell r="AD36">
            <v>0.58333333333333337</v>
          </cell>
          <cell r="AE36">
            <v>0.75</v>
          </cell>
          <cell r="AF36">
            <v>0.375</v>
          </cell>
          <cell r="AG36">
            <v>0.5</v>
          </cell>
          <cell r="AH36">
            <v>0.54166666666666663</v>
          </cell>
          <cell r="AI36">
            <v>0.70833333333333337</v>
          </cell>
          <cell r="AJ36">
            <v>0.375</v>
          </cell>
          <cell r="AK36">
            <v>0.52083333333333337</v>
          </cell>
          <cell r="AL36">
            <v>0.54166666666666663</v>
          </cell>
          <cell r="AM36">
            <v>0.70833333333333337</v>
          </cell>
          <cell r="AN36">
            <v>0.375</v>
          </cell>
          <cell r="AO36">
            <v>0.5</v>
          </cell>
          <cell r="AP36">
            <v>0</v>
          </cell>
          <cell r="AQ36">
            <v>0</v>
          </cell>
        </row>
        <row r="37">
          <cell r="A37" t="str">
            <v>Ch37</v>
          </cell>
          <cell r="B37" t="str">
            <v>JAGUENEAU</v>
          </cell>
          <cell r="C37" t="str">
            <v>CENDRINE</v>
          </cell>
          <cell r="D37">
            <v>0</v>
          </cell>
          <cell r="E37">
            <v>0</v>
          </cell>
          <cell r="F37">
            <v>0</v>
          </cell>
          <cell r="G37">
            <v>0</v>
          </cell>
          <cell r="H37">
            <v>0.375</v>
          </cell>
          <cell r="I37">
            <v>0.52083333333333337</v>
          </cell>
          <cell r="J37">
            <v>0.54166666666666663</v>
          </cell>
          <cell r="K37">
            <v>0.77083333333333337</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0.375</v>
          </cell>
          <cell r="AC37">
            <v>0.52083333333333337</v>
          </cell>
          <cell r="AD37">
            <v>0.54166666666666663</v>
          </cell>
          <cell r="AE37">
            <v>0.77083333333333337</v>
          </cell>
          <cell r="AF37">
            <v>0</v>
          </cell>
          <cell r="AG37">
            <v>0</v>
          </cell>
          <cell r="AH37">
            <v>0</v>
          </cell>
          <cell r="AI37">
            <v>0</v>
          </cell>
          <cell r="AJ37">
            <v>0</v>
          </cell>
          <cell r="AK37">
            <v>0</v>
          </cell>
          <cell r="AL37">
            <v>0</v>
          </cell>
          <cell r="AM37">
            <v>0</v>
          </cell>
          <cell r="AN37">
            <v>0</v>
          </cell>
          <cell r="AO37">
            <v>0</v>
          </cell>
          <cell r="AP37">
            <v>0</v>
          </cell>
          <cell r="AQ37">
            <v>0</v>
          </cell>
        </row>
        <row r="38">
          <cell r="A38" t="str">
            <v>Ch72</v>
          </cell>
          <cell r="B38" t="str">
            <v>LE LUEC</v>
          </cell>
          <cell r="C38" t="str">
            <v>STEPHANE</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0.5625</v>
          </cell>
          <cell r="S38">
            <v>0.8125</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0.5625</v>
          </cell>
          <cell r="AM38">
            <v>0.8125</v>
          </cell>
          <cell r="AN38">
            <v>0</v>
          </cell>
          <cell r="AO38">
            <v>0</v>
          </cell>
          <cell r="AP38">
            <v>0</v>
          </cell>
          <cell r="AQ38">
            <v>0</v>
          </cell>
        </row>
        <row r="39">
          <cell r="A39" t="str">
            <v>Chpha</v>
          </cell>
          <cell r="B39" t="str">
            <v>PARES</v>
          </cell>
          <cell r="C39" t="str">
            <v>CHRISTINE</v>
          </cell>
          <cell r="D39">
            <v>0</v>
          </cell>
          <cell r="E39">
            <v>0</v>
          </cell>
          <cell r="F39">
            <v>0</v>
          </cell>
          <cell r="G39">
            <v>0</v>
          </cell>
          <cell r="H39">
            <v>0</v>
          </cell>
          <cell r="I39">
            <v>0</v>
          </cell>
          <cell r="J39">
            <v>0.55208333333333337</v>
          </cell>
          <cell r="K39">
            <v>0.63541666666666663</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0.55208333333333337</v>
          </cell>
          <cell r="AE39">
            <v>0</v>
          </cell>
          <cell r="AF39">
            <v>0</v>
          </cell>
          <cell r="AG39">
            <v>0</v>
          </cell>
          <cell r="AH39">
            <v>0</v>
          </cell>
          <cell r="AI39">
            <v>0</v>
          </cell>
          <cell r="AJ39">
            <v>0</v>
          </cell>
          <cell r="AK39">
            <v>0</v>
          </cell>
          <cell r="AL39">
            <v>0</v>
          </cell>
          <cell r="AM39">
            <v>0</v>
          </cell>
          <cell r="AN39">
            <v>0</v>
          </cell>
          <cell r="AO39">
            <v>0</v>
          </cell>
          <cell r="AP39">
            <v>0</v>
          </cell>
          <cell r="AQ39">
            <v>0</v>
          </cell>
        </row>
        <row r="40">
          <cell r="A40" t="str">
            <v>Ch14</v>
          </cell>
          <cell r="B40" t="str">
            <v>PAVAGEAU</v>
          </cell>
          <cell r="C40" t="str">
            <v>FLORENT</v>
          </cell>
          <cell r="D40">
            <v>0.3125</v>
          </cell>
          <cell r="E40">
            <v>0.52083333333333337</v>
          </cell>
          <cell r="F40">
            <v>0.54166666666666663</v>
          </cell>
          <cell r="G40">
            <v>0.75</v>
          </cell>
          <cell r="H40">
            <v>0.375</v>
          </cell>
          <cell r="I40">
            <v>0.52083333333333337</v>
          </cell>
          <cell r="J40">
            <v>0.54166666666666663</v>
          </cell>
          <cell r="K40">
            <v>0.75</v>
          </cell>
          <cell r="L40">
            <v>0</v>
          </cell>
          <cell r="M40">
            <v>0</v>
          </cell>
          <cell r="N40">
            <v>0.58333333333333337</v>
          </cell>
          <cell r="O40">
            <v>0.75</v>
          </cell>
          <cell r="P40">
            <v>0.39583333333333331</v>
          </cell>
          <cell r="Q40">
            <v>0.52083333333333337</v>
          </cell>
          <cell r="R40">
            <v>0.54166666666666663</v>
          </cell>
          <cell r="S40">
            <v>0.75</v>
          </cell>
          <cell r="T40">
            <v>0.39583333333333331</v>
          </cell>
          <cell r="U40">
            <v>0.52083333333333337</v>
          </cell>
          <cell r="V40">
            <v>0.54166666666666663</v>
          </cell>
          <cell r="W40">
            <v>0.75</v>
          </cell>
          <cell r="X40">
            <v>0.39583333333333331</v>
          </cell>
          <cell r="Y40">
            <v>0.52083333333333337</v>
          </cell>
          <cell r="Z40">
            <v>0.54166666666666663</v>
          </cell>
          <cell r="AA40">
            <v>0.75</v>
          </cell>
          <cell r="AB40">
            <v>0.375</v>
          </cell>
          <cell r="AC40">
            <v>0.52083333333333337</v>
          </cell>
          <cell r="AD40">
            <v>0.54166666666666663</v>
          </cell>
          <cell r="AE40">
            <v>0.75</v>
          </cell>
          <cell r="AF40">
            <v>0</v>
          </cell>
          <cell r="AG40">
            <v>0</v>
          </cell>
          <cell r="AH40">
            <v>0.58333333333333337</v>
          </cell>
          <cell r="AI40">
            <v>0.75</v>
          </cell>
          <cell r="AJ40">
            <v>0.39583333333333331</v>
          </cell>
          <cell r="AK40">
            <v>0.52083333333333337</v>
          </cell>
          <cell r="AL40">
            <v>0.54166666666666663</v>
          </cell>
          <cell r="AM40">
            <v>0.75</v>
          </cell>
          <cell r="AN40">
            <v>0.39583333333333331</v>
          </cell>
          <cell r="AO40">
            <v>0.52083333333333337</v>
          </cell>
          <cell r="AP40">
            <v>0.54166666666666663</v>
          </cell>
          <cell r="AQ40">
            <v>0.75</v>
          </cell>
        </row>
        <row r="41">
          <cell r="A41" t="str">
            <v>Ch29</v>
          </cell>
          <cell r="B41" t="str">
            <v>QUEMENER</v>
          </cell>
          <cell r="C41" t="str">
            <v>JOCELYNE</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0.38541666666666669</v>
          </cell>
          <cell r="U41">
            <v>0.51041666666666663</v>
          </cell>
          <cell r="V41">
            <v>0.54166666666666663</v>
          </cell>
          <cell r="W41">
            <v>0.64583333333333337</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0.38541666666666669</v>
          </cell>
          <cell r="AO41">
            <v>0.51041666666666663</v>
          </cell>
          <cell r="AP41">
            <v>0.54166666666666663</v>
          </cell>
          <cell r="AQ41">
            <v>0.64583333333333337</v>
          </cell>
        </row>
        <row r="42">
          <cell r="A42" t="str">
            <v>Ch43</v>
          </cell>
          <cell r="B42" t="str">
            <v>VALANCHON</v>
          </cell>
          <cell r="C42" t="str">
            <v>AUDREY</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row>
        <row r="43">
          <cell r="A43">
            <v>0</v>
          </cell>
          <cell r="B43">
            <v>0</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row>
        <row r="44">
          <cell r="A44" t="str">
            <v>Sa40</v>
          </cell>
          <cell r="B44" t="str">
            <v>BATTREAU</v>
          </cell>
          <cell r="C44" t="str">
            <v>PIERRE</v>
          </cell>
          <cell r="D44">
            <v>0</v>
          </cell>
          <cell r="E44">
            <v>0</v>
          </cell>
          <cell r="F44">
            <v>0</v>
          </cell>
          <cell r="G44">
            <v>0</v>
          </cell>
          <cell r="H44">
            <v>0.375</v>
          </cell>
          <cell r="I44">
            <v>0.5</v>
          </cell>
          <cell r="J44">
            <v>0</v>
          </cell>
          <cell r="K44">
            <v>0</v>
          </cell>
          <cell r="L44">
            <v>0</v>
          </cell>
          <cell r="M44">
            <v>0</v>
          </cell>
          <cell r="N44">
            <v>0</v>
          </cell>
          <cell r="O44">
            <v>0</v>
          </cell>
          <cell r="P44">
            <v>0.375</v>
          </cell>
          <cell r="Q44">
            <v>0.5</v>
          </cell>
          <cell r="R44">
            <v>0</v>
          </cell>
          <cell r="S44">
            <v>0</v>
          </cell>
          <cell r="T44">
            <v>0</v>
          </cell>
          <cell r="U44">
            <v>0</v>
          </cell>
          <cell r="V44">
            <v>0.5625</v>
          </cell>
          <cell r="W44">
            <v>0.64583333333333337</v>
          </cell>
          <cell r="X44">
            <v>0</v>
          </cell>
          <cell r="Y44">
            <v>0</v>
          </cell>
          <cell r="Z44">
            <v>0</v>
          </cell>
          <cell r="AA44">
            <v>0</v>
          </cell>
          <cell r="AB44">
            <v>0.375</v>
          </cell>
          <cell r="AC44">
            <v>0.5</v>
          </cell>
          <cell r="AD44">
            <v>0</v>
          </cell>
          <cell r="AE44">
            <v>0</v>
          </cell>
          <cell r="AF44">
            <v>0</v>
          </cell>
          <cell r="AG44">
            <v>0</v>
          </cell>
          <cell r="AH44">
            <v>0</v>
          </cell>
          <cell r="AI44">
            <v>0</v>
          </cell>
          <cell r="AJ44">
            <v>0.375</v>
          </cell>
          <cell r="AK44">
            <v>0.5</v>
          </cell>
          <cell r="AL44">
            <v>0</v>
          </cell>
          <cell r="AM44">
            <v>0</v>
          </cell>
          <cell r="AN44">
            <v>0</v>
          </cell>
          <cell r="AO44">
            <v>0</v>
          </cell>
          <cell r="AP44">
            <v>0.5625</v>
          </cell>
          <cell r="AQ44">
            <v>0.64583333333333337</v>
          </cell>
        </row>
        <row r="45">
          <cell r="A45" t="str">
            <v>Sa72</v>
          </cell>
          <cell r="B45" t="str">
            <v>BELLANGER</v>
          </cell>
          <cell r="C45" t="str">
            <v>ANNE</v>
          </cell>
          <cell r="D45">
            <v>0.35416666666666669</v>
          </cell>
          <cell r="E45">
            <v>0.52083333333333337</v>
          </cell>
          <cell r="F45">
            <v>0.54166666666666663</v>
          </cell>
          <cell r="G45">
            <v>0.76041666666666663</v>
          </cell>
          <cell r="H45">
            <v>0.35416666666666669</v>
          </cell>
          <cell r="I45">
            <v>0.52083333333333337</v>
          </cell>
          <cell r="J45">
            <v>0.54166666666666663</v>
          </cell>
          <cell r="K45">
            <v>0.76041666666666663</v>
          </cell>
          <cell r="L45">
            <v>0</v>
          </cell>
          <cell r="M45">
            <v>0</v>
          </cell>
          <cell r="N45">
            <v>0</v>
          </cell>
          <cell r="O45">
            <v>0</v>
          </cell>
          <cell r="P45">
            <v>0.35416666666666669</v>
          </cell>
          <cell r="Q45">
            <v>0.52083333333333337</v>
          </cell>
          <cell r="R45">
            <v>0.54166666666666663</v>
          </cell>
          <cell r="S45">
            <v>0.76041666666666663</v>
          </cell>
          <cell r="T45">
            <v>0.35416666666666669</v>
          </cell>
          <cell r="U45">
            <v>0.52083333333333337</v>
          </cell>
          <cell r="V45">
            <v>0.54166666666666663</v>
          </cell>
          <cell r="W45">
            <v>0.76041666666666663</v>
          </cell>
          <cell r="X45">
            <v>0.35416666666666669</v>
          </cell>
          <cell r="Y45">
            <v>0.52083333333333337</v>
          </cell>
          <cell r="Z45">
            <v>0.54166666666666663</v>
          </cell>
          <cell r="AA45">
            <v>0.76041666666666663</v>
          </cell>
          <cell r="AB45">
            <v>0.35416666666666669</v>
          </cell>
          <cell r="AC45">
            <v>0.52083333333333337</v>
          </cell>
          <cell r="AD45">
            <v>0.54166666666666663</v>
          </cell>
          <cell r="AE45">
            <v>0.76041666666666663</v>
          </cell>
          <cell r="AF45">
            <v>0</v>
          </cell>
          <cell r="AG45">
            <v>0</v>
          </cell>
          <cell r="AH45">
            <v>0</v>
          </cell>
          <cell r="AI45">
            <v>0</v>
          </cell>
          <cell r="AJ45">
            <v>0.35416666666666669</v>
          </cell>
          <cell r="AK45">
            <v>0.52083333333333337</v>
          </cell>
          <cell r="AL45">
            <v>0.54166666666666663</v>
          </cell>
          <cell r="AM45">
            <v>0.76041666666666663</v>
          </cell>
          <cell r="AN45">
            <v>0.35416666666666669</v>
          </cell>
          <cell r="AO45">
            <v>0.52083333333333337</v>
          </cell>
          <cell r="AP45">
            <v>0.54166666666666663</v>
          </cell>
          <cell r="AQ45">
            <v>0.76041666666666663</v>
          </cell>
        </row>
        <row r="46">
          <cell r="A46" t="str">
            <v>Sapha</v>
          </cell>
          <cell r="B46" t="str">
            <v>BELLION</v>
          </cell>
          <cell r="C46" t="str">
            <v>ARNAUD</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0.58333333333333337</v>
          </cell>
          <cell r="S46">
            <v>0.66666666666666663</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0.58333333333333337</v>
          </cell>
          <cell r="AM46">
            <v>0.66666666666666663</v>
          </cell>
          <cell r="AN46">
            <v>0</v>
          </cell>
          <cell r="AO46">
            <v>0</v>
          </cell>
          <cell r="AP46">
            <v>0</v>
          </cell>
          <cell r="AQ46">
            <v>0</v>
          </cell>
        </row>
        <row r="47">
          <cell r="A47" t="str">
            <v>Sa83</v>
          </cell>
          <cell r="B47" t="str">
            <v>BEULAY</v>
          </cell>
          <cell r="C47" t="str">
            <v>CORINNE</v>
          </cell>
          <cell r="D47">
            <v>0.375</v>
          </cell>
          <cell r="E47">
            <v>0.54166666666666663</v>
          </cell>
          <cell r="F47">
            <v>0.5625</v>
          </cell>
          <cell r="G47">
            <v>0.72916666666666663</v>
          </cell>
          <cell r="H47">
            <v>0.375</v>
          </cell>
          <cell r="I47">
            <v>0.54166666666666663</v>
          </cell>
          <cell r="J47">
            <v>0.5625</v>
          </cell>
          <cell r="K47">
            <v>0.72916666666666663</v>
          </cell>
          <cell r="L47">
            <v>0</v>
          </cell>
          <cell r="M47">
            <v>0</v>
          </cell>
          <cell r="N47">
            <v>0</v>
          </cell>
          <cell r="O47">
            <v>0</v>
          </cell>
          <cell r="P47">
            <v>0</v>
          </cell>
          <cell r="Q47">
            <v>0</v>
          </cell>
          <cell r="R47">
            <v>0</v>
          </cell>
          <cell r="S47">
            <v>0</v>
          </cell>
          <cell r="T47">
            <v>0.375</v>
          </cell>
          <cell r="U47">
            <v>0.54166666666666663</v>
          </cell>
          <cell r="V47">
            <v>0.5625</v>
          </cell>
          <cell r="W47">
            <v>0.72916666666666663</v>
          </cell>
          <cell r="X47">
            <v>0.375</v>
          </cell>
          <cell r="Y47">
            <v>0.54166666666666663</v>
          </cell>
          <cell r="Z47">
            <v>0.5625</v>
          </cell>
          <cell r="AA47">
            <v>0.72916666666666663</v>
          </cell>
          <cell r="AB47">
            <v>0.375</v>
          </cell>
          <cell r="AC47">
            <v>0.54166666666666663</v>
          </cell>
          <cell r="AD47">
            <v>0.5625</v>
          </cell>
          <cell r="AE47">
            <v>0.72916666666666663</v>
          </cell>
          <cell r="AF47">
            <v>0</v>
          </cell>
          <cell r="AG47">
            <v>0</v>
          </cell>
          <cell r="AH47">
            <v>0</v>
          </cell>
          <cell r="AI47">
            <v>0</v>
          </cell>
          <cell r="AJ47">
            <v>0</v>
          </cell>
          <cell r="AK47">
            <v>0</v>
          </cell>
          <cell r="AL47">
            <v>0</v>
          </cell>
          <cell r="AM47">
            <v>0</v>
          </cell>
          <cell r="AN47">
            <v>0.375</v>
          </cell>
          <cell r="AO47">
            <v>0.54166666666666663</v>
          </cell>
          <cell r="AP47">
            <v>0.5625</v>
          </cell>
          <cell r="AQ47">
            <v>0.72916666666666663</v>
          </cell>
        </row>
        <row r="48">
          <cell r="A48" t="str">
            <v>Sa24</v>
          </cell>
          <cell r="B48" t="str">
            <v>BEVILLE</v>
          </cell>
          <cell r="C48" t="str">
            <v>KARINA</v>
          </cell>
          <cell r="D48">
            <v>0.33333333333333331</v>
          </cell>
          <cell r="E48">
            <v>0.54166666666666663</v>
          </cell>
          <cell r="F48">
            <v>0.5625</v>
          </cell>
          <cell r="G48">
            <v>0.75</v>
          </cell>
          <cell r="H48">
            <v>0.375</v>
          </cell>
          <cell r="I48">
            <v>0.54166666666666663</v>
          </cell>
          <cell r="J48">
            <v>0.5625</v>
          </cell>
          <cell r="K48">
            <v>0.72916666666666663</v>
          </cell>
          <cell r="L48">
            <v>0.33333333333333331</v>
          </cell>
          <cell r="M48">
            <v>0.54166666666666663</v>
          </cell>
          <cell r="N48">
            <v>0</v>
          </cell>
          <cell r="O48">
            <v>0</v>
          </cell>
          <cell r="P48">
            <v>0.33333333333333331</v>
          </cell>
          <cell r="Q48">
            <v>0.54166666666666663</v>
          </cell>
          <cell r="R48">
            <v>0.5625</v>
          </cell>
          <cell r="S48">
            <v>0.70833333333333337</v>
          </cell>
          <cell r="T48">
            <v>0.33333333333333331</v>
          </cell>
          <cell r="U48">
            <v>0.54166666666666663</v>
          </cell>
          <cell r="V48">
            <v>0.5625</v>
          </cell>
          <cell r="W48">
            <v>0.6875</v>
          </cell>
          <cell r="X48">
            <v>0.33333333333333331</v>
          </cell>
          <cell r="Y48">
            <v>0.54166666666666663</v>
          </cell>
          <cell r="Z48">
            <v>0.5625</v>
          </cell>
          <cell r="AA48">
            <v>0.75</v>
          </cell>
          <cell r="AB48">
            <v>0.375</v>
          </cell>
          <cell r="AC48">
            <v>0.54166666666666663</v>
          </cell>
          <cell r="AD48">
            <v>0.5625</v>
          </cell>
          <cell r="AE48">
            <v>0.72916666666666663</v>
          </cell>
          <cell r="AF48">
            <v>0.33333333333333331</v>
          </cell>
          <cell r="AG48">
            <v>0.54166666666666663</v>
          </cell>
          <cell r="AH48">
            <v>0</v>
          </cell>
          <cell r="AI48">
            <v>0</v>
          </cell>
          <cell r="AJ48">
            <v>0.33333333333333331</v>
          </cell>
          <cell r="AK48">
            <v>0.54166666666666663</v>
          </cell>
          <cell r="AL48">
            <v>0.5625</v>
          </cell>
          <cell r="AM48">
            <v>0.70833333333333337</v>
          </cell>
          <cell r="AN48">
            <v>0.33333333333333331</v>
          </cell>
          <cell r="AO48">
            <v>0.54166666666666663</v>
          </cell>
          <cell r="AP48">
            <v>0.5625</v>
          </cell>
          <cell r="AQ48">
            <v>0.6875</v>
          </cell>
        </row>
        <row r="49">
          <cell r="A49" t="str">
            <v>Sa42</v>
          </cell>
          <cell r="B49" t="str">
            <v>BOURNAZEL</v>
          </cell>
          <cell r="C49" t="str">
            <v>VALERIE</v>
          </cell>
          <cell r="D49">
            <v>0</v>
          </cell>
          <cell r="E49">
            <v>0</v>
          </cell>
          <cell r="F49">
            <v>0</v>
          </cell>
          <cell r="G49">
            <v>0</v>
          </cell>
          <cell r="H49">
            <v>0</v>
          </cell>
          <cell r="I49">
            <v>0</v>
          </cell>
          <cell r="J49">
            <v>0</v>
          </cell>
          <cell r="K49">
            <v>0</v>
          </cell>
          <cell r="L49">
            <v>0</v>
          </cell>
          <cell r="M49">
            <v>0</v>
          </cell>
          <cell r="N49">
            <v>0.58333333333333337</v>
          </cell>
          <cell r="O49">
            <v>0.70833333333333337</v>
          </cell>
          <cell r="P49">
            <v>0</v>
          </cell>
          <cell r="Q49">
            <v>0</v>
          </cell>
          <cell r="R49">
            <v>0</v>
          </cell>
          <cell r="S49">
            <v>0</v>
          </cell>
          <cell r="T49">
            <v>0.375</v>
          </cell>
          <cell r="U49">
            <v>0.54166666666666663</v>
          </cell>
          <cell r="V49">
            <v>0.5625</v>
          </cell>
          <cell r="W49">
            <v>0.6875</v>
          </cell>
          <cell r="X49">
            <v>0</v>
          </cell>
          <cell r="Y49">
            <v>0</v>
          </cell>
          <cell r="Z49">
            <v>0</v>
          </cell>
          <cell r="AA49">
            <v>0</v>
          </cell>
          <cell r="AB49">
            <v>0</v>
          </cell>
          <cell r="AC49">
            <v>0</v>
          </cell>
          <cell r="AD49">
            <v>0</v>
          </cell>
          <cell r="AE49">
            <v>0</v>
          </cell>
          <cell r="AF49">
            <v>0</v>
          </cell>
          <cell r="AG49">
            <v>0</v>
          </cell>
          <cell r="AH49">
            <v>0.58333333333333337</v>
          </cell>
          <cell r="AI49">
            <v>0.70833333333333337</v>
          </cell>
          <cell r="AJ49">
            <v>0</v>
          </cell>
          <cell r="AK49">
            <v>0</v>
          </cell>
          <cell r="AL49">
            <v>0</v>
          </cell>
          <cell r="AM49">
            <v>0</v>
          </cell>
          <cell r="AN49">
            <v>0.375</v>
          </cell>
          <cell r="AO49">
            <v>0.54166666666666663</v>
          </cell>
          <cell r="AP49">
            <v>0.5625</v>
          </cell>
          <cell r="AQ49">
            <v>0.6875</v>
          </cell>
        </row>
        <row r="50">
          <cell r="A50" t="str">
            <v>Sa17</v>
          </cell>
          <cell r="B50" t="str">
            <v>BRUNET</v>
          </cell>
          <cell r="C50" t="str">
            <v>MARIE-THERESE</v>
          </cell>
          <cell r="D50">
            <v>0.375</v>
          </cell>
          <cell r="E50">
            <v>0.54166666666666663</v>
          </cell>
          <cell r="F50">
            <v>0</v>
          </cell>
          <cell r="G50">
            <v>0</v>
          </cell>
          <cell r="H50">
            <v>0.35416666666666669</v>
          </cell>
          <cell r="I50">
            <v>0.52083333333333337</v>
          </cell>
          <cell r="J50">
            <v>0.5625</v>
          </cell>
          <cell r="K50">
            <v>0.77083333333333337</v>
          </cell>
          <cell r="L50">
            <v>0.35416666666666669</v>
          </cell>
          <cell r="M50">
            <v>0.52083333333333337</v>
          </cell>
          <cell r="N50">
            <v>0.5625</v>
          </cell>
          <cell r="O50">
            <v>0.75</v>
          </cell>
          <cell r="P50">
            <v>0.35416666666666669</v>
          </cell>
          <cell r="Q50">
            <v>0.52083333333333337</v>
          </cell>
          <cell r="R50">
            <v>0.5625</v>
          </cell>
          <cell r="S50">
            <v>0.77083333333333337</v>
          </cell>
          <cell r="T50">
            <v>0.35416666666666669</v>
          </cell>
          <cell r="U50">
            <v>0.52083333333333337</v>
          </cell>
          <cell r="V50">
            <v>0.5625</v>
          </cell>
          <cell r="W50">
            <v>0.75</v>
          </cell>
          <cell r="X50">
            <v>0</v>
          </cell>
          <cell r="Y50">
            <v>0</v>
          </cell>
          <cell r="Z50">
            <v>0.58333333333333337</v>
          </cell>
          <cell r="AA50">
            <v>0.75</v>
          </cell>
          <cell r="AB50">
            <v>0.35416666666666669</v>
          </cell>
          <cell r="AC50">
            <v>0.52083333333333337</v>
          </cell>
          <cell r="AD50">
            <v>0.5625</v>
          </cell>
          <cell r="AE50">
            <v>0.77083333333333337</v>
          </cell>
          <cell r="AF50">
            <v>0.35416666666666669</v>
          </cell>
          <cell r="AG50">
            <v>0.52083333333333337</v>
          </cell>
          <cell r="AH50">
            <v>0.5625</v>
          </cell>
          <cell r="AI50">
            <v>0.75</v>
          </cell>
          <cell r="AJ50">
            <v>0.35416666666666669</v>
          </cell>
          <cell r="AK50">
            <v>0.52083333333333337</v>
          </cell>
          <cell r="AL50">
            <v>0.5625</v>
          </cell>
          <cell r="AM50">
            <v>0.77083333333333337</v>
          </cell>
          <cell r="AN50">
            <v>0.35416666666666669</v>
          </cell>
          <cell r="AO50">
            <v>0.52083333333333337</v>
          </cell>
          <cell r="AP50">
            <v>0.5625</v>
          </cell>
          <cell r="AQ50">
            <v>0.75</v>
          </cell>
        </row>
        <row r="51">
          <cell r="A51" t="str">
            <v>Sa58</v>
          </cell>
          <cell r="B51" t="str">
            <v>ROULET</v>
          </cell>
          <cell r="C51" t="str">
            <v>JEANNINE</v>
          </cell>
          <cell r="D51">
            <v>0.35416666666666669</v>
          </cell>
          <cell r="E51">
            <v>0.54166666666666663</v>
          </cell>
          <cell r="F51">
            <v>0</v>
          </cell>
          <cell r="G51">
            <v>0</v>
          </cell>
          <cell r="H51">
            <v>0.375</v>
          </cell>
          <cell r="I51">
            <v>0.54166666666666663</v>
          </cell>
          <cell r="J51">
            <v>0</v>
          </cell>
          <cell r="K51">
            <v>0</v>
          </cell>
          <cell r="L51">
            <v>0.35416666666666669</v>
          </cell>
          <cell r="M51">
            <v>0.54166666666666663</v>
          </cell>
          <cell r="N51">
            <v>0</v>
          </cell>
          <cell r="O51">
            <v>0</v>
          </cell>
          <cell r="P51">
            <v>0.35416666666666669</v>
          </cell>
          <cell r="Q51">
            <v>0.54166666666666663</v>
          </cell>
          <cell r="R51">
            <v>0</v>
          </cell>
          <cell r="S51">
            <v>0</v>
          </cell>
          <cell r="T51">
            <v>0.35416666666666669</v>
          </cell>
          <cell r="U51">
            <v>0.54166666666666663</v>
          </cell>
          <cell r="V51">
            <v>0.5625</v>
          </cell>
          <cell r="W51">
            <v>0.66666666666666663</v>
          </cell>
          <cell r="X51">
            <v>0</v>
          </cell>
          <cell r="Y51">
            <v>0</v>
          </cell>
          <cell r="Z51">
            <v>0</v>
          </cell>
          <cell r="AA51">
            <v>0</v>
          </cell>
          <cell r="AB51">
            <v>0.375</v>
          </cell>
          <cell r="AC51">
            <v>0.54166666666666663</v>
          </cell>
          <cell r="AD51">
            <v>0</v>
          </cell>
          <cell r="AE51">
            <v>0</v>
          </cell>
          <cell r="AF51">
            <v>0.35416666666666669</v>
          </cell>
          <cell r="AG51">
            <v>0.54166666666666663</v>
          </cell>
          <cell r="AH51">
            <v>0</v>
          </cell>
          <cell r="AI51">
            <v>0</v>
          </cell>
          <cell r="AJ51">
            <v>0.35416666666666669</v>
          </cell>
          <cell r="AK51">
            <v>0.54166666666666663</v>
          </cell>
          <cell r="AL51">
            <v>0</v>
          </cell>
          <cell r="AM51">
            <v>0</v>
          </cell>
          <cell r="AN51">
            <v>0.35416666666666669</v>
          </cell>
          <cell r="AO51">
            <v>0.54166666666666663</v>
          </cell>
          <cell r="AP51">
            <v>0.5625</v>
          </cell>
          <cell r="AQ51">
            <v>0.66666666666666663</v>
          </cell>
        </row>
        <row r="52">
          <cell r="A52">
            <v>0</v>
          </cell>
          <cell r="B52">
            <v>0</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row>
        <row r="54">
          <cell r="A54" t="str">
            <v>An28</v>
          </cell>
          <cell r="B54" t="str">
            <v>AVRIL</v>
          </cell>
          <cell r="C54" t="str">
            <v>PRISCILLA</v>
          </cell>
          <cell r="D54">
            <v>0</v>
          </cell>
          <cell r="E54">
            <v>0</v>
          </cell>
          <cell r="F54">
            <v>0.58333333333333337</v>
          </cell>
          <cell r="G54">
            <v>0.75</v>
          </cell>
          <cell r="H54">
            <v>0.35416666666666669</v>
          </cell>
          <cell r="I54">
            <v>0.54166666666666663</v>
          </cell>
          <cell r="J54">
            <v>0.57291666666666663</v>
          </cell>
          <cell r="K54">
            <v>0.73958333333333337</v>
          </cell>
          <cell r="L54">
            <v>0.35416666666666669</v>
          </cell>
          <cell r="M54">
            <v>0.52083333333333337</v>
          </cell>
          <cell r="N54">
            <v>0.58333333333333337</v>
          </cell>
          <cell r="O54">
            <v>0.75</v>
          </cell>
          <cell r="P54">
            <v>0.33333333333333331</v>
          </cell>
          <cell r="Q54">
            <v>0.54166666666666663</v>
          </cell>
          <cell r="R54">
            <v>0.625</v>
          </cell>
          <cell r="S54">
            <v>0.70833333333333337</v>
          </cell>
          <cell r="T54">
            <v>0.375</v>
          </cell>
          <cell r="U54">
            <v>0.5</v>
          </cell>
          <cell r="V54">
            <v>0.5625</v>
          </cell>
          <cell r="W54">
            <v>0.75</v>
          </cell>
          <cell r="X54">
            <v>0</v>
          </cell>
          <cell r="Y54">
            <v>0</v>
          </cell>
          <cell r="Z54">
            <v>0.58333333333333337</v>
          </cell>
          <cell r="AA54">
            <v>0.75</v>
          </cell>
          <cell r="AB54">
            <v>0.35416666666666669</v>
          </cell>
          <cell r="AC54">
            <v>0.54166666666666663</v>
          </cell>
          <cell r="AD54">
            <v>0.57291666666666663</v>
          </cell>
          <cell r="AE54">
            <v>0.73958333333333337</v>
          </cell>
          <cell r="AF54">
            <v>0</v>
          </cell>
          <cell r="AG54">
            <v>0</v>
          </cell>
          <cell r="AH54">
            <v>0.58333333333333337</v>
          </cell>
          <cell r="AI54">
            <v>0.83333333333333337</v>
          </cell>
          <cell r="AJ54">
            <v>0.33333333333333331</v>
          </cell>
          <cell r="AK54">
            <v>0.54166666666666663</v>
          </cell>
          <cell r="AL54">
            <v>0.58333333333333337</v>
          </cell>
          <cell r="AM54">
            <v>0.75</v>
          </cell>
          <cell r="AN54">
            <v>0.375</v>
          </cell>
          <cell r="AO54">
            <v>0.5</v>
          </cell>
          <cell r="AP54">
            <v>0.5625</v>
          </cell>
          <cell r="AQ54">
            <v>0.75</v>
          </cell>
        </row>
        <row r="55">
          <cell r="A55" t="str">
            <v>An76</v>
          </cell>
          <cell r="B55" t="str">
            <v>BEAUDUSSEAU</v>
          </cell>
          <cell r="C55" t="str">
            <v>MICKAEL</v>
          </cell>
          <cell r="D55">
            <v>0.35416666666666669</v>
          </cell>
          <cell r="E55">
            <v>0.54166666666666663</v>
          </cell>
          <cell r="F55">
            <v>0.58333333333333337</v>
          </cell>
          <cell r="G55">
            <v>0.72916666666666663</v>
          </cell>
          <cell r="H55">
            <v>0.35416666666666669</v>
          </cell>
          <cell r="I55">
            <v>0.54166666666666663</v>
          </cell>
          <cell r="J55">
            <v>0.58333333333333337</v>
          </cell>
          <cell r="K55">
            <v>0.72916666666666663</v>
          </cell>
          <cell r="L55">
            <v>0</v>
          </cell>
          <cell r="M55">
            <v>0</v>
          </cell>
          <cell r="N55">
            <v>0</v>
          </cell>
          <cell r="O55">
            <v>0</v>
          </cell>
          <cell r="P55">
            <v>0.35416666666666669</v>
          </cell>
          <cell r="Q55">
            <v>0.54166666666666663</v>
          </cell>
          <cell r="R55">
            <v>0.5625</v>
          </cell>
          <cell r="S55">
            <v>0.72916666666666663</v>
          </cell>
          <cell r="T55">
            <v>0.35416666666666669</v>
          </cell>
          <cell r="U55">
            <v>0.5</v>
          </cell>
          <cell r="V55">
            <v>0</v>
          </cell>
          <cell r="W55">
            <v>0</v>
          </cell>
          <cell r="X55">
            <v>0.35416666666666669</v>
          </cell>
          <cell r="Y55">
            <v>0.54166666666666663</v>
          </cell>
          <cell r="Z55">
            <v>0.58333333333333337</v>
          </cell>
          <cell r="AA55">
            <v>0.72916666666666663</v>
          </cell>
          <cell r="AB55">
            <v>0.35416666666666669</v>
          </cell>
          <cell r="AC55">
            <v>0.54166666666666663</v>
          </cell>
          <cell r="AD55">
            <v>0.58333333333333337</v>
          </cell>
          <cell r="AE55">
            <v>0.72916666666666663</v>
          </cell>
          <cell r="AF55">
            <v>0</v>
          </cell>
          <cell r="AG55">
            <v>0</v>
          </cell>
          <cell r="AH55">
            <v>0</v>
          </cell>
          <cell r="AI55">
            <v>0</v>
          </cell>
          <cell r="AJ55">
            <v>0.35416666666666669</v>
          </cell>
          <cell r="AK55">
            <v>0.54166666666666663</v>
          </cell>
          <cell r="AL55">
            <v>0.5625</v>
          </cell>
          <cell r="AM55">
            <v>0.72916666666666663</v>
          </cell>
          <cell r="AN55">
            <v>0.35416666666666669</v>
          </cell>
          <cell r="AO55">
            <v>0.5</v>
          </cell>
          <cell r="AP55">
            <v>0</v>
          </cell>
          <cell r="AQ55">
            <v>0</v>
          </cell>
        </row>
        <row r="56">
          <cell r="A56" t="str">
            <v>An22</v>
          </cell>
          <cell r="B56" t="str">
            <v xml:space="preserve">BIROT </v>
          </cell>
          <cell r="C56" t="str">
            <v>VINCENT</v>
          </cell>
          <cell r="D56">
            <v>0.375</v>
          </cell>
          <cell r="E56">
            <v>0.52083333333333337</v>
          </cell>
          <cell r="F56">
            <v>0.58333333333333337</v>
          </cell>
          <cell r="G56">
            <v>0.6875</v>
          </cell>
          <cell r="H56">
            <v>0.375</v>
          </cell>
          <cell r="I56">
            <v>0.5</v>
          </cell>
          <cell r="J56">
            <v>0</v>
          </cell>
          <cell r="K56">
            <v>0</v>
          </cell>
          <cell r="L56">
            <v>0</v>
          </cell>
          <cell r="M56">
            <v>0</v>
          </cell>
          <cell r="N56">
            <v>0.58333333333333337</v>
          </cell>
          <cell r="O56">
            <v>0.83333333333333337</v>
          </cell>
          <cell r="P56">
            <v>0.375</v>
          </cell>
          <cell r="Q56">
            <v>0.5</v>
          </cell>
          <cell r="R56">
            <v>0.58333333333333337</v>
          </cell>
          <cell r="S56">
            <v>0.75</v>
          </cell>
          <cell r="T56">
            <v>0.375</v>
          </cell>
          <cell r="U56">
            <v>0.52083333333333337</v>
          </cell>
          <cell r="V56">
            <v>0.58333333333333337</v>
          </cell>
          <cell r="W56">
            <v>0.6875</v>
          </cell>
          <cell r="X56">
            <v>0.375</v>
          </cell>
          <cell r="Y56">
            <v>0.52083333333333337</v>
          </cell>
          <cell r="Z56">
            <v>0.58333333333333337</v>
          </cell>
          <cell r="AA56">
            <v>0.6875</v>
          </cell>
          <cell r="AB56">
            <v>0.375</v>
          </cell>
          <cell r="AC56">
            <v>0.5</v>
          </cell>
          <cell r="AD56">
            <v>0</v>
          </cell>
          <cell r="AE56">
            <v>0</v>
          </cell>
          <cell r="AF56">
            <v>0</v>
          </cell>
          <cell r="AG56">
            <v>0</v>
          </cell>
          <cell r="AH56">
            <v>0.58333333333333337</v>
          </cell>
          <cell r="AI56">
            <v>0.83333333333333337</v>
          </cell>
          <cell r="AJ56">
            <v>0.375</v>
          </cell>
          <cell r="AK56">
            <v>0.5</v>
          </cell>
          <cell r="AL56">
            <v>0.58333333333333337</v>
          </cell>
          <cell r="AM56">
            <v>0.75</v>
          </cell>
          <cell r="AN56">
            <v>0.375</v>
          </cell>
          <cell r="AO56">
            <v>0.52083333333333337</v>
          </cell>
          <cell r="AP56">
            <v>0.58333333333333337</v>
          </cell>
          <cell r="AQ56">
            <v>0.6875</v>
          </cell>
        </row>
        <row r="57">
          <cell r="A57" t="str">
            <v>An19</v>
          </cell>
          <cell r="B57" t="str">
            <v>BLANCHARD</v>
          </cell>
          <cell r="C57" t="str">
            <v>JEAN-BAPTISTE</v>
          </cell>
          <cell r="D57">
            <v>0.35416666666666669</v>
          </cell>
          <cell r="E57">
            <v>0.52083333333333337</v>
          </cell>
          <cell r="F57">
            <v>0.58333333333333337</v>
          </cell>
          <cell r="G57">
            <v>0.79166666666666663</v>
          </cell>
          <cell r="H57">
            <v>0.35416666666666669</v>
          </cell>
          <cell r="I57">
            <v>0.52083333333333337</v>
          </cell>
          <cell r="J57">
            <v>0.54166666666666663</v>
          </cell>
          <cell r="K57">
            <v>0.75</v>
          </cell>
          <cell r="L57">
            <v>0</v>
          </cell>
          <cell r="M57">
            <v>0</v>
          </cell>
          <cell r="N57">
            <v>0.5625</v>
          </cell>
          <cell r="O57">
            <v>0.75</v>
          </cell>
          <cell r="P57">
            <v>0.35416666666666669</v>
          </cell>
          <cell r="Q57">
            <v>0.52083333333333337</v>
          </cell>
          <cell r="R57">
            <v>0.54166666666666663</v>
          </cell>
          <cell r="S57">
            <v>0.75</v>
          </cell>
          <cell r="T57">
            <v>0.35416666666666669</v>
          </cell>
          <cell r="U57">
            <v>0.52083333333333337</v>
          </cell>
          <cell r="V57">
            <v>0.54166666666666663</v>
          </cell>
          <cell r="W57">
            <v>0.6875</v>
          </cell>
          <cell r="X57">
            <v>0.35416666666666669</v>
          </cell>
          <cell r="Y57">
            <v>0.52083333333333337</v>
          </cell>
          <cell r="Z57">
            <v>0.58333333333333337</v>
          </cell>
          <cell r="AA57">
            <v>0.79166666666666663</v>
          </cell>
          <cell r="AB57">
            <v>0.35416666666666669</v>
          </cell>
          <cell r="AC57">
            <v>0.52083333333333337</v>
          </cell>
          <cell r="AD57">
            <v>0.54166666666666663</v>
          </cell>
          <cell r="AE57">
            <v>0.75</v>
          </cell>
          <cell r="AF57">
            <v>0</v>
          </cell>
          <cell r="AG57">
            <v>0</v>
          </cell>
          <cell r="AH57">
            <v>0.5625</v>
          </cell>
          <cell r="AI57">
            <v>0.75</v>
          </cell>
          <cell r="AJ57">
            <v>0.35416666666666669</v>
          </cell>
          <cell r="AK57">
            <v>0.52083333333333337</v>
          </cell>
          <cell r="AL57">
            <v>0.54166666666666663</v>
          </cell>
          <cell r="AM57">
            <v>0.75</v>
          </cell>
          <cell r="AN57">
            <v>0.35416666666666669</v>
          </cell>
          <cell r="AO57">
            <v>0.52083333333333337</v>
          </cell>
          <cell r="AP57">
            <v>0.54166666666666663</v>
          </cell>
          <cell r="AQ57">
            <v>0.6875</v>
          </cell>
        </row>
        <row r="58">
          <cell r="A58" t="str">
            <v>An12</v>
          </cell>
          <cell r="B58" t="str">
            <v>CARRE</v>
          </cell>
          <cell r="C58" t="str">
            <v>FRANCOISE</v>
          </cell>
          <cell r="D58">
            <v>0.45833333333333331</v>
          </cell>
          <cell r="E58">
            <v>0.54166666666666663</v>
          </cell>
          <cell r="F58">
            <v>0.58333333333333337</v>
          </cell>
          <cell r="G58">
            <v>0.83333333333333337</v>
          </cell>
          <cell r="H58">
            <v>0.375</v>
          </cell>
          <cell r="I58">
            <v>0.5</v>
          </cell>
          <cell r="J58">
            <v>0.58333333333333337</v>
          </cell>
          <cell r="K58">
            <v>0.75</v>
          </cell>
          <cell r="L58">
            <v>0</v>
          </cell>
          <cell r="M58">
            <v>0</v>
          </cell>
          <cell r="N58">
            <v>0.54166666666666663</v>
          </cell>
          <cell r="O58">
            <v>0.625</v>
          </cell>
          <cell r="P58">
            <v>0.375</v>
          </cell>
          <cell r="Q58">
            <v>0.5</v>
          </cell>
          <cell r="R58">
            <v>0.58333333333333337</v>
          </cell>
          <cell r="S58">
            <v>0.83333333333333337</v>
          </cell>
          <cell r="T58">
            <v>0.375</v>
          </cell>
          <cell r="U58">
            <v>0.5</v>
          </cell>
          <cell r="V58">
            <v>0.54166666666666663</v>
          </cell>
          <cell r="W58">
            <v>0.75</v>
          </cell>
          <cell r="X58">
            <v>0.45833333333333331</v>
          </cell>
          <cell r="Y58">
            <v>0.54166666666666663</v>
          </cell>
          <cell r="Z58">
            <v>0.58333333333333337</v>
          </cell>
          <cell r="AA58">
            <v>0.83333333333333337</v>
          </cell>
          <cell r="AB58">
            <v>0.375</v>
          </cell>
          <cell r="AC58">
            <v>0.5</v>
          </cell>
          <cell r="AD58">
            <v>0.58333333333333337</v>
          </cell>
          <cell r="AE58">
            <v>0.75</v>
          </cell>
          <cell r="AF58">
            <v>0</v>
          </cell>
          <cell r="AG58">
            <v>0</v>
          </cell>
          <cell r="AH58">
            <v>0.54166666666666663</v>
          </cell>
          <cell r="AI58">
            <v>0.625</v>
          </cell>
          <cell r="AJ58">
            <v>0.375</v>
          </cell>
          <cell r="AK58">
            <v>0.5</v>
          </cell>
          <cell r="AL58">
            <v>0.58333333333333337</v>
          </cell>
          <cell r="AM58">
            <v>0.83333333333333337</v>
          </cell>
          <cell r="AN58">
            <v>0.375</v>
          </cell>
          <cell r="AO58">
            <v>0.5</v>
          </cell>
          <cell r="AP58">
            <v>0.54166666666666663</v>
          </cell>
          <cell r="AQ58">
            <v>0.75</v>
          </cell>
        </row>
        <row r="59">
          <cell r="A59" t="str">
            <v>An38</v>
          </cell>
          <cell r="B59" t="str">
            <v>COAT-RIVRY</v>
          </cell>
          <cell r="C59" t="str">
            <v>MARYVONNE</v>
          </cell>
          <cell r="D59">
            <v>0.375</v>
          </cell>
          <cell r="E59">
            <v>0.5</v>
          </cell>
          <cell r="F59">
            <v>0.54166666666666663</v>
          </cell>
          <cell r="G59">
            <v>0.83333333333333337</v>
          </cell>
          <cell r="H59">
            <v>0.375</v>
          </cell>
          <cell r="I59">
            <v>0.54166666666666663</v>
          </cell>
          <cell r="J59">
            <v>0.58333333333333337</v>
          </cell>
          <cell r="K59">
            <v>0.75</v>
          </cell>
          <cell r="L59">
            <v>0</v>
          </cell>
          <cell r="M59">
            <v>0</v>
          </cell>
          <cell r="N59">
            <v>0</v>
          </cell>
          <cell r="O59">
            <v>0</v>
          </cell>
          <cell r="P59">
            <v>0.375</v>
          </cell>
          <cell r="Q59">
            <v>0.54166666666666663</v>
          </cell>
          <cell r="R59">
            <v>0.58333333333333337</v>
          </cell>
          <cell r="S59">
            <v>0.75</v>
          </cell>
          <cell r="T59">
            <v>0.375</v>
          </cell>
          <cell r="U59">
            <v>0.54166666666666663</v>
          </cell>
          <cell r="V59">
            <v>0</v>
          </cell>
          <cell r="W59">
            <v>0</v>
          </cell>
          <cell r="X59">
            <v>0.375</v>
          </cell>
          <cell r="Y59">
            <v>0.5</v>
          </cell>
          <cell r="Z59">
            <v>0.54166666666666663</v>
          </cell>
          <cell r="AA59">
            <v>0.83333333333333337</v>
          </cell>
          <cell r="AB59">
            <v>0.375</v>
          </cell>
          <cell r="AC59">
            <v>0.54166666666666663</v>
          </cell>
          <cell r="AD59">
            <v>0.58333333333333337</v>
          </cell>
          <cell r="AE59">
            <v>0.75</v>
          </cell>
          <cell r="AF59">
            <v>0</v>
          </cell>
          <cell r="AG59">
            <v>0</v>
          </cell>
          <cell r="AH59">
            <v>0</v>
          </cell>
          <cell r="AI59">
            <v>0</v>
          </cell>
          <cell r="AJ59">
            <v>0.375</v>
          </cell>
          <cell r="AK59">
            <v>0.54166666666666663</v>
          </cell>
          <cell r="AL59">
            <v>0.58333333333333337</v>
          </cell>
          <cell r="AM59">
            <v>0.75</v>
          </cell>
          <cell r="AN59">
            <v>0.375</v>
          </cell>
          <cell r="AO59">
            <v>0.54166666666666663</v>
          </cell>
          <cell r="AP59">
            <v>0</v>
          </cell>
          <cell r="AQ59">
            <v>0</v>
          </cell>
        </row>
        <row r="60">
          <cell r="A60" t="str">
            <v>An29</v>
          </cell>
          <cell r="B60" t="str">
            <v>CROIX</v>
          </cell>
          <cell r="C60" t="str">
            <v>CHARLOTTE</v>
          </cell>
          <cell r="D60">
            <v>0.33333333333333331</v>
          </cell>
          <cell r="E60">
            <v>0.5</v>
          </cell>
          <cell r="F60">
            <v>0.5625</v>
          </cell>
          <cell r="G60">
            <v>0.75</v>
          </cell>
          <cell r="H60">
            <v>0.33333333333333331</v>
          </cell>
          <cell r="I60">
            <v>0.5</v>
          </cell>
          <cell r="J60">
            <v>0.54166666666666663</v>
          </cell>
          <cell r="K60">
            <v>0.75</v>
          </cell>
          <cell r="L60">
            <v>0</v>
          </cell>
          <cell r="M60">
            <v>0</v>
          </cell>
          <cell r="N60">
            <v>0.54166666666666663</v>
          </cell>
          <cell r="O60">
            <v>0.75</v>
          </cell>
          <cell r="P60">
            <v>0.35416666666666669</v>
          </cell>
          <cell r="Q60">
            <v>0.52083333333333337</v>
          </cell>
          <cell r="R60">
            <v>0.5625</v>
          </cell>
          <cell r="S60">
            <v>0.75</v>
          </cell>
          <cell r="T60">
            <v>0.35416666666666669</v>
          </cell>
          <cell r="U60">
            <v>0.5</v>
          </cell>
          <cell r="V60">
            <v>0.5625</v>
          </cell>
          <cell r="W60">
            <v>0.75</v>
          </cell>
          <cell r="X60">
            <v>0.33333333333333331</v>
          </cell>
          <cell r="Y60">
            <v>0.5</v>
          </cell>
          <cell r="Z60">
            <v>0.5625</v>
          </cell>
          <cell r="AA60">
            <v>0.75</v>
          </cell>
          <cell r="AB60">
            <v>0.33333333333333331</v>
          </cell>
          <cell r="AC60">
            <v>0.5</v>
          </cell>
          <cell r="AD60">
            <v>0.54166666666666663</v>
          </cell>
          <cell r="AE60">
            <v>0.75</v>
          </cell>
          <cell r="AF60">
            <v>0</v>
          </cell>
          <cell r="AG60">
            <v>0</v>
          </cell>
          <cell r="AH60">
            <v>0.54166666666666663</v>
          </cell>
          <cell r="AI60">
            <v>0.75</v>
          </cell>
          <cell r="AJ60">
            <v>0.35416666666666669</v>
          </cell>
          <cell r="AK60">
            <v>0.52083333333333337</v>
          </cell>
          <cell r="AL60">
            <v>0.5625</v>
          </cell>
          <cell r="AM60">
            <v>0.75</v>
          </cell>
          <cell r="AN60">
            <v>0.35416666666666669</v>
          </cell>
          <cell r="AO60">
            <v>0.5</v>
          </cell>
          <cell r="AP60">
            <v>0.5625</v>
          </cell>
          <cell r="AQ60">
            <v>0.75</v>
          </cell>
        </row>
        <row r="61">
          <cell r="A61" t="str">
            <v>An16</v>
          </cell>
          <cell r="B61" t="str">
            <v>DUMEZ</v>
          </cell>
          <cell r="C61" t="str">
            <v>FANNY</v>
          </cell>
          <cell r="D61">
            <v>0.35416666666666669</v>
          </cell>
          <cell r="E61">
            <v>0.54166666666666663</v>
          </cell>
          <cell r="F61">
            <v>0.5625</v>
          </cell>
          <cell r="G61">
            <v>0.75</v>
          </cell>
          <cell r="H61">
            <v>0.35416666666666669</v>
          </cell>
          <cell r="I61">
            <v>0.54166666666666663</v>
          </cell>
          <cell r="J61">
            <v>0.58333333333333337</v>
          </cell>
          <cell r="K61">
            <v>0.70833333333333337</v>
          </cell>
          <cell r="L61">
            <v>0.35416666666666669</v>
          </cell>
          <cell r="M61">
            <v>0.5625</v>
          </cell>
          <cell r="N61">
            <v>0.58333333333333337</v>
          </cell>
          <cell r="O61">
            <v>0.75</v>
          </cell>
          <cell r="P61">
            <v>0.35416666666666669</v>
          </cell>
          <cell r="Q61">
            <v>0.54166666666666663</v>
          </cell>
          <cell r="R61">
            <v>0.5625</v>
          </cell>
          <cell r="S61">
            <v>0.75</v>
          </cell>
          <cell r="T61">
            <v>0</v>
          </cell>
          <cell r="U61">
            <v>0</v>
          </cell>
          <cell r="V61">
            <v>0.5625</v>
          </cell>
          <cell r="W61">
            <v>0.75</v>
          </cell>
          <cell r="X61">
            <v>0.35416666666666669</v>
          </cell>
          <cell r="Y61">
            <v>0.54166666666666663</v>
          </cell>
          <cell r="Z61">
            <v>0.5625</v>
          </cell>
          <cell r="AA61">
            <v>0.75</v>
          </cell>
          <cell r="AB61">
            <v>0.35416666666666669</v>
          </cell>
          <cell r="AC61">
            <v>0.54166666666666663</v>
          </cell>
          <cell r="AD61">
            <v>0.58333333333333337</v>
          </cell>
          <cell r="AE61">
            <v>0.70833333333333337</v>
          </cell>
          <cell r="AF61">
            <v>0.35416666666666669</v>
          </cell>
          <cell r="AG61">
            <v>0.5625</v>
          </cell>
          <cell r="AH61">
            <v>0.58333333333333337</v>
          </cell>
          <cell r="AI61">
            <v>0.75</v>
          </cell>
          <cell r="AJ61">
            <v>0.35416666666666669</v>
          </cell>
          <cell r="AK61">
            <v>0.54166666666666663</v>
          </cell>
          <cell r="AL61">
            <v>0.5625</v>
          </cell>
          <cell r="AM61">
            <v>0.75</v>
          </cell>
          <cell r="AN61">
            <v>0</v>
          </cell>
          <cell r="AO61">
            <v>0</v>
          </cell>
          <cell r="AP61">
            <v>0.5625</v>
          </cell>
          <cell r="AQ61">
            <v>0.75</v>
          </cell>
        </row>
        <row r="62">
          <cell r="A62" t="str">
            <v>An18</v>
          </cell>
          <cell r="B62" t="str">
            <v>FEDERKEIL</v>
          </cell>
          <cell r="C62" t="str">
            <v>FRANCOISE</v>
          </cell>
          <cell r="D62">
            <v>0.33333333333333331</v>
          </cell>
          <cell r="E62">
            <v>0.52083333333333337</v>
          </cell>
          <cell r="F62">
            <v>0.58333333333333337</v>
          </cell>
          <cell r="G62">
            <v>0.79166666666666663</v>
          </cell>
          <cell r="H62">
            <v>0.33333333333333331</v>
          </cell>
          <cell r="I62">
            <v>0.54166666666666663</v>
          </cell>
          <cell r="J62">
            <v>0.58333333333333337</v>
          </cell>
          <cell r="K62">
            <v>0.83333333333333337</v>
          </cell>
          <cell r="L62">
            <v>0.33333333333333331</v>
          </cell>
          <cell r="M62">
            <v>0.52083333333333337</v>
          </cell>
          <cell r="N62">
            <v>0</v>
          </cell>
          <cell r="O62">
            <v>0</v>
          </cell>
          <cell r="P62">
            <v>0.33333333333333331</v>
          </cell>
          <cell r="Q62">
            <v>0.52083333333333337</v>
          </cell>
          <cell r="R62">
            <v>0.58333333333333337</v>
          </cell>
          <cell r="S62">
            <v>0.75</v>
          </cell>
          <cell r="T62">
            <v>0</v>
          </cell>
          <cell r="U62">
            <v>0</v>
          </cell>
          <cell r="V62">
            <v>0</v>
          </cell>
          <cell r="W62">
            <v>0</v>
          </cell>
          <cell r="X62">
            <v>0.33333333333333331</v>
          </cell>
          <cell r="Y62">
            <v>0.52083333333333337</v>
          </cell>
          <cell r="Z62">
            <v>0.58333333333333337</v>
          </cell>
          <cell r="AA62">
            <v>0.79166666666666663</v>
          </cell>
          <cell r="AB62">
            <v>0.33333333333333331</v>
          </cell>
          <cell r="AC62">
            <v>0.54166666666666663</v>
          </cell>
          <cell r="AD62">
            <v>0.58333333333333337</v>
          </cell>
          <cell r="AE62">
            <v>0.83333333333333337</v>
          </cell>
          <cell r="AF62">
            <v>0.33333333333333331</v>
          </cell>
          <cell r="AG62">
            <v>0.52083333333333337</v>
          </cell>
          <cell r="AH62">
            <v>0</v>
          </cell>
          <cell r="AI62">
            <v>0</v>
          </cell>
          <cell r="AJ62">
            <v>0.33333333333333331</v>
          </cell>
          <cell r="AK62">
            <v>0.52083333333333337</v>
          </cell>
          <cell r="AL62">
            <v>0.58333333333333337</v>
          </cell>
          <cell r="AM62">
            <v>0.75</v>
          </cell>
          <cell r="AN62">
            <v>0</v>
          </cell>
          <cell r="AO62">
            <v>0</v>
          </cell>
          <cell r="AP62">
            <v>0</v>
          </cell>
          <cell r="AQ62">
            <v>0</v>
          </cell>
        </row>
        <row r="63">
          <cell r="A63" t="str">
            <v>Anpha</v>
          </cell>
          <cell r="B63" t="str">
            <v>GOUT</v>
          </cell>
          <cell r="C63" t="str">
            <v>LUDWIG</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row>
        <row r="64">
          <cell r="A64" t="str">
            <v>An49</v>
          </cell>
          <cell r="B64" t="str">
            <v>HEULIN</v>
          </cell>
          <cell r="C64" t="str">
            <v>NICOLAS</v>
          </cell>
          <cell r="D64">
            <v>0.375</v>
          </cell>
          <cell r="E64">
            <v>0.5</v>
          </cell>
          <cell r="F64">
            <v>0.54166666666666663</v>
          </cell>
          <cell r="G64">
            <v>0.83333333333333337</v>
          </cell>
          <cell r="H64">
            <v>0.375</v>
          </cell>
          <cell r="I64">
            <v>0.5</v>
          </cell>
          <cell r="J64">
            <v>0.54166666666666663</v>
          </cell>
          <cell r="K64">
            <v>0.83333333333333337</v>
          </cell>
          <cell r="L64">
            <v>0.35416666666666669</v>
          </cell>
          <cell r="M64">
            <v>0.54166666666666663</v>
          </cell>
          <cell r="N64">
            <v>0.58333333333333337</v>
          </cell>
          <cell r="O64">
            <v>0.72916666666666663</v>
          </cell>
          <cell r="P64">
            <v>0.33333333333333331</v>
          </cell>
          <cell r="Q64">
            <v>0.47916666666666669</v>
          </cell>
          <cell r="R64">
            <v>0</v>
          </cell>
          <cell r="S64">
            <v>0</v>
          </cell>
          <cell r="T64">
            <v>0.35416666666666669</v>
          </cell>
          <cell r="U64">
            <v>0.54166666666666663</v>
          </cell>
          <cell r="V64">
            <v>0.58333333333333337</v>
          </cell>
          <cell r="W64">
            <v>0.70833333333333337</v>
          </cell>
          <cell r="X64">
            <v>0.375</v>
          </cell>
          <cell r="Y64">
            <v>0.5</v>
          </cell>
          <cell r="Z64">
            <v>0.54166666666666663</v>
          </cell>
          <cell r="AA64">
            <v>0.83333333333333337</v>
          </cell>
          <cell r="AB64">
            <v>0.375</v>
          </cell>
          <cell r="AC64">
            <v>0.5</v>
          </cell>
          <cell r="AD64">
            <v>0.54166666666666663</v>
          </cell>
          <cell r="AE64">
            <v>0.83333333333333337</v>
          </cell>
          <cell r="AF64">
            <v>0.35416666666666669</v>
          </cell>
          <cell r="AG64">
            <v>0.54166666666666663</v>
          </cell>
          <cell r="AH64">
            <v>0.58333333333333337</v>
          </cell>
          <cell r="AI64">
            <v>0.72916666666666663</v>
          </cell>
          <cell r="AJ64">
            <v>0.33333333333333331</v>
          </cell>
          <cell r="AK64">
            <v>0.47916666666666669</v>
          </cell>
          <cell r="AL64">
            <v>0</v>
          </cell>
          <cell r="AM64">
            <v>0</v>
          </cell>
          <cell r="AN64">
            <v>0.35416666666666669</v>
          </cell>
          <cell r="AO64">
            <v>0.54166666666666663</v>
          </cell>
          <cell r="AP64">
            <v>0.58333333333333337</v>
          </cell>
          <cell r="AQ64">
            <v>0.70833333333333337</v>
          </cell>
        </row>
        <row r="65">
          <cell r="A65" t="str">
            <v>An20</v>
          </cell>
          <cell r="B65" t="str">
            <v>LEMATELOT</v>
          </cell>
          <cell r="C65" t="str">
            <v>DELPHINE</v>
          </cell>
          <cell r="D65">
            <v>0.375</v>
          </cell>
          <cell r="E65">
            <v>0.52083333333333337</v>
          </cell>
          <cell r="F65">
            <v>0.54166666666666663</v>
          </cell>
          <cell r="G65">
            <v>0.6875</v>
          </cell>
          <cell r="H65">
            <v>0.375</v>
          </cell>
          <cell r="I65">
            <v>0.54166666666666663</v>
          </cell>
          <cell r="J65">
            <v>0.5625</v>
          </cell>
          <cell r="K65">
            <v>0.6875</v>
          </cell>
          <cell r="L65">
            <v>0</v>
          </cell>
          <cell r="M65">
            <v>0</v>
          </cell>
          <cell r="N65">
            <v>0</v>
          </cell>
          <cell r="O65">
            <v>0</v>
          </cell>
          <cell r="P65">
            <v>0.375</v>
          </cell>
          <cell r="Q65">
            <v>0.54166666666666663</v>
          </cell>
          <cell r="R65">
            <v>0.5625</v>
          </cell>
          <cell r="S65">
            <v>0.6875</v>
          </cell>
          <cell r="T65">
            <v>0.375</v>
          </cell>
          <cell r="U65">
            <v>0.5</v>
          </cell>
          <cell r="V65">
            <v>0.52083333333333337</v>
          </cell>
          <cell r="W65">
            <v>0.6875</v>
          </cell>
          <cell r="X65">
            <v>0.375</v>
          </cell>
          <cell r="Y65">
            <v>0.52083333333333337</v>
          </cell>
          <cell r="Z65">
            <v>0.54166666666666663</v>
          </cell>
          <cell r="AA65">
            <v>0.6875</v>
          </cell>
          <cell r="AB65">
            <v>0.375</v>
          </cell>
          <cell r="AC65">
            <v>0.54166666666666663</v>
          </cell>
          <cell r="AD65">
            <v>0.5625</v>
          </cell>
          <cell r="AE65">
            <v>0.6875</v>
          </cell>
          <cell r="AF65">
            <v>0</v>
          </cell>
          <cell r="AG65">
            <v>0</v>
          </cell>
          <cell r="AH65">
            <v>0</v>
          </cell>
          <cell r="AI65">
            <v>0</v>
          </cell>
          <cell r="AJ65">
            <v>0.375</v>
          </cell>
          <cell r="AK65">
            <v>0.54166666666666663</v>
          </cell>
          <cell r="AL65">
            <v>0.5625</v>
          </cell>
          <cell r="AM65">
            <v>0.6875</v>
          </cell>
          <cell r="AN65">
            <v>0.375</v>
          </cell>
          <cell r="AO65">
            <v>0.5</v>
          </cell>
          <cell r="AP65">
            <v>0.52083333333333337</v>
          </cell>
          <cell r="AQ65">
            <v>0.6875</v>
          </cell>
        </row>
        <row r="66">
          <cell r="A66" t="str">
            <v>An33</v>
          </cell>
          <cell r="B66" t="str">
            <v>MARIAS</v>
          </cell>
          <cell r="C66" t="str">
            <v>THIERRY</v>
          </cell>
          <cell r="D66">
            <v>0.38541666666666669</v>
          </cell>
          <cell r="E66">
            <v>0.52083333333333337</v>
          </cell>
          <cell r="F66">
            <v>0.55208333333333337</v>
          </cell>
          <cell r="G66">
            <v>0.75</v>
          </cell>
          <cell r="H66">
            <v>0.38541666666666669</v>
          </cell>
          <cell r="I66">
            <v>0.52083333333333337</v>
          </cell>
          <cell r="J66">
            <v>0.55208333333333337</v>
          </cell>
          <cell r="K66">
            <v>0.75</v>
          </cell>
          <cell r="L66">
            <v>0.375</v>
          </cell>
          <cell r="M66">
            <v>0.5</v>
          </cell>
          <cell r="N66">
            <v>0.54166666666666663</v>
          </cell>
          <cell r="O66">
            <v>0.75</v>
          </cell>
          <cell r="P66">
            <v>0.33333333333333331</v>
          </cell>
          <cell r="Q66">
            <v>0.5</v>
          </cell>
          <cell r="R66">
            <v>0.54166666666666663</v>
          </cell>
          <cell r="S66">
            <v>0.66666666666666663</v>
          </cell>
          <cell r="T66">
            <v>0.4375</v>
          </cell>
          <cell r="U66">
            <v>0.52083333333333337</v>
          </cell>
          <cell r="V66">
            <v>0.54166666666666663</v>
          </cell>
          <cell r="W66">
            <v>0.79166666666666663</v>
          </cell>
          <cell r="X66">
            <v>0.38541666666666669</v>
          </cell>
          <cell r="Y66">
            <v>0.52083333333333337</v>
          </cell>
          <cell r="Z66">
            <v>0.55208333333333337</v>
          </cell>
          <cell r="AA66">
            <v>0.75</v>
          </cell>
          <cell r="AB66">
            <v>0.38541666666666669</v>
          </cell>
          <cell r="AC66">
            <v>0.52083333333333337</v>
          </cell>
          <cell r="AD66">
            <v>0.55208333333333337</v>
          </cell>
          <cell r="AE66">
            <v>0.75</v>
          </cell>
          <cell r="AF66">
            <v>0.375</v>
          </cell>
          <cell r="AG66">
            <v>0.5</v>
          </cell>
          <cell r="AH66">
            <v>0.54166666666666663</v>
          </cell>
          <cell r="AI66">
            <v>0.75</v>
          </cell>
          <cell r="AJ66">
            <v>0.33333333333333331</v>
          </cell>
          <cell r="AK66">
            <v>0.5</v>
          </cell>
          <cell r="AL66">
            <v>0.54166666666666663</v>
          </cell>
          <cell r="AM66">
            <v>0.66666666666666663</v>
          </cell>
          <cell r="AN66">
            <v>0.4375</v>
          </cell>
          <cell r="AO66">
            <v>0.52083333333333337</v>
          </cell>
          <cell r="AP66">
            <v>0.54166666666666663</v>
          </cell>
          <cell r="AQ66">
            <v>0.79166666666666663</v>
          </cell>
        </row>
        <row r="67">
          <cell r="A67" t="str">
            <v>An43</v>
          </cell>
          <cell r="B67" t="str">
            <v>MERCERON</v>
          </cell>
          <cell r="C67" t="str">
            <v>BLANDINE</v>
          </cell>
          <cell r="D67">
            <v>0.375</v>
          </cell>
          <cell r="E67">
            <v>0.54166666666666663</v>
          </cell>
          <cell r="F67">
            <v>0.58333333333333337</v>
          </cell>
          <cell r="G67">
            <v>0.75</v>
          </cell>
          <cell r="H67">
            <v>0.35416666666666669</v>
          </cell>
          <cell r="I67">
            <v>0.54166666666666663</v>
          </cell>
          <cell r="J67">
            <v>0.58333333333333337</v>
          </cell>
          <cell r="K67">
            <v>0.75</v>
          </cell>
          <cell r="L67">
            <v>0.35416666666666669</v>
          </cell>
          <cell r="M67">
            <v>0.52083333333333337</v>
          </cell>
          <cell r="N67">
            <v>0.58333333333333337</v>
          </cell>
          <cell r="O67">
            <v>0.83333333333333337</v>
          </cell>
          <cell r="P67">
            <v>0.375</v>
          </cell>
          <cell r="Q67">
            <v>0.5625</v>
          </cell>
          <cell r="R67">
            <v>0.58333333333333337</v>
          </cell>
          <cell r="S67">
            <v>0.75</v>
          </cell>
          <cell r="T67">
            <v>0.375</v>
          </cell>
          <cell r="U67">
            <v>0.54166666666666663</v>
          </cell>
          <cell r="V67">
            <v>0</v>
          </cell>
          <cell r="W67">
            <v>0</v>
          </cell>
          <cell r="X67">
            <v>0.375</v>
          </cell>
          <cell r="Y67">
            <v>0.54166666666666663</v>
          </cell>
          <cell r="Z67">
            <v>0.58333333333333337</v>
          </cell>
          <cell r="AA67">
            <v>0.75</v>
          </cell>
          <cell r="AB67">
            <v>0.35416666666666669</v>
          </cell>
          <cell r="AC67">
            <v>0.54166666666666663</v>
          </cell>
          <cell r="AD67">
            <v>0.58333333333333337</v>
          </cell>
          <cell r="AE67">
            <v>0.75</v>
          </cell>
          <cell r="AF67">
            <v>0.35416666666666669</v>
          </cell>
          <cell r="AG67">
            <v>0.52083333333333337</v>
          </cell>
          <cell r="AH67">
            <v>0.58333333333333337</v>
          </cell>
          <cell r="AI67">
            <v>0.83333333333333337</v>
          </cell>
          <cell r="AJ67">
            <v>0.375</v>
          </cell>
          <cell r="AK67">
            <v>0.5625</v>
          </cell>
          <cell r="AL67">
            <v>0.58333333333333337</v>
          </cell>
          <cell r="AM67">
            <v>0.75</v>
          </cell>
          <cell r="AN67">
            <v>0.375</v>
          </cell>
          <cell r="AO67">
            <v>0.54166666666666663</v>
          </cell>
          <cell r="AP67">
            <v>0</v>
          </cell>
          <cell r="AQ67">
            <v>0</v>
          </cell>
        </row>
        <row r="68">
          <cell r="A68" t="str">
            <v>An30</v>
          </cell>
          <cell r="B68" t="str">
            <v xml:space="preserve">POUPIN </v>
          </cell>
          <cell r="C68" t="str">
            <v>GREGOIRE</v>
          </cell>
          <cell r="D68">
            <v>0.38541666666666669</v>
          </cell>
          <cell r="E68">
            <v>0.51041666666666663</v>
          </cell>
          <cell r="F68">
            <v>0.5625</v>
          </cell>
          <cell r="G68">
            <v>0.75</v>
          </cell>
          <cell r="H68">
            <v>0</v>
          </cell>
          <cell r="I68">
            <v>0</v>
          </cell>
          <cell r="J68">
            <v>0.58263888888888882</v>
          </cell>
          <cell r="K68">
            <v>0.99930555555555556</v>
          </cell>
          <cell r="L68">
            <v>0</v>
          </cell>
          <cell r="M68">
            <v>0</v>
          </cell>
          <cell r="N68">
            <v>0</v>
          </cell>
          <cell r="O68">
            <v>0</v>
          </cell>
          <cell r="P68">
            <v>0.375</v>
          </cell>
          <cell r="Q68">
            <v>0.52083333333333337</v>
          </cell>
          <cell r="R68">
            <v>0.5625</v>
          </cell>
          <cell r="S68">
            <v>0.72916666666666663</v>
          </cell>
          <cell r="T68">
            <v>0.375</v>
          </cell>
          <cell r="U68">
            <v>0.52083333333333337</v>
          </cell>
          <cell r="V68">
            <v>0.58333333333333337</v>
          </cell>
          <cell r="W68">
            <v>0.75</v>
          </cell>
          <cell r="X68">
            <v>0.38541666666666669</v>
          </cell>
          <cell r="Y68">
            <v>0.51041666666666663</v>
          </cell>
          <cell r="Z68">
            <v>0.5625</v>
          </cell>
          <cell r="AA68">
            <v>0.75</v>
          </cell>
          <cell r="AB68">
            <v>0.375</v>
          </cell>
          <cell r="AC68">
            <v>0.52083333333333337</v>
          </cell>
          <cell r="AD68">
            <v>0.58333333333333337</v>
          </cell>
          <cell r="AE68">
            <v>0.75</v>
          </cell>
          <cell r="AF68">
            <v>0</v>
          </cell>
          <cell r="AG68">
            <v>0</v>
          </cell>
          <cell r="AH68">
            <v>0</v>
          </cell>
          <cell r="AI68">
            <v>0</v>
          </cell>
          <cell r="AJ68">
            <v>0.375</v>
          </cell>
          <cell r="AK68">
            <v>0.52083333333333337</v>
          </cell>
          <cell r="AL68">
            <v>0.5625</v>
          </cell>
          <cell r="AM68">
            <v>0.72916666666666663</v>
          </cell>
          <cell r="AN68">
            <v>0.375</v>
          </cell>
          <cell r="AO68">
            <v>0.52083333333333337</v>
          </cell>
          <cell r="AP68">
            <v>0.58333333333333337</v>
          </cell>
          <cell r="AQ68">
            <v>0.75</v>
          </cell>
        </row>
        <row r="69">
          <cell r="A69" t="str">
            <v>An23</v>
          </cell>
          <cell r="B69" t="str">
            <v>TROUILLET</v>
          </cell>
          <cell r="C69" t="str">
            <v>CELINE</v>
          </cell>
          <cell r="D69">
            <v>0.375</v>
          </cell>
          <cell r="E69">
            <v>0.54166666666666663</v>
          </cell>
          <cell r="F69">
            <v>0.58333333333333337</v>
          </cell>
          <cell r="G69">
            <v>0.75</v>
          </cell>
          <cell r="H69">
            <v>0.35416666666666669</v>
          </cell>
          <cell r="I69">
            <v>0.52083333333333337</v>
          </cell>
          <cell r="J69">
            <v>0.54166666666666663</v>
          </cell>
          <cell r="K69">
            <v>0.75</v>
          </cell>
          <cell r="L69">
            <v>0.35416666666666669</v>
          </cell>
          <cell r="M69">
            <v>0.52083333333333337</v>
          </cell>
          <cell r="N69">
            <v>0.58333333333333337</v>
          </cell>
          <cell r="O69">
            <v>0.83333333333333337</v>
          </cell>
          <cell r="P69">
            <v>0.375</v>
          </cell>
          <cell r="Q69">
            <v>0.54166666666666663</v>
          </cell>
          <cell r="R69">
            <v>0.58333333333333337</v>
          </cell>
          <cell r="S69">
            <v>0.75</v>
          </cell>
          <cell r="T69">
            <v>0</v>
          </cell>
          <cell r="U69">
            <v>0</v>
          </cell>
          <cell r="V69">
            <v>0.58333333333333337</v>
          </cell>
          <cell r="W69">
            <v>0.75</v>
          </cell>
          <cell r="X69">
            <v>0.375</v>
          </cell>
          <cell r="Y69">
            <v>0.54166666666666663</v>
          </cell>
          <cell r="Z69">
            <v>0.58333333333333337</v>
          </cell>
          <cell r="AA69">
            <v>0.75</v>
          </cell>
          <cell r="AB69">
            <v>0.35416666666666669</v>
          </cell>
          <cell r="AC69">
            <v>0.52083333333333337</v>
          </cell>
          <cell r="AD69">
            <v>0.54166666666666663</v>
          </cell>
          <cell r="AE69">
            <v>0.75</v>
          </cell>
          <cell r="AF69">
            <v>0.35416666666666669</v>
          </cell>
          <cell r="AG69">
            <v>0.52083333333333337</v>
          </cell>
          <cell r="AH69">
            <v>0.58333333333333337</v>
          </cell>
          <cell r="AI69">
            <v>0.83333333333333337</v>
          </cell>
          <cell r="AJ69">
            <v>0.375</v>
          </cell>
          <cell r="AK69">
            <v>0.54166666666666663</v>
          </cell>
          <cell r="AL69">
            <v>0.58333333333333337</v>
          </cell>
          <cell r="AM69">
            <v>0.75</v>
          </cell>
          <cell r="AN69">
            <v>0</v>
          </cell>
          <cell r="AO69">
            <v>0</v>
          </cell>
          <cell r="AP69">
            <v>0.58333333333333337</v>
          </cell>
          <cell r="AQ69">
            <v>0.75</v>
          </cell>
        </row>
        <row r="70">
          <cell r="A70" t="str">
            <v>An15</v>
          </cell>
          <cell r="B70" t="str">
            <v>VEAU</v>
          </cell>
          <cell r="C70" t="str">
            <v>ROMUALD</v>
          </cell>
          <cell r="D70">
            <v>0</v>
          </cell>
          <cell r="E70">
            <v>0</v>
          </cell>
          <cell r="F70">
            <v>0.5625</v>
          </cell>
          <cell r="G70">
            <v>0.75</v>
          </cell>
          <cell r="H70">
            <v>0.375</v>
          </cell>
          <cell r="I70">
            <v>0.52083333333333337</v>
          </cell>
          <cell r="J70">
            <v>0.58333333333333337</v>
          </cell>
          <cell r="K70">
            <v>0.70833333333333337</v>
          </cell>
          <cell r="L70">
            <v>0.41666666666666669</v>
          </cell>
          <cell r="M70">
            <v>0.54166666666666663</v>
          </cell>
          <cell r="N70">
            <v>0.58333333333333337</v>
          </cell>
          <cell r="O70">
            <v>0.83333333333333337</v>
          </cell>
          <cell r="P70">
            <v>0.375</v>
          </cell>
          <cell r="Q70">
            <v>0.52083333333333337</v>
          </cell>
          <cell r="R70">
            <v>0.5625</v>
          </cell>
          <cell r="S70">
            <v>0.75</v>
          </cell>
          <cell r="T70">
            <v>0.41666666666666669</v>
          </cell>
          <cell r="U70">
            <v>0.54166666666666663</v>
          </cell>
          <cell r="V70">
            <v>0.58333333333333337</v>
          </cell>
          <cell r="W70">
            <v>0.75</v>
          </cell>
          <cell r="X70">
            <v>0</v>
          </cell>
          <cell r="Y70">
            <v>0</v>
          </cell>
          <cell r="Z70">
            <v>0.5625</v>
          </cell>
          <cell r="AA70">
            <v>0.75</v>
          </cell>
          <cell r="AB70">
            <v>0.375</v>
          </cell>
          <cell r="AC70">
            <v>0.52083333333333337</v>
          </cell>
          <cell r="AD70">
            <v>0.58333333333333337</v>
          </cell>
          <cell r="AE70">
            <v>0.70833333333333337</v>
          </cell>
          <cell r="AF70">
            <v>0.41666666666666669</v>
          </cell>
          <cell r="AG70">
            <v>0.54166666666666663</v>
          </cell>
          <cell r="AH70">
            <v>0.58333333333333337</v>
          </cell>
          <cell r="AI70">
            <v>0.83333333333333337</v>
          </cell>
          <cell r="AJ70">
            <v>0.375</v>
          </cell>
          <cell r="AK70">
            <v>0.52083333333333337</v>
          </cell>
          <cell r="AL70">
            <v>0.5625</v>
          </cell>
          <cell r="AM70">
            <v>0.75</v>
          </cell>
          <cell r="AN70">
            <v>0.41666666666666669</v>
          </cell>
          <cell r="AO70">
            <v>0.54166666666666663</v>
          </cell>
          <cell r="AP70">
            <v>0.58333333333333337</v>
          </cell>
          <cell r="AQ70">
            <v>0.75</v>
          </cell>
        </row>
        <row r="71">
          <cell r="A71">
            <v>0</v>
          </cell>
          <cell r="B71">
            <v>0</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row>
        <row r="72">
          <cell r="A72" t="str">
            <v>An14</v>
          </cell>
          <cell r="B72" t="str">
            <v>CATRICE</v>
          </cell>
          <cell r="C72" t="str">
            <v>MARIE-CHRISTINE</v>
          </cell>
          <cell r="D72">
            <v>0.34375</v>
          </cell>
          <cell r="E72">
            <v>0.48958333333333331</v>
          </cell>
          <cell r="F72">
            <v>0.54166666666666663</v>
          </cell>
          <cell r="G72">
            <v>0.70833333333333337</v>
          </cell>
          <cell r="H72">
            <v>0.34375</v>
          </cell>
          <cell r="I72">
            <v>0.5</v>
          </cell>
          <cell r="J72">
            <v>0.55208333333333337</v>
          </cell>
          <cell r="K72">
            <v>0.70833333333333337</v>
          </cell>
          <cell r="L72">
            <v>0.34375</v>
          </cell>
          <cell r="M72">
            <v>0.51041666666666663</v>
          </cell>
          <cell r="N72">
            <v>0.5625</v>
          </cell>
          <cell r="O72">
            <v>0.6875</v>
          </cell>
          <cell r="P72">
            <v>0.34375</v>
          </cell>
          <cell r="Q72">
            <v>0.48958333333333331</v>
          </cell>
          <cell r="R72">
            <v>0.54166666666666663</v>
          </cell>
          <cell r="S72">
            <v>0.70833333333333337</v>
          </cell>
          <cell r="T72">
            <v>0</v>
          </cell>
          <cell r="U72">
            <v>0</v>
          </cell>
          <cell r="V72">
            <v>0</v>
          </cell>
          <cell r="W72">
            <v>0</v>
          </cell>
          <cell r="X72">
            <v>0.34375</v>
          </cell>
          <cell r="Y72">
            <v>0.48958333333333331</v>
          </cell>
          <cell r="Z72">
            <v>0.54166666666666663</v>
          </cell>
          <cell r="AA72">
            <v>0.70833333333333337</v>
          </cell>
          <cell r="AB72">
            <v>0.34375</v>
          </cell>
          <cell r="AC72">
            <v>0.5</v>
          </cell>
          <cell r="AD72">
            <v>0.55208333333333337</v>
          </cell>
          <cell r="AE72">
            <v>0.70833333333333337</v>
          </cell>
          <cell r="AF72">
            <v>0.34375</v>
          </cell>
          <cell r="AG72">
            <v>0.51041666666666663</v>
          </cell>
          <cell r="AH72">
            <v>0.5625</v>
          </cell>
          <cell r="AI72">
            <v>0.6875</v>
          </cell>
          <cell r="AJ72">
            <v>0.34375</v>
          </cell>
          <cell r="AK72">
            <v>0.48958333333333331</v>
          </cell>
          <cell r="AL72">
            <v>0.54166666666666663</v>
          </cell>
          <cell r="AM72">
            <v>0.70833333333333337</v>
          </cell>
          <cell r="AN72">
            <v>0</v>
          </cell>
          <cell r="AO72">
            <v>0</v>
          </cell>
          <cell r="AP72">
            <v>0</v>
          </cell>
          <cell r="AQ72">
            <v>0</v>
          </cell>
        </row>
        <row r="73">
          <cell r="A73" t="str">
            <v>An45</v>
          </cell>
          <cell r="B73" t="str">
            <v>IMBERT</v>
          </cell>
          <cell r="C73" t="str">
            <v>ERIC</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row>
        <row r="74">
          <cell r="A74" t="str">
            <v>An05</v>
          </cell>
          <cell r="B74" t="str">
            <v>LACOUR-FOULONNEAU</v>
          </cell>
          <cell r="C74" t="str">
            <v>SYLVIE</v>
          </cell>
          <cell r="D74">
            <v>0.36458333333333331</v>
          </cell>
          <cell r="E74">
            <v>0.52083333333333337</v>
          </cell>
          <cell r="F74">
            <v>0.54166666666666663</v>
          </cell>
          <cell r="G74">
            <v>0.70833333333333337</v>
          </cell>
          <cell r="H74">
            <v>0.36458333333333331</v>
          </cell>
          <cell r="I74">
            <v>0.52083333333333337</v>
          </cell>
          <cell r="J74">
            <v>0.54166666666666663</v>
          </cell>
          <cell r="K74">
            <v>0.70833333333333337</v>
          </cell>
          <cell r="L74">
            <v>0</v>
          </cell>
          <cell r="M74">
            <v>0</v>
          </cell>
          <cell r="N74">
            <v>0</v>
          </cell>
          <cell r="O74">
            <v>0</v>
          </cell>
          <cell r="P74">
            <v>0.36458333333333331</v>
          </cell>
          <cell r="Q74">
            <v>0.52083333333333337</v>
          </cell>
          <cell r="R74">
            <v>0.54166666666666663</v>
          </cell>
          <cell r="S74">
            <v>0.70833333333333337</v>
          </cell>
          <cell r="T74">
            <v>0.36458333333333331</v>
          </cell>
          <cell r="U74">
            <v>0.52083333333333337</v>
          </cell>
          <cell r="V74">
            <v>0.54166666666666663</v>
          </cell>
          <cell r="W74">
            <v>0.70833333333333337</v>
          </cell>
          <cell r="X74">
            <v>0.36458333333333331</v>
          </cell>
          <cell r="Y74">
            <v>0.52083333333333337</v>
          </cell>
          <cell r="Z74">
            <v>0.54166666666666663</v>
          </cell>
          <cell r="AA74">
            <v>0.70833333333333337</v>
          </cell>
          <cell r="AB74">
            <v>0.36458333333333331</v>
          </cell>
          <cell r="AC74">
            <v>0.52083333333333337</v>
          </cell>
          <cell r="AD74">
            <v>0.54166666666666663</v>
          </cell>
          <cell r="AE74">
            <v>0.70833333333333337</v>
          </cell>
          <cell r="AF74">
            <v>0</v>
          </cell>
          <cell r="AG74">
            <v>0</v>
          </cell>
          <cell r="AH74">
            <v>0</v>
          </cell>
          <cell r="AI74">
            <v>0</v>
          </cell>
          <cell r="AJ74">
            <v>0.36458333333333331</v>
          </cell>
          <cell r="AK74">
            <v>0.52083333333333337</v>
          </cell>
          <cell r="AL74">
            <v>0.54166666666666663</v>
          </cell>
          <cell r="AM74">
            <v>0.70833333333333337</v>
          </cell>
          <cell r="AN74">
            <v>0.36458333333333331</v>
          </cell>
          <cell r="AO74">
            <v>0.52083333333333337</v>
          </cell>
          <cell r="AP74">
            <v>0.54166666666666663</v>
          </cell>
          <cell r="AQ74">
            <v>0.70833333333333337</v>
          </cell>
        </row>
        <row r="75">
          <cell r="A75" t="str">
            <v>An01</v>
          </cell>
          <cell r="B75" t="str">
            <v>LEGENDRE</v>
          </cell>
          <cell r="C75" t="str">
            <v>CATHERINE</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row>
        <row r="76">
          <cell r="A76" t="str">
            <v>An73</v>
          </cell>
          <cell r="B76" t="str">
            <v>PAY</v>
          </cell>
          <cell r="C76" t="str">
            <v>ROSELYNE</v>
          </cell>
          <cell r="D76">
            <v>0.375</v>
          </cell>
          <cell r="E76">
            <v>0.5</v>
          </cell>
          <cell r="F76">
            <v>0.54166666666666663</v>
          </cell>
          <cell r="G76">
            <v>0.70833333333333337</v>
          </cell>
          <cell r="H76">
            <v>0.34375</v>
          </cell>
          <cell r="I76">
            <v>0.5</v>
          </cell>
          <cell r="J76">
            <v>0.54166666666666663</v>
          </cell>
          <cell r="K76">
            <v>0.70833333333333337</v>
          </cell>
          <cell r="L76">
            <v>0.34375</v>
          </cell>
          <cell r="M76">
            <v>0.5</v>
          </cell>
          <cell r="N76">
            <v>0.54166666666666663</v>
          </cell>
          <cell r="O76">
            <v>0.70833333333333337</v>
          </cell>
          <cell r="P76">
            <v>0.34375</v>
          </cell>
          <cell r="Q76">
            <v>0.5</v>
          </cell>
          <cell r="R76">
            <v>0.54166666666666663</v>
          </cell>
          <cell r="S76">
            <v>0.66666666666666663</v>
          </cell>
          <cell r="T76">
            <v>0</v>
          </cell>
          <cell r="U76">
            <v>0</v>
          </cell>
          <cell r="V76">
            <v>0</v>
          </cell>
          <cell r="W76">
            <v>0</v>
          </cell>
          <cell r="X76">
            <v>0.375</v>
          </cell>
          <cell r="Y76">
            <v>0.5</v>
          </cell>
          <cell r="Z76">
            <v>0.54166666666666663</v>
          </cell>
          <cell r="AA76">
            <v>0.70833333333333337</v>
          </cell>
          <cell r="AB76">
            <v>0.34375</v>
          </cell>
          <cell r="AC76">
            <v>0.5</v>
          </cell>
          <cell r="AD76">
            <v>0.54166666666666663</v>
          </cell>
          <cell r="AE76">
            <v>0.70833333333333337</v>
          </cell>
          <cell r="AF76">
            <v>0.34375</v>
          </cell>
          <cell r="AG76">
            <v>0.5</v>
          </cell>
          <cell r="AH76">
            <v>0.54166666666666663</v>
          </cell>
          <cell r="AI76">
            <v>0.70833333333333337</v>
          </cell>
          <cell r="AJ76">
            <v>0.34375</v>
          </cell>
          <cell r="AK76">
            <v>0.5</v>
          </cell>
          <cell r="AL76">
            <v>0.54166666666666663</v>
          </cell>
          <cell r="AM76">
            <v>0.66666666666666663</v>
          </cell>
          <cell r="AN76">
            <v>0</v>
          </cell>
          <cell r="AO76">
            <v>0</v>
          </cell>
          <cell r="AP76">
            <v>0</v>
          </cell>
          <cell r="AQ76">
            <v>0</v>
          </cell>
        </row>
        <row r="77">
          <cell r="A77" t="str">
            <v>An74</v>
          </cell>
          <cell r="B77" t="str">
            <v>USUNGO</v>
          </cell>
          <cell r="C77" t="str">
            <v>ARLETTE</v>
          </cell>
          <cell r="D77">
            <v>0.375</v>
          </cell>
          <cell r="E77">
            <v>0.51041666666666663</v>
          </cell>
          <cell r="F77">
            <v>0</v>
          </cell>
          <cell r="G77">
            <v>0</v>
          </cell>
          <cell r="H77">
            <v>0.375</v>
          </cell>
          <cell r="I77">
            <v>0.51041666666666663</v>
          </cell>
          <cell r="J77">
            <v>0.58333333333333337</v>
          </cell>
          <cell r="K77">
            <v>0.75</v>
          </cell>
          <cell r="L77">
            <v>0.375</v>
          </cell>
          <cell r="M77">
            <v>0.51041666666666663</v>
          </cell>
          <cell r="N77">
            <v>0</v>
          </cell>
          <cell r="O77">
            <v>0</v>
          </cell>
          <cell r="P77">
            <v>0.375</v>
          </cell>
          <cell r="Q77">
            <v>0.51041666666666663</v>
          </cell>
          <cell r="R77">
            <v>0</v>
          </cell>
          <cell r="S77">
            <v>0</v>
          </cell>
          <cell r="T77">
            <v>0.375</v>
          </cell>
          <cell r="U77">
            <v>0.5</v>
          </cell>
          <cell r="V77">
            <v>0</v>
          </cell>
          <cell r="W77">
            <v>0</v>
          </cell>
          <cell r="X77">
            <v>0.375</v>
          </cell>
          <cell r="Y77">
            <v>0.51041666666666663</v>
          </cell>
          <cell r="Z77">
            <v>0</v>
          </cell>
          <cell r="AA77">
            <v>0</v>
          </cell>
          <cell r="AB77">
            <v>0.375</v>
          </cell>
          <cell r="AC77">
            <v>0.51041666666666663</v>
          </cell>
          <cell r="AD77">
            <v>0.58333333333333337</v>
          </cell>
          <cell r="AE77">
            <v>0.75</v>
          </cell>
          <cell r="AF77">
            <v>0.375</v>
          </cell>
          <cell r="AG77">
            <v>0.51041666666666663</v>
          </cell>
          <cell r="AH77">
            <v>0</v>
          </cell>
          <cell r="AI77">
            <v>0</v>
          </cell>
          <cell r="AJ77">
            <v>0.375</v>
          </cell>
          <cell r="AK77">
            <v>0.51041666666666663</v>
          </cell>
          <cell r="AL77">
            <v>0</v>
          </cell>
          <cell r="AM77">
            <v>0</v>
          </cell>
          <cell r="AN77">
            <v>0.375</v>
          </cell>
          <cell r="AO77">
            <v>0.5</v>
          </cell>
          <cell r="AP77">
            <v>0</v>
          </cell>
          <cell r="AQ77">
            <v>0</v>
          </cell>
        </row>
        <row r="78">
          <cell r="A78">
            <v>0</v>
          </cell>
          <cell r="B78">
            <v>0</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row>
        <row r="79">
          <cell r="A79" t="str">
            <v>An47</v>
          </cell>
          <cell r="B79" t="str">
            <v>BORGOMANO</v>
          </cell>
          <cell r="C79" t="str">
            <v>CATHERINE</v>
          </cell>
          <cell r="D79">
            <v>0.375</v>
          </cell>
          <cell r="E79">
            <v>0.52083333333333337</v>
          </cell>
          <cell r="F79">
            <v>0.54166666666666663</v>
          </cell>
          <cell r="G79">
            <v>0.79166666666666663</v>
          </cell>
          <cell r="H79">
            <v>0.375</v>
          </cell>
          <cell r="I79">
            <v>0.52083333333333337</v>
          </cell>
          <cell r="J79">
            <v>0.54166666666666663</v>
          </cell>
          <cell r="K79">
            <v>0.77083333333333337</v>
          </cell>
          <cell r="L79">
            <v>0.375</v>
          </cell>
          <cell r="M79">
            <v>0.5</v>
          </cell>
          <cell r="N79">
            <v>0.58333333333333337</v>
          </cell>
          <cell r="O79">
            <v>0.72916666666666663</v>
          </cell>
          <cell r="P79">
            <v>0</v>
          </cell>
          <cell r="Q79">
            <v>0</v>
          </cell>
          <cell r="R79">
            <v>0.58333333333333337</v>
          </cell>
          <cell r="S79">
            <v>0.79166666666666663</v>
          </cell>
          <cell r="T79">
            <v>0.375</v>
          </cell>
          <cell r="U79">
            <v>0.5</v>
          </cell>
          <cell r="V79">
            <v>0.58333333333333337</v>
          </cell>
          <cell r="W79">
            <v>0.79166666666666663</v>
          </cell>
          <cell r="X79">
            <v>0.375</v>
          </cell>
          <cell r="Y79">
            <v>0.52083333333333337</v>
          </cell>
          <cell r="Z79">
            <v>0.54166666666666663</v>
          </cell>
          <cell r="AA79">
            <v>0.79166666666666663</v>
          </cell>
          <cell r="AB79">
            <v>0.375</v>
          </cell>
          <cell r="AC79">
            <v>0.52083333333333337</v>
          </cell>
          <cell r="AD79">
            <v>0.54166666666666663</v>
          </cell>
          <cell r="AE79">
            <v>0.77083333333333337</v>
          </cell>
          <cell r="AF79">
            <v>0.375</v>
          </cell>
          <cell r="AG79">
            <v>0.5</v>
          </cell>
          <cell r="AH79">
            <v>0.58333333333333337</v>
          </cell>
          <cell r="AI79">
            <v>0.72916666666666663</v>
          </cell>
          <cell r="AJ79">
            <v>0</v>
          </cell>
          <cell r="AK79">
            <v>0</v>
          </cell>
          <cell r="AL79">
            <v>0.58333333333333337</v>
          </cell>
          <cell r="AM79">
            <v>0.79166666666666663</v>
          </cell>
          <cell r="AN79">
            <v>0.375</v>
          </cell>
          <cell r="AO79">
            <v>0.5</v>
          </cell>
          <cell r="AP79">
            <v>0.58333333333333337</v>
          </cell>
          <cell r="AQ79">
            <v>0.79166666666666663</v>
          </cell>
        </row>
        <row r="80">
          <cell r="A80" t="str">
            <v>An15</v>
          </cell>
          <cell r="B80" t="str">
            <v>BEUZEVAL</v>
          </cell>
          <cell r="C80" t="str">
            <v>DENIS</v>
          </cell>
          <cell r="D80">
            <v>0.35416666666666669</v>
          </cell>
          <cell r="E80">
            <v>0.52083333333333337</v>
          </cell>
          <cell r="F80">
            <v>0.54166666666666663</v>
          </cell>
          <cell r="G80">
            <v>0.77083333333333337</v>
          </cell>
          <cell r="H80">
            <v>0.35416666666666669</v>
          </cell>
          <cell r="I80">
            <v>0.52083333333333337</v>
          </cell>
          <cell r="J80">
            <v>0.54166666666666663</v>
          </cell>
          <cell r="K80">
            <v>0.79166666666666663</v>
          </cell>
          <cell r="L80">
            <v>0.35416666666666669</v>
          </cell>
          <cell r="M80">
            <v>0.52083333333333337</v>
          </cell>
          <cell r="N80">
            <v>0.54166666666666663</v>
          </cell>
          <cell r="O80">
            <v>0.70833333333333337</v>
          </cell>
          <cell r="P80">
            <v>0.35416666666666669</v>
          </cell>
          <cell r="Q80">
            <v>0.52083333333333337</v>
          </cell>
          <cell r="R80">
            <v>0</v>
          </cell>
          <cell r="S80">
            <v>0</v>
          </cell>
          <cell r="T80">
            <v>0.35416666666666669</v>
          </cell>
          <cell r="U80">
            <v>0.52083333333333337</v>
          </cell>
          <cell r="V80">
            <v>0.54166666666666663</v>
          </cell>
          <cell r="W80">
            <v>0.6875</v>
          </cell>
          <cell r="X80">
            <v>0.35416666666666669</v>
          </cell>
          <cell r="Y80">
            <v>0.52083333333333337</v>
          </cell>
          <cell r="Z80">
            <v>0.54166666666666663</v>
          </cell>
          <cell r="AA80">
            <v>0.77083333333333337</v>
          </cell>
          <cell r="AB80">
            <v>0.35416666666666669</v>
          </cell>
          <cell r="AC80">
            <v>0.52083333333333337</v>
          </cell>
          <cell r="AD80">
            <v>0.54166666666666663</v>
          </cell>
          <cell r="AE80">
            <v>0.79166666666666663</v>
          </cell>
          <cell r="AF80">
            <v>0.35416666666666669</v>
          </cell>
          <cell r="AG80">
            <v>0.52083333333333337</v>
          </cell>
          <cell r="AH80">
            <v>0.54166666666666663</v>
          </cell>
          <cell r="AI80">
            <v>0.70833333333333337</v>
          </cell>
          <cell r="AJ80">
            <v>0.35416666666666669</v>
          </cell>
          <cell r="AK80">
            <v>0.52083333333333337</v>
          </cell>
          <cell r="AL80">
            <v>0</v>
          </cell>
          <cell r="AM80">
            <v>0</v>
          </cell>
          <cell r="AN80">
            <v>0.35416666666666669</v>
          </cell>
          <cell r="AO80">
            <v>0.52083333333333337</v>
          </cell>
          <cell r="AP80">
            <v>0.54166666666666663</v>
          </cell>
          <cell r="AQ80">
            <v>0.6875</v>
          </cell>
        </row>
        <row r="81">
          <cell r="A81" t="str">
            <v>An37</v>
          </cell>
          <cell r="B81" t="str">
            <v>FERRENBACH</v>
          </cell>
          <cell r="C81" t="str">
            <v>CATHERINE</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0.41666666666666669</v>
          </cell>
          <cell r="U81">
            <v>0.52083333333333337</v>
          </cell>
          <cell r="V81">
            <v>0.54166666666666663</v>
          </cell>
          <cell r="W81">
            <v>0.77083333333333337</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0.41666666666666669</v>
          </cell>
          <cell r="AO81">
            <v>0.52083333333333337</v>
          </cell>
          <cell r="AP81">
            <v>0.54166666666666663</v>
          </cell>
          <cell r="AQ81">
            <v>0.77083333333333337</v>
          </cell>
        </row>
        <row r="82">
          <cell r="A82" t="str">
            <v>An02</v>
          </cell>
          <cell r="B82" t="str">
            <v>GAIGNARD</v>
          </cell>
          <cell r="C82" t="str">
            <v>JEAN-YVES</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row>
        <row r="83">
          <cell r="A83" t="str">
            <v>An27</v>
          </cell>
          <cell r="B83" t="str">
            <v>GUERIN</v>
          </cell>
          <cell r="C83" t="str">
            <v>MARTINE</v>
          </cell>
          <cell r="D83">
            <v>0</v>
          </cell>
          <cell r="E83">
            <v>0</v>
          </cell>
          <cell r="F83">
            <v>0</v>
          </cell>
          <cell r="G83">
            <v>0</v>
          </cell>
          <cell r="H83">
            <v>0</v>
          </cell>
          <cell r="I83">
            <v>0</v>
          </cell>
          <cell r="J83">
            <v>0</v>
          </cell>
          <cell r="K83">
            <v>0</v>
          </cell>
          <cell r="L83">
            <v>0</v>
          </cell>
          <cell r="M83">
            <v>0</v>
          </cell>
          <cell r="N83">
            <v>0</v>
          </cell>
          <cell r="O83">
            <v>0</v>
          </cell>
          <cell r="P83">
            <v>0.35416666666666669</v>
          </cell>
          <cell r="Q83">
            <v>0.52083333333333337</v>
          </cell>
          <cell r="R83">
            <v>0.5625</v>
          </cell>
          <cell r="S83">
            <v>0.6875</v>
          </cell>
          <cell r="T83">
            <v>0.375</v>
          </cell>
          <cell r="U83">
            <v>0.5</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0.35416666666666669</v>
          </cell>
          <cell r="AK83">
            <v>0.52083333333333337</v>
          </cell>
          <cell r="AL83">
            <v>0.5625</v>
          </cell>
          <cell r="AM83">
            <v>0.6875</v>
          </cell>
          <cell r="AN83">
            <v>0.375</v>
          </cell>
          <cell r="AO83">
            <v>0.5</v>
          </cell>
          <cell r="AP83">
            <v>0</v>
          </cell>
          <cell r="AQ83">
            <v>0</v>
          </cell>
        </row>
        <row r="84">
          <cell r="A84" t="str">
            <v>An78</v>
          </cell>
          <cell r="B84" t="str">
            <v>GUIMAS</v>
          </cell>
          <cell r="C84" t="str">
            <v>SONIA</v>
          </cell>
          <cell r="D84">
            <v>0.375</v>
          </cell>
          <cell r="E84">
            <v>0.52083333333333337</v>
          </cell>
          <cell r="F84">
            <v>0.58333333333333337</v>
          </cell>
          <cell r="G84">
            <v>0.77083333333333337</v>
          </cell>
          <cell r="H84">
            <v>0.375</v>
          </cell>
          <cell r="I84">
            <v>0.52083333333333337</v>
          </cell>
          <cell r="J84">
            <v>0.5625</v>
          </cell>
          <cell r="K84">
            <v>0.77083333333333337</v>
          </cell>
          <cell r="L84">
            <v>0.375</v>
          </cell>
          <cell r="M84">
            <v>0.52083333333333337</v>
          </cell>
          <cell r="N84">
            <v>0.58333333333333337</v>
          </cell>
          <cell r="O84">
            <v>0.72916666666666663</v>
          </cell>
          <cell r="P84">
            <v>0.375</v>
          </cell>
          <cell r="Q84">
            <v>0.52083333333333337</v>
          </cell>
          <cell r="R84">
            <v>0.5625</v>
          </cell>
          <cell r="S84">
            <v>0.77083333333333337</v>
          </cell>
          <cell r="T84">
            <v>0.375</v>
          </cell>
          <cell r="U84">
            <v>0.52083333333333337</v>
          </cell>
          <cell r="V84">
            <v>0.58333333333333337</v>
          </cell>
          <cell r="W84">
            <v>0.70833333333333337</v>
          </cell>
          <cell r="X84">
            <v>0.375</v>
          </cell>
          <cell r="Y84">
            <v>0.52083333333333337</v>
          </cell>
          <cell r="Z84">
            <v>0.58333333333333337</v>
          </cell>
          <cell r="AA84">
            <v>0.77083333333333337</v>
          </cell>
          <cell r="AB84">
            <v>0.375</v>
          </cell>
          <cell r="AC84">
            <v>0.52083333333333337</v>
          </cell>
          <cell r="AD84">
            <v>0.5625</v>
          </cell>
          <cell r="AE84">
            <v>0.77083333333333337</v>
          </cell>
          <cell r="AF84">
            <v>0.375</v>
          </cell>
          <cell r="AG84">
            <v>0.52083333333333337</v>
          </cell>
          <cell r="AH84">
            <v>0.58333333333333337</v>
          </cell>
          <cell r="AI84">
            <v>0.72916666666666663</v>
          </cell>
          <cell r="AJ84">
            <v>0.375</v>
          </cell>
          <cell r="AK84">
            <v>0.52083333333333337</v>
          </cell>
          <cell r="AL84">
            <v>0.5625</v>
          </cell>
          <cell r="AM84">
            <v>0.77083333333333337</v>
          </cell>
          <cell r="AN84">
            <v>0.375</v>
          </cell>
          <cell r="AO84">
            <v>0.52083333333333337</v>
          </cell>
          <cell r="AP84">
            <v>0</v>
          </cell>
          <cell r="AQ84">
            <v>0</v>
          </cell>
        </row>
        <row r="85">
          <cell r="A85" t="str">
            <v>An09</v>
          </cell>
          <cell r="B85" t="str">
            <v>KETTANI</v>
          </cell>
          <cell r="C85" t="str">
            <v>NADIA</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row>
        <row r="86">
          <cell r="A86" t="str">
            <v>An32</v>
          </cell>
          <cell r="B86" t="str">
            <v>PERRIN</v>
          </cell>
          <cell r="C86" t="str">
            <v>JEAN-XAVIER</v>
          </cell>
          <cell r="D86">
            <v>0</v>
          </cell>
          <cell r="E86">
            <v>0</v>
          </cell>
          <cell r="F86">
            <v>0</v>
          </cell>
          <cell r="G86">
            <v>0</v>
          </cell>
          <cell r="H86">
            <v>0</v>
          </cell>
          <cell r="I86">
            <v>0</v>
          </cell>
          <cell r="J86">
            <v>0.66666666666666663</v>
          </cell>
          <cell r="K86">
            <v>0.79166666666666663</v>
          </cell>
          <cell r="L86">
            <v>0</v>
          </cell>
          <cell r="M86">
            <v>0</v>
          </cell>
          <cell r="N86">
            <v>0</v>
          </cell>
          <cell r="O86">
            <v>0</v>
          </cell>
          <cell r="P86">
            <v>0</v>
          </cell>
          <cell r="Q86">
            <v>0</v>
          </cell>
          <cell r="R86">
            <v>0</v>
          </cell>
          <cell r="S86">
            <v>0</v>
          </cell>
          <cell r="T86">
            <v>0</v>
          </cell>
          <cell r="U86">
            <v>0</v>
          </cell>
          <cell r="V86">
            <v>0.58333333333333337</v>
          </cell>
          <cell r="W86">
            <v>0.79166666666666663</v>
          </cell>
          <cell r="X86">
            <v>0</v>
          </cell>
          <cell r="Y86">
            <v>0</v>
          </cell>
          <cell r="Z86">
            <v>0</v>
          </cell>
          <cell r="AA86">
            <v>0</v>
          </cell>
          <cell r="AB86">
            <v>0</v>
          </cell>
          <cell r="AC86">
            <v>0</v>
          </cell>
          <cell r="AD86">
            <v>0.66666666666666663</v>
          </cell>
          <cell r="AE86">
            <v>0.79166666666666663</v>
          </cell>
          <cell r="AF86">
            <v>0</v>
          </cell>
          <cell r="AG86">
            <v>0</v>
          </cell>
          <cell r="AH86">
            <v>0</v>
          </cell>
          <cell r="AI86">
            <v>0</v>
          </cell>
          <cell r="AJ86">
            <v>0</v>
          </cell>
          <cell r="AK86">
            <v>0</v>
          </cell>
          <cell r="AL86">
            <v>0</v>
          </cell>
          <cell r="AM86">
            <v>0</v>
          </cell>
          <cell r="AN86">
            <v>0</v>
          </cell>
          <cell r="AO86">
            <v>0</v>
          </cell>
          <cell r="AP86">
            <v>0.58333333333333337</v>
          </cell>
          <cell r="AQ86">
            <v>0.79166666666666663</v>
          </cell>
        </row>
        <row r="87">
          <cell r="A87" t="str">
            <v>An52</v>
          </cell>
          <cell r="B87" t="str">
            <v>PICHON</v>
          </cell>
          <cell r="C87" t="str">
            <v>EMMANUEL</v>
          </cell>
          <cell r="D87">
            <v>0.33333333333333331</v>
          </cell>
          <cell r="E87">
            <v>0.52083333333333337</v>
          </cell>
          <cell r="F87">
            <v>0</v>
          </cell>
          <cell r="G87">
            <v>0</v>
          </cell>
          <cell r="H87">
            <v>0</v>
          </cell>
          <cell r="I87">
            <v>0</v>
          </cell>
          <cell r="J87">
            <v>0.64583333333333337</v>
          </cell>
          <cell r="K87">
            <v>0.75</v>
          </cell>
          <cell r="L87">
            <v>0</v>
          </cell>
          <cell r="M87">
            <v>0</v>
          </cell>
          <cell r="N87">
            <v>0</v>
          </cell>
          <cell r="O87">
            <v>0</v>
          </cell>
          <cell r="P87">
            <v>0.33333333333333331</v>
          </cell>
          <cell r="Q87">
            <v>0.54166666666666663</v>
          </cell>
          <cell r="R87">
            <v>0</v>
          </cell>
          <cell r="S87">
            <v>0</v>
          </cell>
          <cell r="T87">
            <v>0.375</v>
          </cell>
          <cell r="U87">
            <v>0.54166666666666663</v>
          </cell>
          <cell r="V87">
            <v>0</v>
          </cell>
          <cell r="W87">
            <v>0</v>
          </cell>
          <cell r="X87">
            <v>0.33333333333333331</v>
          </cell>
          <cell r="Y87">
            <v>0.52083333333333337</v>
          </cell>
          <cell r="Z87">
            <v>0</v>
          </cell>
          <cell r="AA87">
            <v>0</v>
          </cell>
          <cell r="AB87">
            <v>0</v>
          </cell>
          <cell r="AC87">
            <v>0</v>
          </cell>
          <cell r="AD87">
            <v>0.64583333333333337</v>
          </cell>
          <cell r="AE87">
            <v>0.75</v>
          </cell>
          <cell r="AF87">
            <v>0</v>
          </cell>
          <cell r="AG87">
            <v>0</v>
          </cell>
          <cell r="AH87">
            <v>0</v>
          </cell>
          <cell r="AI87">
            <v>0</v>
          </cell>
          <cell r="AJ87">
            <v>0.33333333333333331</v>
          </cell>
          <cell r="AK87">
            <v>0.54166666666666663</v>
          </cell>
          <cell r="AL87">
            <v>0</v>
          </cell>
          <cell r="AM87">
            <v>0</v>
          </cell>
          <cell r="AN87">
            <v>0.375</v>
          </cell>
          <cell r="AO87">
            <v>0.54166666666666663</v>
          </cell>
          <cell r="AP87">
            <v>0</v>
          </cell>
          <cell r="AQ87">
            <v>0</v>
          </cell>
        </row>
        <row r="88">
          <cell r="A88" t="str">
            <v>An34</v>
          </cell>
          <cell r="B88" t="str">
            <v>RAMBAUD</v>
          </cell>
          <cell r="C88" t="str">
            <v>FRANCOISE</v>
          </cell>
          <cell r="D88">
            <v>0.375</v>
          </cell>
          <cell r="E88">
            <v>0.5</v>
          </cell>
          <cell r="F88">
            <v>0.66666666666666663</v>
          </cell>
          <cell r="G88">
            <v>0.79166666666666663</v>
          </cell>
          <cell r="H88">
            <v>0.41666666666666669</v>
          </cell>
          <cell r="I88">
            <v>0.5</v>
          </cell>
          <cell r="J88">
            <v>0.58333333333333337</v>
          </cell>
          <cell r="K88">
            <v>0.75</v>
          </cell>
          <cell r="L88">
            <v>0.375</v>
          </cell>
          <cell r="M88">
            <v>0.5</v>
          </cell>
          <cell r="N88">
            <v>0</v>
          </cell>
          <cell r="O88">
            <v>0</v>
          </cell>
          <cell r="P88">
            <v>0</v>
          </cell>
          <cell r="Q88">
            <v>0</v>
          </cell>
          <cell r="R88">
            <v>0</v>
          </cell>
          <cell r="S88">
            <v>0</v>
          </cell>
          <cell r="T88">
            <v>0</v>
          </cell>
          <cell r="U88">
            <v>0</v>
          </cell>
          <cell r="V88">
            <v>0</v>
          </cell>
          <cell r="W88">
            <v>0</v>
          </cell>
          <cell r="X88">
            <v>0.375</v>
          </cell>
          <cell r="Y88">
            <v>0.5</v>
          </cell>
          <cell r="Z88">
            <v>0.66666666666666663</v>
          </cell>
          <cell r="AA88">
            <v>0.79166666666666663</v>
          </cell>
          <cell r="AB88">
            <v>0.41666666666666669</v>
          </cell>
          <cell r="AC88">
            <v>0.5</v>
          </cell>
          <cell r="AD88">
            <v>0.58333333333333337</v>
          </cell>
          <cell r="AE88">
            <v>0.75</v>
          </cell>
          <cell r="AF88">
            <v>0.375</v>
          </cell>
          <cell r="AG88">
            <v>0.5</v>
          </cell>
          <cell r="AH88">
            <v>0</v>
          </cell>
          <cell r="AI88">
            <v>0</v>
          </cell>
          <cell r="AJ88">
            <v>0</v>
          </cell>
          <cell r="AK88">
            <v>0</v>
          </cell>
          <cell r="AL88">
            <v>0</v>
          </cell>
          <cell r="AM88">
            <v>0</v>
          </cell>
          <cell r="AN88">
            <v>0</v>
          </cell>
          <cell r="AO88">
            <v>0</v>
          </cell>
          <cell r="AP88">
            <v>0</v>
          </cell>
          <cell r="AQ88">
            <v>0</v>
          </cell>
        </row>
        <row r="89">
          <cell r="A89" t="str">
            <v>An83</v>
          </cell>
          <cell r="B89" t="str">
            <v>TOUZET</v>
          </cell>
          <cell r="C89" t="str">
            <v>EMMANUELLE</v>
          </cell>
          <cell r="D89">
            <v>0.375</v>
          </cell>
          <cell r="E89">
            <v>0.5</v>
          </cell>
          <cell r="F89">
            <v>0.52083333333333337</v>
          </cell>
          <cell r="G89">
            <v>0.77083333333333337</v>
          </cell>
          <cell r="H89">
            <v>0.375</v>
          </cell>
          <cell r="I89">
            <v>0.5</v>
          </cell>
          <cell r="J89">
            <v>0.52083333333333337</v>
          </cell>
          <cell r="K89">
            <v>0.79166666666666663</v>
          </cell>
          <cell r="L89">
            <v>0</v>
          </cell>
          <cell r="M89">
            <v>0</v>
          </cell>
          <cell r="N89">
            <v>0</v>
          </cell>
          <cell r="O89">
            <v>0</v>
          </cell>
          <cell r="P89">
            <v>0.375</v>
          </cell>
          <cell r="Q89">
            <v>0.5</v>
          </cell>
          <cell r="R89">
            <v>0.52083333333333337</v>
          </cell>
          <cell r="S89">
            <v>0.77083333333333337</v>
          </cell>
          <cell r="T89">
            <v>0.375</v>
          </cell>
          <cell r="U89">
            <v>0.5</v>
          </cell>
          <cell r="V89">
            <v>0.5625</v>
          </cell>
          <cell r="W89">
            <v>0.79166666666666663</v>
          </cell>
          <cell r="X89">
            <v>0.375</v>
          </cell>
          <cell r="Y89">
            <v>0.5</v>
          </cell>
          <cell r="Z89">
            <v>0.52083333333333337</v>
          </cell>
          <cell r="AA89">
            <v>0.77083333333333337</v>
          </cell>
          <cell r="AB89">
            <v>0.375</v>
          </cell>
          <cell r="AC89">
            <v>0.5</v>
          </cell>
          <cell r="AD89">
            <v>0.52083333333333337</v>
          </cell>
          <cell r="AE89">
            <v>0.79166666666666663</v>
          </cell>
          <cell r="AF89">
            <v>0</v>
          </cell>
          <cell r="AG89">
            <v>0</v>
          </cell>
          <cell r="AH89">
            <v>0</v>
          </cell>
          <cell r="AI89">
            <v>0</v>
          </cell>
          <cell r="AJ89">
            <v>0.375</v>
          </cell>
          <cell r="AK89">
            <v>0.5</v>
          </cell>
          <cell r="AL89">
            <v>0.52083333333333337</v>
          </cell>
          <cell r="AM89">
            <v>0.77083333333333337</v>
          </cell>
          <cell r="AN89">
            <v>0.375</v>
          </cell>
          <cell r="AO89">
            <v>0.5</v>
          </cell>
          <cell r="AP89">
            <v>0.5625</v>
          </cell>
          <cell r="AQ89">
            <v>0.79166666666666663</v>
          </cell>
        </row>
        <row r="90">
          <cell r="A90">
            <v>0</v>
          </cell>
          <cell r="B90">
            <v>0</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row>
        <row r="91">
          <cell r="A91">
            <v>0</v>
          </cell>
          <cell r="B91">
            <v>0</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row>
      </sheetData>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FF00"/>
  </sheetPr>
  <dimension ref="A1:BY31"/>
  <sheetViews>
    <sheetView tabSelected="1" topLeftCell="A5" zoomScale="120" zoomScaleNormal="120" workbookViewId="0">
      <selection activeCell="B7" sqref="B7"/>
    </sheetView>
  </sheetViews>
  <sheetFormatPr baseColWidth="10" defaultRowHeight="12.75" x14ac:dyDescent="0.2"/>
  <cols>
    <col min="1" max="1" width="11.85546875" style="93" bestFit="1" customWidth="1"/>
    <col min="2" max="2" width="17.7109375" style="93" customWidth="1"/>
    <col min="3" max="3" width="13.5703125" style="93" customWidth="1"/>
    <col min="4" max="43" width="4.7109375" style="93" customWidth="1"/>
    <col min="44" max="16384" width="11.42578125" style="93"/>
  </cols>
  <sheetData>
    <row r="1" spans="1:77" ht="13.5" hidden="1" thickBot="1" x14ac:dyDescent="0.25">
      <c r="A1" s="91">
        <v>1</v>
      </c>
      <c r="B1" s="92">
        <v>2</v>
      </c>
      <c r="C1" s="92">
        <v>3</v>
      </c>
      <c r="D1" s="92">
        <v>4</v>
      </c>
      <c r="E1" s="92">
        <v>5</v>
      </c>
      <c r="F1" s="92">
        <v>6</v>
      </c>
      <c r="G1" s="92">
        <v>7</v>
      </c>
      <c r="H1" s="92">
        <v>8</v>
      </c>
      <c r="I1" s="92">
        <v>9</v>
      </c>
      <c r="J1" s="92">
        <v>10</v>
      </c>
      <c r="K1" s="92">
        <v>11</v>
      </c>
      <c r="L1" s="92">
        <v>12</v>
      </c>
      <c r="M1" s="92">
        <v>13</v>
      </c>
      <c r="N1" s="92">
        <v>14</v>
      </c>
      <c r="O1" s="92">
        <v>15</v>
      </c>
      <c r="P1" s="92">
        <v>16</v>
      </c>
      <c r="Q1" s="92">
        <v>17</v>
      </c>
      <c r="R1" s="92">
        <v>18</v>
      </c>
      <c r="S1" s="92">
        <v>19</v>
      </c>
      <c r="T1" s="92">
        <v>20</v>
      </c>
      <c r="U1" s="92">
        <v>21</v>
      </c>
      <c r="V1" s="92">
        <v>22</v>
      </c>
      <c r="W1" s="92">
        <v>23</v>
      </c>
      <c r="X1" s="92">
        <v>24</v>
      </c>
      <c r="Y1" s="92">
        <v>25</v>
      </c>
      <c r="Z1" s="92">
        <v>26</v>
      </c>
      <c r="AA1" s="92">
        <v>27</v>
      </c>
      <c r="AB1" s="92">
        <v>28</v>
      </c>
      <c r="AC1" s="92">
        <v>29</v>
      </c>
      <c r="AD1" s="92">
        <v>30</v>
      </c>
      <c r="AE1" s="92">
        <v>31</v>
      </c>
      <c r="AF1" s="92">
        <v>32</v>
      </c>
      <c r="AG1" s="92">
        <v>33</v>
      </c>
      <c r="AH1" s="92">
        <v>34</v>
      </c>
      <c r="AI1" s="92">
        <v>35</v>
      </c>
      <c r="AJ1" s="92">
        <v>36</v>
      </c>
      <c r="AK1" s="92">
        <v>37</v>
      </c>
      <c r="AL1" s="92">
        <v>38</v>
      </c>
      <c r="AM1" s="92">
        <v>39</v>
      </c>
      <c r="AN1" s="92">
        <v>40</v>
      </c>
      <c r="AO1" s="92">
        <v>41</v>
      </c>
      <c r="AP1" s="92">
        <v>42</v>
      </c>
      <c r="AQ1" s="92">
        <v>43</v>
      </c>
      <c r="AR1" s="92">
        <v>44</v>
      </c>
      <c r="AS1" s="92">
        <v>45</v>
      </c>
      <c r="AT1" s="92">
        <v>46</v>
      </c>
      <c r="AU1" s="92">
        <v>47</v>
      </c>
      <c r="AV1" s="92">
        <v>48</v>
      </c>
      <c r="AW1" s="92">
        <v>49</v>
      </c>
      <c r="AX1" s="92">
        <v>50</v>
      </c>
      <c r="AY1" s="92">
        <v>51</v>
      </c>
      <c r="AZ1" s="92">
        <v>52</v>
      </c>
      <c r="BA1" s="92">
        <v>53</v>
      </c>
      <c r="BB1" s="92">
        <v>54</v>
      </c>
      <c r="BC1" s="92">
        <v>55</v>
      </c>
      <c r="BD1" s="92">
        <v>56</v>
      </c>
      <c r="BE1" s="92">
        <v>57</v>
      </c>
      <c r="BF1" s="92">
        <v>58</v>
      </c>
      <c r="BG1" s="92">
        <v>59</v>
      </c>
      <c r="BH1" s="92">
        <v>60</v>
      </c>
      <c r="BI1" s="92">
        <v>61</v>
      </c>
      <c r="BJ1" s="92">
        <v>62</v>
      </c>
      <c r="BK1" s="92">
        <v>63</v>
      </c>
      <c r="BL1" s="92">
        <v>64</v>
      </c>
      <c r="BM1" s="92">
        <v>65</v>
      </c>
      <c r="BN1" s="92">
        <v>66</v>
      </c>
      <c r="BO1" s="92">
        <v>67</v>
      </c>
      <c r="BP1" s="92">
        <v>68</v>
      </c>
      <c r="BQ1" s="92">
        <v>69</v>
      </c>
      <c r="BR1" s="92">
        <v>70</v>
      </c>
      <c r="BS1" s="92">
        <v>71</v>
      </c>
      <c r="BT1" s="92">
        <v>72</v>
      </c>
      <c r="BU1" s="92">
        <v>73</v>
      </c>
      <c r="BV1" s="92">
        <v>74</v>
      </c>
      <c r="BW1" s="92">
        <v>75</v>
      </c>
      <c r="BX1" s="92">
        <v>76</v>
      </c>
      <c r="BY1" s="92">
        <v>77</v>
      </c>
    </row>
    <row r="2" spans="1:77" ht="19.5" thickBot="1" x14ac:dyDescent="0.35">
      <c r="A2" s="94"/>
      <c r="B2" s="94"/>
      <c r="C2" s="94"/>
      <c r="D2" s="208" t="s">
        <v>11</v>
      </c>
      <c r="E2" s="209"/>
      <c r="F2" s="209"/>
      <c r="G2" s="209"/>
      <c r="H2" s="209"/>
      <c r="I2" s="209"/>
      <c r="J2" s="209"/>
      <c r="K2" s="209"/>
      <c r="L2" s="209"/>
      <c r="M2" s="209"/>
      <c r="N2" s="209"/>
      <c r="O2" s="209"/>
      <c r="P2" s="209"/>
      <c r="Q2" s="209"/>
      <c r="R2" s="209"/>
      <c r="S2" s="209"/>
      <c r="T2" s="209"/>
      <c r="U2" s="209"/>
      <c r="V2" s="209"/>
      <c r="W2" s="210"/>
      <c r="X2" s="208" t="s">
        <v>12</v>
      </c>
      <c r="Y2" s="209"/>
      <c r="Z2" s="209"/>
      <c r="AA2" s="209"/>
      <c r="AB2" s="209"/>
      <c r="AC2" s="209"/>
      <c r="AD2" s="209"/>
      <c r="AE2" s="209"/>
      <c r="AF2" s="209"/>
      <c r="AG2" s="209"/>
      <c r="AH2" s="209"/>
      <c r="AI2" s="209"/>
      <c r="AJ2" s="209"/>
      <c r="AK2" s="209"/>
      <c r="AL2" s="209"/>
      <c r="AM2" s="209"/>
      <c r="AN2" s="209"/>
      <c r="AO2" s="209"/>
      <c r="AP2" s="209"/>
      <c r="AQ2" s="210"/>
      <c r="AS2" s="95"/>
      <c r="AT2" s="95"/>
      <c r="AU2" s="95"/>
      <c r="AV2" s="95"/>
      <c r="AW2" s="95"/>
      <c r="AX2" s="95"/>
      <c r="AY2" s="95"/>
      <c r="AZ2" s="95"/>
      <c r="BA2" s="95"/>
      <c r="BB2" s="95"/>
      <c r="BC2" s="95"/>
      <c r="BD2" s="95"/>
      <c r="BE2" s="95"/>
      <c r="BF2" s="95"/>
      <c r="BG2" s="95"/>
      <c r="BH2" s="95"/>
      <c r="BI2" s="95"/>
      <c r="BJ2" s="95"/>
      <c r="BK2" s="95"/>
      <c r="BL2" s="95"/>
      <c r="BM2" s="96"/>
      <c r="BN2" s="96"/>
      <c r="BO2" s="96"/>
      <c r="BP2" s="96"/>
      <c r="BQ2" s="96"/>
      <c r="BR2" s="96"/>
      <c r="BS2" s="95"/>
      <c r="BT2" s="97"/>
      <c r="BU2" s="98"/>
      <c r="BV2" s="98"/>
      <c r="BW2" s="98"/>
    </row>
    <row r="3" spans="1:77" ht="26.25" customHeight="1" thickBot="1" x14ac:dyDescent="0.25">
      <c r="A3" s="99"/>
      <c r="B3" s="99"/>
      <c r="C3" s="99"/>
      <c r="D3" s="211" t="s">
        <v>4</v>
      </c>
      <c r="E3" s="212"/>
      <c r="F3" s="212"/>
      <c r="G3" s="213"/>
      <c r="H3" s="211" t="s">
        <v>5</v>
      </c>
      <c r="I3" s="212"/>
      <c r="J3" s="212"/>
      <c r="K3" s="213"/>
      <c r="L3" s="211" t="s">
        <v>6</v>
      </c>
      <c r="M3" s="212"/>
      <c r="N3" s="212"/>
      <c r="O3" s="213"/>
      <c r="P3" s="211" t="s">
        <v>2</v>
      </c>
      <c r="Q3" s="212"/>
      <c r="R3" s="212"/>
      <c r="S3" s="213"/>
      <c r="T3" s="211" t="s">
        <v>3</v>
      </c>
      <c r="U3" s="212"/>
      <c r="V3" s="212"/>
      <c r="W3" s="213"/>
      <c r="X3" s="214" t="s">
        <v>4</v>
      </c>
      <c r="Y3" s="215"/>
      <c r="Z3" s="215"/>
      <c r="AA3" s="216"/>
      <c r="AB3" s="214" t="s">
        <v>5</v>
      </c>
      <c r="AC3" s="215"/>
      <c r="AD3" s="215"/>
      <c r="AE3" s="216"/>
      <c r="AF3" s="214" t="s">
        <v>6</v>
      </c>
      <c r="AG3" s="215"/>
      <c r="AH3" s="215"/>
      <c r="AI3" s="216"/>
      <c r="AJ3" s="214" t="s">
        <v>2</v>
      </c>
      <c r="AK3" s="215"/>
      <c r="AL3" s="215"/>
      <c r="AM3" s="216"/>
      <c r="AN3" s="214" t="s">
        <v>3</v>
      </c>
      <c r="AO3" s="215"/>
      <c r="AP3" s="215"/>
      <c r="AQ3" s="216"/>
      <c r="AR3" s="100"/>
    </row>
    <row r="4" spans="1:77" ht="26.25" customHeight="1" thickBot="1" x14ac:dyDescent="0.25">
      <c r="A4" s="99"/>
      <c r="B4" s="101" t="s">
        <v>13</v>
      </c>
      <c r="C4" s="101" t="s">
        <v>14</v>
      </c>
      <c r="D4" s="204" t="s">
        <v>7</v>
      </c>
      <c r="E4" s="205"/>
      <c r="F4" s="204" t="s">
        <v>8</v>
      </c>
      <c r="G4" s="205"/>
      <c r="H4" s="204" t="s">
        <v>7</v>
      </c>
      <c r="I4" s="205"/>
      <c r="J4" s="204" t="s">
        <v>8</v>
      </c>
      <c r="K4" s="205"/>
      <c r="L4" s="204" t="s">
        <v>7</v>
      </c>
      <c r="M4" s="205"/>
      <c r="N4" s="204" t="s">
        <v>8</v>
      </c>
      <c r="O4" s="205"/>
      <c r="P4" s="204" t="s">
        <v>7</v>
      </c>
      <c r="Q4" s="205"/>
      <c r="R4" s="204" t="s">
        <v>8</v>
      </c>
      <c r="S4" s="205"/>
      <c r="T4" s="204" t="s">
        <v>7</v>
      </c>
      <c r="U4" s="205"/>
      <c r="V4" s="204" t="s">
        <v>8</v>
      </c>
      <c r="W4" s="205"/>
      <c r="X4" s="204" t="s">
        <v>7</v>
      </c>
      <c r="Y4" s="205"/>
      <c r="Z4" s="204" t="s">
        <v>8</v>
      </c>
      <c r="AA4" s="205"/>
      <c r="AB4" s="204" t="s">
        <v>7</v>
      </c>
      <c r="AC4" s="205"/>
      <c r="AD4" s="204" t="s">
        <v>8</v>
      </c>
      <c r="AE4" s="205"/>
      <c r="AF4" s="204" t="s">
        <v>7</v>
      </c>
      <c r="AG4" s="205"/>
      <c r="AH4" s="204" t="s">
        <v>8</v>
      </c>
      <c r="AI4" s="205"/>
      <c r="AJ4" s="204" t="s">
        <v>7</v>
      </c>
      <c r="AK4" s="205"/>
      <c r="AL4" s="204" t="s">
        <v>8</v>
      </c>
      <c r="AM4" s="205"/>
      <c r="AN4" s="204" t="s">
        <v>7</v>
      </c>
      <c r="AO4" s="205"/>
      <c r="AP4" s="204" t="s">
        <v>8</v>
      </c>
      <c r="AQ4" s="205"/>
      <c r="AR4" s="102"/>
    </row>
    <row r="5" spans="1:77" x14ac:dyDescent="0.2">
      <c r="A5" s="196"/>
      <c r="B5" s="111" t="s">
        <v>13</v>
      </c>
      <c r="C5" s="111" t="s">
        <v>14</v>
      </c>
      <c r="D5" s="197">
        <f>VLOOKUP($A$5,[2]horaires!$A$5:$AQ$91,4,FALSE)</f>
        <v>0</v>
      </c>
      <c r="E5" s="197">
        <f>VLOOKUP($A$5,[2]horaires!$A$5:$AQ$91,5,FALSE)</f>
        <v>0</v>
      </c>
      <c r="F5" s="197">
        <f>VLOOKUP($A$5,[2]horaires!$A$5:$AQ$91,6,FALSE)</f>
        <v>0</v>
      </c>
      <c r="G5" s="197">
        <f>VLOOKUP($A$5,[2]horaires!$A$5:$AQ$91,7,FALSE)</f>
        <v>0</v>
      </c>
      <c r="H5" s="197">
        <f>VLOOKUP($A$5,[2]horaires!$A$5:$AQ$91,8,FALSE)</f>
        <v>0</v>
      </c>
      <c r="I5" s="197">
        <f>VLOOKUP($A$5,[2]horaires!$A$5:$AQ$91,9,FALSE)</f>
        <v>0</v>
      </c>
      <c r="J5" s="197">
        <f>VLOOKUP($A$5,[2]horaires!$A$5:$AQ$91,10,FALSE)</f>
        <v>0</v>
      </c>
      <c r="K5" s="197">
        <f>VLOOKUP($A$5,[2]horaires!$A$5:$AQ$91,11,FALSE)</f>
        <v>0</v>
      </c>
      <c r="L5" s="197">
        <f>VLOOKUP($A$5,[2]horaires!$A$5:$AQ$91,12,FALSE)</f>
        <v>0</v>
      </c>
      <c r="M5" s="197">
        <f>VLOOKUP($A$5,[2]horaires!$A$5:$AQ$91,13,FALSE)</f>
        <v>0</v>
      </c>
      <c r="N5" s="197">
        <f>VLOOKUP($A$5,[2]horaires!$A$5:$AQ$91,14,FALSE)</f>
        <v>0</v>
      </c>
      <c r="O5" s="197">
        <f>VLOOKUP($A$5,[2]horaires!$A$5:$AQ$91,15,FALSE)</f>
        <v>0</v>
      </c>
      <c r="P5" s="197">
        <f>VLOOKUP($A$5,[2]horaires!$A$5:$AQ$91,16,FALSE)</f>
        <v>0</v>
      </c>
      <c r="Q5" s="197">
        <f>VLOOKUP($A$5,[2]horaires!$A$5:$AQ$91,17,FALSE)</f>
        <v>0</v>
      </c>
      <c r="R5" s="197">
        <f>VLOOKUP($A$5,[2]horaires!$A$5:$AQ$91,18,FALSE)</f>
        <v>0</v>
      </c>
      <c r="S5" s="197">
        <f>VLOOKUP($A$5,[2]horaires!$A$5:$AQ$91,19,FALSE)</f>
        <v>0</v>
      </c>
      <c r="T5" s="197">
        <f>VLOOKUP($A$5,[2]horaires!$A$5:$AQ$91,20,FALSE)</f>
        <v>0</v>
      </c>
      <c r="U5" s="197">
        <f>VLOOKUP($A$5,[2]horaires!$A$5:$AQ$91,21,FALSE)</f>
        <v>0</v>
      </c>
      <c r="V5" s="197">
        <f>VLOOKUP($A$5,[2]horaires!$A$5:$AQ$91,22,FALSE)</f>
        <v>0</v>
      </c>
      <c r="W5" s="197">
        <f>VLOOKUP($A$5,[2]horaires!$A$5:$AQ$91,23,FALSE)</f>
        <v>0</v>
      </c>
      <c r="X5" s="197">
        <f>VLOOKUP($A$5,[2]horaires!$A$5:$AQ$91,24,FALSE)</f>
        <v>0</v>
      </c>
      <c r="Y5" s="197">
        <f>VLOOKUP($A$5,[2]horaires!$A$5:$AQ$91,25,FALSE)</f>
        <v>0</v>
      </c>
      <c r="Z5" s="197">
        <f>VLOOKUP($A$5,[2]horaires!$A$5:$AQ$91,26,FALSE)</f>
        <v>0</v>
      </c>
      <c r="AA5" s="197">
        <f>VLOOKUP($A$5,[2]horaires!$A$5:$AQ$91,27,FALSE)</f>
        <v>0</v>
      </c>
      <c r="AB5" s="197">
        <f>VLOOKUP($A$5,[2]horaires!$A$5:$AQ$91,28,FALSE)</f>
        <v>0</v>
      </c>
      <c r="AC5" s="197">
        <f>VLOOKUP($A$5,[2]horaires!$A$5:$AQ$91,29,FALSE)</f>
        <v>0</v>
      </c>
      <c r="AD5" s="197">
        <f>VLOOKUP($A$5,[2]horaires!$A$5:$AQ$91,30,FALSE)</f>
        <v>0</v>
      </c>
      <c r="AE5" s="197">
        <f>VLOOKUP($A$5,[2]horaires!$A$5:$AQ$91,31,FALSE)</f>
        <v>0</v>
      </c>
      <c r="AF5" s="197">
        <f>VLOOKUP($A$5,[2]horaires!$A$5:$AQ$91,32,FALSE)</f>
        <v>0</v>
      </c>
      <c r="AG5" s="197">
        <f>VLOOKUP($A$5,[2]horaires!$A$5:$AQ$91,33,FALSE)</f>
        <v>0</v>
      </c>
      <c r="AH5" s="197">
        <f>VLOOKUP($A$5,[2]horaires!$A$5:$AQ$91,34,FALSE)</f>
        <v>0</v>
      </c>
      <c r="AI5" s="197">
        <f>VLOOKUP($A$5,[2]horaires!$A$5:$AQ$91,35,FALSE)</f>
        <v>0</v>
      </c>
      <c r="AJ5" s="197">
        <f>VLOOKUP($A$5,[2]horaires!$A$5:$AQ$91,36,FALSE)</f>
        <v>0</v>
      </c>
      <c r="AK5" s="197">
        <f>VLOOKUP($A$5,[2]horaires!$A$5:$AQ$91,37,FALSE)</f>
        <v>0</v>
      </c>
      <c r="AL5" s="197">
        <f>VLOOKUP($A$5,[2]horaires!$A$5:$AQ$91,38,FALSE)</f>
        <v>0</v>
      </c>
      <c r="AM5" s="197">
        <f>VLOOKUP($A$5,[2]horaires!$A$5:$AQ$91,39,FALSE)</f>
        <v>0</v>
      </c>
      <c r="AN5" s="197">
        <f>VLOOKUP($A$5,[2]horaires!$A$5:$AQ$91,40,FALSE)</f>
        <v>0</v>
      </c>
      <c r="AO5" s="197">
        <f>VLOOKUP($A$5,[2]horaires!$A$5:$AQ$91,41,FALSE)</f>
        <v>0</v>
      </c>
      <c r="AP5" s="197">
        <f>VLOOKUP($A$5,[2]horaires!$A$5:$AQ$91,42,FALSE)</f>
        <v>0</v>
      </c>
      <c r="AQ5" s="197">
        <f>VLOOKUP($A$5,[2]horaires!$A$5:$AQ$91,43,FALSE)</f>
        <v>0</v>
      </c>
      <c r="AR5" s="103"/>
    </row>
    <row r="6" spans="1:77" x14ac:dyDescent="0.2">
      <c r="D6" s="203">
        <f>E5-D5</f>
        <v>0</v>
      </c>
      <c r="E6" s="203"/>
      <c r="F6" s="203">
        <f>G5-F5</f>
        <v>0</v>
      </c>
      <c r="G6" s="203"/>
      <c r="H6" s="203">
        <f>I5-H5</f>
        <v>0</v>
      </c>
      <c r="I6" s="203"/>
      <c r="J6" s="203">
        <f>K5-J5</f>
        <v>0</v>
      </c>
      <c r="K6" s="203"/>
      <c r="L6" s="203">
        <f>M5-L5</f>
        <v>0</v>
      </c>
      <c r="M6" s="203"/>
      <c r="N6" s="203">
        <f>O5-N5</f>
        <v>0</v>
      </c>
      <c r="O6" s="203"/>
      <c r="P6" s="203">
        <f>Q5-P5</f>
        <v>0</v>
      </c>
      <c r="Q6" s="203"/>
      <c r="R6" s="203">
        <f>S5-R5</f>
        <v>0</v>
      </c>
      <c r="S6" s="203"/>
      <c r="T6" s="203">
        <f>U5-T5</f>
        <v>0</v>
      </c>
      <c r="U6" s="203"/>
      <c r="V6" s="203">
        <f>W5-V5</f>
        <v>0</v>
      </c>
      <c r="W6" s="203"/>
      <c r="X6" s="203">
        <f>Y5-X5</f>
        <v>0</v>
      </c>
      <c r="Y6" s="203"/>
      <c r="Z6" s="203">
        <f>AA5-Z5</f>
        <v>0</v>
      </c>
      <c r="AA6" s="203"/>
      <c r="AB6" s="203">
        <f>AC5-AB5</f>
        <v>0</v>
      </c>
      <c r="AC6" s="203"/>
      <c r="AD6" s="203">
        <f>AE5-AD5</f>
        <v>0</v>
      </c>
      <c r="AE6" s="203"/>
      <c r="AF6" s="203">
        <f>AG5-AF5</f>
        <v>0</v>
      </c>
      <c r="AG6" s="203"/>
      <c r="AH6" s="203">
        <f>AI5-AH5</f>
        <v>0</v>
      </c>
      <c r="AI6" s="203"/>
      <c r="AJ6" s="203">
        <f>AK5-AJ5</f>
        <v>0</v>
      </c>
      <c r="AK6" s="203"/>
      <c r="AL6" s="203">
        <f>AM5-AL5</f>
        <v>0</v>
      </c>
      <c r="AM6" s="203"/>
      <c r="AN6" s="203">
        <f>AO5-AN5</f>
        <v>0</v>
      </c>
      <c r="AO6" s="203"/>
      <c r="AP6" s="203">
        <f>AQ5-AP5</f>
        <v>0</v>
      </c>
      <c r="AQ6" s="203"/>
    </row>
    <row r="7" spans="1:77" x14ac:dyDescent="0.2">
      <c r="C7" s="195" t="s">
        <v>82</v>
      </c>
      <c r="D7" s="201">
        <f>((D6+F6)-INT(D6+F6))*24</f>
        <v>0</v>
      </c>
      <c r="E7" s="201"/>
      <c r="F7" s="201"/>
      <c r="G7" s="201"/>
      <c r="H7" s="201">
        <f>((H6+J6)-INT(H6+J6))*24</f>
        <v>0</v>
      </c>
      <c r="I7" s="201"/>
      <c r="J7" s="201"/>
      <c r="K7" s="201"/>
      <c r="L7" s="201">
        <f>((L6+N6)-INT(L6+N6))*24</f>
        <v>0</v>
      </c>
      <c r="M7" s="201"/>
      <c r="N7" s="201"/>
      <c r="O7" s="201"/>
      <c r="P7" s="201">
        <f>((P6+R6)-INT(P6+R6))*24</f>
        <v>0</v>
      </c>
      <c r="Q7" s="201"/>
      <c r="R7" s="201"/>
      <c r="S7" s="201"/>
      <c r="T7" s="201">
        <f>((T6+V6)-INT(T6+V6))*24</f>
        <v>0</v>
      </c>
      <c r="U7" s="201"/>
      <c r="V7" s="201"/>
      <c r="W7" s="201"/>
      <c r="X7" s="201">
        <f>((X6+Z6)-INT(X6+Z6))*24</f>
        <v>0</v>
      </c>
      <c r="Y7" s="201"/>
      <c r="Z7" s="201"/>
      <c r="AA7" s="201"/>
      <c r="AB7" s="201">
        <f>((AB6+AD6)-INT(AB6+AD6))*24</f>
        <v>0</v>
      </c>
      <c r="AC7" s="201"/>
      <c r="AD7" s="201"/>
      <c r="AE7" s="201"/>
      <c r="AF7" s="201">
        <f>((AF6+AH6)-INT(AF6+AH6))*24</f>
        <v>0</v>
      </c>
      <c r="AG7" s="201"/>
      <c r="AH7" s="201"/>
      <c r="AI7" s="201"/>
      <c r="AJ7" s="201">
        <f>((AJ6+AL6)-INT(AJ6+AL6))*24</f>
        <v>0</v>
      </c>
      <c r="AK7" s="201"/>
      <c r="AL7" s="201"/>
      <c r="AM7" s="201"/>
      <c r="AN7" s="201">
        <f>((AN6+AP6)-INT(AN6+AP6))*24</f>
        <v>0</v>
      </c>
      <c r="AO7" s="201"/>
      <c r="AP7" s="201"/>
      <c r="AQ7" s="201"/>
    </row>
    <row r="8" spans="1:77" x14ac:dyDescent="0.2">
      <c r="C8" s="195" t="s">
        <v>83</v>
      </c>
      <c r="D8" s="202">
        <f>SUM(D7:W7)</f>
        <v>0</v>
      </c>
      <c r="E8" s="202"/>
      <c r="F8" s="202"/>
      <c r="G8" s="202"/>
      <c r="H8" s="202"/>
      <c r="I8" s="202"/>
      <c r="J8" s="202"/>
      <c r="K8" s="202"/>
      <c r="L8" s="202"/>
      <c r="M8" s="202"/>
      <c r="N8" s="202"/>
      <c r="O8" s="202"/>
      <c r="P8" s="202"/>
      <c r="Q8" s="202"/>
      <c r="R8" s="202"/>
      <c r="S8" s="202"/>
      <c r="T8" s="202"/>
      <c r="U8" s="202"/>
      <c r="V8" s="202"/>
      <c r="W8" s="202"/>
      <c r="X8" s="202">
        <f>SUM(X7:AQ7)</f>
        <v>0</v>
      </c>
      <c r="Y8" s="202"/>
      <c r="Z8" s="202"/>
      <c r="AA8" s="202"/>
      <c r="AB8" s="202"/>
      <c r="AC8" s="202"/>
      <c r="AD8" s="202"/>
      <c r="AE8" s="202"/>
      <c r="AF8" s="202"/>
      <c r="AG8" s="202"/>
      <c r="AH8" s="202"/>
      <c r="AI8" s="202"/>
      <c r="AJ8" s="202"/>
      <c r="AK8" s="202"/>
      <c r="AL8" s="202"/>
      <c r="AM8" s="202"/>
      <c r="AN8" s="202"/>
      <c r="AO8" s="202"/>
      <c r="AP8" s="202"/>
      <c r="AQ8" s="202"/>
    </row>
    <row r="9" spans="1:77" x14ac:dyDescent="0.2">
      <c r="D9" s="194"/>
    </row>
    <row r="10" spans="1:77" x14ac:dyDescent="0.2">
      <c r="D10" s="218" t="s">
        <v>15</v>
      </c>
      <c r="E10" s="218"/>
      <c r="F10" s="218"/>
      <c r="G10" s="218"/>
      <c r="H10" s="218"/>
      <c r="I10" s="218"/>
      <c r="J10" s="218"/>
      <c r="K10" s="218"/>
      <c r="L10" s="218"/>
      <c r="M10" s="219" t="str">
        <f>(D8+X8)/2&amp;"heures"</f>
        <v>0heures</v>
      </c>
      <c r="N10" s="219"/>
      <c r="AE10" s="93">
        <v>365</v>
      </c>
      <c r="AF10" s="195" t="s">
        <v>95</v>
      </c>
    </row>
    <row r="11" spans="1:77" x14ac:dyDescent="0.2">
      <c r="N11" s="104"/>
      <c r="AC11" s="93">
        <v>1607</v>
      </c>
      <c r="AE11" s="93">
        <f>NETWORKDAYS(Calendrier!B17,Calendrier!AT47,fériés)</f>
        <v>251</v>
      </c>
      <c r="AF11" s="195" t="s">
        <v>94</v>
      </c>
    </row>
    <row r="12" spans="1:77" ht="18.95" customHeight="1" x14ac:dyDescent="0.3">
      <c r="A12" s="113">
        <v>2013</v>
      </c>
      <c r="C12" s="199" t="s">
        <v>89</v>
      </c>
      <c r="D12" s="223" t="e">
        <f>SUM(#REF!,#REF!,#REF!,#REF!,#REF!,#REF!,#REF!,#REF!,#REF!,#REF!,#REF!,#REF!)</f>
        <v>#REF!</v>
      </c>
      <c r="E12" s="224"/>
      <c r="F12" s="200">
        <v>1607</v>
      </c>
      <c r="I12" s="200">
        <v>1607</v>
      </c>
      <c r="AC12" s="93">
        <v>52</v>
      </c>
      <c r="AD12" s="93">
        <v>2</v>
      </c>
      <c r="AE12" s="93">
        <f>AC12*AD12</f>
        <v>104</v>
      </c>
      <c r="AF12" s="195" t="s">
        <v>96</v>
      </c>
    </row>
    <row r="13" spans="1:77" ht="18.95" customHeight="1" x14ac:dyDescent="0.2">
      <c r="C13" s="199" t="s">
        <v>90</v>
      </c>
      <c r="D13" s="223" t="e">
        <f>SUM(#REF!)</f>
        <v>#REF!</v>
      </c>
      <c r="E13" s="224"/>
      <c r="F13" s="200">
        <v>160</v>
      </c>
      <c r="I13" s="200"/>
      <c r="AE13" s="93">
        <v>11</v>
      </c>
      <c r="AF13" s="195" t="s">
        <v>93</v>
      </c>
    </row>
    <row r="14" spans="1:77" ht="18.95" customHeight="1" x14ac:dyDescent="0.2">
      <c r="A14" s="105" t="s">
        <v>10</v>
      </c>
      <c r="C14" s="199" t="s">
        <v>91</v>
      </c>
      <c r="D14" s="223" t="e">
        <f>SUM(#REF!)</f>
        <v>#REF!</v>
      </c>
      <c r="E14" s="224"/>
      <c r="F14" s="200"/>
      <c r="I14" s="200"/>
      <c r="AE14" s="93">
        <v>25</v>
      </c>
      <c r="AF14" s="195" t="s">
        <v>31</v>
      </c>
    </row>
    <row r="15" spans="1:77" ht="15" x14ac:dyDescent="0.2">
      <c r="A15" s="106">
        <f>ROUND(DATE(an,4,MOD(234-11*MOD(an,19),30))/7,0)*7-6</f>
        <v>41364</v>
      </c>
      <c r="C15" s="195" t="s">
        <v>100</v>
      </c>
      <c r="D15" s="225" t="e">
        <f>SUM(#REF!,#REF!,#REF!,#REF!,#REF!,#REF!,#REF!,#REF!,#REF!,#REF!,#REF!,#REF!)</f>
        <v>#REF!</v>
      </c>
      <c r="E15" s="225"/>
      <c r="F15" s="200"/>
      <c r="AC15" s="93">
        <v>207</v>
      </c>
      <c r="AD15" s="93">
        <f>(AC11-AE17)</f>
        <v>32</v>
      </c>
      <c r="AF15" s="195" t="s">
        <v>41</v>
      </c>
    </row>
    <row r="16" spans="1:77" x14ac:dyDescent="0.2">
      <c r="A16" s="107"/>
      <c r="C16" s="199" t="s">
        <v>92</v>
      </c>
      <c r="D16" s="225" t="e">
        <f>SUM(#REF!)</f>
        <v>#REF!</v>
      </c>
      <c r="E16" s="225"/>
      <c r="F16" s="200"/>
      <c r="I16" s="200">
        <v>5</v>
      </c>
      <c r="AC16" s="93">
        <f>AE16-AC15</f>
        <v>18</v>
      </c>
      <c r="AE16" s="93">
        <f>AE10-AE12-AE13-AE14</f>
        <v>225</v>
      </c>
    </row>
    <row r="17" spans="1:42" x14ac:dyDescent="0.2">
      <c r="A17" s="108" t="s">
        <v>9</v>
      </c>
      <c r="AE17" s="93">
        <f>AE16*7</f>
        <v>1575</v>
      </c>
    </row>
    <row r="18" spans="1:42" x14ac:dyDescent="0.2">
      <c r="A18" s="109">
        <f>DATE(an,1,1)</f>
        <v>41275</v>
      </c>
    </row>
    <row r="19" spans="1:42" x14ac:dyDescent="0.2">
      <c r="A19" s="110">
        <f>DATE(an,5,1)</f>
        <v>41395</v>
      </c>
      <c r="C19" s="220" t="s">
        <v>17</v>
      </c>
      <c r="D19" s="220" t="s">
        <v>16</v>
      </c>
      <c r="E19" s="220"/>
      <c r="F19" s="220"/>
      <c r="G19" s="220" t="s">
        <v>18</v>
      </c>
      <c r="H19" s="220"/>
      <c r="I19" s="221" t="s">
        <v>19</v>
      </c>
      <c r="J19" s="222"/>
      <c r="AC19" s="93">
        <v>200</v>
      </c>
      <c r="AD19" s="93">
        <v>5</v>
      </c>
      <c r="AE19" s="93">
        <f>AC19/AD19</f>
        <v>40</v>
      </c>
      <c r="AF19" s="195" t="s">
        <v>97</v>
      </c>
      <c r="AL19" s="195" t="s">
        <v>98</v>
      </c>
      <c r="AP19" s="195" t="s">
        <v>99</v>
      </c>
    </row>
    <row r="20" spans="1:42" x14ac:dyDescent="0.2">
      <c r="A20" s="109">
        <f>DATE(an,5,8)</f>
        <v>41402</v>
      </c>
      <c r="C20" s="220"/>
      <c r="D20" s="220"/>
      <c r="E20" s="220"/>
      <c r="F20" s="220"/>
      <c r="G20" s="220"/>
      <c r="H20" s="220"/>
      <c r="I20" s="222"/>
      <c r="J20" s="222"/>
      <c r="AD20" s="93">
        <v>4</v>
      </c>
      <c r="AE20" s="93">
        <f>$AE$19*AD20</f>
        <v>160</v>
      </c>
      <c r="AF20" s="93">
        <f>AE20/7</f>
        <v>22.857142857142858</v>
      </c>
      <c r="AJ20" s="93">
        <v>23</v>
      </c>
      <c r="AK20" s="93">
        <v>5</v>
      </c>
      <c r="AL20" s="93">
        <f>AJ20/AK20</f>
        <v>4.5999999999999996</v>
      </c>
      <c r="AN20" s="93">
        <v>23</v>
      </c>
      <c r="AO20" s="93">
        <v>7</v>
      </c>
      <c r="AP20" s="93">
        <f>AN20*AO20</f>
        <v>161</v>
      </c>
    </row>
    <row r="21" spans="1:42" x14ac:dyDescent="0.2">
      <c r="A21" s="109">
        <f>DATE(an,7,14)</f>
        <v>41469</v>
      </c>
      <c r="C21" s="112" t="s">
        <v>102</v>
      </c>
      <c r="D21" s="206">
        <v>37346</v>
      </c>
      <c r="E21" s="207"/>
      <c r="F21" s="207"/>
      <c r="G21" s="217">
        <f>DATEDIF(D21,$A$18,"y")</f>
        <v>10</v>
      </c>
      <c r="H21" s="217"/>
      <c r="I21" s="217">
        <f ca="1">DATEDIF(D21,TODAY(),"y")</f>
        <v>10</v>
      </c>
      <c r="J21" s="217"/>
      <c r="AD21" s="93">
        <v>3</v>
      </c>
      <c r="AE21" s="93">
        <f t="shared" ref="AE21:AE23" si="0">$AE$19*AD21</f>
        <v>120</v>
      </c>
      <c r="AF21" s="93">
        <f t="shared" ref="AF21:AF23" si="1">AE21/7</f>
        <v>17.142857142857142</v>
      </c>
      <c r="AJ21" s="93">
        <v>18</v>
      </c>
      <c r="AK21" s="93">
        <v>5</v>
      </c>
      <c r="AL21" s="93">
        <f t="shared" ref="AL21:AL23" si="2">AJ21/AK21</f>
        <v>3.6</v>
      </c>
      <c r="AN21" s="93">
        <v>18</v>
      </c>
      <c r="AO21" s="93">
        <v>7</v>
      </c>
      <c r="AP21" s="93">
        <f t="shared" ref="AP21:AP23" si="3">AN21*AO21</f>
        <v>126</v>
      </c>
    </row>
    <row r="22" spans="1:42" x14ac:dyDescent="0.2">
      <c r="A22" s="109">
        <f>DATE(an,8,15)</f>
        <v>41501</v>
      </c>
      <c r="C22" s="112" t="s">
        <v>103</v>
      </c>
      <c r="D22" s="206">
        <v>38682</v>
      </c>
      <c r="E22" s="207"/>
      <c r="F22" s="207"/>
      <c r="G22" s="217">
        <f t="shared" ref="G22:G23" si="4">DATEDIF(D22,$A$18,"y")</f>
        <v>7</v>
      </c>
      <c r="H22" s="217"/>
      <c r="I22" s="217">
        <f t="shared" ref="I22:I23" ca="1" si="5">DATEDIF(D22,TODAY(),"y")</f>
        <v>7</v>
      </c>
      <c r="J22" s="217"/>
      <c r="AD22" s="93">
        <v>2</v>
      </c>
      <c r="AE22" s="93">
        <f t="shared" si="0"/>
        <v>80</v>
      </c>
      <c r="AF22" s="93">
        <f t="shared" si="1"/>
        <v>11.428571428571429</v>
      </c>
      <c r="AJ22" s="93">
        <v>12</v>
      </c>
      <c r="AK22" s="93">
        <v>5</v>
      </c>
      <c r="AL22" s="93">
        <f t="shared" si="2"/>
        <v>2.4</v>
      </c>
      <c r="AN22" s="93">
        <v>12</v>
      </c>
      <c r="AO22" s="93">
        <v>7</v>
      </c>
      <c r="AP22" s="93">
        <f t="shared" si="3"/>
        <v>84</v>
      </c>
    </row>
    <row r="23" spans="1:42" x14ac:dyDescent="0.2">
      <c r="A23" s="109">
        <f>DATE(an,11,1)</f>
        <v>41579</v>
      </c>
      <c r="C23" s="112" t="s">
        <v>104</v>
      </c>
      <c r="D23" s="206">
        <v>39985</v>
      </c>
      <c r="E23" s="207"/>
      <c r="F23" s="207"/>
      <c r="G23" s="217">
        <f t="shared" si="4"/>
        <v>3</v>
      </c>
      <c r="H23" s="217"/>
      <c r="I23" s="217">
        <f t="shared" ca="1" si="5"/>
        <v>3</v>
      </c>
      <c r="J23" s="217"/>
      <c r="AD23" s="93">
        <v>1</v>
      </c>
      <c r="AE23" s="93">
        <f t="shared" si="0"/>
        <v>40</v>
      </c>
      <c r="AF23" s="93">
        <f t="shared" si="1"/>
        <v>5.7142857142857144</v>
      </c>
      <c r="AJ23" s="93">
        <v>6</v>
      </c>
      <c r="AK23" s="93">
        <v>5</v>
      </c>
      <c r="AL23" s="93">
        <f t="shared" si="2"/>
        <v>1.2</v>
      </c>
      <c r="AN23" s="93">
        <v>6</v>
      </c>
      <c r="AO23" s="93">
        <v>7</v>
      </c>
      <c r="AP23" s="93">
        <f t="shared" si="3"/>
        <v>42</v>
      </c>
    </row>
    <row r="24" spans="1:42" x14ac:dyDescent="0.2">
      <c r="A24" s="109">
        <f>DATE(an,11,11)</f>
        <v>41589</v>
      </c>
      <c r="C24" s="112" t="s">
        <v>105</v>
      </c>
      <c r="D24" s="226">
        <v>37622</v>
      </c>
      <c r="E24" s="227"/>
      <c r="F24" s="228"/>
      <c r="G24" s="217">
        <f t="shared" ref="G24:G25" si="6">DATEDIF(D24,$A$18,"y")</f>
        <v>10</v>
      </c>
      <c r="H24" s="217"/>
      <c r="I24" s="217">
        <f t="shared" ref="I24:I25" ca="1" si="7">DATEDIF(D24,TODAY(),"y")</f>
        <v>10</v>
      </c>
      <c r="J24" s="217"/>
    </row>
    <row r="25" spans="1:42" x14ac:dyDescent="0.2">
      <c r="A25" s="109">
        <f>DATE(an,12,25)</f>
        <v>41633</v>
      </c>
      <c r="C25" s="112" t="s">
        <v>106</v>
      </c>
      <c r="D25" s="226">
        <v>37987</v>
      </c>
      <c r="E25" s="227"/>
      <c r="F25" s="228"/>
      <c r="G25" s="217">
        <f t="shared" si="6"/>
        <v>9</v>
      </c>
      <c r="H25" s="217"/>
      <c r="I25" s="217">
        <f t="shared" ca="1" si="7"/>
        <v>9</v>
      </c>
      <c r="J25" s="217"/>
    </row>
    <row r="26" spans="1:42" x14ac:dyDescent="0.2">
      <c r="A26" s="109">
        <f>A15+1</f>
        <v>41365</v>
      </c>
    </row>
    <row r="27" spans="1:42" x14ac:dyDescent="0.2">
      <c r="A27" s="109">
        <f>A15+39</f>
        <v>41403</v>
      </c>
      <c r="F27" s="198"/>
    </row>
    <row r="28" spans="1:42" x14ac:dyDescent="0.2">
      <c r="A28" s="109">
        <f>A15+50</f>
        <v>41414</v>
      </c>
      <c r="F28" s="198"/>
    </row>
    <row r="29" spans="1:42" x14ac:dyDescent="0.2">
      <c r="F29" s="198"/>
    </row>
    <row r="30" spans="1:42" x14ac:dyDescent="0.2">
      <c r="F30" s="198"/>
    </row>
    <row r="31" spans="1:42" x14ac:dyDescent="0.2">
      <c r="F31" s="198"/>
    </row>
  </sheetData>
  <mergeCells count="90">
    <mergeCell ref="D24:F24"/>
    <mergeCell ref="D25:F25"/>
    <mergeCell ref="G24:H24"/>
    <mergeCell ref="G25:H25"/>
    <mergeCell ref="I24:J24"/>
    <mergeCell ref="I25:J25"/>
    <mergeCell ref="D10:L10"/>
    <mergeCell ref="M10:N10"/>
    <mergeCell ref="C19:C20"/>
    <mergeCell ref="D19:F20"/>
    <mergeCell ref="G19:H20"/>
    <mergeCell ref="I19:J20"/>
    <mergeCell ref="D12:E12"/>
    <mergeCell ref="D13:E13"/>
    <mergeCell ref="D14:E14"/>
    <mergeCell ref="D16:E16"/>
    <mergeCell ref="D15:E15"/>
    <mergeCell ref="G21:H21"/>
    <mergeCell ref="I21:J21"/>
    <mergeCell ref="G22:H22"/>
    <mergeCell ref="G23:H23"/>
    <mergeCell ref="I22:J22"/>
    <mergeCell ref="I23:J23"/>
    <mergeCell ref="D21:F21"/>
    <mergeCell ref="D22:F22"/>
    <mergeCell ref="D23:F23"/>
    <mergeCell ref="D2:W2"/>
    <mergeCell ref="X2:AQ2"/>
    <mergeCell ref="D3:G3"/>
    <mergeCell ref="H3:K3"/>
    <mergeCell ref="L3:O3"/>
    <mergeCell ref="P3:S3"/>
    <mergeCell ref="T3:W3"/>
    <mergeCell ref="X3:AA3"/>
    <mergeCell ref="AB3:AE3"/>
    <mergeCell ref="AF3:AI3"/>
    <mergeCell ref="AJ3:AM3"/>
    <mergeCell ref="AN3:AQ3"/>
    <mergeCell ref="D4:E4"/>
    <mergeCell ref="F4:G4"/>
    <mergeCell ref="H4:I4"/>
    <mergeCell ref="J4:K4"/>
    <mergeCell ref="L4:M4"/>
    <mergeCell ref="X6:Y6"/>
    <mergeCell ref="N4:O4"/>
    <mergeCell ref="P4:Q4"/>
    <mergeCell ref="R4:S4"/>
    <mergeCell ref="N6:O6"/>
    <mergeCell ref="P6:Q6"/>
    <mergeCell ref="R6:S6"/>
    <mergeCell ref="T6:U6"/>
    <mergeCell ref="V6:W6"/>
    <mergeCell ref="AP4:AQ4"/>
    <mergeCell ref="T4:U4"/>
    <mergeCell ref="V4:W4"/>
    <mergeCell ref="X4:Y4"/>
    <mergeCell ref="Z4:AA4"/>
    <mergeCell ref="AB4:AC4"/>
    <mergeCell ref="AD4:AE4"/>
    <mergeCell ref="AF4:AG4"/>
    <mergeCell ref="AH4:AI4"/>
    <mergeCell ref="AJ4:AK4"/>
    <mergeCell ref="AL4:AM4"/>
    <mergeCell ref="AN4:AO4"/>
    <mergeCell ref="D6:E6"/>
    <mergeCell ref="F6:G6"/>
    <mergeCell ref="H6:I6"/>
    <mergeCell ref="J6:K6"/>
    <mergeCell ref="L6:M6"/>
    <mergeCell ref="AF6:AG6"/>
    <mergeCell ref="AH6:AI6"/>
    <mergeCell ref="AJ6:AK6"/>
    <mergeCell ref="AL6:AM6"/>
    <mergeCell ref="Z6:AA6"/>
    <mergeCell ref="AJ7:AM7"/>
    <mergeCell ref="AN7:AQ7"/>
    <mergeCell ref="D8:W8"/>
    <mergeCell ref="X8:AQ8"/>
    <mergeCell ref="AN6:AO6"/>
    <mergeCell ref="AP6:AQ6"/>
    <mergeCell ref="D7:G7"/>
    <mergeCell ref="H7:K7"/>
    <mergeCell ref="L7:O7"/>
    <mergeCell ref="P7:S7"/>
    <mergeCell ref="T7:W7"/>
    <mergeCell ref="X7:AA7"/>
    <mergeCell ref="AB7:AE7"/>
    <mergeCell ref="AF7:AI7"/>
    <mergeCell ref="AB6:AC6"/>
    <mergeCell ref="AD6:AE6"/>
  </mergeCells>
  <dataValidations count="1">
    <dataValidation type="list" allowBlank="1" showInputMessage="1" showErrorMessage="1" sqref="A12">
      <formula1>"2013,2014,2015,2016,2017"</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92D050"/>
  </sheetPr>
  <dimension ref="A1:DR61"/>
  <sheetViews>
    <sheetView showGridLines="0" showRowColHeaders="0" topLeftCell="B12" zoomScale="85" zoomScaleNormal="85" workbookViewId="0">
      <selection activeCell="L1" sqref="L1"/>
    </sheetView>
  </sheetViews>
  <sheetFormatPr baseColWidth="10" defaultRowHeight="12.75" x14ac:dyDescent="0.2"/>
  <cols>
    <col min="1" max="1" width="3.85546875" style="37" hidden="1" customWidth="1"/>
    <col min="2" max="2" width="3.5703125" style="37" customWidth="1"/>
    <col min="3" max="3" width="2.42578125" style="90" customWidth="1"/>
    <col min="4" max="4" width="6.140625" style="37" customWidth="1"/>
    <col min="5" max="5" width="2.28515625" style="145" customWidth="1"/>
    <col min="6" max="6" width="3.5703125" style="37" customWidth="1"/>
    <col min="7" max="7" width="2.42578125" style="37" customWidth="1"/>
    <col min="8" max="8" width="6.140625" style="37" customWidth="1"/>
    <col min="9" max="9" width="2.7109375" style="145" customWidth="1"/>
    <col min="10" max="10" width="3.5703125" style="37" customWidth="1"/>
    <col min="11" max="11" width="2.42578125" style="37" customWidth="1"/>
    <col min="12" max="12" width="6.140625" style="37" customWidth="1"/>
    <col min="13" max="13" width="2.7109375" style="145" customWidth="1"/>
    <col min="14" max="14" width="3.5703125" style="37" customWidth="1"/>
    <col min="15" max="15" width="2.42578125" style="37" customWidth="1"/>
    <col min="16" max="16" width="6.140625" style="37" customWidth="1"/>
    <col min="17" max="17" width="2.7109375" style="145" customWidth="1"/>
    <col min="18" max="18" width="3.5703125" style="37" customWidth="1"/>
    <col min="19" max="19" width="2.42578125" style="37" customWidth="1"/>
    <col min="20" max="20" width="6.140625" style="37" customWidth="1"/>
    <col min="21" max="21" width="2.7109375" style="145" customWidth="1"/>
    <col min="22" max="22" width="3.5703125" style="37" customWidth="1"/>
    <col min="23" max="23" width="2.42578125" style="37" customWidth="1"/>
    <col min="24" max="24" width="6.140625" style="37" customWidth="1"/>
    <col min="25" max="25" width="2.7109375" style="37" customWidth="1"/>
    <col min="26" max="26" width="3.5703125" style="37" customWidth="1"/>
    <col min="27" max="27" width="2.42578125" style="37" customWidth="1"/>
    <col min="28" max="28" width="6.140625" style="37" customWidth="1"/>
    <col min="29" max="29" width="2.7109375" style="37" customWidth="1"/>
    <col min="30" max="30" width="3.5703125" style="37" customWidth="1"/>
    <col min="31" max="31" width="2.42578125" style="37" customWidth="1"/>
    <col min="32" max="32" width="6.140625" style="37" customWidth="1"/>
    <col min="33" max="33" width="2.7109375" style="37" customWidth="1"/>
    <col min="34" max="34" width="3.5703125" style="37" customWidth="1"/>
    <col min="35" max="35" width="2.42578125" style="37" customWidth="1"/>
    <col min="36" max="36" width="6.140625" style="37" customWidth="1"/>
    <col min="37" max="37" width="2.7109375" style="37" customWidth="1"/>
    <col min="38" max="38" width="3.5703125" style="37" customWidth="1"/>
    <col min="39" max="39" width="2.42578125" style="37" customWidth="1"/>
    <col min="40" max="40" width="6.140625" style="37" customWidth="1"/>
    <col min="41" max="41" width="2.7109375" style="37" customWidth="1"/>
    <col min="42" max="42" width="3.5703125" style="37" customWidth="1"/>
    <col min="43" max="43" width="2.42578125" style="37" customWidth="1"/>
    <col min="44" max="44" width="6.140625" style="37" customWidth="1"/>
    <col min="45" max="45" width="2.7109375" style="37" customWidth="1"/>
    <col min="46" max="46" width="3.5703125" style="37" customWidth="1"/>
    <col min="47" max="47" width="2.42578125" style="37" customWidth="1"/>
    <col min="48" max="48" width="6.140625" style="37" customWidth="1"/>
    <col min="49" max="49" width="2.7109375" style="37" customWidth="1"/>
    <col min="50" max="51" width="2.7109375" style="144" customWidth="1"/>
    <col min="52" max="52" width="4" style="144" customWidth="1"/>
    <col min="53" max="55" width="2.7109375" style="144" customWidth="1"/>
    <col min="56" max="56" width="3.85546875" style="144" customWidth="1"/>
    <col min="57" max="65" width="2.7109375" style="144" customWidth="1"/>
    <col min="66" max="66" width="2.7109375" style="144" hidden="1" customWidth="1"/>
    <col min="67" max="84" width="6.7109375" style="144" hidden="1" customWidth="1"/>
    <col min="85" max="97" width="6.7109375" style="144" customWidth="1"/>
    <col min="98" max="122" width="11.42578125" style="144"/>
    <col min="123" max="16384" width="11.42578125" style="37"/>
  </cols>
  <sheetData>
    <row r="1" spans="1:122" ht="30.75" customHeight="1" x14ac:dyDescent="0.25">
      <c r="A1" s="1"/>
      <c r="B1" s="166"/>
      <c r="C1" s="166"/>
      <c r="D1" s="166"/>
      <c r="E1" s="167"/>
      <c r="F1" s="166"/>
      <c r="G1" s="166"/>
      <c r="H1" s="1"/>
      <c r="I1" s="3"/>
      <c r="J1" s="3"/>
      <c r="K1" s="3"/>
      <c r="L1" s="168"/>
      <c r="M1" s="3"/>
      <c r="N1" s="3"/>
      <c r="O1" s="3"/>
      <c r="P1" s="3"/>
      <c r="Q1" s="3"/>
      <c r="R1" s="3"/>
      <c r="S1" s="3"/>
      <c r="T1" s="169" t="e">
        <v>#N/A</v>
      </c>
      <c r="U1" s="3"/>
      <c r="V1" s="3"/>
      <c r="W1" s="3"/>
      <c r="X1" s="3"/>
      <c r="Y1" s="3" t="s">
        <v>20</v>
      </c>
      <c r="Z1" s="3"/>
      <c r="AA1" s="3"/>
      <c r="AB1" s="1"/>
      <c r="AC1" s="1"/>
      <c r="AD1" s="3"/>
      <c r="AE1" s="3"/>
      <c r="AF1" s="3"/>
      <c r="AG1" s="3"/>
      <c r="AH1" s="3"/>
      <c r="AI1" s="3"/>
      <c r="AJ1" s="3"/>
      <c r="AK1" s="3"/>
      <c r="AL1" s="3"/>
      <c r="AM1" s="3"/>
      <c r="AN1" s="3"/>
      <c r="AO1" s="229" t="s">
        <v>21</v>
      </c>
      <c r="AP1" s="229"/>
      <c r="AQ1" s="229"/>
      <c r="AR1" s="229"/>
      <c r="AS1" s="229"/>
      <c r="AT1" s="230">
        <f>an</f>
        <v>2013</v>
      </c>
      <c r="AU1" s="230"/>
      <c r="AV1" s="230"/>
      <c r="AW1" s="1"/>
      <c r="AX1" s="7"/>
      <c r="AY1" s="7"/>
      <c r="AZ1" s="7"/>
      <c r="BA1" s="7"/>
      <c r="BB1" s="7"/>
      <c r="BC1" s="7"/>
      <c r="BD1" s="7"/>
      <c r="BE1" s="7"/>
      <c r="BF1" s="7"/>
      <c r="BG1" s="7"/>
      <c r="BH1" s="7"/>
      <c r="BI1" s="7"/>
      <c r="BJ1" s="7"/>
      <c r="BK1" s="7"/>
      <c r="BL1" s="7"/>
      <c r="BM1" s="7"/>
      <c r="BN1" s="84"/>
    </row>
    <row r="2" spans="1:122" ht="15" customHeight="1" x14ac:dyDescent="0.25">
      <c r="A2" s="170"/>
      <c r="B2" s="171" t="s">
        <v>84</v>
      </c>
      <c r="C2" s="170"/>
      <c r="D2" s="170"/>
      <c r="E2" s="167"/>
      <c r="F2" s="170"/>
      <c r="G2" s="170"/>
      <c r="H2" s="172" t="s">
        <v>22</v>
      </c>
      <c r="I2" s="172"/>
      <c r="J2" s="172"/>
      <c r="K2" s="4" t="str">
        <f>Données!B5</f>
        <v>Nom</v>
      </c>
      <c r="L2" s="170"/>
      <c r="M2" s="167"/>
      <c r="N2" s="1"/>
      <c r="O2" s="1"/>
      <c r="P2" s="1"/>
      <c r="Q2" s="173"/>
      <c r="R2" s="1"/>
      <c r="S2" s="1"/>
      <c r="T2" s="1"/>
      <c r="U2" s="173"/>
      <c r="V2" s="1"/>
      <c r="W2" s="1"/>
      <c r="X2" s="1"/>
      <c r="Y2" s="1"/>
      <c r="Z2" s="1"/>
      <c r="AA2" s="1"/>
      <c r="AB2" s="1"/>
      <c r="AC2" s="1"/>
      <c r="AD2" s="1"/>
      <c r="AE2" s="1"/>
      <c r="AF2" s="1"/>
      <c r="AG2" s="4"/>
      <c r="AH2" s="4"/>
      <c r="AI2" s="4"/>
      <c r="AJ2" s="4"/>
      <c r="AK2" s="4"/>
      <c r="AL2" s="4"/>
      <c r="AM2" s="1"/>
      <c r="AN2" s="231" t="s">
        <v>23</v>
      </c>
      <c r="AO2" s="231"/>
      <c r="AP2" s="231"/>
      <c r="AQ2" s="231"/>
      <c r="AR2" s="231"/>
      <c r="AS2" s="231"/>
      <c r="AT2" s="231"/>
      <c r="AU2" s="231"/>
      <c r="AV2" s="231"/>
      <c r="AW2" s="7"/>
      <c r="AX2" s="7"/>
      <c r="AY2" s="232" t="s">
        <v>24</v>
      </c>
      <c r="AZ2" s="232"/>
      <c r="BA2" s="232"/>
      <c r="BB2" s="232"/>
      <c r="BC2" s="232"/>
      <c r="BD2" s="232"/>
      <c r="BE2" s="232"/>
      <c r="BF2" s="232"/>
      <c r="BG2" s="232"/>
      <c r="BH2" s="233">
        <v>41274</v>
      </c>
      <c r="BI2" s="233"/>
      <c r="BJ2" s="233"/>
      <c r="BK2" s="233"/>
      <c r="BL2" s="233"/>
      <c r="BM2" s="7"/>
      <c r="BN2" s="84"/>
    </row>
    <row r="3" spans="1:122" ht="15" customHeight="1" x14ac:dyDescent="0.25">
      <c r="A3" s="174">
        <f>Données!A5</f>
        <v>0</v>
      </c>
      <c r="B3" s="234" t="e">
        <v>#N/A</v>
      </c>
      <c r="C3" s="234"/>
      <c r="D3" s="1"/>
      <c r="E3" s="173"/>
      <c r="F3" s="1"/>
      <c r="G3" s="1"/>
      <c r="H3" s="172" t="s">
        <v>25</v>
      </c>
      <c r="I3" s="172"/>
      <c r="J3" s="172"/>
      <c r="K3" s="4" t="str">
        <f>Données!C5</f>
        <v>Prénom</v>
      </c>
      <c r="L3" s="170"/>
      <c r="M3" s="167"/>
      <c r="N3" s="1"/>
      <c r="O3" s="1"/>
      <c r="P3" s="1"/>
      <c r="Q3" s="173"/>
      <c r="R3" s="1"/>
      <c r="S3" s="1"/>
      <c r="T3" s="1"/>
      <c r="U3" s="173"/>
      <c r="V3" s="1"/>
      <c r="W3" s="1"/>
      <c r="X3" s="1"/>
      <c r="Y3" s="1"/>
      <c r="Z3" s="1"/>
      <c r="AA3" s="1"/>
      <c r="AB3" s="1"/>
      <c r="AC3" s="1"/>
      <c r="AD3" s="1"/>
      <c r="AE3" s="1"/>
      <c r="AF3" s="1"/>
      <c r="AG3" s="1"/>
      <c r="AH3" s="175"/>
      <c r="AI3" s="1"/>
      <c r="AJ3" s="1"/>
      <c r="AK3" s="1"/>
      <c r="AL3" s="1"/>
      <c r="AM3" s="1"/>
      <c r="AN3" s="235" t="s">
        <v>26</v>
      </c>
      <c r="AO3" s="235"/>
      <c r="AP3" s="235"/>
      <c r="AQ3" s="235"/>
      <c r="AR3" s="235"/>
      <c r="AS3" s="235"/>
      <c r="AT3" s="235"/>
      <c r="AU3" s="235"/>
      <c r="AV3" s="235"/>
      <c r="AW3" s="7"/>
      <c r="AX3" s="7"/>
      <c r="AY3" s="7"/>
      <c r="AZ3" s="7"/>
      <c r="BA3" s="7"/>
      <c r="BB3" s="7"/>
      <c r="BC3" s="7"/>
      <c r="BD3" s="7"/>
      <c r="BE3" s="7"/>
      <c r="BF3" s="5"/>
      <c r="BG3" s="236" t="s">
        <v>27</v>
      </c>
      <c r="BH3" s="236"/>
      <c r="BI3" s="236"/>
      <c r="BJ3" s="236" t="s">
        <v>28</v>
      </c>
      <c r="BK3" s="236"/>
      <c r="BL3" s="236"/>
      <c r="BM3" s="7"/>
      <c r="BN3" s="84"/>
    </row>
    <row r="4" spans="1:122" ht="15" customHeight="1" x14ac:dyDescent="0.25">
      <c r="A4" s="176"/>
      <c r="B4" s="177"/>
      <c r="C4" s="177"/>
      <c r="D4" s="7"/>
      <c r="E4" s="178"/>
      <c r="F4" s="7"/>
      <c r="G4" s="7"/>
      <c r="H4" s="129"/>
      <c r="I4" s="129"/>
      <c r="J4" s="129"/>
      <c r="K4" s="41"/>
      <c r="L4" s="128"/>
      <c r="M4" s="179"/>
      <c r="N4" s="7"/>
      <c r="O4" s="7"/>
      <c r="P4" s="7"/>
      <c r="Q4" s="178"/>
      <c r="R4" s="7"/>
      <c r="S4" s="7"/>
      <c r="T4" s="7"/>
      <c r="U4" s="178"/>
      <c r="V4" s="1"/>
      <c r="W4" s="1"/>
      <c r="X4" s="1"/>
      <c r="Y4" s="1"/>
      <c r="Z4" s="1"/>
      <c r="AA4" s="1"/>
      <c r="AB4" s="1"/>
      <c r="AC4" s="1"/>
      <c r="AD4" s="1"/>
      <c r="AE4" s="1"/>
      <c r="AF4" s="1"/>
      <c r="AG4" s="1"/>
      <c r="AH4" s="175"/>
      <c r="AI4" s="1"/>
      <c r="AJ4" s="1"/>
      <c r="AK4" s="1"/>
      <c r="AL4" s="1"/>
      <c r="AM4" s="1"/>
      <c r="AN4" s="7"/>
      <c r="AO4" s="7"/>
      <c r="AP4" s="7"/>
      <c r="AQ4" s="7"/>
      <c r="AR4" s="1"/>
      <c r="AS4" s="1"/>
      <c r="AT4" s="1"/>
      <c r="AU4" s="1"/>
      <c r="AV4" s="7"/>
      <c r="AW4" s="7"/>
      <c r="AX4" s="7"/>
      <c r="AY4" s="237" t="s">
        <v>0</v>
      </c>
      <c r="AZ4" s="237"/>
      <c r="BA4" s="237"/>
      <c r="BB4" s="237"/>
      <c r="BC4" s="237"/>
      <c r="BD4" s="237"/>
      <c r="BE4" s="238" t="s">
        <v>29</v>
      </c>
      <c r="BF4" s="238"/>
      <c r="BG4" s="239"/>
      <c r="BH4" s="239"/>
      <c r="BI4" s="239"/>
      <c r="BJ4" s="240"/>
      <c r="BK4" s="240"/>
      <c r="BL4" s="240"/>
      <c r="BM4" s="7"/>
      <c r="BN4" s="84"/>
    </row>
    <row r="5" spans="1:122" ht="14.25" customHeight="1" x14ac:dyDescent="0.2">
      <c r="A5" s="170"/>
      <c r="B5" s="171"/>
      <c r="C5" s="170"/>
      <c r="D5" s="241" t="s">
        <v>30</v>
      </c>
      <c r="E5" s="241"/>
      <c r="F5" s="241"/>
      <c r="G5" s="241"/>
      <c r="H5" s="241"/>
      <c r="I5" s="241"/>
      <c r="J5" s="6">
        <f>SUM(AT5+BG28)-AZ52</f>
        <v>22</v>
      </c>
      <c r="K5" s="178"/>
      <c r="L5" s="180" t="str">
        <f>IF((AT5-BE50)&gt;0,"dont :","")</f>
        <v/>
      </c>
      <c r="M5" s="181" t="str">
        <f>IF((AT5-BE50)&gt;0,(AT5-BE50)&amp;" jours à poser avant le 30 Avril",IF(AT4=0,"","Pose des CP de l'an dernier OK"))</f>
        <v/>
      </c>
      <c r="N5" s="7"/>
      <c r="O5" s="7"/>
      <c r="P5" s="7"/>
      <c r="Q5" s="178"/>
      <c r="R5" s="7"/>
      <c r="S5" s="7"/>
      <c r="T5" s="7"/>
      <c r="U5" s="178"/>
      <c r="V5" s="1"/>
      <c r="W5" s="1"/>
      <c r="X5" s="1"/>
      <c r="Y5" s="1"/>
      <c r="Z5" s="1"/>
      <c r="AA5" s="1"/>
      <c r="AB5" s="1"/>
      <c r="AC5" s="1"/>
      <c r="AD5" s="1"/>
      <c r="AE5" s="1"/>
      <c r="AF5" s="1"/>
      <c r="AG5" s="1"/>
      <c r="AH5" s="1"/>
      <c r="AI5" s="1"/>
      <c r="AJ5" s="1"/>
      <c r="AK5" s="1"/>
      <c r="AL5" s="1"/>
      <c r="AM5" s="1"/>
      <c r="AN5" s="242" t="str">
        <f>IF(AND(AT5=0,AT6=0,AT7=0,AT8=0,AT9=0,AT10=0,AT11=0),"Merci de renseigner les valeurs","Ne plus changer les valeurs, une fois fait")</f>
        <v>Ne plus changer les valeurs, une fois fait</v>
      </c>
      <c r="AO5" s="242"/>
      <c r="AP5" s="242"/>
      <c r="AQ5" s="242"/>
      <c r="AR5" s="243" t="s">
        <v>31</v>
      </c>
      <c r="AS5" s="243"/>
      <c r="AT5" s="244">
        <v>10</v>
      </c>
      <c r="AU5" s="245"/>
      <c r="AV5" s="7"/>
      <c r="AW5" s="7"/>
      <c r="AX5" s="7"/>
      <c r="AY5" s="241" t="s">
        <v>30</v>
      </c>
      <c r="AZ5" s="241"/>
      <c r="BA5" s="241"/>
      <c r="BB5" s="241"/>
      <c r="BC5" s="241"/>
      <c r="BD5" s="241"/>
      <c r="BE5" s="238" t="s">
        <v>31</v>
      </c>
      <c r="BF5" s="238"/>
      <c r="BG5" s="239"/>
      <c r="BH5" s="239"/>
      <c r="BI5" s="239"/>
      <c r="BJ5" s="240"/>
      <c r="BK5" s="240"/>
      <c r="BL5" s="240"/>
      <c r="BM5" s="7"/>
      <c r="BN5" s="84"/>
      <c r="BT5" s="37"/>
      <c r="BU5" s="37"/>
      <c r="BV5" s="37"/>
      <c r="BW5" s="37"/>
      <c r="BX5" s="146"/>
    </row>
    <row r="6" spans="1:122" ht="12" customHeight="1" x14ac:dyDescent="0.25">
      <c r="A6" s="170"/>
      <c r="B6" s="171"/>
      <c r="C6" s="170"/>
      <c r="D6" s="246" t="s">
        <v>32</v>
      </c>
      <c r="E6" s="246"/>
      <c r="F6" s="246"/>
      <c r="G6" s="246"/>
      <c r="H6" s="246"/>
      <c r="I6" s="246"/>
      <c r="J6" s="6">
        <f>SUM(AT6+BG29)-AZ53</f>
        <v>0</v>
      </c>
      <c r="K6" s="178"/>
      <c r="L6" s="182" t="str">
        <f>IF(J6&lt;0,"Attention à vos droits.","")</f>
        <v/>
      </c>
      <c r="M6" s="7"/>
      <c r="N6" s="183"/>
      <c r="O6" s="183"/>
      <c r="P6" s="183"/>
      <c r="Q6" s="183"/>
      <c r="R6" s="183"/>
      <c r="S6" s="183"/>
      <c r="T6" s="8"/>
      <c r="U6" s="9"/>
      <c r="V6" s="10"/>
      <c r="W6" s="10"/>
      <c r="X6" s="1"/>
      <c r="Y6" s="1"/>
      <c r="Z6" s="1"/>
      <c r="AA6" s="1"/>
      <c r="AB6" s="1"/>
      <c r="AC6" s="1"/>
      <c r="AD6" s="1"/>
      <c r="AE6" s="1"/>
      <c r="AF6" s="1"/>
      <c r="AG6" s="1"/>
      <c r="AH6" s="1"/>
      <c r="AI6" s="1"/>
      <c r="AJ6" s="1"/>
      <c r="AK6" s="1"/>
      <c r="AL6" s="1"/>
      <c r="AM6" s="1"/>
      <c r="AN6" s="242"/>
      <c r="AO6" s="242"/>
      <c r="AP6" s="242"/>
      <c r="AQ6" s="242"/>
      <c r="AR6" s="247" t="s">
        <v>33</v>
      </c>
      <c r="AS6" s="247"/>
      <c r="AT6" s="244">
        <v>0</v>
      </c>
      <c r="AU6" s="245"/>
      <c r="AV6" s="7"/>
      <c r="AW6" s="7"/>
      <c r="AX6" s="7"/>
      <c r="AY6" s="246" t="s">
        <v>32</v>
      </c>
      <c r="AZ6" s="246"/>
      <c r="BA6" s="246"/>
      <c r="BB6" s="246"/>
      <c r="BC6" s="246"/>
      <c r="BD6" s="246"/>
      <c r="BE6" s="238" t="s">
        <v>33</v>
      </c>
      <c r="BF6" s="238"/>
      <c r="BG6" s="239"/>
      <c r="BH6" s="239"/>
      <c r="BI6" s="239"/>
      <c r="BJ6" s="240"/>
      <c r="BK6" s="240"/>
      <c r="BL6" s="240"/>
      <c r="BM6" s="7"/>
      <c r="BN6" s="84"/>
      <c r="BT6" s="37"/>
      <c r="BU6" s="37"/>
      <c r="BV6" s="37"/>
      <c r="BW6" s="37"/>
      <c r="BX6" s="37"/>
    </row>
    <row r="7" spans="1:122" ht="12" customHeight="1" x14ac:dyDescent="0.25">
      <c r="A7" s="1"/>
      <c r="B7" s="1"/>
      <c r="C7" s="1"/>
      <c r="D7" s="248" t="s">
        <v>34</v>
      </c>
      <c r="E7" s="248"/>
      <c r="F7" s="248"/>
      <c r="G7" s="248"/>
      <c r="H7" s="248"/>
      <c r="I7" s="248"/>
      <c r="J7" s="6">
        <f>SUM(AT7+BG30)-AZ54</f>
        <v>0</v>
      </c>
      <c r="K7" s="178"/>
      <c r="L7" s="182" t="str">
        <f t="shared" ref="L7:L11" si="0">IF(J7&lt;0,"Attention à vos droits.","")</f>
        <v/>
      </c>
      <c r="M7" s="7"/>
      <c r="N7" s="7"/>
      <c r="O7" s="178"/>
      <c r="P7" s="7"/>
      <c r="Q7" s="7"/>
      <c r="R7" s="7"/>
      <c r="S7" s="178"/>
      <c r="T7" s="7"/>
      <c r="U7" s="7"/>
      <c r="V7" s="1"/>
      <c r="W7" s="11"/>
      <c r="X7" s="12"/>
      <c r="Y7" s="1"/>
      <c r="Z7" s="1"/>
      <c r="AA7" s="1"/>
      <c r="AB7" s="1"/>
      <c r="AC7" s="1"/>
      <c r="AD7" s="1"/>
      <c r="AE7" s="1"/>
      <c r="AF7" s="1"/>
      <c r="AG7" s="1"/>
      <c r="AH7" s="1"/>
      <c r="AI7" s="1"/>
      <c r="AJ7" s="1"/>
      <c r="AK7" s="1"/>
      <c r="AL7" s="1"/>
      <c r="AM7" s="1"/>
      <c r="AN7" s="242"/>
      <c r="AO7" s="242"/>
      <c r="AP7" s="242"/>
      <c r="AQ7" s="242"/>
      <c r="AR7" s="249" t="s">
        <v>35</v>
      </c>
      <c r="AS7" s="249"/>
      <c r="AT7" s="244">
        <v>0</v>
      </c>
      <c r="AU7" s="245"/>
      <c r="AV7" s="7"/>
      <c r="AW7" s="7"/>
      <c r="AX7" s="5"/>
      <c r="AY7" s="248" t="s">
        <v>34</v>
      </c>
      <c r="AZ7" s="248"/>
      <c r="BA7" s="248"/>
      <c r="BB7" s="248"/>
      <c r="BC7" s="248"/>
      <c r="BD7" s="248"/>
      <c r="BE7" s="238" t="s">
        <v>35</v>
      </c>
      <c r="BF7" s="238"/>
      <c r="BG7" s="239"/>
      <c r="BH7" s="239"/>
      <c r="BI7" s="239"/>
      <c r="BJ7" s="240"/>
      <c r="BK7" s="240"/>
      <c r="BL7" s="240"/>
      <c r="BM7" s="7"/>
      <c r="BN7" s="84"/>
      <c r="BT7" s="37"/>
      <c r="BU7" s="37"/>
      <c r="BV7" s="37"/>
      <c r="BW7" s="37"/>
      <c r="BX7" s="146"/>
    </row>
    <row r="8" spans="1:122" ht="12" customHeight="1" x14ac:dyDescent="0.25">
      <c r="A8" s="1"/>
      <c r="B8" s="1"/>
      <c r="C8" s="1"/>
      <c r="D8" s="237" t="s">
        <v>36</v>
      </c>
      <c r="E8" s="237"/>
      <c r="F8" s="237"/>
      <c r="G8" s="237"/>
      <c r="H8" s="237"/>
      <c r="I8" s="237"/>
      <c r="J8" s="6">
        <f>SUM(AT8+BG31)-AZ55</f>
        <v>6</v>
      </c>
      <c r="K8" s="178"/>
      <c r="L8" s="182" t="str">
        <f t="shared" si="0"/>
        <v/>
      </c>
      <c r="M8" s="7"/>
      <c r="N8" s="7"/>
      <c r="O8" s="178"/>
      <c r="P8" s="7"/>
      <c r="Q8" s="7"/>
      <c r="R8" s="7"/>
      <c r="S8" s="178"/>
      <c r="T8" s="7"/>
      <c r="U8" s="7"/>
      <c r="V8" s="1"/>
      <c r="W8" s="1"/>
      <c r="X8" s="1"/>
      <c r="Y8" s="1"/>
      <c r="Z8" s="1"/>
      <c r="AA8" s="1"/>
      <c r="AB8" s="1"/>
      <c r="AC8" s="1"/>
      <c r="AD8" s="1"/>
      <c r="AE8" s="1"/>
      <c r="AF8" s="1"/>
      <c r="AG8" s="1"/>
      <c r="AH8" s="1"/>
      <c r="AI8" s="1"/>
      <c r="AJ8" s="1"/>
      <c r="AK8" s="1"/>
      <c r="AL8" s="1"/>
      <c r="AM8" s="1"/>
      <c r="AN8" s="242"/>
      <c r="AO8" s="242"/>
      <c r="AP8" s="242"/>
      <c r="AQ8" s="242"/>
      <c r="AR8" s="238" t="s">
        <v>37</v>
      </c>
      <c r="AS8" s="238"/>
      <c r="AT8" s="244">
        <v>0</v>
      </c>
      <c r="AU8" s="245"/>
      <c r="AV8" s="7"/>
      <c r="AW8" s="6"/>
      <c r="AX8" s="5"/>
      <c r="AY8" s="237" t="s">
        <v>36</v>
      </c>
      <c r="AZ8" s="237"/>
      <c r="BA8" s="237"/>
      <c r="BB8" s="237"/>
      <c r="BC8" s="237"/>
      <c r="BD8" s="237"/>
      <c r="BE8" s="238" t="s">
        <v>37</v>
      </c>
      <c r="BF8" s="238"/>
      <c r="BG8" s="239"/>
      <c r="BH8" s="239"/>
      <c r="BI8" s="239"/>
      <c r="BJ8" s="240"/>
      <c r="BK8" s="240"/>
      <c r="BL8" s="240"/>
      <c r="BM8" s="7"/>
      <c r="BN8" s="84"/>
      <c r="BT8" s="37"/>
      <c r="BU8" s="37"/>
      <c r="BV8" s="37"/>
      <c r="BW8" s="37"/>
      <c r="BX8" s="146"/>
    </row>
    <row r="9" spans="1:122" ht="12" customHeight="1" x14ac:dyDescent="0.25">
      <c r="A9" s="184"/>
      <c r="B9" s="1"/>
      <c r="C9" s="1"/>
      <c r="D9" s="255" t="s">
        <v>38</v>
      </c>
      <c r="E9" s="255"/>
      <c r="F9" s="255"/>
      <c r="G9" s="255"/>
      <c r="H9" s="255"/>
      <c r="I9" s="255"/>
      <c r="J9" s="6">
        <f>SUM(AT9+BG32)-AZ56</f>
        <v>0</v>
      </c>
      <c r="K9" s="178"/>
      <c r="L9" s="182" t="str">
        <f t="shared" si="0"/>
        <v/>
      </c>
      <c r="M9" s="7"/>
      <c r="N9" s="7"/>
      <c r="O9" s="178"/>
      <c r="P9" s="7"/>
      <c r="Q9" s="7"/>
      <c r="R9" s="7"/>
      <c r="S9" s="178"/>
      <c r="T9" s="7"/>
      <c r="U9" s="7"/>
      <c r="V9" s="1"/>
      <c r="W9" s="1"/>
      <c r="X9" s="1"/>
      <c r="Y9" s="1"/>
      <c r="Z9" s="1"/>
      <c r="AA9" s="1"/>
      <c r="AB9" s="1"/>
      <c r="AC9" s="1"/>
      <c r="AD9" s="1"/>
      <c r="AE9" s="1"/>
      <c r="AF9" s="1"/>
      <c r="AG9" s="1"/>
      <c r="AH9" s="1"/>
      <c r="AI9" s="1"/>
      <c r="AJ9" s="1"/>
      <c r="AK9" s="1"/>
      <c r="AL9" s="1"/>
      <c r="AM9" s="1"/>
      <c r="AN9" s="242"/>
      <c r="AO9" s="242"/>
      <c r="AP9" s="242"/>
      <c r="AQ9" s="242"/>
      <c r="AR9" s="256" t="s">
        <v>39</v>
      </c>
      <c r="AS9" s="256"/>
      <c r="AT9" s="244">
        <v>0</v>
      </c>
      <c r="AU9" s="245"/>
      <c r="AV9" s="7"/>
      <c r="AW9" s="7"/>
      <c r="AX9" s="7"/>
      <c r="AY9" s="255" t="s">
        <v>38</v>
      </c>
      <c r="AZ9" s="255"/>
      <c r="BA9" s="255"/>
      <c r="BB9" s="255"/>
      <c r="BC9" s="255"/>
      <c r="BD9" s="255"/>
      <c r="BE9" s="238" t="s">
        <v>39</v>
      </c>
      <c r="BF9" s="238"/>
      <c r="BG9" s="239"/>
      <c r="BH9" s="239"/>
      <c r="BI9" s="239"/>
      <c r="BJ9" s="240"/>
      <c r="BK9" s="240"/>
      <c r="BL9" s="240"/>
      <c r="BM9" s="7"/>
      <c r="BN9" s="84"/>
      <c r="BT9" s="37"/>
      <c r="BU9" s="37"/>
      <c r="BV9" s="37"/>
      <c r="BW9" s="37"/>
      <c r="BX9" s="37"/>
    </row>
    <row r="10" spans="1:122" ht="12" customHeight="1" x14ac:dyDescent="0.25">
      <c r="A10" s="185"/>
      <c r="B10" s="1"/>
      <c r="C10" s="1"/>
      <c r="D10" s="250" t="s">
        <v>41</v>
      </c>
      <c r="E10" s="250"/>
      <c r="F10" s="250"/>
      <c r="G10" s="250"/>
      <c r="H10" s="250"/>
      <c r="I10" s="250"/>
      <c r="J10" s="13">
        <f>(AT10+BG33)-(AZ57+AZ58)</f>
        <v>14</v>
      </c>
      <c r="K10" s="178"/>
      <c r="L10" s="182" t="str">
        <f t="shared" si="0"/>
        <v/>
      </c>
      <c r="M10" s="7"/>
      <c r="N10" s="7"/>
      <c r="O10" s="178"/>
      <c r="P10" s="7"/>
      <c r="Q10" s="7"/>
      <c r="R10" s="7"/>
      <c r="S10" s="178"/>
      <c r="T10" s="7"/>
      <c r="U10" s="7"/>
      <c r="V10" s="1"/>
      <c r="W10" s="1"/>
      <c r="X10" s="1"/>
      <c r="Y10" s="1"/>
      <c r="Z10" s="1"/>
      <c r="AA10" s="1"/>
      <c r="AB10" s="1"/>
      <c r="AC10" s="1"/>
      <c r="AD10" s="1"/>
      <c r="AE10" s="1"/>
      <c r="AF10" s="1"/>
      <c r="AG10" s="1"/>
      <c r="AH10" s="1"/>
      <c r="AI10" s="1"/>
      <c r="AJ10" s="1"/>
      <c r="AK10" s="1"/>
      <c r="AL10" s="1"/>
      <c r="AM10" s="1"/>
      <c r="AN10" s="242"/>
      <c r="AO10" s="242"/>
      <c r="AP10" s="242"/>
      <c r="AQ10" s="242"/>
      <c r="AR10" s="251" t="s">
        <v>41</v>
      </c>
      <c r="AS10" s="251"/>
      <c r="AT10" s="252">
        <v>0</v>
      </c>
      <c r="AU10" s="253"/>
      <c r="AV10" s="7"/>
      <c r="AW10" s="7"/>
      <c r="AX10" s="5"/>
      <c r="AY10" s="250" t="s">
        <v>41</v>
      </c>
      <c r="AZ10" s="250"/>
      <c r="BA10" s="250"/>
      <c r="BB10" s="250"/>
      <c r="BC10" s="250"/>
      <c r="BD10" s="250"/>
      <c r="BE10" s="238" t="s">
        <v>41</v>
      </c>
      <c r="BF10" s="238"/>
      <c r="BG10" s="254"/>
      <c r="BH10" s="254"/>
      <c r="BI10" s="254"/>
      <c r="BJ10" s="240"/>
      <c r="BK10" s="240"/>
      <c r="BL10" s="240"/>
      <c r="BM10" s="7"/>
      <c r="BN10" s="84"/>
      <c r="BT10" s="37"/>
      <c r="BU10" s="37"/>
      <c r="BV10" s="37"/>
      <c r="BW10" s="37"/>
      <c r="BX10" s="146"/>
    </row>
    <row r="11" spans="1:122" ht="12" customHeight="1" x14ac:dyDescent="0.25">
      <c r="A11" s="185"/>
      <c r="B11" s="1"/>
      <c r="C11" s="1"/>
      <c r="D11" s="260" t="s">
        <v>42</v>
      </c>
      <c r="E11" s="260"/>
      <c r="F11" s="260"/>
      <c r="G11" s="260"/>
      <c r="H11" s="260"/>
      <c r="I11" s="260"/>
      <c r="J11" s="6">
        <f>SUM(AT11+BG34)-AZ59</f>
        <v>0</v>
      </c>
      <c r="K11" s="178"/>
      <c r="L11" s="182" t="str">
        <f t="shared" si="0"/>
        <v/>
      </c>
      <c r="M11" s="7"/>
      <c r="N11" s="7"/>
      <c r="O11" s="178"/>
      <c r="P11" s="7"/>
      <c r="Q11" s="7"/>
      <c r="R11" s="7"/>
      <c r="S11" s="178"/>
      <c r="T11" s="7"/>
      <c r="U11" s="7"/>
      <c r="V11" s="1"/>
      <c r="W11" s="1"/>
      <c r="X11" s="1"/>
      <c r="Y11" s="1"/>
      <c r="Z11" s="1"/>
      <c r="AA11" s="1"/>
      <c r="AB11" s="1"/>
      <c r="AC11" s="1"/>
      <c r="AD11" s="1"/>
      <c r="AE11" s="1"/>
      <c r="AF11" s="1"/>
      <c r="AG11" s="1"/>
      <c r="AH11" s="1"/>
      <c r="AI11" s="1"/>
      <c r="AJ11" s="1"/>
      <c r="AK11" s="1"/>
      <c r="AL11" s="1"/>
      <c r="AM11" s="1"/>
      <c r="AN11" s="242"/>
      <c r="AO11" s="242"/>
      <c r="AP11" s="242"/>
      <c r="AQ11" s="242"/>
      <c r="AR11" s="261" t="s">
        <v>43</v>
      </c>
      <c r="AS11" s="261"/>
      <c r="AT11" s="244">
        <v>0</v>
      </c>
      <c r="AU11" s="245"/>
      <c r="AV11" s="7"/>
      <c r="AW11" s="7"/>
      <c r="AX11" s="7"/>
      <c r="AY11" s="260" t="s">
        <v>42</v>
      </c>
      <c r="AZ11" s="260"/>
      <c r="BA11" s="260"/>
      <c r="BB11" s="260"/>
      <c r="BC11" s="260"/>
      <c r="BD11" s="260"/>
      <c r="BE11" s="238" t="s">
        <v>43</v>
      </c>
      <c r="BF11" s="238"/>
      <c r="BG11" s="239"/>
      <c r="BH11" s="239"/>
      <c r="BI11" s="239"/>
      <c r="BJ11" s="240"/>
      <c r="BK11" s="240"/>
      <c r="BL11" s="240"/>
      <c r="BM11" s="7"/>
      <c r="BN11" s="84"/>
      <c r="BT11" s="37"/>
      <c r="BU11" s="37"/>
      <c r="BV11" s="37"/>
      <c r="BW11" s="37"/>
      <c r="BX11" s="37"/>
    </row>
    <row r="12" spans="1:122" ht="12" customHeight="1" x14ac:dyDescent="0.2">
      <c r="A12" s="185"/>
      <c r="B12" s="1"/>
      <c r="C12" s="1"/>
      <c r="D12" s="7"/>
      <c r="E12" s="178"/>
      <c r="F12" s="7"/>
      <c r="G12" s="7"/>
      <c r="H12" s="7"/>
      <c r="I12" s="178"/>
      <c r="J12" s="7"/>
      <c r="K12" s="7"/>
      <c r="L12" s="7"/>
      <c r="M12" s="178"/>
      <c r="N12" s="7"/>
      <c r="O12" s="7"/>
      <c r="P12" s="7"/>
      <c r="Q12" s="178"/>
      <c r="R12" s="7"/>
      <c r="S12" s="7"/>
      <c r="T12" s="7"/>
      <c r="U12" s="7"/>
      <c r="V12" s="1"/>
      <c r="W12" s="1"/>
      <c r="X12" s="1"/>
      <c r="Y12" s="1"/>
      <c r="Z12" s="1"/>
      <c r="AA12" s="1"/>
      <c r="AB12" s="1"/>
      <c r="AC12" s="1"/>
      <c r="AD12" s="1"/>
      <c r="AE12" s="1"/>
      <c r="AF12" s="1"/>
      <c r="AG12" s="1"/>
      <c r="AH12" s="1"/>
      <c r="AI12" s="1"/>
      <c r="AJ12" s="1"/>
      <c r="AK12" s="1"/>
      <c r="AL12" s="1"/>
      <c r="AM12" s="1"/>
      <c r="AN12" s="7"/>
      <c r="AO12" s="7"/>
      <c r="AP12" s="7"/>
      <c r="AQ12" s="7"/>
      <c r="AR12" s="235" t="s">
        <v>44</v>
      </c>
      <c r="AS12" s="235"/>
      <c r="AT12" s="262">
        <f>SUM(AT5:AU11)</f>
        <v>10</v>
      </c>
      <c r="AU12" s="262"/>
      <c r="AV12" s="7"/>
      <c r="AW12" s="7"/>
      <c r="AX12" s="7"/>
      <c r="AY12" s="14"/>
      <c r="AZ12" s="14"/>
      <c r="BA12" s="14"/>
      <c r="BB12" s="14"/>
      <c r="BC12" s="14"/>
      <c r="BD12" s="7"/>
      <c r="BE12" s="236" t="s">
        <v>45</v>
      </c>
      <c r="BF12" s="236"/>
      <c r="BG12" s="239"/>
      <c r="BH12" s="239"/>
      <c r="BI12" s="239"/>
      <c r="BJ12" s="15"/>
      <c r="BK12" s="15"/>
      <c r="BL12" s="15"/>
      <c r="BM12" s="7"/>
      <c r="BN12" s="84"/>
      <c r="BT12" s="37"/>
      <c r="BU12" s="37"/>
      <c r="BV12" s="37"/>
      <c r="BW12" s="37"/>
      <c r="BX12" s="146"/>
    </row>
    <row r="13" spans="1:122" ht="12" customHeight="1" x14ac:dyDescent="0.25">
      <c r="A13" s="185"/>
      <c r="B13" s="1"/>
      <c r="C13" s="1"/>
      <c r="D13" s="1"/>
      <c r="E13" s="173"/>
      <c r="F13" s="1"/>
      <c r="G13" s="1"/>
      <c r="H13" s="1"/>
      <c r="I13" s="173"/>
      <c r="J13" s="1"/>
      <c r="K13" s="1"/>
      <c r="L13" s="1"/>
      <c r="M13" s="173"/>
      <c r="N13" s="1"/>
      <c r="O13" s="1"/>
      <c r="P13" s="1"/>
      <c r="Q13" s="173"/>
      <c r="R13" s="1"/>
      <c r="S13" s="1"/>
      <c r="T13" s="1"/>
      <c r="U13" s="173"/>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6"/>
      <c r="AY13" s="16"/>
      <c r="AZ13" s="16"/>
      <c r="BA13" s="186"/>
      <c r="BB13" s="186"/>
      <c r="BC13" s="186"/>
      <c r="BD13" s="186"/>
      <c r="BE13" s="186"/>
      <c r="BF13" s="186"/>
      <c r="BG13" s="186"/>
      <c r="BH13" s="186"/>
      <c r="BI13" s="186"/>
      <c r="BJ13" s="186"/>
      <c r="BK13" s="186"/>
      <c r="BL13" s="186"/>
      <c r="BM13" s="186"/>
      <c r="BN13" s="147"/>
      <c r="BT13" s="37"/>
      <c r="BU13" s="37"/>
      <c r="BV13" s="37"/>
      <c r="BW13" s="37"/>
      <c r="BX13" s="37"/>
      <c r="BZ13" s="148" t="s">
        <v>47</v>
      </c>
    </row>
    <row r="14" spans="1:122" ht="12" customHeight="1" x14ac:dyDescent="0.2">
      <c r="A14" s="185"/>
      <c r="B14" s="1"/>
      <c r="C14" s="1"/>
      <c r="D14" s="17">
        <f>SUM(E17:E47)</f>
        <v>0</v>
      </c>
      <c r="E14" s="1"/>
      <c r="F14" s="1"/>
      <c r="G14" s="1"/>
      <c r="H14" s="17">
        <f>SUM(I17:I47)</f>
        <v>0</v>
      </c>
      <c r="I14" s="1"/>
      <c r="J14" s="1"/>
      <c r="K14" s="1"/>
      <c r="L14" s="17">
        <f>SUM(M17:M47)</f>
        <v>0</v>
      </c>
      <c r="M14" s="1"/>
      <c r="N14" s="1"/>
      <c r="O14" s="1"/>
      <c r="P14" s="17">
        <f>SUM(Q17:Q47)</f>
        <v>0</v>
      </c>
      <c r="Q14" s="1"/>
      <c r="R14" s="1"/>
      <c r="S14" s="1"/>
      <c r="T14" s="17">
        <f>SUM(U17:U47)</f>
        <v>0</v>
      </c>
      <c r="U14" s="1"/>
      <c r="V14" s="1"/>
      <c r="W14" s="1"/>
      <c r="X14" s="17">
        <f>SUM(Y17:Y47)</f>
        <v>0</v>
      </c>
      <c r="Y14" s="1"/>
      <c r="Z14" s="1"/>
      <c r="AA14" s="1"/>
      <c r="AB14" s="17">
        <f>SUM(AC17:AC47)</f>
        <v>0</v>
      </c>
      <c r="AC14" s="1"/>
      <c r="AD14" s="1"/>
      <c r="AE14" s="1"/>
      <c r="AF14" s="17">
        <f>SUM(AG17:AG47)</f>
        <v>0</v>
      </c>
      <c r="AG14" s="1"/>
      <c r="AH14" s="1"/>
      <c r="AI14" s="1"/>
      <c r="AJ14" s="17">
        <f>SUM(AK17:AK47)</f>
        <v>0</v>
      </c>
      <c r="AK14" s="1"/>
      <c r="AL14" s="1"/>
      <c r="AM14" s="1"/>
      <c r="AN14" s="17">
        <f>SUM(AO17:AO47)</f>
        <v>0</v>
      </c>
      <c r="AO14" s="1"/>
      <c r="AP14" s="1"/>
      <c r="AQ14" s="1"/>
      <c r="AR14" s="17">
        <f>SUM(AS17:AS47)</f>
        <v>0</v>
      </c>
      <c r="AS14" s="1"/>
      <c r="AT14" s="1"/>
      <c r="AU14" s="1"/>
      <c r="AV14" s="17">
        <f>SUM(AW17:AW47)</f>
        <v>0</v>
      </c>
      <c r="AW14" s="1"/>
      <c r="AX14" s="18"/>
      <c r="AY14" s="18"/>
      <c r="AZ14" s="18"/>
      <c r="BA14" s="187"/>
      <c r="BB14" s="187"/>
      <c r="BC14" s="187"/>
      <c r="BD14" s="187"/>
      <c r="BE14" s="187"/>
      <c r="BF14" s="187"/>
      <c r="BG14" s="187"/>
      <c r="BH14" s="187"/>
      <c r="BI14" s="187"/>
      <c r="BJ14" s="187"/>
      <c r="BK14" s="187"/>
      <c r="BL14" s="187"/>
      <c r="BM14" s="187"/>
      <c r="BN14" s="149"/>
      <c r="BT14" s="37"/>
      <c r="BU14" s="37"/>
      <c r="BV14" s="37"/>
      <c r="BW14" s="37"/>
      <c r="BX14" s="37"/>
      <c r="BZ14" s="148"/>
    </row>
    <row r="15" spans="1:122" s="151" customFormat="1" ht="12.75" customHeight="1" x14ac:dyDescent="0.25">
      <c r="A15" s="188"/>
      <c r="B15" s="257" t="str">
        <f>PROPER(TEXT(DATE($AT$1,C$16,1),"mmmm aa"))</f>
        <v>Janvier 13</v>
      </c>
      <c r="C15" s="258"/>
      <c r="D15" s="258"/>
      <c r="E15" s="259"/>
      <c r="F15" s="257" t="str">
        <f>PROPER(TEXT(DATE($AT$1,G$16,1),"mmmm aa"))</f>
        <v>Février 13</v>
      </c>
      <c r="G15" s="258"/>
      <c r="H15" s="258"/>
      <c r="I15" s="259"/>
      <c r="J15" s="257" t="str">
        <f>PROPER(TEXT(DATE($AT$1,K$16,1),"mmmm aa"))</f>
        <v>Mars 13</v>
      </c>
      <c r="K15" s="258"/>
      <c r="L15" s="258"/>
      <c r="M15" s="259"/>
      <c r="N15" s="257" t="str">
        <f>PROPER(TEXT(DATE($AT$1,O$16,1),"mmmm aa"))</f>
        <v>Avril 13</v>
      </c>
      <c r="O15" s="258"/>
      <c r="P15" s="258"/>
      <c r="Q15" s="259"/>
      <c r="R15" s="257" t="str">
        <f>PROPER(TEXT(DATE($AT$1,S$16,1),"mmmm aa"))</f>
        <v>Mai 13</v>
      </c>
      <c r="S15" s="258"/>
      <c r="T15" s="258"/>
      <c r="U15" s="259"/>
      <c r="V15" s="257" t="str">
        <f>PROPER(TEXT(DATE($AT$1,W$16,1),"mmmm aa"))</f>
        <v>Juin 13</v>
      </c>
      <c r="W15" s="258"/>
      <c r="X15" s="258"/>
      <c r="Y15" s="259"/>
      <c r="Z15" s="257" t="str">
        <f>PROPER(TEXT(DATE($AT$1,AA$16,1),"mmmm aa"))</f>
        <v>Juillet 13</v>
      </c>
      <c r="AA15" s="258"/>
      <c r="AB15" s="258"/>
      <c r="AC15" s="259"/>
      <c r="AD15" s="257" t="str">
        <f>PROPER(TEXT(DATE($AT$1,AE$16,1),"mmmm aa"))</f>
        <v>Août 13</v>
      </c>
      <c r="AE15" s="258"/>
      <c r="AF15" s="258"/>
      <c r="AG15" s="259"/>
      <c r="AH15" s="257" t="str">
        <f>PROPER(TEXT(DATE($AT$1,AI$16,1),"mmmm aa"))</f>
        <v>Septembre 13</v>
      </c>
      <c r="AI15" s="258"/>
      <c r="AJ15" s="258"/>
      <c r="AK15" s="259"/>
      <c r="AL15" s="257" t="str">
        <f>PROPER(TEXT(DATE($AT$1,AM$16,1),"mmmm aa"))</f>
        <v>Octobre 13</v>
      </c>
      <c r="AM15" s="258"/>
      <c r="AN15" s="258"/>
      <c r="AO15" s="259"/>
      <c r="AP15" s="257" t="str">
        <f>PROPER(TEXT(DATE($AT$1,AQ$16,1),"mmmm aa"))</f>
        <v>Novembre 13</v>
      </c>
      <c r="AQ15" s="258"/>
      <c r="AR15" s="258"/>
      <c r="AS15" s="259"/>
      <c r="AT15" s="257" t="str">
        <f>PROPER(TEXT(DATE($AT$1,AU$16,1),"mmmm aa"))</f>
        <v>Décembre 13</v>
      </c>
      <c r="AU15" s="258"/>
      <c r="AV15" s="258"/>
      <c r="AW15" s="259"/>
      <c r="AX15" s="7"/>
      <c r="AY15" s="7"/>
      <c r="AZ15" s="7"/>
      <c r="BA15" s="7"/>
      <c r="BB15" s="7"/>
      <c r="BC15" s="7"/>
      <c r="BD15" s="7"/>
      <c r="BE15" s="7"/>
      <c r="BF15" s="7"/>
      <c r="BG15" s="7"/>
      <c r="BH15" s="7"/>
      <c r="BI15" s="7"/>
      <c r="BJ15" s="7"/>
      <c r="BK15" s="7"/>
      <c r="BL15" s="7"/>
      <c r="BM15" s="7"/>
      <c r="BN15" s="84"/>
      <c r="BO15" s="150"/>
      <c r="BP15" s="150"/>
      <c r="BQ15" s="150"/>
      <c r="BR15" s="150"/>
      <c r="BS15" s="150"/>
      <c r="BT15" s="150"/>
      <c r="BU15" s="150"/>
      <c r="BV15" s="150"/>
      <c r="BW15" s="150"/>
      <c r="BX15" s="150"/>
      <c r="BY15" s="150"/>
      <c r="CA15" s="150"/>
      <c r="CB15" s="150"/>
      <c r="CC15" s="150"/>
      <c r="CD15" s="150"/>
      <c r="CE15" s="150"/>
      <c r="CF15" s="150"/>
      <c r="CG15" s="150"/>
      <c r="CH15" s="150"/>
      <c r="CI15" s="150"/>
      <c r="CJ15" s="150"/>
      <c r="CK15" s="150"/>
      <c r="CL15" s="150"/>
      <c r="CM15" s="150"/>
      <c r="CN15" s="150"/>
      <c r="CO15" s="150"/>
      <c r="CP15" s="150"/>
      <c r="CQ15" s="150"/>
      <c r="CR15" s="150"/>
      <c r="CS15" s="150"/>
      <c r="CT15" s="150"/>
      <c r="CU15" s="150"/>
      <c r="CV15" s="150"/>
      <c r="CW15" s="150"/>
      <c r="CX15" s="150"/>
      <c r="CY15" s="150"/>
      <c r="CZ15" s="150"/>
      <c r="DA15" s="150"/>
      <c r="DB15" s="150"/>
      <c r="DC15" s="150"/>
      <c r="DD15" s="150"/>
      <c r="DE15" s="150"/>
      <c r="DF15" s="150"/>
      <c r="DG15" s="150"/>
      <c r="DH15" s="150"/>
      <c r="DI15" s="150"/>
      <c r="DJ15" s="150"/>
      <c r="DK15" s="150"/>
      <c r="DL15" s="150"/>
      <c r="DM15" s="150"/>
      <c r="DN15" s="150"/>
      <c r="DO15" s="150"/>
      <c r="DP15" s="150"/>
      <c r="DQ15" s="150"/>
      <c r="DR15" s="150"/>
    </row>
    <row r="16" spans="1:122" s="153" customFormat="1" ht="0.6" customHeight="1" x14ac:dyDescent="0.2">
      <c r="A16" s="189"/>
      <c r="B16" s="20"/>
      <c r="C16" s="20">
        <v>1</v>
      </c>
      <c r="D16" s="20"/>
      <c r="E16" s="21"/>
      <c r="F16" s="20"/>
      <c r="G16" s="20">
        <f>C16+1</f>
        <v>2</v>
      </c>
      <c r="H16" s="20"/>
      <c r="I16" s="21"/>
      <c r="J16" s="20"/>
      <c r="K16" s="20">
        <f>G16+1</f>
        <v>3</v>
      </c>
      <c r="L16" s="20"/>
      <c r="M16" s="21"/>
      <c r="N16" s="20"/>
      <c r="O16" s="20">
        <f>K16+1</f>
        <v>4</v>
      </c>
      <c r="P16" s="20"/>
      <c r="Q16" s="21"/>
      <c r="R16" s="20"/>
      <c r="S16" s="20">
        <f>O16+1</f>
        <v>5</v>
      </c>
      <c r="T16" s="20"/>
      <c r="U16" s="21"/>
      <c r="V16" s="20"/>
      <c r="W16" s="20">
        <f>S16+1</f>
        <v>6</v>
      </c>
      <c r="X16" s="20"/>
      <c r="Y16" s="20"/>
      <c r="Z16" s="20"/>
      <c r="AA16" s="20">
        <f>W16+1</f>
        <v>7</v>
      </c>
      <c r="AB16" s="20"/>
      <c r="AC16" s="20"/>
      <c r="AD16" s="20"/>
      <c r="AE16" s="20">
        <f>AA16+1</f>
        <v>8</v>
      </c>
      <c r="AF16" s="20"/>
      <c r="AG16" s="20"/>
      <c r="AH16" s="20"/>
      <c r="AI16" s="20">
        <f>AE16+1</f>
        <v>9</v>
      </c>
      <c r="AJ16" s="20"/>
      <c r="AK16" s="20"/>
      <c r="AL16" s="20"/>
      <c r="AM16" s="20">
        <f>AI16+1</f>
        <v>10</v>
      </c>
      <c r="AN16" s="20"/>
      <c r="AO16" s="20"/>
      <c r="AP16" s="20"/>
      <c r="AQ16" s="20">
        <f>AM16+1</f>
        <v>11</v>
      </c>
      <c r="AR16" s="20"/>
      <c r="AS16" s="20"/>
      <c r="AT16" s="20"/>
      <c r="AU16" s="20">
        <f>AQ16+1</f>
        <v>12</v>
      </c>
      <c r="AV16" s="20"/>
      <c r="AW16" s="22"/>
      <c r="AX16" s="7"/>
      <c r="AY16" s="7"/>
      <c r="AZ16" s="7"/>
      <c r="BA16" s="7"/>
      <c r="BB16" s="7"/>
      <c r="BC16" s="7"/>
      <c r="BD16" s="7"/>
      <c r="BE16" s="7"/>
      <c r="BF16" s="7"/>
      <c r="BG16" s="7"/>
      <c r="BH16" s="7"/>
      <c r="BI16" s="7"/>
      <c r="BJ16" s="7"/>
      <c r="BK16" s="7"/>
      <c r="BL16" s="7"/>
      <c r="BM16" s="7"/>
      <c r="BN16" s="84"/>
      <c r="BO16" s="152"/>
      <c r="BP16" s="152"/>
      <c r="BQ16" s="152"/>
      <c r="BR16" s="152"/>
      <c r="BS16" s="152"/>
      <c r="BT16" s="152"/>
      <c r="BU16" s="152"/>
      <c r="BV16" s="152"/>
      <c r="BW16" s="152"/>
      <c r="BX16" s="152"/>
      <c r="BY16" s="152"/>
      <c r="CA16" s="152"/>
      <c r="CB16" s="152"/>
      <c r="CC16" s="152"/>
      <c r="CD16" s="152"/>
      <c r="CE16" s="152"/>
      <c r="CF16" s="152"/>
      <c r="CG16" s="152"/>
      <c r="CH16" s="152"/>
      <c r="CI16" s="152"/>
      <c r="CJ16" s="152"/>
      <c r="CK16" s="152"/>
      <c r="CL16" s="152"/>
      <c r="CM16" s="152"/>
      <c r="CN16" s="152"/>
      <c r="CO16" s="152"/>
      <c r="CP16" s="152"/>
      <c r="CQ16" s="152"/>
      <c r="CR16" s="152"/>
      <c r="CS16" s="152"/>
      <c r="CT16" s="152"/>
      <c r="CU16" s="152"/>
      <c r="CV16" s="152"/>
      <c r="CW16" s="152"/>
      <c r="CX16" s="152"/>
      <c r="CY16" s="152"/>
      <c r="CZ16" s="152"/>
      <c r="DA16" s="152"/>
      <c r="DB16" s="152"/>
      <c r="DC16" s="152"/>
      <c r="DD16" s="152"/>
      <c r="DE16" s="152"/>
      <c r="DF16" s="152"/>
      <c r="DG16" s="152"/>
      <c r="DH16" s="152"/>
      <c r="DI16" s="152"/>
      <c r="DJ16" s="152"/>
      <c r="DK16" s="152"/>
      <c r="DL16" s="152"/>
      <c r="DM16" s="152"/>
      <c r="DN16" s="152"/>
      <c r="DO16" s="152"/>
      <c r="DP16" s="152"/>
      <c r="DQ16" s="152"/>
      <c r="DR16" s="152"/>
    </row>
    <row r="17" spans="1:122" ht="12.95" customHeight="1" x14ac:dyDescent="0.2">
      <c r="A17" s="185"/>
      <c r="B17" s="23">
        <f>DATE($AT$1,C16,1)</f>
        <v>41275</v>
      </c>
      <c r="C17" s="24">
        <f>DATE($AT$1,C16,1)</f>
        <v>41275</v>
      </c>
      <c r="D17" s="25"/>
      <c r="E17" s="26"/>
      <c r="F17" s="23">
        <f>DATE($AT$1,G16,1)</f>
        <v>41306</v>
      </c>
      <c r="G17" s="24">
        <f>DATE($AT$1,G16,1)</f>
        <v>41306</v>
      </c>
      <c r="H17" s="25"/>
      <c r="I17" s="26"/>
      <c r="J17" s="23">
        <f>DATE($AT$1,K16,1)</f>
        <v>41334</v>
      </c>
      <c r="K17" s="24">
        <f>DATE($AT$1,K16,1)</f>
        <v>41334</v>
      </c>
      <c r="L17" s="25"/>
      <c r="M17" s="26"/>
      <c r="N17" s="23">
        <f>DATE($AT$1,O16,1)</f>
        <v>41365</v>
      </c>
      <c r="O17" s="24">
        <f>DATE($AT$1,O16,1)</f>
        <v>41365</v>
      </c>
      <c r="P17" s="25"/>
      <c r="Q17" s="26"/>
      <c r="R17" s="23">
        <f>DATE($AT$1,S16,1)</f>
        <v>41395</v>
      </c>
      <c r="S17" s="24">
        <f>DATE($AT$1,S16,1)</f>
        <v>41395</v>
      </c>
      <c r="T17" s="25"/>
      <c r="U17" s="26"/>
      <c r="V17" s="23">
        <f>DATE($AT$1,W16,1)</f>
        <v>41426</v>
      </c>
      <c r="W17" s="24">
        <f>DATE($AT$1,W16,1)</f>
        <v>41426</v>
      </c>
      <c r="X17" s="25"/>
      <c r="Y17" s="26"/>
      <c r="Z17" s="23">
        <f>DATE($AT$1,AA16,1)</f>
        <v>41456</v>
      </c>
      <c r="AA17" s="24">
        <f>DATE($AT$1,AA16,1)</f>
        <v>41456</v>
      </c>
      <c r="AB17" s="25"/>
      <c r="AC17" s="26"/>
      <c r="AD17" s="23">
        <f>DATE($AT$1,AE16,1)</f>
        <v>41487</v>
      </c>
      <c r="AE17" s="24">
        <f>DATE($AT$1,AE16,1)</f>
        <v>41487</v>
      </c>
      <c r="AF17" s="25"/>
      <c r="AG17" s="26"/>
      <c r="AH17" s="23">
        <f>DATE($AT$1,AI16,1)</f>
        <v>41518</v>
      </c>
      <c r="AI17" s="24">
        <f>DATE($AT$1,AI16,1)</f>
        <v>41518</v>
      </c>
      <c r="AJ17" s="25"/>
      <c r="AK17" s="26"/>
      <c r="AL17" s="23">
        <f>DATE($AT$1,AM16,1)</f>
        <v>41548</v>
      </c>
      <c r="AM17" s="24">
        <f>DATE($AT$1,AM16,1)</f>
        <v>41548</v>
      </c>
      <c r="AN17" s="25"/>
      <c r="AO17" s="26"/>
      <c r="AP17" s="23">
        <f>DATE($AT$1,AQ16,1)</f>
        <v>41579</v>
      </c>
      <c r="AQ17" s="24">
        <f>DATE($AT$1,AQ16,1)</f>
        <v>41579</v>
      </c>
      <c r="AR17" s="25"/>
      <c r="AS17" s="26"/>
      <c r="AT17" s="23">
        <f>DATE($AT$1,AU16,1)</f>
        <v>41609</v>
      </c>
      <c r="AU17" s="24">
        <f>DATE($AT$1,AU16,1)</f>
        <v>41609</v>
      </c>
      <c r="AV17" s="27"/>
      <c r="AW17" s="28"/>
      <c r="AX17" s="7"/>
      <c r="AY17" s="7"/>
      <c r="AZ17" s="7"/>
      <c r="BA17" s="7"/>
      <c r="BB17" s="7"/>
      <c r="BC17" s="7"/>
      <c r="BD17" s="7"/>
      <c r="BE17" s="7"/>
      <c r="BF17" s="7"/>
      <c r="BG17" s="7"/>
      <c r="BH17" s="7"/>
      <c r="BI17" s="7"/>
      <c r="BJ17" s="7"/>
      <c r="BK17" s="7"/>
      <c r="BL17" s="29"/>
      <c r="BM17" s="29"/>
      <c r="BN17" s="154"/>
    </row>
    <row r="18" spans="1:122" ht="12.95" customHeight="1" x14ac:dyDescent="0.2">
      <c r="A18" s="185"/>
      <c r="B18" s="23">
        <f>IF(MONTH(B17+1)=$C$16,B17+1,"")</f>
        <v>41276</v>
      </c>
      <c r="C18" s="24">
        <f>IF(MONTH(C17+1)=$C$16,C17+1,"")</f>
        <v>41276</v>
      </c>
      <c r="D18" s="25"/>
      <c r="E18" s="30"/>
      <c r="F18" s="23">
        <f>IF(MONTH(F17+1)=$G$16,F17+1,"")</f>
        <v>41307</v>
      </c>
      <c r="G18" s="24">
        <f>IF(MONTH(G17+1)=$G$16,G17+1,"")</f>
        <v>41307</v>
      </c>
      <c r="H18" s="25"/>
      <c r="I18" s="30"/>
      <c r="J18" s="23">
        <f>IF(MONTH(J17+1)=$K$16,J17+1,"")</f>
        <v>41335</v>
      </c>
      <c r="K18" s="24">
        <f>IF(MONTH(K17+1)=K$16,K17+1,"")</f>
        <v>41335</v>
      </c>
      <c r="L18" s="25"/>
      <c r="M18" s="30"/>
      <c r="N18" s="23">
        <f>IF(MONTH(N17+1)=O$16,N17+1,"")</f>
        <v>41366</v>
      </c>
      <c r="O18" s="24">
        <f>IF(MONTH(O17+1)=O$16,O17+1,"")</f>
        <v>41366</v>
      </c>
      <c r="P18" s="25" t="s">
        <v>41</v>
      </c>
      <c r="Q18" s="30"/>
      <c r="R18" s="23">
        <f>IF(MONTH(R17+1)=S$16,R17+1,"")</f>
        <v>41396</v>
      </c>
      <c r="S18" s="24">
        <f>IF(MONTH(S17+1)=S$16,S17+1,"")</f>
        <v>41396</v>
      </c>
      <c r="T18" s="25"/>
      <c r="U18" s="30"/>
      <c r="V18" s="23">
        <f>IF(MONTH(V17+1)=W$16,V17+1,"")</f>
        <v>41427</v>
      </c>
      <c r="W18" s="24">
        <f>IF(MONTH(W17+1)=W$16,W17+1,"")</f>
        <v>41427</v>
      </c>
      <c r="X18" s="25"/>
      <c r="Y18" s="30"/>
      <c r="Z18" s="23">
        <f>IF(MONTH(Z17+1)=AA$16,Z17+1,"")</f>
        <v>41457</v>
      </c>
      <c r="AA18" s="24">
        <f>IF(MONTH(AA17+1)=AA$16,AA17+1,"")</f>
        <v>41457</v>
      </c>
      <c r="AB18" s="25"/>
      <c r="AC18" s="30"/>
      <c r="AD18" s="23">
        <f>IF(MONTH(AD17+1)=AE$16,AD17+1,"")</f>
        <v>41488</v>
      </c>
      <c r="AE18" s="24">
        <f>IF(MONTH(AE17+1)=AE$16,AE17+1,"")</f>
        <v>41488</v>
      </c>
      <c r="AF18" s="25"/>
      <c r="AG18" s="30"/>
      <c r="AH18" s="23">
        <f>IF(MONTH(AH17+1)=AI$16,AH17+1,"")</f>
        <v>41519</v>
      </c>
      <c r="AI18" s="24">
        <f>IF(MONTH(AI17+1)=AI$16,AI17+1,"")</f>
        <v>41519</v>
      </c>
      <c r="AJ18" s="25"/>
      <c r="AK18" s="30"/>
      <c r="AL18" s="23">
        <f>IF(MONTH(AL17+1)=AM$16,AL17+1,"")</f>
        <v>41549</v>
      </c>
      <c r="AM18" s="24">
        <f>IF(MONTH(AM17+1)=AM$16,AM17+1,"")</f>
        <v>41549</v>
      </c>
      <c r="AN18" s="25"/>
      <c r="AO18" s="30"/>
      <c r="AP18" s="23">
        <f>IF(MONTH(AP17+1)=AQ$16,AP17+1,"")</f>
        <v>41580</v>
      </c>
      <c r="AQ18" s="24">
        <f>IF(MONTH(AQ17+1)=AQ$16,AQ17+1,"")</f>
        <v>41580</v>
      </c>
      <c r="AR18" s="25"/>
      <c r="AS18" s="30"/>
      <c r="AT18" s="23">
        <f>IF(MONTH(AT17+1)=AU$16,AT17+1,"")</f>
        <v>41610</v>
      </c>
      <c r="AU18" s="24">
        <f>IF(MONTH(AU17+1)=AU$16,AU17+1,"")</f>
        <v>41610</v>
      </c>
      <c r="AV18" s="27"/>
      <c r="AW18" s="31"/>
      <c r="AX18" s="7"/>
      <c r="AY18" s="7"/>
      <c r="AZ18" s="7"/>
      <c r="BA18" s="7"/>
      <c r="BB18" s="7"/>
      <c r="BC18" s="7"/>
      <c r="BD18" s="7"/>
      <c r="BE18" s="7"/>
      <c r="BF18" s="7"/>
      <c r="BG18" s="7"/>
      <c r="BH18" s="7"/>
      <c r="BI18" s="7"/>
      <c r="BJ18" s="7"/>
      <c r="BK18" s="7"/>
      <c r="BL18" s="29"/>
      <c r="BM18" s="29"/>
      <c r="BN18" s="154"/>
      <c r="BX18" s="144" t="s">
        <v>29</v>
      </c>
      <c r="BY18" s="37">
        <v>3.5</v>
      </c>
      <c r="BZ18" s="37">
        <v>3.5</v>
      </c>
    </row>
    <row r="19" spans="1:122" ht="12.95" customHeight="1" x14ac:dyDescent="0.2">
      <c r="A19" s="190"/>
      <c r="B19" s="23">
        <f t="shared" ref="B19:B47" si="1">IF(MONTH(B18+1)=C$16,B18+1,"")</f>
        <v>41277</v>
      </c>
      <c r="C19" s="24">
        <f t="shared" ref="C19:C47" si="2">IF(MONTH(C18+1)=$C$16,C18+1,"")</f>
        <v>41277</v>
      </c>
      <c r="D19" s="25"/>
      <c r="E19" s="30"/>
      <c r="F19" s="23">
        <f t="shared" ref="F19:F45" si="3">IF(MONTH(F18+1)=G$16,F18+1,"")</f>
        <v>41308</v>
      </c>
      <c r="G19" s="24">
        <f t="shared" ref="G19:G45" si="4">IF(MONTH(G18+1)=$G$16,G18+1,"")</f>
        <v>41308</v>
      </c>
      <c r="H19" s="25"/>
      <c r="I19" s="30"/>
      <c r="J19" s="23">
        <f t="shared" ref="J19:J47" si="5">IF(MONTH(J18+1)=K$16,J18+1,"")</f>
        <v>41336</v>
      </c>
      <c r="K19" s="24">
        <f t="shared" ref="K19:K46" si="6">IF(MONTH(K18+1)=K$16,K18+1,"")</f>
        <v>41336</v>
      </c>
      <c r="L19" s="25"/>
      <c r="M19" s="30"/>
      <c r="N19" s="23">
        <f t="shared" ref="N19:N46" si="7">IF(MONTH(N18+1)=O$16,N18+1,"")</f>
        <v>41367</v>
      </c>
      <c r="O19" s="24">
        <f t="shared" ref="O19:O46" si="8">IF(MONTH(O18+1)=O$16,O18+1,"")</f>
        <v>41367</v>
      </c>
      <c r="P19" s="25" t="s">
        <v>41</v>
      </c>
      <c r="Q19" s="30"/>
      <c r="R19" s="23">
        <f t="shared" ref="R19:R47" si="9">IF(MONTH(R18+1)=S$16,R18+1,"")</f>
        <v>41397</v>
      </c>
      <c r="S19" s="24">
        <f t="shared" ref="S19:S47" si="10">IF(MONTH(S18+1)=S$16,S18+1,"")</f>
        <v>41397</v>
      </c>
      <c r="T19" s="25"/>
      <c r="U19" s="30"/>
      <c r="V19" s="23">
        <f t="shared" ref="V19:V46" si="11">IF(MONTH(V18+1)=W$16,V18+1,"")</f>
        <v>41428</v>
      </c>
      <c r="W19" s="24">
        <f t="shared" ref="W19:W46" si="12">IF(MONTH(W18+1)=W$16,W18+1,"")</f>
        <v>41428</v>
      </c>
      <c r="X19" s="25"/>
      <c r="Y19" s="30"/>
      <c r="Z19" s="23">
        <f t="shared" ref="Z19:Z47" si="13">IF(MONTH(Z18+1)=AA$16,Z18+1,"")</f>
        <v>41458</v>
      </c>
      <c r="AA19" s="24">
        <f t="shared" ref="AA19:AA47" si="14">IF(MONTH(AA18+1)=AA$16,AA18+1,"")</f>
        <v>41458</v>
      </c>
      <c r="AB19" s="25"/>
      <c r="AC19" s="30"/>
      <c r="AD19" s="23">
        <f t="shared" ref="AD19:AD47" si="15">IF(MONTH(AD18+1)=AE$16,AD18+1,"")</f>
        <v>41489</v>
      </c>
      <c r="AE19" s="24">
        <f t="shared" ref="AE19:AE47" si="16">IF(MONTH(AE18+1)=AE$16,AE18+1,"")</f>
        <v>41489</v>
      </c>
      <c r="AF19" s="25"/>
      <c r="AG19" s="30"/>
      <c r="AH19" s="23">
        <f t="shared" ref="AH19:AH46" si="17">IF(MONTH(AH18+1)=AI$16,AH18+1,"")</f>
        <v>41520</v>
      </c>
      <c r="AI19" s="24">
        <f t="shared" ref="AI19:AI46" si="18">IF(MONTH(AI18+1)=AI$16,AI18+1,"")</f>
        <v>41520</v>
      </c>
      <c r="AJ19" s="25"/>
      <c r="AK19" s="30"/>
      <c r="AL19" s="23">
        <f t="shared" ref="AL19:AL47" si="19">IF(MONTH(AL18+1)=AM$16,AL18+1,"")</f>
        <v>41550</v>
      </c>
      <c r="AM19" s="24">
        <f t="shared" ref="AM19:AM47" si="20">IF(MONTH(AM18+1)=AM$16,AM18+1,"")</f>
        <v>41550</v>
      </c>
      <c r="AN19" s="25"/>
      <c r="AO19" s="30"/>
      <c r="AP19" s="23">
        <f t="shared" ref="AP19:AP46" si="21">IF(MONTH(AP18+1)=AQ$16,AP18+1,"")</f>
        <v>41581</v>
      </c>
      <c r="AQ19" s="24">
        <f t="shared" ref="AQ19:AQ46" si="22">IF(MONTH(AQ18+1)=AQ$16,AQ18+1,"")</f>
        <v>41581</v>
      </c>
      <c r="AR19" s="25"/>
      <c r="AS19" s="30"/>
      <c r="AT19" s="23">
        <f t="shared" ref="AT19:AT47" si="23">IF(MONTH(AT18+1)=AU$16,AT18+1,"")</f>
        <v>41611</v>
      </c>
      <c r="AU19" s="24">
        <f t="shared" ref="AU19:AU47" si="24">IF(MONTH(AU18+1)=AU$16,AU18+1,"")</f>
        <v>41611</v>
      </c>
      <c r="AV19" s="27"/>
      <c r="AW19" s="31"/>
      <c r="AX19" s="7"/>
      <c r="AY19" s="7"/>
      <c r="AZ19" s="7"/>
      <c r="BA19" s="7"/>
      <c r="BB19" s="7"/>
      <c r="BC19" s="7"/>
      <c r="BD19" s="7"/>
      <c r="BE19" s="7"/>
      <c r="BF19" s="7"/>
      <c r="BG19" s="7"/>
      <c r="BH19" s="7"/>
      <c r="BI19" s="7"/>
      <c r="BJ19" s="7"/>
      <c r="BK19" s="7"/>
      <c r="BL19" s="29"/>
      <c r="BM19" s="29"/>
      <c r="BN19" s="154"/>
      <c r="BT19" s="37"/>
      <c r="BU19" s="37"/>
      <c r="BV19" s="37"/>
      <c r="BW19" s="37"/>
      <c r="BX19" s="37" t="s">
        <v>31</v>
      </c>
      <c r="BY19" s="144">
        <v>4</v>
      </c>
      <c r="BZ19" s="144">
        <v>4</v>
      </c>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row>
    <row r="20" spans="1:122" ht="12.95" customHeight="1" x14ac:dyDescent="0.2">
      <c r="A20" s="1"/>
      <c r="B20" s="23">
        <f t="shared" si="1"/>
        <v>41278</v>
      </c>
      <c r="C20" s="24">
        <f t="shared" si="2"/>
        <v>41278</v>
      </c>
      <c r="D20" s="25"/>
      <c r="E20" s="30"/>
      <c r="F20" s="23">
        <f t="shared" si="3"/>
        <v>41309</v>
      </c>
      <c r="G20" s="24">
        <f t="shared" si="4"/>
        <v>41309</v>
      </c>
      <c r="H20" s="25"/>
      <c r="I20" s="30"/>
      <c r="J20" s="23">
        <f t="shared" si="5"/>
        <v>41337</v>
      </c>
      <c r="K20" s="24">
        <f t="shared" si="6"/>
        <v>41337</v>
      </c>
      <c r="L20" s="25"/>
      <c r="M20" s="30"/>
      <c r="N20" s="23">
        <f t="shared" si="7"/>
        <v>41368</v>
      </c>
      <c r="O20" s="24">
        <f t="shared" si="8"/>
        <v>41368</v>
      </c>
      <c r="P20" s="25" t="s">
        <v>41</v>
      </c>
      <c r="Q20" s="30"/>
      <c r="R20" s="23">
        <f t="shared" si="9"/>
        <v>41398</v>
      </c>
      <c r="S20" s="24">
        <f t="shared" si="10"/>
        <v>41398</v>
      </c>
      <c r="T20" s="25"/>
      <c r="U20" s="30"/>
      <c r="V20" s="23">
        <f t="shared" si="11"/>
        <v>41429</v>
      </c>
      <c r="W20" s="24">
        <f t="shared" si="12"/>
        <v>41429</v>
      </c>
      <c r="X20" s="25"/>
      <c r="Y20" s="30"/>
      <c r="Z20" s="23">
        <f t="shared" si="13"/>
        <v>41459</v>
      </c>
      <c r="AA20" s="24">
        <f t="shared" si="14"/>
        <v>41459</v>
      </c>
      <c r="AB20" s="25"/>
      <c r="AC20" s="30"/>
      <c r="AD20" s="23">
        <f t="shared" si="15"/>
        <v>41490</v>
      </c>
      <c r="AE20" s="24">
        <f t="shared" si="16"/>
        <v>41490</v>
      </c>
      <c r="AF20" s="25"/>
      <c r="AG20" s="30"/>
      <c r="AH20" s="23">
        <f t="shared" si="17"/>
        <v>41521</v>
      </c>
      <c r="AI20" s="24">
        <f t="shared" si="18"/>
        <v>41521</v>
      </c>
      <c r="AJ20" s="25"/>
      <c r="AK20" s="30"/>
      <c r="AL20" s="23">
        <f t="shared" si="19"/>
        <v>41551</v>
      </c>
      <c r="AM20" s="24">
        <f t="shared" si="20"/>
        <v>41551</v>
      </c>
      <c r="AN20" s="25"/>
      <c r="AO20" s="30"/>
      <c r="AP20" s="23">
        <f t="shared" si="21"/>
        <v>41582</v>
      </c>
      <c r="AQ20" s="24">
        <f t="shared" si="22"/>
        <v>41582</v>
      </c>
      <c r="AR20" s="25"/>
      <c r="AS20" s="30"/>
      <c r="AT20" s="23">
        <f t="shared" si="23"/>
        <v>41612</v>
      </c>
      <c r="AU20" s="24">
        <f t="shared" si="24"/>
        <v>41612</v>
      </c>
      <c r="AV20" s="27"/>
      <c r="AW20" s="31"/>
      <c r="AX20" s="7"/>
      <c r="AY20" s="7"/>
      <c r="AZ20" s="7"/>
      <c r="BA20" s="7"/>
      <c r="BB20" s="7"/>
      <c r="BC20" s="7"/>
      <c r="BD20" s="7"/>
      <c r="BE20" s="7"/>
      <c r="BF20" s="7"/>
      <c r="BG20" s="7"/>
      <c r="BH20" s="7"/>
      <c r="BI20" s="7"/>
      <c r="BJ20" s="7"/>
      <c r="BK20" s="7"/>
      <c r="BL20" s="29"/>
      <c r="BM20" s="29"/>
      <c r="BN20" s="154"/>
      <c r="BT20" s="37"/>
      <c r="BU20" s="37"/>
      <c r="BV20" s="37"/>
      <c r="BW20" s="37"/>
      <c r="BX20" s="144" t="s">
        <v>33</v>
      </c>
      <c r="BY20" s="144">
        <v>4.5</v>
      </c>
      <c r="BZ20" s="144">
        <v>4.5</v>
      </c>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row>
    <row r="21" spans="1:122" ht="12.95" customHeight="1" x14ac:dyDescent="0.2">
      <c r="A21" s="1"/>
      <c r="B21" s="23">
        <f t="shared" si="1"/>
        <v>41279</v>
      </c>
      <c r="C21" s="24">
        <f t="shared" si="2"/>
        <v>41279</v>
      </c>
      <c r="D21" s="25"/>
      <c r="E21" s="30"/>
      <c r="F21" s="23">
        <f t="shared" si="3"/>
        <v>41310</v>
      </c>
      <c r="G21" s="24">
        <f t="shared" si="4"/>
        <v>41310</v>
      </c>
      <c r="H21" s="25"/>
      <c r="I21" s="30"/>
      <c r="J21" s="23">
        <f t="shared" si="5"/>
        <v>41338</v>
      </c>
      <c r="K21" s="24">
        <f t="shared" si="6"/>
        <v>41338</v>
      </c>
      <c r="L21" s="25"/>
      <c r="M21" s="30"/>
      <c r="N21" s="23">
        <f t="shared" si="7"/>
        <v>41369</v>
      </c>
      <c r="O21" s="24">
        <f t="shared" si="8"/>
        <v>41369</v>
      </c>
      <c r="P21" s="25" t="s">
        <v>41</v>
      </c>
      <c r="Q21" s="30"/>
      <c r="R21" s="23">
        <f t="shared" si="9"/>
        <v>41399</v>
      </c>
      <c r="S21" s="24">
        <f t="shared" si="10"/>
        <v>41399</v>
      </c>
      <c r="T21" s="25"/>
      <c r="U21" s="30"/>
      <c r="V21" s="23">
        <f t="shared" si="11"/>
        <v>41430</v>
      </c>
      <c r="W21" s="24">
        <f t="shared" si="12"/>
        <v>41430</v>
      </c>
      <c r="X21" s="25"/>
      <c r="Y21" s="30"/>
      <c r="Z21" s="23">
        <f t="shared" si="13"/>
        <v>41460</v>
      </c>
      <c r="AA21" s="24">
        <f t="shared" si="14"/>
        <v>41460</v>
      </c>
      <c r="AB21" s="25"/>
      <c r="AC21" s="30"/>
      <c r="AD21" s="23">
        <f t="shared" si="15"/>
        <v>41491</v>
      </c>
      <c r="AE21" s="24">
        <f t="shared" si="16"/>
        <v>41491</v>
      </c>
      <c r="AF21" s="25" t="s">
        <v>31</v>
      </c>
      <c r="AG21" s="30"/>
      <c r="AH21" s="23">
        <f t="shared" si="17"/>
        <v>41522</v>
      </c>
      <c r="AI21" s="24">
        <f t="shared" si="18"/>
        <v>41522</v>
      </c>
      <c r="AJ21" s="25"/>
      <c r="AK21" s="30"/>
      <c r="AL21" s="23">
        <f t="shared" si="19"/>
        <v>41552</v>
      </c>
      <c r="AM21" s="24">
        <f t="shared" si="20"/>
        <v>41552</v>
      </c>
      <c r="AN21" s="25"/>
      <c r="AO21" s="30"/>
      <c r="AP21" s="23">
        <f t="shared" si="21"/>
        <v>41583</v>
      </c>
      <c r="AQ21" s="24">
        <f t="shared" si="22"/>
        <v>41583</v>
      </c>
      <c r="AR21" s="25"/>
      <c r="AS21" s="30"/>
      <c r="AT21" s="23">
        <f t="shared" si="23"/>
        <v>41613</v>
      </c>
      <c r="AU21" s="24">
        <f t="shared" si="24"/>
        <v>41613</v>
      </c>
      <c r="AV21" s="27"/>
      <c r="AW21" s="31"/>
      <c r="AX21" s="7"/>
      <c r="AY21" s="7"/>
      <c r="AZ21" s="7"/>
      <c r="BA21" s="7"/>
      <c r="BB21" s="7"/>
      <c r="BC21" s="7"/>
      <c r="BD21" s="7"/>
      <c r="BE21" s="7"/>
      <c r="BF21" s="7"/>
      <c r="BG21" s="7"/>
      <c r="BH21" s="7"/>
      <c r="BI21" s="7"/>
      <c r="BJ21" s="7"/>
      <c r="BK21" s="7"/>
      <c r="BL21" s="29"/>
      <c r="BM21" s="29"/>
      <c r="BN21" s="154"/>
      <c r="BT21" s="37"/>
      <c r="BU21" s="37"/>
      <c r="BV21" s="37"/>
      <c r="BW21" s="37"/>
      <c r="BX21" s="37" t="s">
        <v>35</v>
      </c>
      <c r="BY21" s="37">
        <v>5</v>
      </c>
      <c r="BZ21" s="37">
        <v>5</v>
      </c>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row>
    <row r="22" spans="1:122" ht="12.95" customHeight="1" x14ac:dyDescent="0.2">
      <c r="A22" s="1"/>
      <c r="B22" s="23">
        <f t="shared" si="1"/>
        <v>41280</v>
      </c>
      <c r="C22" s="24">
        <f t="shared" si="2"/>
        <v>41280</v>
      </c>
      <c r="D22" s="25"/>
      <c r="E22" s="30"/>
      <c r="F22" s="23">
        <f t="shared" si="3"/>
        <v>41311</v>
      </c>
      <c r="G22" s="24">
        <f t="shared" si="4"/>
        <v>41311</v>
      </c>
      <c r="H22" s="25"/>
      <c r="I22" s="30"/>
      <c r="J22" s="23">
        <f t="shared" si="5"/>
        <v>41339</v>
      </c>
      <c r="K22" s="24">
        <f t="shared" si="6"/>
        <v>41339</v>
      </c>
      <c r="L22" s="25"/>
      <c r="M22" s="30"/>
      <c r="N22" s="23">
        <f t="shared" si="7"/>
        <v>41370</v>
      </c>
      <c r="O22" s="24">
        <f t="shared" si="8"/>
        <v>41370</v>
      </c>
      <c r="P22" s="25"/>
      <c r="Q22" s="30"/>
      <c r="R22" s="23">
        <f t="shared" si="9"/>
        <v>41400</v>
      </c>
      <c r="S22" s="24">
        <f t="shared" si="10"/>
        <v>41400</v>
      </c>
      <c r="T22" s="25"/>
      <c r="U22" s="30"/>
      <c r="V22" s="23">
        <f t="shared" si="11"/>
        <v>41431</v>
      </c>
      <c r="W22" s="24">
        <f t="shared" si="12"/>
        <v>41431</v>
      </c>
      <c r="X22" s="25"/>
      <c r="Y22" s="30"/>
      <c r="Z22" s="23">
        <f t="shared" si="13"/>
        <v>41461</v>
      </c>
      <c r="AA22" s="24">
        <f t="shared" si="14"/>
        <v>41461</v>
      </c>
      <c r="AB22" s="25"/>
      <c r="AC22" s="30"/>
      <c r="AD22" s="23">
        <f t="shared" si="15"/>
        <v>41492</v>
      </c>
      <c r="AE22" s="24">
        <f t="shared" si="16"/>
        <v>41492</v>
      </c>
      <c r="AF22" s="25" t="s">
        <v>31</v>
      </c>
      <c r="AG22" s="30"/>
      <c r="AH22" s="23">
        <f t="shared" si="17"/>
        <v>41523</v>
      </c>
      <c r="AI22" s="24">
        <f t="shared" si="18"/>
        <v>41523</v>
      </c>
      <c r="AJ22" s="25"/>
      <c r="AK22" s="30"/>
      <c r="AL22" s="23">
        <f t="shared" si="19"/>
        <v>41553</v>
      </c>
      <c r="AM22" s="24">
        <f t="shared" si="20"/>
        <v>41553</v>
      </c>
      <c r="AN22" s="25"/>
      <c r="AO22" s="30"/>
      <c r="AP22" s="23">
        <f t="shared" si="21"/>
        <v>41584</v>
      </c>
      <c r="AQ22" s="24">
        <f t="shared" si="22"/>
        <v>41584</v>
      </c>
      <c r="AR22" s="25"/>
      <c r="AS22" s="30"/>
      <c r="AT22" s="23">
        <f t="shared" si="23"/>
        <v>41614</v>
      </c>
      <c r="AU22" s="24">
        <f t="shared" si="24"/>
        <v>41614</v>
      </c>
      <c r="AV22" s="27"/>
      <c r="AW22" s="31"/>
      <c r="AX22" s="7"/>
      <c r="AY22" s="7"/>
      <c r="AZ22" s="7"/>
      <c r="BA22" s="7"/>
      <c r="BB22" s="7"/>
      <c r="BC22" s="7"/>
      <c r="BD22" s="7"/>
      <c r="BE22" s="7"/>
      <c r="BF22" s="7"/>
      <c r="BG22" s="7"/>
      <c r="BH22" s="7"/>
      <c r="BI22" s="7"/>
      <c r="BJ22" s="7"/>
      <c r="BK22" s="7"/>
      <c r="BL22" s="29"/>
      <c r="BM22" s="29"/>
      <c r="BN22" s="154"/>
      <c r="BT22" s="37"/>
      <c r="BU22" s="37"/>
      <c r="BV22" s="37"/>
      <c r="BW22" s="37"/>
      <c r="BX22" s="37" t="s">
        <v>37</v>
      </c>
      <c r="BY22" s="37">
        <v>5.5</v>
      </c>
      <c r="BZ22" s="37">
        <v>5.5</v>
      </c>
      <c r="CA22" s="37"/>
      <c r="CB22" s="37"/>
      <c r="CC22" s="37"/>
      <c r="CD22" s="37"/>
      <c r="CE22" s="37"/>
      <c r="CF22" s="37"/>
      <c r="CG22" s="37"/>
      <c r="CH22" s="37"/>
      <c r="CI22" s="37"/>
      <c r="CJ22" s="37"/>
      <c r="CK22" s="37"/>
      <c r="CL22" s="37"/>
      <c r="CM22" s="37"/>
      <c r="CN22" s="37"/>
      <c r="CO22" s="37"/>
      <c r="CP22" s="37"/>
      <c r="CQ22" s="37"/>
      <c r="CR22" s="37"/>
      <c r="CS22" s="37"/>
      <c r="CT22" s="37"/>
      <c r="CU22" s="37"/>
      <c r="CV22" s="37"/>
      <c r="CW22" s="37"/>
      <c r="CX22" s="37"/>
      <c r="CY22" s="37"/>
      <c r="CZ22" s="37"/>
      <c r="DA22" s="37"/>
      <c r="DB22" s="37"/>
      <c r="DC22" s="37"/>
      <c r="DD22" s="37"/>
      <c r="DE22" s="37"/>
      <c r="DF22" s="37"/>
      <c r="DG22" s="37"/>
      <c r="DH22" s="37"/>
      <c r="DI22" s="37"/>
      <c r="DJ22" s="37"/>
      <c r="DK22" s="37"/>
      <c r="DL22" s="37"/>
      <c r="DM22" s="37"/>
      <c r="DN22" s="37"/>
      <c r="DO22" s="37"/>
      <c r="DP22" s="37"/>
      <c r="DQ22" s="37"/>
      <c r="DR22" s="37"/>
    </row>
    <row r="23" spans="1:122" ht="12.95" customHeight="1" x14ac:dyDescent="0.2">
      <c r="A23" s="1"/>
      <c r="B23" s="23">
        <f t="shared" si="1"/>
        <v>41281</v>
      </c>
      <c r="C23" s="24">
        <f t="shared" si="2"/>
        <v>41281</v>
      </c>
      <c r="D23" s="25"/>
      <c r="E23" s="30"/>
      <c r="F23" s="23">
        <f t="shared" si="3"/>
        <v>41312</v>
      </c>
      <c r="G23" s="24">
        <f t="shared" si="4"/>
        <v>41312</v>
      </c>
      <c r="H23" s="25"/>
      <c r="I23" s="30"/>
      <c r="J23" s="23">
        <f t="shared" si="5"/>
        <v>41340</v>
      </c>
      <c r="K23" s="24">
        <f t="shared" si="6"/>
        <v>41340</v>
      </c>
      <c r="L23" s="25"/>
      <c r="M23" s="30"/>
      <c r="N23" s="23">
        <f t="shared" si="7"/>
        <v>41371</v>
      </c>
      <c r="O23" s="24">
        <f t="shared" si="8"/>
        <v>41371</v>
      </c>
      <c r="P23" s="25"/>
      <c r="Q23" s="30"/>
      <c r="R23" s="23">
        <f t="shared" si="9"/>
        <v>41401</v>
      </c>
      <c r="S23" s="24">
        <f t="shared" si="10"/>
        <v>41401</v>
      </c>
      <c r="T23" s="25"/>
      <c r="U23" s="30"/>
      <c r="V23" s="23">
        <f t="shared" si="11"/>
        <v>41432</v>
      </c>
      <c r="W23" s="24">
        <f t="shared" si="12"/>
        <v>41432</v>
      </c>
      <c r="X23" s="25"/>
      <c r="Y23" s="30"/>
      <c r="Z23" s="23">
        <f t="shared" si="13"/>
        <v>41462</v>
      </c>
      <c r="AA23" s="24">
        <f t="shared" si="14"/>
        <v>41462</v>
      </c>
      <c r="AB23" s="25"/>
      <c r="AC23" s="30"/>
      <c r="AD23" s="23">
        <f t="shared" si="15"/>
        <v>41493</v>
      </c>
      <c r="AE23" s="24">
        <f t="shared" si="16"/>
        <v>41493</v>
      </c>
      <c r="AF23" s="25" t="s">
        <v>31</v>
      </c>
      <c r="AG23" s="30"/>
      <c r="AH23" s="23">
        <f t="shared" si="17"/>
        <v>41524</v>
      </c>
      <c r="AI23" s="24">
        <f t="shared" si="18"/>
        <v>41524</v>
      </c>
      <c r="AJ23" s="25"/>
      <c r="AK23" s="30"/>
      <c r="AL23" s="23">
        <f t="shared" si="19"/>
        <v>41554</v>
      </c>
      <c r="AM23" s="24">
        <f t="shared" si="20"/>
        <v>41554</v>
      </c>
      <c r="AN23" s="25"/>
      <c r="AO23" s="30"/>
      <c r="AP23" s="23">
        <f t="shared" si="21"/>
        <v>41585</v>
      </c>
      <c r="AQ23" s="24">
        <f t="shared" si="22"/>
        <v>41585</v>
      </c>
      <c r="AR23" s="25"/>
      <c r="AS23" s="30"/>
      <c r="AT23" s="23">
        <f t="shared" si="23"/>
        <v>41615</v>
      </c>
      <c r="AU23" s="24">
        <f t="shared" si="24"/>
        <v>41615</v>
      </c>
      <c r="AV23" s="27"/>
      <c r="AW23" s="31"/>
      <c r="AX23" s="7"/>
      <c r="AY23" s="7"/>
      <c r="AZ23" s="7"/>
      <c r="BA23" s="7"/>
      <c r="BB23" s="7"/>
      <c r="BC23" s="7"/>
      <c r="BD23" s="7"/>
      <c r="BE23" s="7"/>
      <c r="BF23" s="7"/>
      <c r="BG23" s="7"/>
      <c r="BH23" s="7"/>
      <c r="BI23" s="7"/>
      <c r="BJ23" s="7"/>
      <c r="BK23" s="7"/>
      <c r="BL23" s="29"/>
      <c r="BM23" s="29"/>
      <c r="BN23" s="154"/>
      <c r="BT23" s="37"/>
      <c r="BU23" s="37"/>
      <c r="BV23" s="37"/>
      <c r="BW23" s="37"/>
      <c r="BX23" s="37" t="s">
        <v>39</v>
      </c>
      <c r="BY23" s="144">
        <v>6</v>
      </c>
      <c r="BZ23" s="144">
        <v>6</v>
      </c>
      <c r="CA23" s="37"/>
      <c r="CB23" s="37"/>
      <c r="CC23" s="37"/>
      <c r="CD23" s="37"/>
      <c r="CE23" s="37"/>
      <c r="CF23" s="37"/>
      <c r="CG23" s="37"/>
      <c r="CH23" s="37"/>
      <c r="CI23" s="37"/>
      <c r="CJ23" s="37"/>
      <c r="CK23" s="37"/>
      <c r="CL23" s="37"/>
      <c r="CM23" s="37"/>
      <c r="CN23" s="37"/>
      <c r="CO23" s="37"/>
      <c r="CP23" s="37"/>
      <c r="CQ23" s="37"/>
      <c r="CR23" s="37"/>
      <c r="CS23" s="37"/>
      <c r="CT23" s="37"/>
      <c r="CU23" s="37"/>
      <c r="CV23" s="37"/>
      <c r="CW23" s="37"/>
      <c r="CX23" s="37"/>
      <c r="CY23" s="37"/>
      <c r="CZ23" s="37"/>
      <c r="DA23" s="37"/>
      <c r="DB23" s="37"/>
      <c r="DC23" s="37"/>
      <c r="DD23" s="37"/>
      <c r="DE23" s="37"/>
      <c r="DF23" s="37"/>
      <c r="DG23" s="37"/>
      <c r="DH23" s="37"/>
      <c r="DI23" s="37"/>
      <c r="DJ23" s="37"/>
      <c r="DK23" s="37"/>
      <c r="DL23" s="37"/>
      <c r="DM23" s="37"/>
      <c r="DN23" s="37"/>
      <c r="DO23" s="37"/>
      <c r="DP23" s="37"/>
      <c r="DQ23" s="37"/>
      <c r="DR23" s="37"/>
    </row>
    <row r="24" spans="1:122" ht="12.95" customHeight="1" x14ac:dyDescent="0.25">
      <c r="A24" s="191"/>
      <c r="B24" s="23">
        <f t="shared" si="1"/>
        <v>41282</v>
      </c>
      <c r="C24" s="24">
        <f t="shared" si="2"/>
        <v>41282</v>
      </c>
      <c r="D24" s="25"/>
      <c r="E24" s="30"/>
      <c r="F24" s="23">
        <f t="shared" si="3"/>
        <v>41313</v>
      </c>
      <c r="G24" s="24">
        <f t="shared" si="4"/>
        <v>41313</v>
      </c>
      <c r="H24" s="25"/>
      <c r="I24" s="30"/>
      <c r="J24" s="23">
        <f t="shared" si="5"/>
        <v>41341</v>
      </c>
      <c r="K24" s="24">
        <f t="shared" si="6"/>
        <v>41341</v>
      </c>
      <c r="L24" s="25"/>
      <c r="M24" s="30"/>
      <c r="N24" s="23">
        <f t="shared" si="7"/>
        <v>41372</v>
      </c>
      <c r="O24" s="24">
        <f t="shared" si="8"/>
        <v>41372</v>
      </c>
      <c r="P24" s="25" t="s">
        <v>31</v>
      </c>
      <c r="Q24" s="30"/>
      <c r="R24" s="23">
        <f t="shared" si="9"/>
        <v>41402</v>
      </c>
      <c r="S24" s="24">
        <f t="shared" si="10"/>
        <v>41402</v>
      </c>
      <c r="T24" s="25"/>
      <c r="U24" s="30"/>
      <c r="V24" s="23">
        <f t="shared" si="11"/>
        <v>41433</v>
      </c>
      <c r="W24" s="24">
        <f t="shared" si="12"/>
        <v>41433</v>
      </c>
      <c r="X24" s="25"/>
      <c r="Y24" s="30"/>
      <c r="Z24" s="23">
        <f t="shared" si="13"/>
        <v>41463</v>
      </c>
      <c r="AA24" s="24">
        <f t="shared" si="14"/>
        <v>41463</v>
      </c>
      <c r="AB24" s="25"/>
      <c r="AC24" s="30"/>
      <c r="AD24" s="23">
        <f t="shared" si="15"/>
        <v>41494</v>
      </c>
      <c r="AE24" s="24">
        <f t="shared" si="16"/>
        <v>41494</v>
      </c>
      <c r="AF24" s="25" t="s">
        <v>31</v>
      </c>
      <c r="AG24" s="30"/>
      <c r="AH24" s="23">
        <f t="shared" si="17"/>
        <v>41525</v>
      </c>
      <c r="AI24" s="24">
        <f t="shared" si="18"/>
        <v>41525</v>
      </c>
      <c r="AJ24" s="25"/>
      <c r="AK24" s="30"/>
      <c r="AL24" s="23">
        <f t="shared" si="19"/>
        <v>41555</v>
      </c>
      <c r="AM24" s="24">
        <f t="shared" si="20"/>
        <v>41555</v>
      </c>
      <c r="AN24" s="25"/>
      <c r="AO24" s="30"/>
      <c r="AP24" s="23">
        <f t="shared" si="21"/>
        <v>41586</v>
      </c>
      <c r="AQ24" s="24">
        <f t="shared" si="22"/>
        <v>41586</v>
      </c>
      <c r="AR24" s="25"/>
      <c r="AS24" s="30"/>
      <c r="AT24" s="23">
        <f t="shared" si="23"/>
        <v>41616</v>
      </c>
      <c r="AU24" s="24">
        <f t="shared" si="24"/>
        <v>41616</v>
      </c>
      <c r="AV24" s="27"/>
      <c r="AW24" s="31"/>
      <c r="AX24" s="7"/>
      <c r="AY24" s="7"/>
      <c r="AZ24" s="7"/>
      <c r="BA24" s="7"/>
      <c r="BB24" s="7"/>
      <c r="BC24" s="7"/>
      <c r="BD24" s="7"/>
      <c r="BE24" s="7"/>
      <c r="BF24" s="7"/>
      <c r="BG24" s="7"/>
      <c r="BH24" s="7"/>
      <c r="BI24" s="7"/>
      <c r="BJ24" s="7"/>
      <c r="BK24" s="7"/>
      <c r="BL24" s="29"/>
      <c r="BM24" s="29"/>
      <c r="BN24" s="154"/>
      <c r="BT24" s="37"/>
      <c r="BU24" s="37"/>
      <c r="BV24" s="37"/>
      <c r="BW24" s="37"/>
      <c r="BX24" s="37" t="s">
        <v>41</v>
      </c>
      <c r="BY24" s="144">
        <v>6.5</v>
      </c>
      <c r="BZ24" s="144">
        <v>6.5</v>
      </c>
      <c r="CA24" s="37"/>
      <c r="CB24" s="37"/>
      <c r="CC24" s="37"/>
      <c r="CD24" s="37"/>
      <c r="CE24" s="37"/>
      <c r="CF24" s="37"/>
      <c r="CG24" s="37"/>
      <c r="CH24" s="37"/>
      <c r="CI24" s="37"/>
      <c r="CJ24" s="37"/>
      <c r="CK24" s="37"/>
      <c r="CL24" s="37"/>
      <c r="CM24" s="37"/>
      <c r="CN24" s="37"/>
      <c r="CO24" s="37"/>
      <c r="CP24" s="37"/>
      <c r="CQ24" s="37"/>
      <c r="CR24" s="37"/>
      <c r="CS24" s="37"/>
      <c r="CT24" s="37"/>
      <c r="CU24" s="37"/>
      <c r="CV24" s="37"/>
      <c r="CW24" s="37"/>
      <c r="CX24" s="37"/>
      <c r="CY24" s="37"/>
      <c r="CZ24" s="37"/>
      <c r="DA24" s="37"/>
      <c r="DB24" s="37"/>
      <c r="DC24" s="37"/>
      <c r="DD24" s="37"/>
      <c r="DE24" s="37"/>
      <c r="DF24" s="37"/>
      <c r="DG24" s="37"/>
      <c r="DH24" s="37"/>
      <c r="DI24" s="37"/>
      <c r="DJ24" s="37"/>
      <c r="DK24" s="37"/>
      <c r="DL24" s="37"/>
      <c r="DM24" s="37"/>
      <c r="DN24" s="37"/>
      <c r="DO24" s="37"/>
      <c r="DP24" s="37"/>
      <c r="DQ24" s="37"/>
      <c r="DR24" s="37"/>
    </row>
    <row r="25" spans="1:122" ht="12.95" customHeight="1" x14ac:dyDescent="0.25">
      <c r="A25" s="191"/>
      <c r="B25" s="23">
        <f t="shared" si="1"/>
        <v>41283</v>
      </c>
      <c r="C25" s="24">
        <f t="shared" si="2"/>
        <v>41283</v>
      </c>
      <c r="D25" s="25"/>
      <c r="E25" s="30"/>
      <c r="F25" s="23">
        <f t="shared" si="3"/>
        <v>41314</v>
      </c>
      <c r="G25" s="24">
        <f t="shared" si="4"/>
        <v>41314</v>
      </c>
      <c r="H25" s="25"/>
      <c r="I25" s="30"/>
      <c r="J25" s="23">
        <f t="shared" si="5"/>
        <v>41342</v>
      </c>
      <c r="K25" s="24">
        <f t="shared" si="6"/>
        <v>41342</v>
      </c>
      <c r="L25" s="25"/>
      <c r="M25" s="30"/>
      <c r="N25" s="23">
        <f t="shared" si="7"/>
        <v>41373</v>
      </c>
      <c r="O25" s="24">
        <f t="shared" si="8"/>
        <v>41373</v>
      </c>
      <c r="P25" s="25" t="s">
        <v>31</v>
      </c>
      <c r="Q25" s="30"/>
      <c r="R25" s="23">
        <f t="shared" si="9"/>
        <v>41403</v>
      </c>
      <c r="S25" s="24">
        <f t="shared" si="10"/>
        <v>41403</v>
      </c>
      <c r="T25" s="25"/>
      <c r="U25" s="30"/>
      <c r="V25" s="23">
        <f t="shared" si="11"/>
        <v>41434</v>
      </c>
      <c r="W25" s="24">
        <f t="shared" si="12"/>
        <v>41434</v>
      </c>
      <c r="X25" s="25"/>
      <c r="Y25" s="30"/>
      <c r="Z25" s="23">
        <f t="shared" si="13"/>
        <v>41464</v>
      </c>
      <c r="AA25" s="24">
        <f t="shared" si="14"/>
        <v>41464</v>
      </c>
      <c r="AB25" s="25"/>
      <c r="AC25" s="30"/>
      <c r="AD25" s="23">
        <f t="shared" si="15"/>
        <v>41495</v>
      </c>
      <c r="AE25" s="24">
        <f t="shared" si="16"/>
        <v>41495</v>
      </c>
      <c r="AF25" s="25" t="s">
        <v>31</v>
      </c>
      <c r="AG25" s="30"/>
      <c r="AH25" s="23">
        <f t="shared" si="17"/>
        <v>41526</v>
      </c>
      <c r="AI25" s="24">
        <f t="shared" si="18"/>
        <v>41526</v>
      </c>
      <c r="AJ25" s="25"/>
      <c r="AK25" s="30"/>
      <c r="AL25" s="23">
        <f t="shared" si="19"/>
        <v>41556</v>
      </c>
      <c r="AM25" s="24">
        <f t="shared" si="20"/>
        <v>41556</v>
      </c>
      <c r="AN25" s="25"/>
      <c r="AO25" s="30"/>
      <c r="AP25" s="23">
        <f t="shared" si="21"/>
        <v>41587</v>
      </c>
      <c r="AQ25" s="24">
        <f t="shared" si="22"/>
        <v>41587</v>
      </c>
      <c r="AR25" s="25"/>
      <c r="AS25" s="30"/>
      <c r="AT25" s="23">
        <f t="shared" si="23"/>
        <v>41617</v>
      </c>
      <c r="AU25" s="24">
        <f t="shared" si="24"/>
        <v>41617</v>
      </c>
      <c r="AV25" s="27"/>
      <c r="AW25" s="31"/>
      <c r="AX25" s="7"/>
      <c r="AY25" s="264" t="s">
        <v>52</v>
      </c>
      <c r="AZ25" s="264"/>
      <c r="BA25" s="264"/>
      <c r="BB25" s="264"/>
      <c r="BC25" s="264"/>
      <c r="BD25" s="264"/>
      <c r="BE25" s="264"/>
      <c r="BF25" s="264"/>
      <c r="BG25" s="264"/>
      <c r="BH25" s="264"/>
      <c r="BI25" s="264"/>
      <c r="BJ25" s="264"/>
      <c r="BK25" s="264"/>
      <c r="BL25" s="264"/>
      <c r="BM25" s="7"/>
      <c r="BN25" s="84"/>
      <c r="BT25" s="37"/>
      <c r="BU25" s="37"/>
      <c r="BV25" s="37"/>
      <c r="BW25" s="37"/>
      <c r="BX25" s="37" t="s">
        <v>46</v>
      </c>
      <c r="BY25" s="37">
        <v>7</v>
      </c>
      <c r="BZ25" s="37">
        <v>7</v>
      </c>
      <c r="CA25" s="37"/>
      <c r="CB25" s="37"/>
      <c r="CC25" s="37"/>
      <c r="CD25" s="37"/>
      <c r="CE25" s="37"/>
      <c r="CF25" s="37"/>
      <c r="CG25" s="37"/>
      <c r="CH25" s="37"/>
      <c r="CI25" s="37"/>
      <c r="CJ25" s="37"/>
      <c r="CK25" s="37"/>
      <c r="CL25" s="37"/>
      <c r="CM25" s="37"/>
      <c r="CN25" s="37"/>
      <c r="CO25" s="37"/>
      <c r="CP25" s="37"/>
      <c r="CQ25" s="37"/>
      <c r="CR25" s="37"/>
      <c r="CS25" s="37"/>
      <c r="CT25" s="37"/>
      <c r="CU25" s="37"/>
      <c r="CV25" s="37"/>
      <c r="CW25" s="37"/>
      <c r="CX25" s="37"/>
      <c r="CY25" s="37"/>
      <c r="CZ25" s="37"/>
      <c r="DA25" s="37"/>
      <c r="DB25" s="37"/>
      <c r="DC25" s="37"/>
      <c r="DD25" s="37"/>
      <c r="DE25" s="37"/>
      <c r="DF25" s="37"/>
      <c r="DG25" s="37"/>
      <c r="DH25" s="37"/>
      <c r="DI25" s="37"/>
      <c r="DJ25" s="37"/>
      <c r="DK25" s="37"/>
      <c r="DL25" s="37"/>
      <c r="DM25" s="37"/>
      <c r="DN25" s="37"/>
      <c r="DO25" s="37"/>
      <c r="DP25" s="37"/>
      <c r="DQ25" s="37"/>
      <c r="DR25" s="37"/>
    </row>
    <row r="26" spans="1:122" ht="12.95" customHeight="1" x14ac:dyDescent="0.25">
      <c r="A26" s="191"/>
      <c r="B26" s="23">
        <f t="shared" si="1"/>
        <v>41284</v>
      </c>
      <c r="C26" s="24">
        <f t="shared" si="2"/>
        <v>41284</v>
      </c>
      <c r="D26" s="25"/>
      <c r="E26" s="30"/>
      <c r="F26" s="23">
        <f t="shared" si="3"/>
        <v>41315</v>
      </c>
      <c r="G26" s="24">
        <f t="shared" si="4"/>
        <v>41315</v>
      </c>
      <c r="H26" s="25"/>
      <c r="I26" s="30"/>
      <c r="J26" s="23">
        <f t="shared" si="5"/>
        <v>41343</v>
      </c>
      <c r="K26" s="24">
        <f t="shared" si="6"/>
        <v>41343</v>
      </c>
      <c r="L26" s="25"/>
      <c r="M26" s="30"/>
      <c r="N26" s="23">
        <f t="shared" si="7"/>
        <v>41374</v>
      </c>
      <c r="O26" s="24">
        <f t="shared" si="8"/>
        <v>41374</v>
      </c>
      <c r="P26" s="25" t="s">
        <v>31</v>
      </c>
      <c r="Q26" s="30"/>
      <c r="R26" s="23">
        <f t="shared" si="9"/>
        <v>41404</v>
      </c>
      <c r="S26" s="24">
        <f t="shared" si="10"/>
        <v>41404</v>
      </c>
      <c r="T26" s="25"/>
      <c r="U26" s="30"/>
      <c r="V26" s="23">
        <f t="shared" si="11"/>
        <v>41435</v>
      </c>
      <c r="W26" s="24">
        <f t="shared" si="12"/>
        <v>41435</v>
      </c>
      <c r="X26" s="25"/>
      <c r="Y26" s="30"/>
      <c r="Z26" s="23">
        <f t="shared" si="13"/>
        <v>41465</v>
      </c>
      <c r="AA26" s="24">
        <f t="shared" si="14"/>
        <v>41465</v>
      </c>
      <c r="AB26" s="25"/>
      <c r="AC26" s="30"/>
      <c r="AD26" s="23">
        <f t="shared" si="15"/>
        <v>41496</v>
      </c>
      <c r="AE26" s="24">
        <f t="shared" si="16"/>
        <v>41496</v>
      </c>
      <c r="AF26" s="25" t="s">
        <v>31</v>
      </c>
      <c r="AG26" s="30"/>
      <c r="AH26" s="23">
        <f t="shared" si="17"/>
        <v>41527</v>
      </c>
      <c r="AI26" s="24">
        <f t="shared" si="18"/>
        <v>41527</v>
      </c>
      <c r="AJ26" s="25"/>
      <c r="AK26" s="30"/>
      <c r="AL26" s="23">
        <f t="shared" si="19"/>
        <v>41557</v>
      </c>
      <c r="AM26" s="24">
        <f t="shared" si="20"/>
        <v>41557</v>
      </c>
      <c r="AN26" s="25"/>
      <c r="AO26" s="30"/>
      <c r="AP26" s="23">
        <f t="shared" si="21"/>
        <v>41588</v>
      </c>
      <c r="AQ26" s="24">
        <f t="shared" si="22"/>
        <v>41588</v>
      </c>
      <c r="AR26" s="25"/>
      <c r="AS26" s="30"/>
      <c r="AT26" s="23">
        <f t="shared" si="23"/>
        <v>41618</v>
      </c>
      <c r="AU26" s="24">
        <f t="shared" si="24"/>
        <v>41618</v>
      </c>
      <c r="AV26" s="27"/>
      <c r="AW26" s="31"/>
      <c r="AX26" s="7"/>
      <c r="AY26" s="264"/>
      <c r="AZ26" s="264"/>
      <c r="BA26" s="264"/>
      <c r="BB26" s="264"/>
      <c r="BC26" s="264"/>
      <c r="BD26" s="264"/>
      <c r="BE26" s="264"/>
      <c r="BF26" s="264"/>
      <c r="BG26" s="264"/>
      <c r="BH26" s="264"/>
      <c r="BI26" s="264"/>
      <c r="BJ26" s="264"/>
      <c r="BK26" s="264"/>
      <c r="BL26" s="264"/>
      <c r="BM26" s="7"/>
      <c r="BN26" s="84"/>
      <c r="BT26" s="37"/>
      <c r="BU26" s="37"/>
      <c r="BV26" s="37"/>
      <c r="BW26" s="37"/>
      <c r="BX26" s="37" t="s">
        <v>43</v>
      </c>
      <c r="BY26" s="37">
        <v>7.5</v>
      </c>
      <c r="BZ26" s="37">
        <v>7.5</v>
      </c>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row>
    <row r="27" spans="1:122" ht="12.95" customHeight="1" x14ac:dyDescent="0.25">
      <c r="A27" s="191"/>
      <c r="B27" s="23">
        <f t="shared" si="1"/>
        <v>41285</v>
      </c>
      <c r="C27" s="24">
        <f t="shared" si="2"/>
        <v>41285</v>
      </c>
      <c r="D27" s="25"/>
      <c r="E27" s="30"/>
      <c r="F27" s="23">
        <f t="shared" si="3"/>
        <v>41316</v>
      </c>
      <c r="G27" s="24">
        <f t="shared" si="4"/>
        <v>41316</v>
      </c>
      <c r="H27" s="25"/>
      <c r="I27" s="30"/>
      <c r="J27" s="23">
        <f t="shared" si="5"/>
        <v>41344</v>
      </c>
      <c r="K27" s="24">
        <f t="shared" si="6"/>
        <v>41344</v>
      </c>
      <c r="L27" s="25"/>
      <c r="M27" s="30"/>
      <c r="N27" s="23">
        <f t="shared" si="7"/>
        <v>41375</v>
      </c>
      <c r="O27" s="24">
        <f t="shared" si="8"/>
        <v>41375</v>
      </c>
      <c r="P27" s="25" t="s">
        <v>31</v>
      </c>
      <c r="Q27" s="30"/>
      <c r="R27" s="23">
        <f t="shared" si="9"/>
        <v>41405</v>
      </c>
      <c r="S27" s="24">
        <f t="shared" si="10"/>
        <v>41405</v>
      </c>
      <c r="T27" s="25"/>
      <c r="U27" s="30"/>
      <c r="V27" s="23">
        <f t="shared" si="11"/>
        <v>41436</v>
      </c>
      <c r="W27" s="24">
        <f t="shared" si="12"/>
        <v>41436</v>
      </c>
      <c r="X27" s="25"/>
      <c r="Y27" s="30"/>
      <c r="Z27" s="23">
        <f t="shared" si="13"/>
        <v>41466</v>
      </c>
      <c r="AA27" s="24">
        <f t="shared" si="14"/>
        <v>41466</v>
      </c>
      <c r="AB27" s="25"/>
      <c r="AC27" s="30"/>
      <c r="AD27" s="23">
        <f t="shared" si="15"/>
        <v>41497</v>
      </c>
      <c r="AE27" s="24">
        <f t="shared" si="16"/>
        <v>41497</v>
      </c>
      <c r="AF27" s="25"/>
      <c r="AG27" s="30"/>
      <c r="AH27" s="23">
        <f t="shared" si="17"/>
        <v>41528</v>
      </c>
      <c r="AI27" s="24">
        <f t="shared" si="18"/>
        <v>41528</v>
      </c>
      <c r="AJ27" s="25"/>
      <c r="AK27" s="30"/>
      <c r="AL27" s="23">
        <f t="shared" si="19"/>
        <v>41558</v>
      </c>
      <c r="AM27" s="24">
        <f t="shared" si="20"/>
        <v>41558</v>
      </c>
      <c r="AN27" s="25"/>
      <c r="AO27" s="30"/>
      <c r="AP27" s="23">
        <f t="shared" si="21"/>
        <v>41589</v>
      </c>
      <c r="AQ27" s="24">
        <f t="shared" si="22"/>
        <v>41589</v>
      </c>
      <c r="AR27" s="25"/>
      <c r="AS27" s="30"/>
      <c r="AT27" s="23">
        <f t="shared" si="23"/>
        <v>41619</v>
      </c>
      <c r="AU27" s="24">
        <f t="shared" si="24"/>
        <v>41619</v>
      </c>
      <c r="AV27" s="27"/>
      <c r="AW27" s="31"/>
      <c r="AX27" s="7"/>
      <c r="AY27" s="236"/>
      <c r="AZ27" s="236"/>
      <c r="BA27" s="236"/>
      <c r="BB27" s="236"/>
      <c r="BC27" s="236"/>
      <c r="BD27" s="236"/>
      <c r="BE27" s="7"/>
      <c r="BF27" s="7"/>
      <c r="BG27" s="239"/>
      <c r="BH27" s="239"/>
      <c r="BI27" s="239"/>
      <c r="BJ27" s="12"/>
      <c r="BK27" s="12"/>
      <c r="BL27" s="7"/>
      <c r="BM27" s="7"/>
      <c r="BN27" s="84"/>
      <c r="BT27" s="37"/>
      <c r="BU27" s="37"/>
      <c r="BV27" s="37"/>
      <c r="BW27" s="37"/>
      <c r="BY27" s="144">
        <v>8</v>
      </c>
      <c r="BZ27" s="144">
        <v>8</v>
      </c>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row>
    <row r="28" spans="1:122" ht="12.95" customHeight="1" x14ac:dyDescent="0.25">
      <c r="A28" s="191"/>
      <c r="B28" s="23">
        <f t="shared" si="1"/>
        <v>41286</v>
      </c>
      <c r="C28" s="24">
        <f t="shared" si="2"/>
        <v>41286</v>
      </c>
      <c r="D28" s="25"/>
      <c r="E28" s="30"/>
      <c r="F28" s="23">
        <f t="shared" si="3"/>
        <v>41317</v>
      </c>
      <c r="G28" s="24">
        <f t="shared" si="4"/>
        <v>41317</v>
      </c>
      <c r="H28" s="25"/>
      <c r="I28" s="30"/>
      <c r="J28" s="23">
        <f t="shared" si="5"/>
        <v>41345</v>
      </c>
      <c r="K28" s="24">
        <f t="shared" si="6"/>
        <v>41345</v>
      </c>
      <c r="L28" s="25"/>
      <c r="M28" s="30"/>
      <c r="N28" s="23">
        <f t="shared" si="7"/>
        <v>41376</v>
      </c>
      <c r="O28" s="24">
        <f t="shared" si="8"/>
        <v>41376</v>
      </c>
      <c r="P28" s="25" t="s">
        <v>31</v>
      </c>
      <c r="Q28" s="30"/>
      <c r="R28" s="23">
        <f t="shared" si="9"/>
        <v>41406</v>
      </c>
      <c r="S28" s="24">
        <f t="shared" si="10"/>
        <v>41406</v>
      </c>
      <c r="T28" s="25"/>
      <c r="U28" s="30"/>
      <c r="V28" s="23">
        <f t="shared" si="11"/>
        <v>41437</v>
      </c>
      <c r="W28" s="24">
        <f t="shared" si="12"/>
        <v>41437</v>
      </c>
      <c r="X28" s="25"/>
      <c r="Y28" s="30"/>
      <c r="Z28" s="23">
        <f t="shared" si="13"/>
        <v>41467</v>
      </c>
      <c r="AA28" s="24">
        <f t="shared" si="14"/>
        <v>41467</v>
      </c>
      <c r="AB28" s="25"/>
      <c r="AC28" s="30"/>
      <c r="AD28" s="23">
        <f t="shared" si="15"/>
        <v>41498</v>
      </c>
      <c r="AE28" s="24">
        <f t="shared" si="16"/>
        <v>41498</v>
      </c>
      <c r="AF28" s="25"/>
      <c r="AG28" s="30"/>
      <c r="AH28" s="23">
        <f t="shared" si="17"/>
        <v>41529</v>
      </c>
      <c r="AI28" s="24">
        <f t="shared" si="18"/>
        <v>41529</v>
      </c>
      <c r="AJ28" s="25"/>
      <c r="AK28" s="30"/>
      <c r="AL28" s="23">
        <f t="shared" si="19"/>
        <v>41559</v>
      </c>
      <c r="AM28" s="24">
        <f t="shared" si="20"/>
        <v>41559</v>
      </c>
      <c r="AN28" s="25"/>
      <c r="AO28" s="30"/>
      <c r="AP28" s="23">
        <f t="shared" si="21"/>
        <v>41590</v>
      </c>
      <c r="AQ28" s="24">
        <f t="shared" si="22"/>
        <v>41590</v>
      </c>
      <c r="AR28" s="25"/>
      <c r="AS28" s="30"/>
      <c r="AT28" s="23">
        <f t="shared" si="23"/>
        <v>41620</v>
      </c>
      <c r="AU28" s="24">
        <f t="shared" si="24"/>
        <v>41620</v>
      </c>
      <c r="AV28" s="27"/>
      <c r="AW28" s="31"/>
      <c r="AX28" s="7"/>
      <c r="AY28" s="241" t="s">
        <v>30</v>
      </c>
      <c r="AZ28" s="241"/>
      <c r="BA28" s="241"/>
      <c r="BB28" s="241"/>
      <c r="BC28" s="241"/>
      <c r="BD28" s="241"/>
      <c r="BE28" s="238" t="s">
        <v>31</v>
      </c>
      <c r="BF28" s="238"/>
      <c r="BG28" s="239">
        <v>30</v>
      </c>
      <c r="BH28" s="239"/>
      <c r="BI28" s="192" t="s">
        <v>56</v>
      </c>
      <c r="BJ28" s="7"/>
      <c r="BK28" s="7"/>
      <c r="BL28" s="7"/>
      <c r="BM28" s="7"/>
      <c r="BN28" s="84"/>
      <c r="BT28" s="37"/>
      <c r="BU28" s="37"/>
      <c r="BV28" s="37"/>
      <c r="BW28" s="37"/>
      <c r="BY28" s="144">
        <v>8.5</v>
      </c>
      <c r="BZ28" s="144">
        <v>8.5</v>
      </c>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row>
    <row r="29" spans="1:122" ht="12.95" customHeight="1" x14ac:dyDescent="0.25">
      <c r="A29" s="191"/>
      <c r="B29" s="23">
        <f t="shared" si="1"/>
        <v>41287</v>
      </c>
      <c r="C29" s="24">
        <f t="shared" si="2"/>
        <v>41287</v>
      </c>
      <c r="D29" s="25"/>
      <c r="E29" s="30"/>
      <c r="F29" s="23">
        <f t="shared" si="3"/>
        <v>41318</v>
      </c>
      <c r="G29" s="24">
        <f t="shared" si="4"/>
        <v>41318</v>
      </c>
      <c r="H29" s="25"/>
      <c r="I29" s="30"/>
      <c r="J29" s="23">
        <f t="shared" si="5"/>
        <v>41346</v>
      </c>
      <c r="K29" s="24">
        <f t="shared" si="6"/>
        <v>41346</v>
      </c>
      <c r="L29" s="25"/>
      <c r="M29" s="30"/>
      <c r="N29" s="23">
        <f t="shared" si="7"/>
        <v>41377</v>
      </c>
      <c r="O29" s="24">
        <f t="shared" si="8"/>
        <v>41377</v>
      </c>
      <c r="P29" s="25" t="s">
        <v>31</v>
      </c>
      <c r="Q29" s="30"/>
      <c r="R29" s="23">
        <f t="shared" si="9"/>
        <v>41407</v>
      </c>
      <c r="S29" s="24">
        <f t="shared" si="10"/>
        <v>41407</v>
      </c>
      <c r="T29" s="25"/>
      <c r="U29" s="30"/>
      <c r="V29" s="23">
        <f t="shared" si="11"/>
        <v>41438</v>
      </c>
      <c r="W29" s="24">
        <f t="shared" si="12"/>
        <v>41438</v>
      </c>
      <c r="X29" s="25"/>
      <c r="Y29" s="30"/>
      <c r="Z29" s="23">
        <f t="shared" si="13"/>
        <v>41468</v>
      </c>
      <c r="AA29" s="24">
        <f t="shared" si="14"/>
        <v>41468</v>
      </c>
      <c r="AB29" s="25"/>
      <c r="AC29" s="30"/>
      <c r="AD29" s="23">
        <f t="shared" si="15"/>
        <v>41499</v>
      </c>
      <c r="AE29" s="24">
        <f t="shared" si="16"/>
        <v>41499</v>
      </c>
      <c r="AF29" s="25"/>
      <c r="AG29" s="30"/>
      <c r="AH29" s="23">
        <f t="shared" si="17"/>
        <v>41530</v>
      </c>
      <c r="AI29" s="24">
        <f t="shared" si="18"/>
        <v>41530</v>
      </c>
      <c r="AJ29" s="25"/>
      <c r="AK29" s="30"/>
      <c r="AL29" s="23">
        <f t="shared" si="19"/>
        <v>41560</v>
      </c>
      <c r="AM29" s="24">
        <f t="shared" si="20"/>
        <v>41560</v>
      </c>
      <c r="AN29" s="25"/>
      <c r="AO29" s="30"/>
      <c r="AP29" s="23">
        <f t="shared" si="21"/>
        <v>41591</v>
      </c>
      <c r="AQ29" s="24">
        <f t="shared" si="22"/>
        <v>41591</v>
      </c>
      <c r="AR29" s="25"/>
      <c r="AS29" s="30"/>
      <c r="AT29" s="23">
        <f t="shared" si="23"/>
        <v>41621</v>
      </c>
      <c r="AU29" s="24">
        <f t="shared" si="24"/>
        <v>41621</v>
      </c>
      <c r="AV29" s="27"/>
      <c r="AW29" s="31"/>
      <c r="AX29" s="7"/>
      <c r="AY29" s="246" t="s">
        <v>32</v>
      </c>
      <c r="AZ29" s="246"/>
      <c r="BA29" s="246"/>
      <c r="BB29" s="246"/>
      <c r="BC29" s="246"/>
      <c r="BD29" s="246"/>
      <c r="BE29" s="238" t="s">
        <v>33</v>
      </c>
      <c r="BF29" s="238"/>
      <c r="BG29" s="263">
        <v>0</v>
      </c>
      <c r="BH29" s="263"/>
      <c r="BI29" s="12"/>
      <c r="BJ29" s="7"/>
      <c r="BK29" s="7"/>
      <c r="BL29" s="7"/>
      <c r="BM29" s="7"/>
      <c r="BN29" s="84"/>
      <c r="BT29" s="37"/>
      <c r="BU29" s="37"/>
      <c r="BV29" s="37"/>
      <c r="BW29" s="37"/>
      <c r="BY29" s="37">
        <v>9</v>
      </c>
      <c r="BZ29" s="37">
        <v>9</v>
      </c>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row>
    <row r="30" spans="1:122" ht="12.95" customHeight="1" x14ac:dyDescent="0.25">
      <c r="A30" s="191"/>
      <c r="B30" s="23">
        <f t="shared" si="1"/>
        <v>41288</v>
      </c>
      <c r="C30" s="24">
        <f t="shared" si="2"/>
        <v>41288</v>
      </c>
      <c r="D30" s="25"/>
      <c r="E30" s="30"/>
      <c r="F30" s="23">
        <f t="shared" si="3"/>
        <v>41319</v>
      </c>
      <c r="G30" s="24">
        <f t="shared" si="4"/>
        <v>41319</v>
      </c>
      <c r="H30" s="25"/>
      <c r="I30" s="30"/>
      <c r="J30" s="23">
        <f t="shared" si="5"/>
        <v>41347</v>
      </c>
      <c r="K30" s="24">
        <f t="shared" si="6"/>
        <v>41347</v>
      </c>
      <c r="L30" s="25"/>
      <c r="M30" s="30"/>
      <c r="N30" s="23">
        <f t="shared" si="7"/>
        <v>41378</v>
      </c>
      <c r="O30" s="24">
        <f t="shared" si="8"/>
        <v>41378</v>
      </c>
      <c r="P30" s="25"/>
      <c r="Q30" s="30"/>
      <c r="R30" s="23">
        <f t="shared" si="9"/>
        <v>41408</v>
      </c>
      <c r="S30" s="24">
        <f t="shared" si="10"/>
        <v>41408</v>
      </c>
      <c r="T30" s="25"/>
      <c r="U30" s="30"/>
      <c r="V30" s="23">
        <f t="shared" si="11"/>
        <v>41439</v>
      </c>
      <c r="W30" s="24">
        <f t="shared" si="12"/>
        <v>41439</v>
      </c>
      <c r="X30" s="25"/>
      <c r="Y30" s="30"/>
      <c r="Z30" s="23">
        <f t="shared" si="13"/>
        <v>41469</v>
      </c>
      <c r="AA30" s="24">
        <f t="shared" si="14"/>
        <v>41469</v>
      </c>
      <c r="AB30" s="25"/>
      <c r="AC30" s="30"/>
      <c r="AD30" s="23">
        <f t="shared" si="15"/>
        <v>41500</v>
      </c>
      <c r="AE30" s="24">
        <f t="shared" si="16"/>
        <v>41500</v>
      </c>
      <c r="AF30" s="25"/>
      <c r="AG30" s="30"/>
      <c r="AH30" s="23">
        <f t="shared" si="17"/>
        <v>41531</v>
      </c>
      <c r="AI30" s="24">
        <f t="shared" si="18"/>
        <v>41531</v>
      </c>
      <c r="AJ30" s="25"/>
      <c r="AK30" s="30"/>
      <c r="AL30" s="23">
        <f t="shared" si="19"/>
        <v>41561</v>
      </c>
      <c r="AM30" s="24">
        <f t="shared" si="20"/>
        <v>41561</v>
      </c>
      <c r="AN30" s="25"/>
      <c r="AO30" s="30"/>
      <c r="AP30" s="23">
        <f t="shared" si="21"/>
        <v>41592</v>
      </c>
      <c r="AQ30" s="24">
        <f t="shared" si="22"/>
        <v>41592</v>
      </c>
      <c r="AR30" s="25"/>
      <c r="AS30" s="30"/>
      <c r="AT30" s="23">
        <f t="shared" si="23"/>
        <v>41622</v>
      </c>
      <c r="AU30" s="24">
        <f t="shared" si="24"/>
        <v>41622</v>
      </c>
      <c r="AV30" s="27"/>
      <c r="AW30" s="31"/>
      <c r="AX30" s="7"/>
      <c r="AY30" s="248" t="s">
        <v>34</v>
      </c>
      <c r="AZ30" s="248"/>
      <c r="BA30" s="248"/>
      <c r="BB30" s="248"/>
      <c r="BC30" s="248"/>
      <c r="BD30" s="248"/>
      <c r="BE30" s="238" t="s">
        <v>35</v>
      </c>
      <c r="BF30" s="238"/>
      <c r="BG30" s="239">
        <v>0</v>
      </c>
      <c r="BH30" s="239"/>
      <c r="BI30" s="12"/>
      <c r="BJ30" s="7"/>
      <c r="BK30" s="7"/>
      <c r="BL30" s="7"/>
      <c r="BM30" s="7"/>
      <c r="BN30" s="84"/>
      <c r="BT30" s="37"/>
      <c r="BU30" s="37"/>
      <c r="BV30" s="37"/>
      <c r="BW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row>
    <row r="31" spans="1:122" ht="12.95" customHeight="1" x14ac:dyDescent="0.25">
      <c r="A31" s="191"/>
      <c r="B31" s="23">
        <f t="shared" si="1"/>
        <v>41289</v>
      </c>
      <c r="C31" s="24">
        <f t="shared" si="2"/>
        <v>41289</v>
      </c>
      <c r="D31" s="25"/>
      <c r="E31" s="30"/>
      <c r="F31" s="23">
        <f t="shared" si="3"/>
        <v>41320</v>
      </c>
      <c r="G31" s="24">
        <f t="shared" si="4"/>
        <v>41320</v>
      </c>
      <c r="H31" s="25"/>
      <c r="I31" s="30"/>
      <c r="J31" s="23">
        <f t="shared" si="5"/>
        <v>41348</v>
      </c>
      <c r="K31" s="24">
        <f t="shared" si="6"/>
        <v>41348</v>
      </c>
      <c r="L31" s="25"/>
      <c r="M31" s="30"/>
      <c r="N31" s="23">
        <f t="shared" si="7"/>
        <v>41379</v>
      </c>
      <c r="O31" s="24">
        <f t="shared" si="8"/>
        <v>41379</v>
      </c>
      <c r="P31" s="25" t="s">
        <v>31</v>
      </c>
      <c r="Q31" s="30"/>
      <c r="R31" s="23">
        <f t="shared" si="9"/>
        <v>41409</v>
      </c>
      <c r="S31" s="24">
        <f t="shared" si="10"/>
        <v>41409</v>
      </c>
      <c r="T31" s="25"/>
      <c r="U31" s="30"/>
      <c r="V31" s="23">
        <f t="shared" si="11"/>
        <v>41440</v>
      </c>
      <c r="W31" s="24">
        <f t="shared" si="12"/>
        <v>41440</v>
      </c>
      <c r="X31" s="25"/>
      <c r="Y31" s="30"/>
      <c r="Z31" s="23">
        <f t="shared" si="13"/>
        <v>41470</v>
      </c>
      <c r="AA31" s="24">
        <f t="shared" si="14"/>
        <v>41470</v>
      </c>
      <c r="AB31" s="25"/>
      <c r="AC31" s="30"/>
      <c r="AD31" s="23">
        <f t="shared" si="15"/>
        <v>41501</v>
      </c>
      <c r="AE31" s="24">
        <f t="shared" si="16"/>
        <v>41501</v>
      </c>
      <c r="AF31" s="25"/>
      <c r="AG31" s="30"/>
      <c r="AH31" s="23">
        <f t="shared" si="17"/>
        <v>41532</v>
      </c>
      <c r="AI31" s="24">
        <f t="shared" si="18"/>
        <v>41532</v>
      </c>
      <c r="AJ31" s="25"/>
      <c r="AK31" s="30"/>
      <c r="AL31" s="23">
        <f t="shared" si="19"/>
        <v>41562</v>
      </c>
      <c r="AM31" s="24">
        <f t="shared" si="20"/>
        <v>41562</v>
      </c>
      <c r="AN31" s="25"/>
      <c r="AO31" s="30"/>
      <c r="AP31" s="23">
        <f t="shared" si="21"/>
        <v>41593</v>
      </c>
      <c r="AQ31" s="24">
        <f t="shared" si="22"/>
        <v>41593</v>
      </c>
      <c r="AR31" s="25"/>
      <c r="AS31" s="30"/>
      <c r="AT31" s="23">
        <f t="shared" si="23"/>
        <v>41623</v>
      </c>
      <c r="AU31" s="24">
        <f t="shared" si="24"/>
        <v>41623</v>
      </c>
      <c r="AV31" s="27"/>
      <c r="AW31" s="31"/>
      <c r="AX31" s="7"/>
      <c r="AY31" s="237" t="s">
        <v>36</v>
      </c>
      <c r="AZ31" s="237"/>
      <c r="BA31" s="237"/>
      <c r="BB31" s="237"/>
      <c r="BC31" s="237"/>
      <c r="BD31" s="237"/>
      <c r="BE31" s="238" t="s">
        <v>57</v>
      </c>
      <c r="BF31" s="238"/>
      <c r="BG31" s="239">
        <v>6</v>
      </c>
      <c r="BH31" s="239"/>
      <c r="BI31" s="12"/>
      <c r="BJ31" s="7"/>
      <c r="BK31" s="7"/>
      <c r="BL31" s="7"/>
      <c r="BM31" s="7"/>
      <c r="BN31" s="84"/>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row>
    <row r="32" spans="1:122" ht="12.95" customHeight="1" x14ac:dyDescent="0.25">
      <c r="A32" s="191"/>
      <c r="B32" s="23">
        <f t="shared" si="1"/>
        <v>41290</v>
      </c>
      <c r="C32" s="24">
        <f t="shared" si="2"/>
        <v>41290</v>
      </c>
      <c r="D32" s="25"/>
      <c r="E32" s="30"/>
      <c r="F32" s="23">
        <f t="shared" si="3"/>
        <v>41321</v>
      </c>
      <c r="G32" s="24">
        <f t="shared" si="4"/>
        <v>41321</v>
      </c>
      <c r="H32" s="25"/>
      <c r="I32" s="30"/>
      <c r="J32" s="23">
        <f t="shared" si="5"/>
        <v>41349</v>
      </c>
      <c r="K32" s="24">
        <f t="shared" si="6"/>
        <v>41349</v>
      </c>
      <c r="L32" s="25"/>
      <c r="M32" s="30"/>
      <c r="N32" s="23">
        <f t="shared" si="7"/>
        <v>41380</v>
      </c>
      <c r="O32" s="24">
        <f t="shared" si="8"/>
        <v>41380</v>
      </c>
      <c r="P32" s="25" t="s">
        <v>31</v>
      </c>
      <c r="Q32" s="30"/>
      <c r="R32" s="23">
        <f t="shared" si="9"/>
        <v>41410</v>
      </c>
      <c r="S32" s="24">
        <f t="shared" si="10"/>
        <v>41410</v>
      </c>
      <c r="T32" s="25"/>
      <c r="U32" s="30"/>
      <c r="V32" s="23">
        <f t="shared" si="11"/>
        <v>41441</v>
      </c>
      <c r="W32" s="24">
        <f t="shared" si="12"/>
        <v>41441</v>
      </c>
      <c r="X32" s="25"/>
      <c r="Y32" s="30"/>
      <c r="Z32" s="23">
        <f t="shared" si="13"/>
        <v>41471</v>
      </c>
      <c r="AA32" s="24">
        <f t="shared" si="14"/>
        <v>41471</v>
      </c>
      <c r="AB32" s="25"/>
      <c r="AC32" s="30"/>
      <c r="AD32" s="23">
        <f t="shared" si="15"/>
        <v>41502</v>
      </c>
      <c r="AE32" s="24">
        <f t="shared" si="16"/>
        <v>41502</v>
      </c>
      <c r="AF32" s="25"/>
      <c r="AG32" s="30"/>
      <c r="AH32" s="23">
        <f t="shared" si="17"/>
        <v>41533</v>
      </c>
      <c r="AI32" s="24">
        <f t="shared" si="18"/>
        <v>41533</v>
      </c>
      <c r="AJ32" s="25"/>
      <c r="AK32" s="30"/>
      <c r="AL32" s="23">
        <f t="shared" si="19"/>
        <v>41563</v>
      </c>
      <c r="AM32" s="24">
        <f t="shared" si="20"/>
        <v>41563</v>
      </c>
      <c r="AN32" s="25"/>
      <c r="AO32" s="30"/>
      <c r="AP32" s="23">
        <f t="shared" si="21"/>
        <v>41594</v>
      </c>
      <c r="AQ32" s="24">
        <f t="shared" si="22"/>
        <v>41594</v>
      </c>
      <c r="AR32" s="25"/>
      <c r="AS32" s="30"/>
      <c r="AT32" s="23">
        <f t="shared" si="23"/>
        <v>41624</v>
      </c>
      <c r="AU32" s="24">
        <f t="shared" si="24"/>
        <v>41624</v>
      </c>
      <c r="AV32" s="27"/>
      <c r="AW32" s="31"/>
      <c r="AX32" s="7"/>
      <c r="AY32" s="255" t="s">
        <v>38</v>
      </c>
      <c r="AZ32" s="255"/>
      <c r="BA32" s="255"/>
      <c r="BB32" s="255"/>
      <c r="BC32" s="255"/>
      <c r="BD32" s="255"/>
      <c r="BE32" s="238" t="s">
        <v>39</v>
      </c>
      <c r="BF32" s="238"/>
      <c r="BG32" s="265">
        <f>IF(B2="ctr",0,IF(BG31=6,0,4))</f>
        <v>0</v>
      </c>
      <c r="BH32" s="239"/>
      <c r="BI32" s="12"/>
      <c r="BJ32" s="7"/>
      <c r="BK32" s="7"/>
      <c r="BL32" s="7"/>
      <c r="BM32" s="7"/>
      <c r="BN32" s="84"/>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row>
    <row r="33" spans="1:122" ht="12.95" customHeight="1" x14ac:dyDescent="0.25">
      <c r="A33" s="191"/>
      <c r="B33" s="23">
        <f t="shared" si="1"/>
        <v>41291</v>
      </c>
      <c r="C33" s="24">
        <f t="shared" si="2"/>
        <v>41291</v>
      </c>
      <c r="D33" s="25"/>
      <c r="E33" s="30"/>
      <c r="F33" s="23">
        <f t="shared" si="3"/>
        <v>41322</v>
      </c>
      <c r="G33" s="24">
        <f t="shared" si="4"/>
        <v>41322</v>
      </c>
      <c r="H33" s="25"/>
      <c r="I33" s="30"/>
      <c r="J33" s="23">
        <f t="shared" si="5"/>
        <v>41350</v>
      </c>
      <c r="K33" s="24">
        <f t="shared" si="6"/>
        <v>41350</v>
      </c>
      <c r="L33" s="25"/>
      <c r="M33" s="30"/>
      <c r="N33" s="23">
        <f t="shared" si="7"/>
        <v>41381</v>
      </c>
      <c r="O33" s="24">
        <f t="shared" si="8"/>
        <v>41381</v>
      </c>
      <c r="P33" s="25" t="s">
        <v>31</v>
      </c>
      <c r="Q33" s="30"/>
      <c r="R33" s="23">
        <f t="shared" si="9"/>
        <v>41411</v>
      </c>
      <c r="S33" s="24">
        <f t="shared" si="10"/>
        <v>41411</v>
      </c>
      <c r="T33" s="25"/>
      <c r="U33" s="30"/>
      <c r="V33" s="23">
        <f t="shared" si="11"/>
        <v>41442</v>
      </c>
      <c r="W33" s="24">
        <f t="shared" si="12"/>
        <v>41442</v>
      </c>
      <c r="X33" s="25"/>
      <c r="Y33" s="30"/>
      <c r="Z33" s="23">
        <f t="shared" si="13"/>
        <v>41472</v>
      </c>
      <c r="AA33" s="24">
        <f t="shared" si="14"/>
        <v>41472</v>
      </c>
      <c r="AB33" s="25"/>
      <c r="AC33" s="30"/>
      <c r="AD33" s="23">
        <f t="shared" si="15"/>
        <v>41503</v>
      </c>
      <c r="AE33" s="24">
        <f t="shared" si="16"/>
        <v>41503</v>
      </c>
      <c r="AF33" s="25"/>
      <c r="AG33" s="30"/>
      <c r="AH33" s="23">
        <f t="shared" si="17"/>
        <v>41534</v>
      </c>
      <c r="AI33" s="24">
        <f t="shared" si="18"/>
        <v>41534</v>
      </c>
      <c r="AJ33" s="25"/>
      <c r="AK33" s="30"/>
      <c r="AL33" s="23">
        <f t="shared" si="19"/>
        <v>41564</v>
      </c>
      <c r="AM33" s="24">
        <f t="shared" si="20"/>
        <v>41564</v>
      </c>
      <c r="AN33" s="25"/>
      <c r="AO33" s="30"/>
      <c r="AP33" s="23">
        <f t="shared" si="21"/>
        <v>41595</v>
      </c>
      <c r="AQ33" s="24">
        <f t="shared" si="22"/>
        <v>41595</v>
      </c>
      <c r="AR33" s="25"/>
      <c r="AS33" s="30"/>
      <c r="AT33" s="23">
        <f t="shared" si="23"/>
        <v>41625</v>
      </c>
      <c r="AU33" s="24">
        <f t="shared" si="24"/>
        <v>41625</v>
      </c>
      <c r="AV33" s="27"/>
      <c r="AW33" s="31"/>
      <c r="AX33" s="7"/>
      <c r="AY33" s="250" t="s">
        <v>41</v>
      </c>
      <c r="AZ33" s="250"/>
      <c r="BA33" s="250"/>
      <c r="BB33" s="250"/>
      <c r="BC33" s="250"/>
      <c r="BD33" s="250"/>
      <c r="BE33" s="238" t="s">
        <v>41</v>
      </c>
      <c r="BF33" s="238"/>
      <c r="BG33" s="239">
        <f>ROUNDUP(IF(BL37="oui",6,IF(BL38="oui",12,IF(BL39="oui",15,IF(BL40="oui",18,IF(BL41="oui",23,0))))),0)</f>
        <v>23</v>
      </c>
      <c r="BH33" s="239"/>
      <c r="BI33" s="32"/>
      <c r="BJ33" s="7"/>
      <c r="BK33" s="7"/>
      <c r="BL33" s="7"/>
      <c r="BM33" s="7"/>
      <c r="BN33" s="84"/>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row>
    <row r="34" spans="1:122" ht="12.95" customHeight="1" x14ac:dyDescent="0.25">
      <c r="A34" s="191"/>
      <c r="B34" s="23">
        <f t="shared" si="1"/>
        <v>41292</v>
      </c>
      <c r="C34" s="24">
        <f t="shared" si="2"/>
        <v>41292</v>
      </c>
      <c r="D34" s="25"/>
      <c r="E34" s="30"/>
      <c r="F34" s="23">
        <f t="shared" si="3"/>
        <v>41323</v>
      </c>
      <c r="G34" s="24">
        <f t="shared" si="4"/>
        <v>41323</v>
      </c>
      <c r="H34" s="25"/>
      <c r="I34" s="30"/>
      <c r="J34" s="23">
        <f t="shared" si="5"/>
        <v>41351</v>
      </c>
      <c r="K34" s="24">
        <f t="shared" si="6"/>
        <v>41351</v>
      </c>
      <c r="L34" s="25"/>
      <c r="M34" s="30"/>
      <c r="N34" s="23">
        <f t="shared" si="7"/>
        <v>41382</v>
      </c>
      <c r="O34" s="24">
        <f t="shared" si="8"/>
        <v>41382</v>
      </c>
      <c r="P34" s="25" t="s">
        <v>31</v>
      </c>
      <c r="Q34" s="30"/>
      <c r="R34" s="23">
        <f t="shared" si="9"/>
        <v>41412</v>
      </c>
      <c r="S34" s="24">
        <f t="shared" si="10"/>
        <v>41412</v>
      </c>
      <c r="T34" s="25"/>
      <c r="U34" s="30"/>
      <c r="V34" s="23">
        <f t="shared" si="11"/>
        <v>41443</v>
      </c>
      <c r="W34" s="24">
        <f t="shared" si="12"/>
        <v>41443</v>
      </c>
      <c r="X34" s="25"/>
      <c r="Y34" s="30"/>
      <c r="Z34" s="23">
        <f t="shared" si="13"/>
        <v>41473</v>
      </c>
      <c r="AA34" s="24">
        <f t="shared" si="14"/>
        <v>41473</v>
      </c>
      <c r="AB34" s="25"/>
      <c r="AC34" s="30"/>
      <c r="AD34" s="23">
        <f t="shared" si="15"/>
        <v>41504</v>
      </c>
      <c r="AE34" s="24">
        <f t="shared" si="16"/>
        <v>41504</v>
      </c>
      <c r="AF34" s="25"/>
      <c r="AG34" s="30"/>
      <c r="AH34" s="23">
        <f t="shared" si="17"/>
        <v>41535</v>
      </c>
      <c r="AI34" s="24">
        <f t="shared" si="18"/>
        <v>41535</v>
      </c>
      <c r="AJ34" s="25"/>
      <c r="AK34" s="30"/>
      <c r="AL34" s="23">
        <f t="shared" si="19"/>
        <v>41565</v>
      </c>
      <c r="AM34" s="24">
        <f t="shared" si="20"/>
        <v>41565</v>
      </c>
      <c r="AN34" s="25"/>
      <c r="AO34" s="30"/>
      <c r="AP34" s="23">
        <f t="shared" si="21"/>
        <v>41596</v>
      </c>
      <c r="AQ34" s="24">
        <f t="shared" si="22"/>
        <v>41596</v>
      </c>
      <c r="AR34" s="25"/>
      <c r="AS34" s="30"/>
      <c r="AT34" s="23">
        <f t="shared" si="23"/>
        <v>41626</v>
      </c>
      <c r="AU34" s="24">
        <f t="shared" si="24"/>
        <v>41626</v>
      </c>
      <c r="AV34" s="27"/>
      <c r="AW34" s="31"/>
      <c r="AX34" s="7"/>
      <c r="AY34" s="260" t="s">
        <v>42</v>
      </c>
      <c r="AZ34" s="260"/>
      <c r="BA34" s="260"/>
      <c r="BB34" s="260"/>
      <c r="BC34" s="260"/>
      <c r="BD34" s="260"/>
      <c r="BE34" s="238" t="s">
        <v>43</v>
      </c>
      <c r="BF34" s="238"/>
      <c r="BG34" s="239">
        <v>0</v>
      </c>
      <c r="BH34" s="239"/>
      <c r="BI34" s="192" t="str">
        <f>IF(BG34=18,"Dont 3 samedis","")</f>
        <v/>
      </c>
      <c r="BJ34" s="7"/>
      <c r="BK34" s="7"/>
      <c r="BL34" s="7"/>
      <c r="BM34" s="7"/>
      <c r="BN34" s="84"/>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row>
    <row r="35" spans="1:122" ht="12.95" customHeight="1" x14ac:dyDescent="0.25">
      <c r="A35" s="191"/>
      <c r="B35" s="23">
        <f t="shared" si="1"/>
        <v>41293</v>
      </c>
      <c r="C35" s="24">
        <f t="shared" si="2"/>
        <v>41293</v>
      </c>
      <c r="D35" s="25"/>
      <c r="E35" s="30"/>
      <c r="F35" s="23">
        <f t="shared" si="3"/>
        <v>41324</v>
      </c>
      <c r="G35" s="24">
        <f t="shared" si="4"/>
        <v>41324</v>
      </c>
      <c r="H35" s="25"/>
      <c r="I35" s="30"/>
      <c r="J35" s="23">
        <f t="shared" si="5"/>
        <v>41352</v>
      </c>
      <c r="K35" s="24">
        <f t="shared" si="6"/>
        <v>41352</v>
      </c>
      <c r="L35" s="25"/>
      <c r="M35" s="30"/>
      <c r="N35" s="23">
        <f t="shared" si="7"/>
        <v>41383</v>
      </c>
      <c r="O35" s="24">
        <f t="shared" si="8"/>
        <v>41383</v>
      </c>
      <c r="P35" s="25" t="s">
        <v>31</v>
      </c>
      <c r="Q35" s="30"/>
      <c r="R35" s="23">
        <f t="shared" si="9"/>
        <v>41413</v>
      </c>
      <c r="S35" s="24">
        <f t="shared" si="10"/>
        <v>41413</v>
      </c>
      <c r="T35" s="25"/>
      <c r="U35" s="30"/>
      <c r="V35" s="23">
        <f t="shared" si="11"/>
        <v>41444</v>
      </c>
      <c r="W35" s="24">
        <f t="shared" si="12"/>
        <v>41444</v>
      </c>
      <c r="X35" s="25"/>
      <c r="Y35" s="30"/>
      <c r="Z35" s="23">
        <f t="shared" si="13"/>
        <v>41474</v>
      </c>
      <c r="AA35" s="24">
        <f t="shared" si="14"/>
        <v>41474</v>
      </c>
      <c r="AB35" s="25"/>
      <c r="AC35" s="30"/>
      <c r="AD35" s="23">
        <f t="shared" si="15"/>
        <v>41505</v>
      </c>
      <c r="AE35" s="24">
        <f t="shared" si="16"/>
        <v>41505</v>
      </c>
      <c r="AF35" s="25" t="s">
        <v>41</v>
      </c>
      <c r="AG35" s="30"/>
      <c r="AH35" s="23">
        <f t="shared" si="17"/>
        <v>41536</v>
      </c>
      <c r="AI35" s="24">
        <f t="shared" si="18"/>
        <v>41536</v>
      </c>
      <c r="AJ35" s="25"/>
      <c r="AK35" s="30"/>
      <c r="AL35" s="23">
        <f t="shared" si="19"/>
        <v>41566</v>
      </c>
      <c r="AM35" s="24">
        <f t="shared" si="20"/>
        <v>41566</v>
      </c>
      <c r="AN35" s="25"/>
      <c r="AO35" s="30"/>
      <c r="AP35" s="23">
        <f t="shared" si="21"/>
        <v>41597</v>
      </c>
      <c r="AQ35" s="24">
        <f t="shared" si="22"/>
        <v>41597</v>
      </c>
      <c r="AR35" s="25"/>
      <c r="AS35" s="30"/>
      <c r="AT35" s="23">
        <f t="shared" si="23"/>
        <v>41627</v>
      </c>
      <c r="AU35" s="24">
        <f t="shared" si="24"/>
        <v>41627</v>
      </c>
      <c r="AV35" s="27"/>
      <c r="AW35" s="31"/>
      <c r="AX35" s="7"/>
      <c r="AY35" s="14"/>
      <c r="AZ35" s="14"/>
      <c r="BA35" s="14"/>
      <c r="BB35" s="14"/>
      <c r="BC35" s="14"/>
      <c r="BD35" s="14"/>
      <c r="BE35" s="33"/>
      <c r="BF35" s="33"/>
      <c r="BG35" s="7"/>
      <c r="BH35" s="7"/>
      <c r="BI35" s="7"/>
      <c r="BJ35" s="7"/>
      <c r="BK35" s="7"/>
      <c r="BL35" s="7"/>
      <c r="BM35" s="7"/>
      <c r="BN35" s="84"/>
      <c r="BP35" s="266" t="e">
        <v>#N/A</v>
      </c>
      <c r="BQ35" s="266"/>
      <c r="BT35" s="37"/>
      <c r="BU35" s="37"/>
      <c r="BV35" s="37"/>
      <c r="BW35" s="37"/>
      <c r="BX35" s="37"/>
      <c r="BY35" s="37"/>
      <c r="BZ35" s="37"/>
      <c r="CA35" s="37"/>
      <c r="CB35" s="37"/>
      <c r="CC35" s="37"/>
      <c r="CD35" s="37"/>
      <c r="CE35" s="37"/>
      <c r="CF35" s="37"/>
      <c r="CG35" s="37"/>
      <c r="CH35" s="37"/>
      <c r="CI35" s="37"/>
      <c r="CJ35" s="37"/>
      <c r="CK35" s="37"/>
      <c r="CL35" s="37"/>
      <c r="CM35" s="37"/>
      <c r="CN35" s="37"/>
      <c r="CO35" s="37"/>
      <c r="CP35" s="37"/>
      <c r="CQ35" s="37"/>
      <c r="CT35" s="37"/>
      <c r="CU35" s="37"/>
      <c r="CV35" s="37"/>
      <c r="CW35" s="37"/>
      <c r="CX35" s="37"/>
      <c r="CY35" s="37"/>
      <c r="CZ35" s="37"/>
      <c r="DA35" s="37"/>
      <c r="DB35" s="37"/>
      <c r="DC35" s="37"/>
      <c r="DD35" s="37"/>
      <c r="DE35" s="37"/>
      <c r="DF35" s="37"/>
      <c r="DG35" s="37"/>
      <c r="DH35" s="37"/>
      <c r="DI35" s="37"/>
      <c r="DJ35" s="37"/>
      <c r="DK35" s="37"/>
      <c r="DL35" s="37"/>
      <c r="DM35" s="37"/>
      <c r="DN35" s="37"/>
      <c r="DO35" s="37"/>
      <c r="DP35" s="37"/>
      <c r="DQ35" s="37"/>
      <c r="DR35" s="37"/>
    </row>
    <row r="36" spans="1:122" ht="12.95" customHeight="1" x14ac:dyDescent="0.25">
      <c r="A36" s="191"/>
      <c r="B36" s="23">
        <f t="shared" si="1"/>
        <v>41294</v>
      </c>
      <c r="C36" s="24">
        <f t="shared" si="2"/>
        <v>41294</v>
      </c>
      <c r="D36" s="25"/>
      <c r="E36" s="30"/>
      <c r="F36" s="23">
        <f t="shared" si="3"/>
        <v>41325</v>
      </c>
      <c r="G36" s="24">
        <f t="shared" si="4"/>
        <v>41325</v>
      </c>
      <c r="H36" s="25"/>
      <c r="I36" s="30"/>
      <c r="J36" s="23">
        <f t="shared" si="5"/>
        <v>41353</v>
      </c>
      <c r="K36" s="24">
        <f t="shared" si="6"/>
        <v>41353</v>
      </c>
      <c r="L36" s="25"/>
      <c r="M36" s="30"/>
      <c r="N36" s="23">
        <f t="shared" si="7"/>
        <v>41384</v>
      </c>
      <c r="O36" s="24">
        <f t="shared" si="8"/>
        <v>41384</v>
      </c>
      <c r="P36" s="25" t="s">
        <v>31</v>
      </c>
      <c r="Q36" s="30"/>
      <c r="R36" s="23">
        <f t="shared" si="9"/>
        <v>41414</v>
      </c>
      <c r="S36" s="24">
        <f t="shared" si="10"/>
        <v>41414</v>
      </c>
      <c r="T36" s="25"/>
      <c r="U36" s="30"/>
      <c r="V36" s="23">
        <f t="shared" si="11"/>
        <v>41445</v>
      </c>
      <c r="W36" s="24">
        <f t="shared" si="12"/>
        <v>41445</v>
      </c>
      <c r="X36" s="25"/>
      <c r="Y36" s="30"/>
      <c r="Z36" s="23">
        <f t="shared" si="13"/>
        <v>41475</v>
      </c>
      <c r="AA36" s="24">
        <f t="shared" si="14"/>
        <v>41475</v>
      </c>
      <c r="AB36" s="25"/>
      <c r="AC36" s="30"/>
      <c r="AD36" s="23">
        <f t="shared" si="15"/>
        <v>41506</v>
      </c>
      <c r="AE36" s="24">
        <f t="shared" si="16"/>
        <v>41506</v>
      </c>
      <c r="AF36" s="25" t="s">
        <v>41</v>
      </c>
      <c r="AG36" s="30"/>
      <c r="AH36" s="23">
        <f t="shared" si="17"/>
        <v>41537</v>
      </c>
      <c r="AI36" s="24">
        <f t="shared" si="18"/>
        <v>41537</v>
      </c>
      <c r="AJ36" s="25"/>
      <c r="AK36" s="30"/>
      <c r="AL36" s="23">
        <f t="shared" si="19"/>
        <v>41567</v>
      </c>
      <c r="AM36" s="24">
        <f t="shared" si="20"/>
        <v>41567</v>
      </c>
      <c r="AN36" s="25"/>
      <c r="AO36" s="30"/>
      <c r="AP36" s="23">
        <f t="shared" si="21"/>
        <v>41598</v>
      </c>
      <c r="AQ36" s="24">
        <f t="shared" si="22"/>
        <v>41598</v>
      </c>
      <c r="AR36" s="25"/>
      <c r="AS36" s="30"/>
      <c r="AT36" s="23">
        <f t="shared" si="23"/>
        <v>41628</v>
      </c>
      <c r="AU36" s="24">
        <f t="shared" si="24"/>
        <v>41628</v>
      </c>
      <c r="AV36" s="27"/>
      <c r="AW36" s="31"/>
      <c r="AX36" s="1"/>
      <c r="AY36" s="267" t="s">
        <v>58</v>
      </c>
      <c r="AZ36" s="267"/>
      <c r="BA36" s="267"/>
      <c r="BB36" s="267"/>
      <c r="BC36" s="267"/>
      <c r="BD36" s="267"/>
      <c r="BE36" s="267"/>
      <c r="BF36" s="267"/>
      <c r="BG36" s="267"/>
      <c r="BH36" s="267"/>
      <c r="BI36" s="267"/>
      <c r="BJ36" s="267"/>
      <c r="BK36" s="267"/>
      <c r="BL36" s="267"/>
      <c r="BM36" s="267"/>
      <c r="BN36" s="84"/>
      <c r="BT36" s="37"/>
      <c r="BU36" s="37"/>
      <c r="BV36" s="37"/>
      <c r="BW36" s="37"/>
      <c r="BX36" s="37"/>
      <c r="BY36" s="37"/>
      <c r="BZ36" s="37"/>
      <c r="CA36" s="37"/>
      <c r="CB36" s="37"/>
      <c r="CC36" s="37"/>
      <c r="CD36" s="37"/>
      <c r="CE36" s="37"/>
      <c r="CF36" s="37"/>
      <c r="CG36" s="37"/>
      <c r="CH36" s="37"/>
      <c r="CI36" s="37"/>
      <c r="CJ36" s="37"/>
      <c r="CK36" s="37"/>
      <c r="CL36" s="37"/>
      <c r="CM36" s="37"/>
      <c r="CN36" s="37"/>
      <c r="CO36" s="37"/>
      <c r="CP36" s="37"/>
      <c r="CQ36" s="37"/>
      <c r="CR36" s="37"/>
      <c r="CS36" s="37"/>
      <c r="CT36" s="37"/>
      <c r="CU36" s="37"/>
      <c r="CV36" s="37"/>
      <c r="CW36" s="37"/>
      <c r="CX36" s="37"/>
      <c r="CY36" s="37"/>
      <c r="CZ36" s="37"/>
      <c r="DA36" s="37"/>
      <c r="DB36" s="37"/>
      <c r="DC36" s="37"/>
      <c r="DD36" s="37"/>
      <c r="DE36" s="37"/>
      <c r="DF36" s="37"/>
      <c r="DG36" s="37"/>
      <c r="DH36" s="37"/>
      <c r="DI36" s="37"/>
      <c r="DJ36" s="37"/>
      <c r="DK36" s="37"/>
      <c r="DL36" s="37"/>
      <c r="DM36" s="37"/>
      <c r="DN36" s="37"/>
      <c r="DO36" s="37"/>
      <c r="DP36" s="37"/>
      <c r="DQ36" s="37"/>
      <c r="DR36" s="37"/>
    </row>
    <row r="37" spans="1:122" ht="12.95" customHeight="1" x14ac:dyDescent="0.25">
      <c r="A37" s="191"/>
      <c r="B37" s="23">
        <f t="shared" si="1"/>
        <v>41295</v>
      </c>
      <c r="C37" s="24">
        <f t="shared" si="2"/>
        <v>41295</v>
      </c>
      <c r="D37" s="25"/>
      <c r="E37" s="30"/>
      <c r="F37" s="23">
        <f t="shared" si="3"/>
        <v>41326</v>
      </c>
      <c r="G37" s="24">
        <f t="shared" si="4"/>
        <v>41326</v>
      </c>
      <c r="H37" s="25"/>
      <c r="I37" s="30"/>
      <c r="J37" s="23">
        <f t="shared" si="5"/>
        <v>41354</v>
      </c>
      <c r="K37" s="24">
        <f t="shared" si="6"/>
        <v>41354</v>
      </c>
      <c r="L37" s="25"/>
      <c r="M37" s="30"/>
      <c r="N37" s="23">
        <f t="shared" si="7"/>
        <v>41385</v>
      </c>
      <c r="O37" s="24">
        <f t="shared" si="8"/>
        <v>41385</v>
      </c>
      <c r="P37" s="25"/>
      <c r="Q37" s="30"/>
      <c r="R37" s="23">
        <f t="shared" si="9"/>
        <v>41415</v>
      </c>
      <c r="S37" s="24">
        <f t="shared" si="10"/>
        <v>41415</v>
      </c>
      <c r="T37" s="25"/>
      <c r="U37" s="30"/>
      <c r="V37" s="23">
        <f t="shared" si="11"/>
        <v>41446</v>
      </c>
      <c r="W37" s="24">
        <f t="shared" si="12"/>
        <v>41446</v>
      </c>
      <c r="X37" s="25"/>
      <c r="Y37" s="30"/>
      <c r="Z37" s="23">
        <f t="shared" si="13"/>
        <v>41476</v>
      </c>
      <c r="AA37" s="24">
        <f t="shared" si="14"/>
        <v>41476</v>
      </c>
      <c r="AB37" s="25"/>
      <c r="AC37" s="30"/>
      <c r="AD37" s="23">
        <f t="shared" si="15"/>
        <v>41507</v>
      </c>
      <c r="AE37" s="24">
        <f t="shared" si="16"/>
        <v>41507</v>
      </c>
      <c r="AF37" s="25" t="s">
        <v>41</v>
      </c>
      <c r="AG37" s="30"/>
      <c r="AH37" s="23">
        <f t="shared" si="17"/>
        <v>41538</v>
      </c>
      <c r="AI37" s="24">
        <f t="shared" si="18"/>
        <v>41538</v>
      </c>
      <c r="AJ37" s="25"/>
      <c r="AK37" s="30"/>
      <c r="AL37" s="23">
        <f t="shared" si="19"/>
        <v>41568</v>
      </c>
      <c r="AM37" s="24">
        <f t="shared" si="20"/>
        <v>41568</v>
      </c>
      <c r="AN37" s="25"/>
      <c r="AO37" s="30"/>
      <c r="AP37" s="23">
        <f t="shared" si="21"/>
        <v>41599</v>
      </c>
      <c r="AQ37" s="24">
        <f t="shared" si="22"/>
        <v>41599</v>
      </c>
      <c r="AR37" s="25"/>
      <c r="AS37" s="30"/>
      <c r="AT37" s="23">
        <f t="shared" si="23"/>
        <v>41629</v>
      </c>
      <c r="AU37" s="24">
        <f t="shared" si="24"/>
        <v>41629</v>
      </c>
      <c r="AV37" s="27"/>
      <c r="AW37" s="31"/>
      <c r="AX37" s="1"/>
      <c r="AY37" s="268" t="s">
        <v>60</v>
      </c>
      <c r="AZ37" s="268"/>
      <c r="BA37" s="268"/>
      <c r="BB37" s="268"/>
      <c r="BC37" s="268"/>
      <c r="BD37" s="268"/>
      <c r="BE37" s="268"/>
      <c r="BF37" s="268"/>
      <c r="BG37" s="268"/>
      <c r="BH37" s="57" t="s">
        <v>61</v>
      </c>
      <c r="BI37" s="2"/>
      <c r="BJ37" s="57"/>
      <c r="BK37" s="57"/>
      <c r="BL37" s="269" t="s">
        <v>62</v>
      </c>
      <c r="BM37" s="269"/>
      <c r="BN37" s="84"/>
      <c r="BT37" s="37"/>
      <c r="BU37" s="37"/>
      <c r="BV37" s="37"/>
      <c r="BW37" s="37"/>
      <c r="BX37" s="37"/>
      <c r="BY37" s="37"/>
      <c r="BZ37" s="37"/>
      <c r="CA37" s="37"/>
      <c r="CB37" s="37"/>
      <c r="CC37" s="37"/>
      <c r="CD37" s="37"/>
      <c r="CE37" s="37"/>
      <c r="CF37" s="37"/>
      <c r="CG37" s="37"/>
      <c r="CH37" s="37"/>
      <c r="CI37" s="37"/>
      <c r="CJ37" s="37"/>
      <c r="CK37" s="37"/>
      <c r="CL37" s="37"/>
      <c r="CM37" s="37"/>
      <c r="CN37" s="37"/>
      <c r="CO37" s="37"/>
      <c r="CP37" s="37"/>
      <c r="CQ37" s="37"/>
      <c r="CR37" s="37"/>
      <c r="CS37" s="37"/>
      <c r="CT37" s="37"/>
      <c r="CU37" s="37"/>
      <c r="CV37" s="37"/>
      <c r="CW37" s="37"/>
      <c r="CX37" s="37"/>
      <c r="CY37" s="37"/>
      <c r="CZ37" s="37"/>
      <c r="DA37" s="37"/>
      <c r="DB37" s="37"/>
      <c r="DC37" s="37"/>
      <c r="DD37" s="37"/>
      <c r="DE37" s="37"/>
      <c r="DF37" s="37"/>
      <c r="DG37" s="37"/>
      <c r="DH37" s="37"/>
      <c r="DI37" s="37"/>
      <c r="DJ37" s="37"/>
      <c r="DK37" s="37"/>
      <c r="DL37" s="37"/>
      <c r="DM37" s="37"/>
      <c r="DN37" s="37"/>
      <c r="DO37" s="37"/>
      <c r="DP37" s="37"/>
      <c r="DQ37" s="37"/>
      <c r="DR37" s="37"/>
    </row>
    <row r="38" spans="1:122" ht="12.95" customHeight="1" x14ac:dyDescent="0.25">
      <c r="A38" s="191"/>
      <c r="B38" s="23">
        <f t="shared" si="1"/>
        <v>41296</v>
      </c>
      <c r="C38" s="24">
        <f t="shared" si="2"/>
        <v>41296</v>
      </c>
      <c r="D38" s="25"/>
      <c r="E38" s="30"/>
      <c r="F38" s="23">
        <f t="shared" si="3"/>
        <v>41327</v>
      </c>
      <c r="G38" s="24">
        <f t="shared" si="4"/>
        <v>41327</v>
      </c>
      <c r="H38" s="25"/>
      <c r="I38" s="30"/>
      <c r="J38" s="23">
        <f t="shared" si="5"/>
        <v>41355</v>
      </c>
      <c r="K38" s="24">
        <f t="shared" si="6"/>
        <v>41355</v>
      </c>
      <c r="L38" s="25"/>
      <c r="M38" s="30"/>
      <c r="N38" s="23">
        <f t="shared" si="7"/>
        <v>41386</v>
      </c>
      <c r="O38" s="24">
        <f t="shared" si="8"/>
        <v>41386</v>
      </c>
      <c r="P38" s="25"/>
      <c r="Q38" s="30"/>
      <c r="R38" s="23">
        <f t="shared" si="9"/>
        <v>41416</v>
      </c>
      <c r="S38" s="24">
        <f t="shared" si="10"/>
        <v>41416</v>
      </c>
      <c r="T38" s="25"/>
      <c r="U38" s="30"/>
      <c r="V38" s="23">
        <f t="shared" si="11"/>
        <v>41447</v>
      </c>
      <c r="W38" s="24">
        <f t="shared" si="12"/>
        <v>41447</v>
      </c>
      <c r="X38" s="25"/>
      <c r="Y38" s="30"/>
      <c r="Z38" s="23">
        <f t="shared" si="13"/>
        <v>41477</v>
      </c>
      <c r="AA38" s="24">
        <f t="shared" si="14"/>
        <v>41477</v>
      </c>
      <c r="AB38" s="25"/>
      <c r="AC38" s="30"/>
      <c r="AD38" s="23">
        <f t="shared" si="15"/>
        <v>41508</v>
      </c>
      <c r="AE38" s="24">
        <f t="shared" si="16"/>
        <v>41508</v>
      </c>
      <c r="AF38" s="25" t="s">
        <v>41</v>
      </c>
      <c r="AG38" s="30"/>
      <c r="AH38" s="23">
        <f t="shared" si="17"/>
        <v>41539</v>
      </c>
      <c r="AI38" s="24">
        <f t="shared" si="18"/>
        <v>41539</v>
      </c>
      <c r="AJ38" s="25"/>
      <c r="AK38" s="30"/>
      <c r="AL38" s="23">
        <f t="shared" si="19"/>
        <v>41569</v>
      </c>
      <c r="AM38" s="24">
        <f t="shared" si="20"/>
        <v>41569</v>
      </c>
      <c r="AN38" s="25"/>
      <c r="AO38" s="30"/>
      <c r="AP38" s="23">
        <f t="shared" si="21"/>
        <v>41600</v>
      </c>
      <c r="AQ38" s="24">
        <f t="shared" si="22"/>
        <v>41600</v>
      </c>
      <c r="AR38" s="25"/>
      <c r="AS38" s="30"/>
      <c r="AT38" s="23">
        <f t="shared" si="23"/>
        <v>41630</v>
      </c>
      <c r="AU38" s="24">
        <f t="shared" si="24"/>
        <v>41630</v>
      </c>
      <c r="AV38" s="27"/>
      <c r="AW38" s="31"/>
      <c r="AX38" s="1"/>
      <c r="AY38" s="268"/>
      <c r="AZ38" s="268"/>
      <c r="BA38" s="268"/>
      <c r="BB38" s="268"/>
      <c r="BC38" s="268"/>
      <c r="BD38" s="268"/>
      <c r="BE38" s="268"/>
      <c r="BF38" s="268"/>
      <c r="BG38" s="268"/>
      <c r="BH38" s="57" t="s">
        <v>63</v>
      </c>
      <c r="BI38" s="2"/>
      <c r="BJ38" s="57"/>
      <c r="BK38" s="57"/>
      <c r="BL38" s="269" t="s">
        <v>62</v>
      </c>
      <c r="BM38" s="269"/>
      <c r="BN38" s="84"/>
      <c r="BT38" s="37"/>
      <c r="BU38" s="37"/>
      <c r="BV38" s="37"/>
      <c r="BW38" s="37"/>
      <c r="BX38" s="37"/>
      <c r="BY38" s="37"/>
      <c r="BZ38" s="37"/>
      <c r="CA38" s="37"/>
      <c r="CB38" s="37"/>
      <c r="CC38" s="37"/>
      <c r="CD38" s="37"/>
      <c r="CE38" s="37"/>
      <c r="CF38" s="37"/>
      <c r="CG38" s="37"/>
      <c r="CH38" s="37"/>
      <c r="CI38" s="37"/>
      <c r="CJ38" s="37"/>
      <c r="CK38" s="37"/>
      <c r="CL38" s="37"/>
      <c r="CM38" s="37"/>
      <c r="CN38" s="37"/>
      <c r="CO38" s="37"/>
      <c r="CP38" s="37"/>
      <c r="CQ38" s="37"/>
      <c r="CR38" s="37"/>
      <c r="CS38" s="37"/>
      <c r="CT38" s="37"/>
      <c r="CU38" s="37"/>
      <c r="CV38" s="37"/>
      <c r="CW38" s="37"/>
      <c r="CX38" s="37"/>
      <c r="CY38" s="37"/>
      <c r="CZ38" s="37"/>
      <c r="DA38" s="37"/>
      <c r="DB38" s="37"/>
      <c r="DC38" s="37"/>
      <c r="DD38" s="37"/>
      <c r="DE38" s="37"/>
      <c r="DF38" s="37"/>
      <c r="DG38" s="37"/>
      <c r="DH38" s="37"/>
      <c r="DI38" s="37"/>
      <c r="DJ38" s="37"/>
      <c r="DK38" s="37"/>
      <c r="DL38" s="37"/>
      <c r="DM38" s="37"/>
      <c r="DN38" s="37"/>
      <c r="DO38" s="37"/>
      <c r="DP38" s="37"/>
      <c r="DQ38" s="37"/>
      <c r="DR38" s="37"/>
    </row>
    <row r="39" spans="1:122" ht="12.95" customHeight="1" x14ac:dyDescent="0.25">
      <c r="A39" s="191"/>
      <c r="B39" s="23">
        <f t="shared" si="1"/>
        <v>41297</v>
      </c>
      <c r="C39" s="24">
        <f t="shared" si="2"/>
        <v>41297</v>
      </c>
      <c r="D39" s="25"/>
      <c r="E39" s="30"/>
      <c r="F39" s="23">
        <f t="shared" si="3"/>
        <v>41328</v>
      </c>
      <c r="G39" s="24">
        <f t="shared" si="4"/>
        <v>41328</v>
      </c>
      <c r="H39" s="25"/>
      <c r="I39" s="30"/>
      <c r="J39" s="23">
        <f t="shared" si="5"/>
        <v>41356</v>
      </c>
      <c r="K39" s="24">
        <f t="shared" si="6"/>
        <v>41356</v>
      </c>
      <c r="L39" s="25"/>
      <c r="M39" s="30"/>
      <c r="N39" s="23">
        <f t="shared" si="7"/>
        <v>41387</v>
      </c>
      <c r="O39" s="24">
        <f t="shared" si="8"/>
        <v>41387</v>
      </c>
      <c r="P39" s="25"/>
      <c r="Q39" s="30"/>
      <c r="R39" s="23">
        <f t="shared" si="9"/>
        <v>41417</v>
      </c>
      <c r="S39" s="24">
        <f t="shared" si="10"/>
        <v>41417</v>
      </c>
      <c r="T39" s="25"/>
      <c r="U39" s="30"/>
      <c r="V39" s="23">
        <f t="shared" si="11"/>
        <v>41448</v>
      </c>
      <c r="W39" s="24">
        <f t="shared" si="12"/>
        <v>41448</v>
      </c>
      <c r="X39" s="25"/>
      <c r="Y39" s="30"/>
      <c r="Z39" s="23">
        <f t="shared" si="13"/>
        <v>41478</v>
      </c>
      <c r="AA39" s="24">
        <f t="shared" si="14"/>
        <v>41478</v>
      </c>
      <c r="AB39" s="25"/>
      <c r="AC39" s="30"/>
      <c r="AD39" s="23">
        <f t="shared" si="15"/>
        <v>41509</v>
      </c>
      <c r="AE39" s="24">
        <f t="shared" si="16"/>
        <v>41509</v>
      </c>
      <c r="AF39" s="25" t="s">
        <v>41</v>
      </c>
      <c r="AG39" s="30"/>
      <c r="AH39" s="23">
        <f t="shared" si="17"/>
        <v>41540</v>
      </c>
      <c r="AI39" s="24">
        <f t="shared" si="18"/>
        <v>41540</v>
      </c>
      <c r="AJ39" s="25"/>
      <c r="AK39" s="30"/>
      <c r="AL39" s="23">
        <f t="shared" si="19"/>
        <v>41570</v>
      </c>
      <c r="AM39" s="24">
        <f t="shared" si="20"/>
        <v>41570</v>
      </c>
      <c r="AN39" s="25"/>
      <c r="AO39" s="30"/>
      <c r="AP39" s="23">
        <f t="shared" si="21"/>
        <v>41601</v>
      </c>
      <c r="AQ39" s="24">
        <f t="shared" si="22"/>
        <v>41601</v>
      </c>
      <c r="AR39" s="25"/>
      <c r="AS39" s="30"/>
      <c r="AT39" s="23">
        <f t="shared" si="23"/>
        <v>41631</v>
      </c>
      <c r="AU39" s="24">
        <f t="shared" si="24"/>
        <v>41631</v>
      </c>
      <c r="AV39" s="27"/>
      <c r="AW39" s="31"/>
      <c r="AX39" s="1"/>
      <c r="AY39" s="268"/>
      <c r="AZ39" s="268"/>
      <c r="BA39" s="268"/>
      <c r="BB39" s="268"/>
      <c r="BC39" s="268"/>
      <c r="BD39" s="268"/>
      <c r="BE39" s="268"/>
      <c r="BF39" s="268"/>
      <c r="BG39" s="268"/>
      <c r="BH39" s="57" t="s">
        <v>64</v>
      </c>
      <c r="BI39" s="2"/>
      <c r="BJ39" s="57"/>
      <c r="BK39" s="57"/>
      <c r="BL39" s="269" t="s">
        <v>62</v>
      </c>
      <c r="BM39" s="269"/>
      <c r="BN39" s="84"/>
      <c r="BT39" s="37"/>
      <c r="BU39" s="37"/>
      <c r="BV39" s="37"/>
      <c r="BW39" s="37"/>
      <c r="BX39" s="37"/>
      <c r="BY39" s="37"/>
      <c r="BZ39" s="37"/>
      <c r="CA39" s="37"/>
      <c r="CB39" s="37"/>
      <c r="CC39" s="37"/>
      <c r="CD39" s="37"/>
      <c r="CE39" s="37"/>
      <c r="CF39" s="37"/>
      <c r="CG39" s="37"/>
      <c r="CH39" s="37"/>
      <c r="CI39" s="37"/>
      <c r="CJ39" s="37"/>
      <c r="CK39" s="37"/>
      <c r="CL39" s="37"/>
      <c r="CM39" s="37"/>
      <c r="CN39" s="37"/>
      <c r="CO39" s="37"/>
      <c r="CP39" s="37"/>
      <c r="CQ39" s="37"/>
      <c r="CR39" s="37"/>
      <c r="CS39" s="37"/>
      <c r="CT39" s="37"/>
      <c r="CU39" s="37"/>
      <c r="CV39" s="37"/>
      <c r="CW39" s="37"/>
      <c r="CX39" s="37"/>
      <c r="CY39" s="37"/>
      <c r="CZ39" s="37"/>
      <c r="DA39" s="37"/>
      <c r="DB39" s="37"/>
      <c r="DC39" s="37"/>
      <c r="DD39" s="37"/>
      <c r="DE39" s="37"/>
      <c r="DF39" s="37"/>
      <c r="DG39" s="37"/>
      <c r="DH39" s="37"/>
      <c r="DI39" s="37"/>
      <c r="DJ39" s="37"/>
      <c r="DK39" s="37"/>
      <c r="DL39" s="37"/>
      <c r="DM39" s="37"/>
      <c r="DN39" s="37"/>
      <c r="DO39" s="37"/>
      <c r="DP39" s="37"/>
      <c r="DQ39" s="37"/>
      <c r="DR39" s="37"/>
    </row>
    <row r="40" spans="1:122" ht="12.95" customHeight="1" x14ac:dyDescent="0.25">
      <c r="A40" s="191"/>
      <c r="B40" s="23">
        <f t="shared" si="1"/>
        <v>41298</v>
      </c>
      <c r="C40" s="24">
        <f t="shared" si="2"/>
        <v>41298</v>
      </c>
      <c r="D40" s="25"/>
      <c r="E40" s="30"/>
      <c r="F40" s="23">
        <f t="shared" si="3"/>
        <v>41329</v>
      </c>
      <c r="G40" s="24">
        <f t="shared" si="4"/>
        <v>41329</v>
      </c>
      <c r="H40" s="25"/>
      <c r="I40" s="30"/>
      <c r="J40" s="23">
        <f t="shared" si="5"/>
        <v>41357</v>
      </c>
      <c r="K40" s="24">
        <f t="shared" si="6"/>
        <v>41357</v>
      </c>
      <c r="L40" s="25"/>
      <c r="M40" s="30"/>
      <c r="N40" s="23">
        <f t="shared" si="7"/>
        <v>41388</v>
      </c>
      <c r="O40" s="24">
        <f t="shared" si="8"/>
        <v>41388</v>
      </c>
      <c r="P40" s="25"/>
      <c r="Q40" s="30"/>
      <c r="R40" s="23">
        <f t="shared" si="9"/>
        <v>41418</v>
      </c>
      <c r="S40" s="24">
        <f t="shared" si="10"/>
        <v>41418</v>
      </c>
      <c r="T40" s="25"/>
      <c r="U40" s="30"/>
      <c r="V40" s="23">
        <f t="shared" si="11"/>
        <v>41449</v>
      </c>
      <c r="W40" s="24">
        <f t="shared" si="12"/>
        <v>41449</v>
      </c>
      <c r="X40" s="25"/>
      <c r="Y40" s="30"/>
      <c r="Z40" s="23">
        <f t="shared" si="13"/>
        <v>41479</v>
      </c>
      <c r="AA40" s="24">
        <f t="shared" si="14"/>
        <v>41479</v>
      </c>
      <c r="AB40" s="25"/>
      <c r="AC40" s="30"/>
      <c r="AD40" s="23">
        <f t="shared" si="15"/>
        <v>41510</v>
      </c>
      <c r="AE40" s="24">
        <f t="shared" si="16"/>
        <v>41510</v>
      </c>
      <c r="AF40" s="25"/>
      <c r="AG40" s="30"/>
      <c r="AH40" s="23">
        <f t="shared" si="17"/>
        <v>41541</v>
      </c>
      <c r="AI40" s="24">
        <f t="shared" si="18"/>
        <v>41541</v>
      </c>
      <c r="AJ40" s="25"/>
      <c r="AK40" s="30"/>
      <c r="AL40" s="23">
        <f t="shared" si="19"/>
        <v>41571</v>
      </c>
      <c r="AM40" s="24">
        <f t="shared" si="20"/>
        <v>41571</v>
      </c>
      <c r="AN40" s="25"/>
      <c r="AO40" s="30"/>
      <c r="AP40" s="23">
        <f t="shared" si="21"/>
        <v>41602</v>
      </c>
      <c r="AQ40" s="24">
        <f t="shared" si="22"/>
        <v>41602</v>
      </c>
      <c r="AR40" s="25"/>
      <c r="AS40" s="30"/>
      <c r="AT40" s="23">
        <f t="shared" si="23"/>
        <v>41632</v>
      </c>
      <c r="AU40" s="24">
        <f t="shared" si="24"/>
        <v>41632</v>
      </c>
      <c r="AV40" s="27"/>
      <c r="AW40" s="31"/>
      <c r="AX40" s="7"/>
      <c r="AY40" s="268"/>
      <c r="AZ40" s="268"/>
      <c r="BA40" s="268"/>
      <c r="BB40" s="268"/>
      <c r="BC40" s="268"/>
      <c r="BD40" s="268"/>
      <c r="BE40" s="268"/>
      <c r="BF40" s="268"/>
      <c r="BG40" s="268"/>
      <c r="BH40" s="57" t="s">
        <v>66</v>
      </c>
      <c r="BI40" s="57"/>
      <c r="BJ40" s="57"/>
      <c r="BK40" s="57"/>
      <c r="BL40" s="269" t="s">
        <v>62</v>
      </c>
      <c r="BM40" s="269"/>
      <c r="BN40" s="84"/>
      <c r="BT40" s="37"/>
      <c r="BU40" s="37"/>
      <c r="BV40" s="37"/>
      <c r="BW40" s="37"/>
      <c r="BX40" s="37"/>
      <c r="BY40" s="37"/>
      <c r="BZ40" s="37"/>
      <c r="CA40" s="37"/>
      <c r="CB40" s="37"/>
      <c r="CC40" s="37"/>
      <c r="CD40" s="37"/>
      <c r="CE40" s="37"/>
      <c r="CF40" s="37"/>
      <c r="CG40" s="37"/>
      <c r="CH40" s="37"/>
      <c r="CI40" s="37"/>
      <c r="CJ40" s="37"/>
      <c r="CK40" s="37"/>
      <c r="CL40" s="37"/>
      <c r="CM40" s="37"/>
      <c r="CN40" s="37"/>
      <c r="CO40" s="37"/>
      <c r="CP40" s="37"/>
      <c r="CQ40" s="37"/>
      <c r="CR40" s="37"/>
      <c r="CT40" s="37"/>
      <c r="CU40" s="37"/>
      <c r="CV40" s="37"/>
      <c r="CW40" s="37"/>
      <c r="CX40" s="37"/>
      <c r="CY40" s="37"/>
      <c r="CZ40" s="37"/>
      <c r="DA40" s="37"/>
      <c r="DB40" s="37"/>
      <c r="DC40" s="37"/>
      <c r="DD40" s="37"/>
      <c r="DE40" s="37"/>
      <c r="DF40" s="37"/>
      <c r="DG40" s="37"/>
      <c r="DH40" s="37"/>
      <c r="DI40" s="37"/>
      <c r="DJ40" s="37"/>
      <c r="DK40" s="37"/>
      <c r="DL40" s="37"/>
      <c r="DM40" s="37"/>
      <c r="DN40" s="37"/>
      <c r="DO40" s="37"/>
      <c r="DP40" s="37"/>
      <c r="DQ40" s="37"/>
      <c r="DR40" s="37"/>
    </row>
    <row r="41" spans="1:122" ht="12.95" customHeight="1" x14ac:dyDescent="0.25">
      <c r="A41" s="191"/>
      <c r="B41" s="23">
        <f t="shared" si="1"/>
        <v>41299</v>
      </c>
      <c r="C41" s="24">
        <f t="shared" si="2"/>
        <v>41299</v>
      </c>
      <c r="D41" s="25"/>
      <c r="E41" s="30"/>
      <c r="F41" s="23">
        <f t="shared" si="3"/>
        <v>41330</v>
      </c>
      <c r="G41" s="24">
        <f t="shared" si="4"/>
        <v>41330</v>
      </c>
      <c r="H41" s="25"/>
      <c r="I41" s="30"/>
      <c r="J41" s="23">
        <f t="shared" si="5"/>
        <v>41358</v>
      </c>
      <c r="K41" s="24">
        <f t="shared" si="6"/>
        <v>41358</v>
      </c>
      <c r="L41" s="25"/>
      <c r="M41" s="30"/>
      <c r="N41" s="23">
        <f t="shared" si="7"/>
        <v>41389</v>
      </c>
      <c r="O41" s="24">
        <f t="shared" si="8"/>
        <v>41389</v>
      </c>
      <c r="P41" s="25"/>
      <c r="Q41" s="30"/>
      <c r="R41" s="23">
        <f t="shared" si="9"/>
        <v>41419</v>
      </c>
      <c r="S41" s="24">
        <f t="shared" si="10"/>
        <v>41419</v>
      </c>
      <c r="T41" s="25"/>
      <c r="U41" s="30"/>
      <c r="V41" s="23">
        <f t="shared" si="11"/>
        <v>41450</v>
      </c>
      <c r="W41" s="24">
        <f t="shared" si="12"/>
        <v>41450</v>
      </c>
      <c r="X41" s="25"/>
      <c r="Y41" s="30"/>
      <c r="Z41" s="23">
        <f t="shared" si="13"/>
        <v>41480</v>
      </c>
      <c r="AA41" s="24">
        <f t="shared" si="14"/>
        <v>41480</v>
      </c>
      <c r="AB41" s="25"/>
      <c r="AC41" s="30"/>
      <c r="AD41" s="23">
        <f t="shared" si="15"/>
        <v>41511</v>
      </c>
      <c r="AE41" s="24">
        <f t="shared" si="16"/>
        <v>41511</v>
      </c>
      <c r="AF41" s="25"/>
      <c r="AG41" s="30"/>
      <c r="AH41" s="23">
        <f t="shared" si="17"/>
        <v>41542</v>
      </c>
      <c r="AI41" s="24">
        <f t="shared" si="18"/>
        <v>41542</v>
      </c>
      <c r="AJ41" s="25"/>
      <c r="AK41" s="30"/>
      <c r="AL41" s="23">
        <f t="shared" si="19"/>
        <v>41572</v>
      </c>
      <c r="AM41" s="24">
        <f t="shared" si="20"/>
        <v>41572</v>
      </c>
      <c r="AN41" s="25"/>
      <c r="AO41" s="30"/>
      <c r="AP41" s="23">
        <f t="shared" si="21"/>
        <v>41603</v>
      </c>
      <c r="AQ41" s="24">
        <f t="shared" si="22"/>
        <v>41603</v>
      </c>
      <c r="AR41" s="25"/>
      <c r="AS41" s="30"/>
      <c r="AT41" s="23">
        <f t="shared" si="23"/>
        <v>41633</v>
      </c>
      <c r="AU41" s="24">
        <f t="shared" si="24"/>
        <v>41633</v>
      </c>
      <c r="AV41" s="27"/>
      <c r="AW41" s="31"/>
      <c r="AX41" s="19"/>
      <c r="AY41" s="268"/>
      <c r="AZ41" s="268"/>
      <c r="BA41" s="268"/>
      <c r="BB41" s="268"/>
      <c r="BC41" s="268"/>
      <c r="BD41" s="268"/>
      <c r="BE41" s="268"/>
      <c r="BF41" s="268"/>
      <c r="BG41" s="268"/>
      <c r="BH41" s="57" t="s">
        <v>67</v>
      </c>
      <c r="BI41" s="193"/>
      <c r="BJ41" s="193"/>
      <c r="BK41" s="193"/>
      <c r="BL41" s="269" t="s">
        <v>101</v>
      </c>
      <c r="BM41" s="269"/>
      <c r="BN41" s="84"/>
      <c r="BT41" s="37"/>
      <c r="BU41" s="37"/>
      <c r="BV41" s="37"/>
      <c r="BW41" s="37"/>
      <c r="BX41" s="37"/>
      <c r="BY41" s="37"/>
      <c r="BZ41" s="37"/>
      <c r="CA41" s="37"/>
      <c r="CB41" s="37"/>
      <c r="CC41" s="37"/>
      <c r="CD41" s="37"/>
      <c r="CE41" s="37"/>
      <c r="CF41" s="37"/>
      <c r="CG41" s="37"/>
      <c r="CH41" s="37"/>
      <c r="CI41" s="37"/>
      <c r="CJ41" s="37"/>
      <c r="CK41" s="37"/>
      <c r="CL41" s="37"/>
      <c r="CM41" s="37"/>
      <c r="CN41" s="37"/>
      <c r="CO41" s="37"/>
      <c r="CP41" s="37"/>
      <c r="CQ41" s="37"/>
      <c r="CR41" s="37"/>
      <c r="CS41" s="37"/>
      <c r="CT41" s="37"/>
      <c r="CU41" s="37"/>
      <c r="CV41" s="37"/>
      <c r="CW41" s="37"/>
      <c r="CX41" s="37"/>
      <c r="CY41" s="37"/>
      <c r="CZ41" s="37"/>
      <c r="DA41" s="37"/>
      <c r="DB41" s="37"/>
      <c r="DC41" s="37"/>
      <c r="DD41" s="37"/>
      <c r="DE41" s="37"/>
      <c r="DF41" s="37"/>
      <c r="DG41" s="37"/>
      <c r="DH41" s="37"/>
      <c r="DI41" s="37"/>
      <c r="DJ41" s="37"/>
      <c r="DK41" s="37"/>
      <c r="DL41" s="37"/>
      <c r="DM41" s="37"/>
      <c r="DN41" s="37"/>
      <c r="DO41" s="37"/>
      <c r="DP41" s="37"/>
      <c r="DQ41" s="37"/>
      <c r="DR41" s="37"/>
    </row>
    <row r="42" spans="1:122" ht="12.95" customHeight="1" x14ac:dyDescent="0.25">
      <c r="A42" s="191"/>
      <c r="B42" s="23">
        <f t="shared" si="1"/>
        <v>41300</v>
      </c>
      <c r="C42" s="24">
        <f t="shared" si="2"/>
        <v>41300</v>
      </c>
      <c r="D42" s="25"/>
      <c r="E42" s="30"/>
      <c r="F42" s="23">
        <f t="shared" si="3"/>
        <v>41331</v>
      </c>
      <c r="G42" s="24">
        <f t="shared" si="4"/>
        <v>41331</v>
      </c>
      <c r="H42" s="25"/>
      <c r="I42" s="30"/>
      <c r="J42" s="23">
        <f t="shared" si="5"/>
        <v>41359</v>
      </c>
      <c r="K42" s="24">
        <f t="shared" si="6"/>
        <v>41359</v>
      </c>
      <c r="L42" s="25"/>
      <c r="M42" s="30"/>
      <c r="N42" s="23">
        <f t="shared" si="7"/>
        <v>41390</v>
      </c>
      <c r="O42" s="24">
        <f t="shared" si="8"/>
        <v>41390</v>
      </c>
      <c r="P42" s="25"/>
      <c r="Q42" s="30"/>
      <c r="R42" s="23">
        <f t="shared" si="9"/>
        <v>41420</v>
      </c>
      <c r="S42" s="24">
        <f t="shared" si="10"/>
        <v>41420</v>
      </c>
      <c r="T42" s="25"/>
      <c r="U42" s="30"/>
      <c r="V42" s="23">
        <f t="shared" si="11"/>
        <v>41451</v>
      </c>
      <c r="W42" s="24">
        <f t="shared" si="12"/>
        <v>41451</v>
      </c>
      <c r="X42" s="25"/>
      <c r="Y42" s="30"/>
      <c r="Z42" s="23">
        <f t="shared" si="13"/>
        <v>41481</v>
      </c>
      <c r="AA42" s="24">
        <f t="shared" si="14"/>
        <v>41481</v>
      </c>
      <c r="AB42" s="25"/>
      <c r="AC42" s="30"/>
      <c r="AD42" s="23">
        <f t="shared" si="15"/>
        <v>41512</v>
      </c>
      <c r="AE42" s="24">
        <f t="shared" si="16"/>
        <v>41512</v>
      </c>
      <c r="AF42" s="25"/>
      <c r="AG42" s="30"/>
      <c r="AH42" s="23">
        <f t="shared" si="17"/>
        <v>41543</v>
      </c>
      <c r="AI42" s="24">
        <f t="shared" si="18"/>
        <v>41543</v>
      </c>
      <c r="AJ42" s="25"/>
      <c r="AK42" s="30"/>
      <c r="AL42" s="23">
        <f t="shared" si="19"/>
        <v>41573</v>
      </c>
      <c r="AM42" s="24">
        <f t="shared" si="20"/>
        <v>41573</v>
      </c>
      <c r="AN42" s="25"/>
      <c r="AO42" s="30"/>
      <c r="AP42" s="23">
        <f t="shared" si="21"/>
        <v>41604</v>
      </c>
      <c r="AQ42" s="24">
        <f t="shared" si="22"/>
        <v>41604</v>
      </c>
      <c r="AR42" s="25"/>
      <c r="AS42" s="30"/>
      <c r="AT42" s="23">
        <f t="shared" si="23"/>
        <v>41634</v>
      </c>
      <c r="AU42" s="24">
        <f t="shared" si="24"/>
        <v>41634</v>
      </c>
      <c r="AV42" s="27"/>
      <c r="AW42" s="31"/>
      <c r="AX42" s="19"/>
      <c r="AY42" s="19"/>
      <c r="AZ42" s="19"/>
      <c r="BA42" s="19"/>
      <c r="BB42" s="19"/>
      <c r="BC42" s="19"/>
      <c r="BD42" s="19"/>
      <c r="BE42" s="19"/>
      <c r="BF42" s="19"/>
      <c r="BG42" s="19"/>
      <c r="BH42" s="7"/>
      <c r="BI42" s="34"/>
      <c r="BJ42" s="7"/>
      <c r="BK42" s="19"/>
      <c r="BL42" s="19"/>
      <c r="BM42" s="34"/>
      <c r="BN42" s="155"/>
      <c r="BT42" s="37"/>
      <c r="BU42" s="37"/>
      <c r="BV42" s="37"/>
      <c r="BW42" s="37"/>
      <c r="BX42" s="37"/>
      <c r="BY42" s="37"/>
      <c r="BZ42" s="37"/>
      <c r="CA42" s="37"/>
      <c r="CB42" s="37"/>
      <c r="CC42" s="37"/>
      <c r="CD42" s="37"/>
      <c r="CE42" s="37"/>
      <c r="CF42" s="37"/>
      <c r="CG42" s="37"/>
      <c r="CH42" s="37"/>
      <c r="CI42" s="37"/>
      <c r="CJ42" s="37"/>
      <c r="CK42" s="37"/>
      <c r="CL42" s="37"/>
      <c r="CM42" s="37"/>
      <c r="CN42" s="37"/>
      <c r="CO42" s="37"/>
      <c r="CP42" s="37"/>
      <c r="CQ42" s="37"/>
      <c r="CR42" s="37"/>
      <c r="CS42" s="37"/>
      <c r="CT42" s="37"/>
      <c r="CU42" s="37"/>
      <c r="CV42" s="37"/>
      <c r="CW42" s="37"/>
      <c r="CX42" s="37"/>
      <c r="CY42" s="37"/>
      <c r="CZ42" s="37"/>
      <c r="DA42" s="37"/>
      <c r="DB42" s="37"/>
      <c r="DC42" s="37"/>
      <c r="DD42" s="37"/>
      <c r="DE42" s="37"/>
      <c r="DF42" s="37"/>
      <c r="DG42" s="37"/>
      <c r="DH42" s="37"/>
      <c r="DI42" s="37"/>
      <c r="DJ42" s="37"/>
      <c r="DK42" s="37"/>
      <c r="DL42" s="37"/>
      <c r="DM42" s="37"/>
      <c r="DN42" s="37"/>
      <c r="DO42" s="37"/>
      <c r="DP42" s="37"/>
      <c r="DQ42" s="37"/>
      <c r="DR42" s="37"/>
    </row>
    <row r="43" spans="1:122" ht="12.95" customHeight="1" x14ac:dyDescent="0.25">
      <c r="A43" s="191"/>
      <c r="B43" s="23">
        <f t="shared" si="1"/>
        <v>41301</v>
      </c>
      <c r="C43" s="24">
        <f t="shared" si="2"/>
        <v>41301</v>
      </c>
      <c r="D43" s="25"/>
      <c r="E43" s="30"/>
      <c r="F43" s="23">
        <f t="shared" si="3"/>
        <v>41332</v>
      </c>
      <c r="G43" s="24">
        <f t="shared" si="4"/>
        <v>41332</v>
      </c>
      <c r="H43" s="25"/>
      <c r="I43" s="30"/>
      <c r="J43" s="23">
        <f t="shared" si="5"/>
        <v>41360</v>
      </c>
      <c r="K43" s="24">
        <f t="shared" si="6"/>
        <v>41360</v>
      </c>
      <c r="L43" s="25"/>
      <c r="M43" s="30"/>
      <c r="N43" s="23">
        <f t="shared" si="7"/>
        <v>41391</v>
      </c>
      <c r="O43" s="24">
        <f t="shared" si="8"/>
        <v>41391</v>
      </c>
      <c r="P43" s="25"/>
      <c r="Q43" s="30"/>
      <c r="R43" s="23">
        <f t="shared" si="9"/>
        <v>41421</v>
      </c>
      <c r="S43" s="24">
        <f t="shared" si="10"/>
        <v>41421</v>
      </c>
      <c r="T43" s="25"/>
      <c r="U43" s="30"/>
      <c r="V43" s="23">
        <f t="shared" si="11"/>
        <v>41452</v>
      </c>
      <c r="W43" s="24">
        <f t="shared" si="12"/>
        <v>41452</v>
      </c>
      <c r="X43" s="25"/>
      <c r="Y43" s="30"/>
      <c r="Z43" s="23">
        <f t="shared" si="13"/>
        <v>41482</v>
      </c>
      <c r="AA43" s="24">
        <f t="shared" si="14"/>
        <v>41482</v>
      </c>
      <c r="AB43" s="25"/>
      <c r="AC43" s="30"/>
      <c r="AD43" s="23">
        <f t="shared" si="15"/>
        <v>41513</v>
      </c>
      <c r="AE43" s="24">
        <f t="shared" si="16"/>
        <v>41513</v>
      </c>
      <c r="AF43" s="25"/>
      <c r="AG43" s="30"/>
      <c r="AH43" s="23">
        <f t="shared" si="17"/>
        <v>41544</v>
      </c>
      <c r="AI43" s="24">
        <f t="shared" si="18"/>
        <v>41544</v>
      </c>
      <c r="AJ43" s="25"/>
      <c r="AK43" s="30"/>
      <c r="AL43" s="23">
        <f t="shared" si="19"/>
        <v>41574</v>
      </c>
      <c r="AM43" s="24">
        <f t="shared" si="20"/>
        <v>41574</v>
      </c>
      <c r="AN43" s="25"/>
      <c r="AO43" s="30"/>
      <c r="AP43" s="23">
        <f t="shared" si="21"/>
        <v>41605</v>
      </c>
      <c r="AQ43" s="24">
        <f t="shared" si="22"/>
        <v>41605</v>
      </c>
      <c r="AR43" s="25"/>
      <c r="AS43" s="30"/>
      <c r="AT43" s="23">
        <f t="shared" si="23"/>
        <v>41635</v>
      </c>
      <c r="AU43" s="24">
        <f t="shared" si="24"/>
        <v>41635</v>
      </c>
      <c r="AV43" s="27"/>
      <c r="AW43" s="31"/>
      <c r="AX43" s="19"/>
      <c r="AY43" s="19"/>
      <c r="AZ43" s="19"/>
      <c r="BA43" s="19"/>
      <c r="BB43" s="19"/>
      <c r="BC43" s="19"/>
      <c r="BD43" s="19"/>
      <c r="BE43" s="19"/>
      <c r="BF43" s="19"/>
      <c r="BG43" s="19"/>
      <c r="BH43" s="7"/>
      <c r="BI43" s="34"/>
      <c r="BJ43" s="7"/>
      <c r="BK43" s="19"/>
      <c r="BL43" s="19"/>
      <c r="BM43" s="34"/>
      <c r="BN43" s="155"/>
      <c r="BT43" s="37"/>
      <c r="BU43" s="37"/>
      <c r="BV43" s="37"/>
      <c r="BW43" s="37"/>
      <c r="BX43" s="37"/>
      <c r="BY43" s="37"/>
      <c r="BZ43" s="37"/>
      <c r="CA43" s="37"/>
      <c r="CB43" s="37"/>
      <c r="CC43" s="37"/>
      <c r="CD43" s="37"/>
      <c r="CE43" s="37"/>
      <c r="CF43" s="37"/>
      <c r="CG43" s="37"/>
      <c r="CH43" s="37"/>
      <c r="CI43" s="37"/>
      <c r="CJ43" s="37"/>
      <c r="CK43" s="37"/>
      <c r="CL43" s="37"/>
      <c r="CM43" s="37"/>
      <c r="CN43" s="37"/>
      <c r="CO43" s="37"/>
      <c r="CP43" s="37"/>
      <c r="CQ43" s="37"/>
      <c r="CR43" s="37"/>
      <c r="CS43" s="37"/>
      <c r="CT43" s="37"/>
      <c r="CU43" s="37"/>
      <c r="CV43" s="37"/>
      <c r="CW43" s="37"/>
      <c r="CX43" s="37"/>
      <c r="CY43" s="37"/>
      <c r="CZ43" s="37"/>
      <c r="DA43" s="37"/>
      <c r="DB43" s="37"/>
      <c r="DC43" s="37"/>
      <c r="DD43" s="37"/>
      <c r="DE43" s="37"/>
      <c r="DF43" s="37"/>
      <c r="DG43" s="37"/>
      <c r="DH43" s="37"/>
      <c r="DI43" s="37"/>
      <c r="DJ43" s="37"/>
      <c r="DK43" s="37"/>
      <c r="DL43" s="37"/>
      <c r="DM43" s="37"/>
      <c r="DN43" s="37"/>
      <c r="DO43" s="37"/>
      <c r="DP43" s="37"/>
      <c r="DQ43" s="37"/>
      <c r="DR43" s="37"/>
    </row>
    <row r="44" spans="1:122" ht="12.95" customHeight="1" x14ac:dyDescent="0.25">
      <c r="A44" s="191"/>
      <c r="B44" s="23">
        <f t="shared" si="1"/>
        <v>41302</v>
      </c>
      <c r="C44" s="24">
        <f t="shared" si="2"/>
        <v>41302</v>
      </c>
      <c r="D44" s="25"/>
      <c r="E44" s="30"/>
      <c r="F44" s="23">
        <f t="shared" si="3"/>
        <v>41333</v>
      </c>
      <c r="G44" s="24">
        <f t="shared" si="4"/>
        <v>41333</v>
      </c>
      <c r="H44" s="25"/>
      <c r="I44" s="30"/>
      <c r="J44" s="23">
        <f t="shared" si="5"/>
        <v>41361</v>
      </c>
      <c r="K44" s="24">
        <f t="shared" si="6"/>
        <v>41361</v>
      </c>
      <c r="L44" s="25"/>
      <c r="M44" s="30"/>
      <c r="N44" s="23">
        <f t="shared" si="7"/>
        <v>41392</v>
      </c>
      <c r="O44" s="24">
        <f t="shared" si="8"/>
        <v>41392</v>
      </c>
      <c r="P44" s="25"/>
      <c r="Q44" s="30"/>
      <c r="R44" s="23">
        <f t="shared" si="9"/>
        <v>41422</v>
      </c>
      <c r="S44" s="24">
        <f t="shared" si="10"/>
        <v>41422</v>
      </c>
      <c r="T44" s="25"/>
      <c r="U44" s="30"/>
      <c r="V44" s="23">
        <f t="shared" si="11"/>
        <v>41453</v>
      </c>
      <c r="W44" s="24">
        <f t="shared" si="12"/>
        <v>41453</v>
      </c>
      <c r="X44" s="25"/>
      <c r="Y44" s="30"/>
      <c r="Z44" s="23">
        <f t="shared" si="13"/>
        <v>41483</v>
      </c>
      <c r="AA44" s="24">
        <f t="shared" si="14"/>
        <v>41483</v>
      </c>
      <c r="AB44" s="25"/>
      <c r="AC44" s="30"/>
      <c r="AD44" s="23">
        <f t="shared" si="15"/>
        <v>41514</v>
      </c>
      <c r="AE44" s="24">
        <f t="shared" si="16"/>
        <v>41514</v>
      </c>
      <c r="AF44" s="25"/>
      <c r="AG44" s="30"/>
      <c r="AH44" s="23">
        <f t="shared" si="17"/>
        <v>41545</v>
      </c>
      <c r="AI44" s="24">
        <f t="shared" si="18"/>
        <v>41545</v>
      </c>
      <c r="AJ44" s="25"/>
      <c r="AK44" s="30"/>
      <c r="AL44" s="23">
        <f t="shared" si="19"/>
        <v>41575</v>
      </c>
      <c r="AM44" s="24">
        <f t="shared" si="20"/>
        <v>41575</v>
      </c>
      <c r="AN44" s="25"/>
      <c r="AO44" s="30"/>
      <c r="AP44" s="23">
        <f t="shared" si="21"/>
        <v>41606</v>
      </c>
      <c r="AQ44" s="24">
        <f t="shared" si="22"/>
        <v>41606</v>
      </c>
      <c r="AR44" s="25"/>
      <c r="AS44" s="30"/>
      <c r="AT44" s="23">
        <f t="shared" si="23"/>
        <v>41636</v>
      </c>
      <c r="AU44" s="24">
        <f t="shared" si="24"/>
        <v>41636</v>
      </c>
      <c r="AV44" s="27"/>
      <c r="AW44" s="31"/>
      <c r="AX44" s="19"/>
      <c r="AY44" s="19"/>
      <c r="AZ44" s="19"/>
      <c r="BA44" s="19"/>
      <c r="BB44" s="19"/>
      <c r="BC44" s="19"/>
      <c r="BD44" s="19"/>
      <c r="BE44" s="19"/>
      <c r="BF44" s="19"/>
      <c r="BG44" s="19"/>
      <c r="BH44" s="7"/>
      <c r="BI44" s="7"/>
      <c r="BJ44" s="7"/>
      <c r="BK44" s="19"/>
      <c r="BL44" s="19"/>
      <c r="BM44" s="7"/>
      <c r="BN44" s="155"/>
      <c r="BT44" s="37"/>
      <c r="BU44" s="37"/>
      <c r="BV44" s="37"/>
      <c r="BW44" s="37"/>
      <c r="BX44" s="37"/>
      <c r="BY44" s="37"/>
      <c r="BZ44" s="37"/>
      <c r="CA44" s="37"/>
      <c r="CB44" s="37"/>
      <c r="CC44" s="37"/>
      <c r="CD44" s="37"/>
      <c r="CE44" s="37"/>
      <c r="CF44" s="37"/>
      <c r="CG44" s="37"/>
      <c r="CH44" s="37"/>
      <c r="CI44" s="37"/>
      <c r="CJ44" s="37"/>
      <c r="CK44" s="37"/>
      <c r="CL44" s="37"/>
      <c r="CM44" s="37"/>
      <c r="CN44" s="37"/>
      <c r="CO44" s="37"/>
      <c r="CP44" s="37"/>
      <c r="CQ44" s="37"/>
      <c r="CR44" s="37"/>
      <c r="CS44" s="37"/>
      <c r="CT44" s="37"/>
      <c r="CU44" s="37"/>
      <c r="CV44" s="37"/>
      <c r="CW44" s="37"/>
      <c r="CX44" s="37"/>
      <c r="CY44" s="37"/>
      <c r="CZ44" s="37"/>
      <c r="DA44" s="37"/>
      <c r="DB44" s="37"/>
      <c r="DC44" s="37"/>
      <c r="DD44" s="37"/>
      <c r="DE44" s="37"/>
      <c r="DF44" s="37"/>
      <c r="DG44" s="37"/>
      <c r="DH44" s="37"/>
      <c r="DI44" s="37"/>
      <c r="DJ44" s="37"/>
      <c r="DK44" s="37"/>
      <c r="DL44" s="37"/>
      <c r="DM44" s="37"/>
      <c r="DN44" s="37"/>
      <c r="DO44" s="37"/>
      <c r="DP44" s="37"/>
      <c r="DQ44" s="37"/>
      <c r="DR44" s="37"/>
    </row>
    <row r="45" spans="1:122" ht="12.95" customHeight="1" x14ac:dyDescent="0.25">
      <c r="A45" s="191"/>
      <c r="B45" s="23">
        <f t="shared" si="1"/>
        <v>41303</v>
      </c>
      <c r="C45" s="24">
        <f t="shared" si="2"/>
        <v>41303</v>
      </c>
      <c r="D45" s="25"/>
      <c r="E45" s="30"/>
      <c r="F45" s="23" t="str">
        <f t="shared" si="3"/>
        <v/>
      </c>
      <c r="G45" s="24" t="str">
        <f t="shared" si="4"/>
        <v/>
      </c>
      <c r="H45" s="25"/>
      <c r="I45" s="30"/>
      <c r="J45" s="23">
        <f t="shared" si="5"/>
        <v>41362</v>
      </c>
      <c r="K45" s="24">
        <f t="shared" si="6"/>
        <v>41362</v>
      </c>
      <c r="L45" s="25"/>
      <c r="M45" s="30"/>
      <c r="N45" s="23">
        <f t="shared" si="7"/>
        <v>41393</v>
      </c>
      <c r="O45" s="24">
        <f t="shared" si="8"/>
        <v>41393</v>
      </c>
      <c r="P45" s="25"/>
      <c r="Q45" s="30"/>
      <c r="R45" s="23">
        <f t="shared" si="9"/>
        <v>41423</v>
      </c>
      <c r="S45" s="24">
        <f t="shared" si="10"/>
        <v>41423</v>
      </c>
      <c r="T45" s="25"/>
      <c r="U45" s="30"/>
      <c r="V45" s="23">
        <f t="shared" si="11"/>
        <v>41454</v>
      </c>
      <c r="W45" s="24">
        <f t="shared" si="12"/>
        <v>41454</v>
      </c>
      <c r="X45" s="25"/>
      <c r="Y45" s="30"/>
      <c r="Z45" s="23">
        <f t="shared" si="13"/>
        <v>41484</v>
      </c>
      <c r="AA45" s="24">
        <f t="shared" si="14"/>
        <v>41484</v>
      </c>
      <c r="AB45" s="25"/>
      <c r="AC45" s="30"/>
      <c r="AD45" s="23">
        <f t="shared" si="15"/>
        <v>41515</v>
      </c>
      <c r="AE45" s="24">
        <f t="shared" si="16"/>
        <v>41515</v>
      </c>
      <c r="AF45" s="25"/>
      <c r="AG45" s="30"/>
      <c r="AH45" s="23">
        <f t="shared" si="17"/>
        <v>41546</v>
      </c>
      <c r="AI45" s="24">
        <f t="shared" si="18"/>
        <v>41546</v>
      </c>
      <c r="AJ45" s="25"/>
      <c r="AK45" s="30"/>
      <c r="AL45" s="23">
        <f t="shared" si="19"/>
        <v>41576</v>
      </c>
      <c r="AM45" s="24">
        <f t="shared" si="20"/>
        <v>41576</v>
      </c>
      <c r="AN45" s="25"/>
      <c r="AO45" s="30"/>
      <c r="AP45" s="23">
        <f t="shared" si="21"/>
        <v>41607</v>
      </c>
      <c r="AQ45" s="24">
        <f t="shared" si="22"/>
        <v>41607</v>
      </c>
      <c r="AR45" s="25"/>
      <c r="AS45" s="30"/>
      <c r="AT45" s="23">
        <f t="shared" si="23"/>
        <v>41637</v>
      </c>
      <c r="AU45" s="24">
        <f t="shared" si="24"/>
        <v>41637</v>
      </c>
      <c r="AV45" s="27"/>
      <c r="AW45" s="31"/>
      <c r="AX45" s="19"/>
      <c r="AY45" s="19"/>
      <c r="AZ45" s="19"/>
      <c r="BA45" s="19"/>
      <c r="BB45" s="19"/>
      <c r="BC45" s="19"/>
      <c r="BD45" s="19"/>
      <c r="BE45" s="19"/>
      <c r="BF45" s="19"/>
      <c r="BG45" s="19"/>
      <c r="BH45" s="7"/>
      <c r="BI45" s="7"/>
      <c r="BJ45" s="7"/>
      <c r="BK45" s="19"/>
      <c r="BL45" s="19"/>
      <c r="BM45" s="7"/>
      <c r="BN45" s="155"/>
      <c r="BT45" s="37"/>
      <c r="BU45" s="37"/>
      <c r="BV45" s="37"/>
      <c r="BW45" s="37"/>
      <c r="BX45" s="37"/>
      <c r="BY45" s="37"/>
      <c r="BZ45" s="37"/>
      <c r="CA45" s="37"/>
      <c r="CB45" s="37"/>
      <c r="CC45" s="37"/>
      <c r="CD45" s="37"/>
      <c r="CE45" s="37"/>
      <c r="CF45" s="37"/>
      <c r="CG45" s="37"/>
      <c r="CH45" s="37"/>
      <c r="CI45" s="37"/>
      <c r="CJ45" s="37"/>
      <c r="CK45" s="37"/>
      <c r="CL45" s="37"/>
      <c r="CM45" s="37"/>
      <c r="CN45" s="37"/>
      <c r="CO45" s="37"/>
      <c r="CP45" s="37"/>
      <c r="CQ45" s="37"/>
      <c r="CR45" s="37"/>
      <c r="CS45" s="37"/>
      <c r="CT45" s="37"/>
      <c r="CU45" s="37"/>
      <c r="CV45" s="37"/>
      <c r="CW45" s="37"/>
      <c r="CX45" s="37"/>
      <c r="CY45" s="37"/>
      <c r="CZ45" s="37"/>
      <c r="DA45" s="37"/>
      <c r="DB45" s="37"/>
      <c r="DC45" s="37"/>
      <c r="DD45" s="37"/>
      <c r="DE45" s="37"/>
      <c r="DF45" s="37"/>
      <c r="DG45" s="37"/>
      <c r="DH45" s="37"/>
      <c r="DI45" s="37"/>
      <c r="DJ45" s="37"/>
      <c r="DK45" s="37"/>
      <c r="DL45" s="37"/>
      <c r="DM45" s="37"/>
      <c r="DN45" s="37"/>
      <c r="DO45" s="37"/>
      <c r="DP45" s="37"/>
      <c r="DQ45" s="37"/>
      <c r="DR45" s="37"/>
    </row>
    <row r="46" spans="1:122" ht="12.95" customHeight="1" x14ac:dyDescent="0.25">
      <c r="A46" s="191"/>
      <c r="B46" s="23">
        <f t="shared" si="1"/>
        <v>41304</v>
      </c>
      <c r="C46" s="24">
        <f t="shared" si="2"/>
        <v>41304</v>
      </c>
      <c r="D46" s="25"/>
      <c r="E46" s="30"/>
      <c r="F46" s="23"/>
      <c r="G46" s="24"/>
      <c r="H46" s="25"/>
      <c r="I46" s="30"/>
      <c r="J46" s="23">
        <f t="shared" si="5"/>
        <v>41363</v>
      </c>
      <c r="K46" s="24">
        <f t="shared" si="6"/>
        <v>41363</v>
      </c>
      <c r="L46" s="25"/>
      <c r="M46" s="30"/>
      <c r="N46" s="23">
        <f t="shared" si="7"/>
        <v>41394</v>
      </c>
      <c r="O46" s="24">
        <f t="shared" si="8"/>
        <v>41394</v>
      </c>
      <c r="P46" s="25"/>
      <c r="Q46" s="30"/>
      <c r="R46" s="23">
        <f t="shared" si="9"/>
        <v>41424</v>
      </c>
      <c r="S46" s="24">
        <f t="shared" si="10"/>
        <v>41424</v>
      </c>
      <c r="T46" s="25"/>
      <c r="U46" s="30"/>
      <c r="V46" s="23">
        <f t="shared" si="11"/>
        <v>41455</v>
      </c>
      <c r="W46" s="24">
        <f t="shared" si="12"/>
        <v>41455</v>
      </c>
      <c r="X46" s="25"/>
      <c r="Y46" s="30"/>
      <c r="Z46" s="23">
        <f t="shared" si="13"/>
        <v>41485</v>
      </c>
      <c r="AA46" s="24">
        <f t="shared" si="14"/>
        <v>41485</v>
      </c>
      <c r="AB46" s="25"/>
      <c r="AC46" s="30"/>
      <c r="AD46" s="23">
        <f t="shared" si="15"/>
        <v>41516</v>
      </c>
      <c r="AE46" s="24">
        <f t="shared" si="16"/>
        <v>41516</v>
      </c>
      <c r="AF46" s="25"/>
      <c r="AG46" s="30"/>
      <c r="AH46" s="23">
        <f t="shared" si="17"/>
        <v>41547</v>
      </c>
      <c r="AI46" s="24">
        <f t="shared" si="18"/>
        <v>41547</v>
      </c>
      <c r="AJ46" s="25"/>
      <c r="AK46" s="30"/>
      <c r="AL46" s="23">
        <f t="shared" si="19"/>
        <v>41577</v>
      </c>
      <c r="AM46" s="24">
        <f t="shared" si="20"/>
        <v>41577</v>
      </c>
      <c r="AN46" s="25"/>
      <c r="AO46" s="30"/>
      <c r="AP46" s="23">
        <f t="shared" si="21"/>
        <v>41608</v>
      </c>
      <c r="AQ46" s="24">
        <f t="shared" si="22"/>
        <v>41608</v>
      </c>
      <c r="AR46" s="25"/>
      <c r="AS46" s="30"/>
      <c r="AT46" s="23">
        <f t="shared" si="23"/>
        <v>41638</v>
      </c>
      <c r="AU46" s="24">
        <f t="shared" si="24"/>
        <v>41638</v>
      </c>
      <c r="AV46" s="27"/>
      <c r="AW46" s="31"/>
      <c r="AX46" s="19"/>
      <c r="AY46" s="19"/>
      <c r="AZ46" s="19"/>
      <c r="BA46" s="19"/>
      <c r="BB46" s="19"/>
      <c r="BC46" s="19"/>
      <c r="BD46" s="19"/>
      <c r="BE46" s="19"/>
      <c r="BF46" s="19"/>
      <c r="BG46" s="19"/>
      <c r="BH46" s="7"/>
      <c r="BI46" s="7"/>
      <c r="BJ46" s="7"/>
      <c r="BK46" s="19"/>
      <c r="BL46" s="19"/>
      <c r="BM46" s="7"/>
      <c r="BN46" s="155"/>
      <c r="BT46" s="37"/>
      <c r="BU46" s="37"/>
      <c r="BV46" s="37"/>
      <c r="BW46" s="37"/>
      <c r="BX46" s="37"/>
      <c r="BY46" s="37"/>
      <c r="BZ46" s="37"/>
      <c r="CA46" s="37"/>
      <c r="CB46" s="37"/>
      <c r="CC46" s="37"/>
      <c r="CD46" s="37"/>
      <c r="CE46" s="37"/>
      <c r="CF46" s="37"/>
      <c r="CG46" s="37"/>
      <c r="CH46" s="37"/>
      <c r="CI46" s="37"/>
      <c r="CJ46" s="37"/>
      <c r="CK46" s="37"/>
      <c r="CL46" s="37"/>
      <c r="CM46" s="37"/>
      <c r="CN46" s="37"/>
      <c r="CO46" s="37"/>
      <c r="CP46" s="37"/>
      <c r="CQ46" s="37"/>
      <c r="CR46" s="37"/>
      <c r="CS46" s="37"/>
      <c r="CT46" s="37"/>
      <c r="CU46" s="37"/>
      <c r="CV46" s="37"/>
      <c r="CW46" s="37"/>
      <c r="CX46" s="37"/>
      <c r="CY46" s="37"/>
      <c r="CZ46" s="37"/>
      <c r="DA46" s="37"/>
      <c r="DB46" s="37"/>
      <c r="DC46" s="37"/>
      <c r="DD46" s="37"/>
      <c r="DE46" s="37"/>
      <c r="DF46" s="37"/>
      <c r="DG46" s="37"/>
      <c r="DH46" s="37"/>
      <c r="DI46" s="37"/>
      <c r="DJ46" s="37"/>
      <c r="DK46" s="37"/>
      <c r="DL46" s="37"/>
      <c r="DM46" s="37"/>
      <c r="DN46" s="37"/>
      <c r="DO46" s="37"/>
      <c r="DP46" s="37"/>
      <c r="DQ46" s="37"/>
      <c r="DR46" s="37"/>
    </row>
    <row r="47" spans="1:122" ht="12.75" customHeight="1" x14ac:dyDescent="0.25">
      <c r="A47" s="191"/>
      <c r="B47" s="23">
        <f t="shared" si="1"/>
        <v>41305</v>
      </c>
      <c r="C47" s="24">
        <f t="shared" si="2"/>
        <v>41305</v>
      </c>
      <c r="D47" s="25"/>
      <c r="E47" s="35"/>
      <c r="F47" s="23"/>
      <c r="G47" s="24"/>
      <c r="H47" s="25"/>
      <c r="I47" s="35"/>
      <c r="J47" s="23">
        <f t="shared" si="5"/>
        <v>41364</v>
      </c>
      <c r="K47" s="24">
        <f>IF(MONTH(K46+1)=K$16,K46+1,"")</f>
        <v>41364</v>
      </c>
      <c r="L47" s="25"/>
      <c r="M47" s="35"/>
      <c r="N47" s="23"/>
      <c r="O47" s="24"/>
      <c r="P47" s="25"/>
      <c r="Q47" s="35"/>
      <c r="R47" s="23">
        <f t="shared" si="9"/>
        <v>41425</v>
      </c>
      <c r="S47" s="24">
        <f t="shared" si="10"/>
        <v>41425</v>
      </c>
      <c r="T47" s="25"/>
      <c r="U47" s="35"/>
      <c r="V47" s="23"/>
      <c r="W47" s="24"/>
      <c r="X47" s="25"/>
      <c r="Y47" s="35"/>
      <c r="Z47" s="23">
        <f t="shared" si="13"/>
        <v>41486</v>
      </c>
      <c r="AA47" s="24">
        <f t="shared" si="14"/>
        <v>41486</v>
      </c>
      <c r="AB47" s="25"/>
      <c r="AC47" s="35"/>
      <c r="AD47" s="23">
        <f t="shared" si="15"/>
        <v>41517</v>
      </c>
      <c r="AE47" s="24">
        <f t="shared" si="16"/>
        <v>41517</v>
      </c>
      <c r="AF47" s="25"/>
      <c r="AG47" s="35"/>
      <c r="AH47" s="23"/>
      <c r="AI47" s="24"/>
      <c r="AJ47" s="25"/>
      <c r="AK47" s="35"/>
      <c r="AL47" s="23">
        <f t="shared" si="19"/>
        <v>41578</v>
      </c>
      <c r="AM47" s="24">
        <f t="shared" si="20"/>
        <v>41578</v>
      </c>
      <c r="AN47" s="25"/>
      <c r="AO47" s="35"/>
      <c r="AP47" s="23"/>
      <c r="AQ47" s="24"/>
      <c r="AR47" s="25"/>
      <c r="AS47" s="35"/>
      <c r="AT47" s="23">
        <f t="shared" si="23"/>
        <v>41639</v>
      </c>
      <c r="AU47" s="24">
        <f t="shared" si="24"/>
        <v>41639</v>
      </c>
      <c r="AV47" s="27"/>
      <c r="AW47" s="36"/>
      <c r="AX47" s="7"/>
      <c r="AY47" s="7"/>
      <c r="AZ47" s="7"/>
      <c r="BA47" s="7"/>
      <c r="BB47" s="7"/>
      <c r="BC47" s="7"/>
      <c r="BD47" s="7"/>
      <c r="BE47" s="7"/>
      <c r="BF47" s="7"/>
      <c r="BG47" s="7"/>
      <c r="BH47" s="7"/>
      <c r="BI47" s="7"/>
      <c r="BJ47" s="7"/>
      <c r="BK47" s="7"/>
      <c r="BL47" s="7"/>
      <c r="BM47" s="7"/>
      <c r="BN47" s="84"/>
      <c r="BT47" s="37"/>
      <c r="BU47" s="37"/>
      <c r="BV47" s="37"/>
      <c r="BW47" s="37"/>
      <c r="BX47" s="37"/>
      <c r="BY47" s="37"/>
      <c r="BZ47" s="37"/>
      <c r="CA47" s="37"/>
      <c r="CB47" s="37"/>
      <c r="CC47" s="37"/>
      <c r="CD47" s="37"/>
      <c r="CE47" s="37"/>
      <c r="CF47" s="37"/>
      <c r="CG47" s="37"/>
      <c r="CH47" s="37"/>
      <c r="CI47" s="37"/>
      <c r="CJ47" s="37"/>
      <c r="CK47" s="37"/>
      <c r="CL47" s="37"/>
      <c r="CM47" s="37"/>
      <c r="CN47" s="37"/>
      <c r="CO47" s="37"/>
      <c r="CP47" s="37"/>
      <c r="CQ47" s="37"/>
      <c r="CR47" s="37"/>
      <c r="CS47" s="37"/>
      <c r="CT47" s="37"/>
      <c r="CU47" s="37"/>
      <c r="CV47" s="37"/>
      <c r="CW47" s="37"/>
      <c r="CX47" s="37"/>
      <c r="CY47" s="37"/>
      <c r="CZ47" s="37"/>
      <c r="DA47" s="37"/>
      <c r="DB47" s="37"/>
      <c r="DC47" s="37"/>
      <c r="DD47" s="37"/>
      <c r="DE47" s="37"/>
      <c r="DF47" s="37"/>
      <c r="DG47" s="37"/>
      <c r="DH47" s="37"/>
      <c r="DI47" s="37"/>
      <c r="DJ47" s="37"/>
      <c r="DK47" s="37"/>
      <c r="DL47" s="37"/>
      <c r="DM47" s="37"/>
      <c r="DN47" s="37"/>
      <c r="DO47" s="37"/>
      <c r="DP47" s="37"/>
      <c r="DQ47" s="37"/>
      <c r="DR47" s="37"/>
    </row>
    <row r="48" spans="1:122" ht="12" customHeight="1" x14ac:dyDescent="0.25">
      <c r="A48" s="76"/>
      <c r="B48" s="76"/>
      <c r="D48" s="76"/>
      <c r="F48" s="76"/>
      <c r="H48" s="76"/>
      <c r="I48" s="156"/>
      <c r="J48" s="76"/>
      <c r="L48" s="76"/>
      <c r="M48" s="156"/>
      <c r="N48" s="76"/>
      <c r="BT48" s="37"/>
      <c r="BU48" s="37"/>
      <c r="BV48" s="37"/>
      <c r="BW48" s="37"/>
      <c r="BX48" s="37"/>
      <c r="BY48" s="37"/>
      <c r="BZ48" s="37"/>
      <c r="CA48" s="37"/>
      <c r="CB48" s="37"/>
      <c r="CC48" s="37"/>
      <c r="CD48" s="37"/>
      <c r="CE48" s="37"/>
      <c r="CF48" s="37"/>
      <c r="CG48" s="37"/>
      <c r="CH48" s="37"/>
      <c r="CI48" s="37"/>
      <c r="CJ48" s="37"/>
      <c r="CK48" s="37"/>
      <c r="CL48" s="37"/>
      <c r="CM48" s="37"/>
      <c r="CN48" s="37"/>
      <c r="CO48" s="37"/>
      <c r="CP48" s="37"/>
      <c r="CQ48" s="37"/>
      <c r="CR48" s="37"/>
      <c r="CS48" s="37"/>
      <c r="CT48" s="37"/>
      <c r="CU48" s="37"/>
      <c r="CV48" s="37"/>
      <c r="CW48" s="37"/>
      <c r="CX48" s="37"/>
      <c r="CY48" s="37"/>
      <c r="CZ48" s="37"/>
      <c r="DA48" s="37"/>
      <c r="DB48" s="37"/>
      <c r="DC48" s="37"/>
      <c r="DD48" s="37"/>
      <c r="DE48" s="37"/>
      <c r="DF48" s="37"/>
      <c r="DG48" s="37"/>
      <c r="DH48" s="37"/>
      <c r="DI48" s="37"/>
      <c r="DJ48" s="37"/>
      <c r="DK48" s="37"/>
      <c r="DL48" s="37"/>
      <c r="DM48" s="37"/>
      <c r="DN48" s="37"/>
      <c r="DO48" s="37"/>
      <c r="DP48" s="37"/>
      <c r="DQ48" s="37"/>
      <c r="DR48" s="37"/>
    </row>
    <row r="49" spans="1:122" ht="12" hidden="1" customHeight="1" x14ac:dyDescent="0.25">
      <c r="A49" s="77"/>
      <c r="B49" s="77"/>
      <c r="C49" s="89"/>
      <c r="D49" s="77"/>
      <c r="E49" s="156"/>
      <c r="F49" s="77"/>
      <c r="G49" s="77"/>
      <c r="H49" s="77"/>
      <c r="I49" s="156"/>
      <c r="J49" s="79"/>
      <c r="K49" s="77"/>
      <c r="L49" s="77"/>
      <c r="M49" s="156"/>
      <c r="N49" s="77"/>
      <c r="AX49" s="157"/>
      <c r="AY49" s="157"/>
      <c r="AZ49" s="158">
        <f>SUM(D51:AV51)</f>
        <v>0</v>
      </c>
      <c r="BA49" s="159"/>
      <c r="BB49" s="159"/>
      <c r="BC49" s="273">
        <f>SUM(E51,I51,M51,Q51,U51,Y51,AC51,AG51,AK51,AO51,AS51)</f>
        <v>0</v>
      </c>
      <c r="BD49" s="273"/>
      <c r="BE49" s="158"/>
      <c r="BF49" s="158"/>
      <c r="BG49" s="158"/>
      <c r="BH49" s="158"/>
      <c r="BI49" s="158"/>
      <c r="BJ49" s="158"/>
      <c r="BK49" s="158"/>
      <c r="BL49" s="158"/>
      <c r="BM49" s="158"/>
      <c r="BN49" s="158"/>
      <c r="BT49" s="37"/>
      <c r="BU49" s="37"/>
      <c r="BV49" s="37"/>
      <c r="BW49" s="37"/>
      <c r="BX49" s="37"/>
      <c r="BY49" s="37"/>
      <c r="BZ49" s="37"/>
      <c r="CA49" s="37"/>
      <c r="CB49" s="37"/>
      <c r="CC49" s="37"/>
      <c r="CD49" s="37"/>
      <c r="CE49" s="37"/>
      <c r="CF49" s="37"/>
      <c r="CG49" s="37"/>
      <c r="CH49" s="37"/>
      <c r="CI49" s="37"/>
      <c r="CJ49" s="37"/>
      <c r="CK49" s="37"/>
      <c r="CL49" s="37"/>
      <c r="CM49" s="37"/>
      <c r="CN49" s="37"/>
      <c r="CO49" s="37"/>
      <c r="CP49" s="37"/>
      <c r="CQ49" s="37"/>
      <c r="CR49" s="37"/>
      <c r="CS49" s="37"/>
      <c r="CT49" s="37"/>
      <c r="CU49" s="37"/>
      <c r="CV49" s="37"/>
      <c r="CW49" s="37"/>
      <c r="CX49" s="37"/>
      <c r="CY49" s="37"/>
      <c r="CZ49" s="37"/>
      <c r="DA49" s="37"/>
      <c r="DB49" s="37"/>
      <c r="DC49" s="37"/>
      <c r="DD49" s="37"/>
      <c r="DE49" s="37"/>
      <c r="DF49" s="37"/>
      <c r="DG49" s="37"/>
      <c r="DH49" s="37"/>
      <c r="DI49" s="37"/>
      <c r="DJ49" s="37"/>
      <c r="DK49" s="37"/>
      <c r="DL49" s="37"/>
      <c r="DM49" s="37"/>
      <c r="DN49" s="37"/>
      <c r="DO49" s="37"/>
      <c r="DP49" s="37"/>
      <c r="DQ49" s="37"/>
      <c r="DR49" s="37"/>
    </row>
    <row r="50" spans="1:122" s="159" customFormat="1" ht="12" hidden="1" customHeight="1" x14ac:dyDescent="0.2">
      <c r="A50" s="160"/>
      <c r="B50" s="159">
        <f>NETWORKDAYS(B17,B47,fériés)</f>
        <v>22</v>
      </c>
      <c r="C50" s="161"/>
      <c r="D50" s="160"/>
      <c r="E50" s="156"/>
      <c r="F50" s="159">
        <f>NETWORKDAYS(F17,F44,fériés)</f>
        <v>20</v>
      </c>
      <c r="G50" s="160"/>
      <c r="H50" s="160"/>
      <c r="I50" s="156"/>
      <c r="J50" s="159">
        <f>NETWORKDAYS(J17,J47,fériés)</f>
        <v>21</v>
      </c>
      <c r="K50" s="160"/>
      <c r="L50" s="160"/>
      <c r="M50" s="156"/>
      <c r="N50" s="159">
        <f>NETWORKDAYS(N17,N46,fériés)</f>
        <v>21</v>
      </c>
      <c r="Q50" s="145"/>
      <c r="R50" s="159">
        <f>NETWORKDAYS(R17,R47,fériés)</f>
        <v>19</v>
      </c>
      <c r="U50" s="145"/>
      <c r="V50" s="159">
        <f>NETWORKDAYS(V17,V46,fériés)</f>
        <v>20</v>
      </c>
      <c r="Z50" s="159">
        <f>NETWORKDAYS(Z17,Z47,fériés)</f>
        <v>23</v>
      </c>
      <c r="AD50" s="159">
        <f>NETWORKDAYS(AD17,AD47,fériés)</f>
        <v>21</v>
      </c>
      <c r="AH50" s="159">
        <f>NETWORKDAYS(AH17,AH46,fériés)</f>
        <v>21</v>
      </c>
      <c r="AL50" s="159">
        <f>NETWORKDAYS(AL17,AL47,fériés)</f>
        <v>23</v>
      </c>
      <c r="AP50" s="159">
        <f>NETWORKDAYS(AP17,AP46,fériés)</f>
        <v>19</v>
      </c>
      <c r="AT50" s="159">
        <f>NETWORKDAYS(AT17,AT47,fériés)</f>
        <v>21</v>
      </c>
      <c r="AW50" s="157" t="s">
        <v>68</v>
      </c>
      <c r="AX50" s="157"/>
      <c r="AY50" s="157"/>
      <c r="AZ50" s="158">
        <f>SUM(B50:AU50)</f>
        <v>251</v>
      </c>
      <c r="BA50" s="158"/>
      <c r="BB50" s="158"/>
      <c r="BC50" s="158"/>
      <c r="BD50" s="158"/>
      <c r="BE50" s="158">
        <f>D52+H52+L52+P52+T52</f>
        <v>12</v>
      </c>
      <c r="BF50" s="158"/>
      <c r="BG50" s="158"/>
      <c r="BH50" s="158"/>
      <c r="BI50" s="158"/>
      <c r="BJ50" s="158"/>
      <c r="BK50" s="158"/>
      <c r="BL50" s="158"/>
      <c r="BM50" s="158"/>
      <c r="BN50" s="158"/>
      <c r="BO50" s="158"/>
      <c r="BP50" s="158"/>
      <c r="BQ50" s="158"/>
      <c r="BR50" s="158"/>
      <c r="BS50" s="158"/>
    </row>
    <row r="51" spans="1:122" s="159" customFormat="1" ht="12" hidden="1" customHeight="1" x14ac:dyDescent="0.2">
      <c r="A51" s="160"/>
      <c r="C51" s="161"/>
      <c r="D51" s="160">
        <f t="shared" ref="D51:D59" si="25">COUNTIF($D$17:$D$47,AW51)</f>
        <v>0</v>
      </c>
      <c r="E51" s="270">
        <f>SUM(E17:E47)</f>
        <v>0</v>
      </c>
      <c r="F51" s="270"/>
      <c r="G51" s="160"/>
      <c r="H51" s="160">
        <f t="shared" ref="H51:H59" si="26">COUNTIF($H$17:$H$47,AW51)</f>
        <v>0</v>
      </c>
      <c r="I51" s="270">
        <f>SUM(I17:I47)</f>
        <v>0</v>
      </c>
      <c r="J51" s="270"/>
      <c r="K51" s="160"/>
      <c r="L51" s="160">
        <f t="shared" ref="L51:L59" si="27">COUNTIF($L$17:$L$47,AW51)</f>
        <v>0</v>
      </c>
      <c r="M51" s="270">
        <f>SUM(M17:M47)</f>
        <v>0</v>
      </c>
      <c r="N51" s="270"/>
      <c r="P51" s="160">
        <f t="shared" ref="P51:P59" si="28">COUNTIF($P$17:$P$47,AW51)</f>
        <v>0</v>
      </c>
      <c r="Q51" s="270">
        <f>SUM(Q17:Q47)</f>
        <v>0</v>
      </c>
      <c r="R51" s="270"/>
      <c r="T51" s="160">
        <f t="shared" ref="T51:T59" si="29">COUNTIF($T$17:$T$47,AW51)</f>
        <v>0</v>
      </c>
      <c r="U51" s="270">
        <f>SUM(U17:U47)</f>
        <v>0</v>
      </c>
      <c r="V51" s="270"/>
      <c r="X51" s="160">
        <f t="shared" ref="X51:X59" si="30">COUNTIF($X$17:$X$47,AW51)</f>
        <v>0</v>
      </c>
      <c r="Y51" s="270">
        <f>SUM(Y17:Y47)</f>
        <v>0</v>
      </c>
      <c r="Z51" s="270"/>
      <c r="AB51" s="160">
        <f t="shared" ref="AB51:AB59" si="31">COUNTIF($AB$17:$AB$47,AW51)</f>
        <v>0</v>
      </c>
      <c r="AC51" s="270">
        <f>SUM(AC17:AC47)</f>
        <v>0</v>
      </c>
      <c r="AD51" s="270"/>
      <c r="AF51" s="160">
        <f t="shared" ref="AF51:AF59" si="32">COUNTIF($AF$17:$AF$47,AW51)</f>
        <v>0</v>
      </c>
      <c r="AG51" s="270">
        <f>SUM(AG17:AG47)</f>
        <v>0</v>
      </c>
      <c r="AH51" s="270"/>
      <c r="AJ51" s="160">
        <f t="shared" ref="AJ51:AJ59" si="33">COUNTIF($AJ$17:$AJ$47,AW51)</f>
        <v>0</v>
      </c>
      <c r="AK51" s="270">
        <f>SUM(AK17:AK47)</f>
        <v>0</v>
      </c>
      <c r="AL51" s="270"/>
      <c r="AN51" s="160">
        <f t="shared" ref="AN51:AN59" si="34">COUNTIF($AN$17:$AN$47,AW51)</f>
        <v>0</v>
      </c>
      <c r="AO51" s="270">
        <f>SUM(AO17:AO47)</f>
        <v>0</v>
      </c>
      <c r="AP51" s="270"/>
      <c r="AR51" s="160">
        <f t="shared" ref="AR51:AR59" si="35">COUNTIF($AR$17:$AR$47,AW51)</f>
        <v>0</v>
      </c>
      <c r="AS51" s="270">
        <f>SUM(AS17:AS47)</f>
        <v>0</v>
      </c>
      <c r="AT51" s="270"/>
      <c r="AU51" s="162">
        <f>SUM(AW17:AW47)</f>
        <v>0</v>
      </c>
      <c r="AV51" s="160">
        <f t="shared" ref="AV51:AV59" si="36">COUNTIF($AV$17:$AV$47,AW51)</f>
        <v>0</v>
      </c>
      <c r="AW51" s="157" t="s">
        <v>29</v>
      </c>
      <c r="AX51" s="157"/>
      <c r="AY51" s="157"/>
      <c r="AZ51" s="158">
        <f>SUM(D51+H51+L51+P51+T51+X51+AB51+AF51+AJ51+AN51+AR51+AV51)</f>
        <v>0</v>
      </c>
      <c r="BA51" s="158"/>
      <c r="BB51" s="158"/>
      <c r="BC51" s="158"/>
      <c r="BD51" s="158"/>
      <c r="BE51" s="158"/>
      <c r="BF51" s="158"/>
      <c r="BG51" s="158"/>
      <c r="BH51" s="158"/>
      <c r="BI51" s="158"/>
      <c r="BJ51" s="158"/>
      <c r="BK51" s="158"/>
      <c r="BL51" s="158"/>
      <c r="BM51" s="158"/>
      <c r="BN51" s="158"/>
      <c r="BO51" s="158"/>
      <c r="BP51" s="158"/>
      <c r="BQ51" s="158"/>
      <c r="BR51" s="158"/>
      <c r="BS51" s="158"/>
    </row>
    <row r="52" spans="1:122" s="159" customFormat="1" ht="12" hidden="1" customHeight="1" x14ac:dyDescent="0.2">
      <c r="A52" s="160"/>
      <c r="C52" s="161"/>
      <c r="D52" s="160">
        <f t="shared" si="25"/>
        <v>0</v>
      </c>
      <c r="E52" s="160"/>
      <c r="G52" s="161"/>
      <c r="H52" s="160">
        <f t="shared" si="26"/>
        <v>0</v>
      </c>
      <c r="I52" s="156"/>
      <c r="K52" s="160"/>
      <c r="L52" s="160">
        <f t="shared" si="27"/>
        <v>0</v>
      </c>
      <c r="M52" s="156"/>
      <c r="P52" s="160">
        <f t="shared" si="28"/>
        <v>12</v>
      </c>
      <c r="Q52" s="145"/>
      <c r="T52" s="160">
        <f t="shared" si="29"/>
        <v>0</v>
      </c>
      <c r="U52" s="145"/>
      <c r="X52" s="160">
        <f t="shared" si="30"/>
        <v>0</v>
      </c>
      <c r="AB52" s="160">
        <f t="shared" si="31"/>
        <v>0</v>
      </c>
      <c r="AF52" s="160">
        <f t="shared" si="32"/>
        <v>6</v>
      </c>
      <c r="AJ52" s="160">
        <f t="shared" si="33"/>
        <v>0</v>
      </c>
      <c r="AN52" s="160">
        <f t="shared" si="34"/>
        <v>0</v>
      </c>
      <c r="AR52" s="160">
        <f t="shared" si="35"/>
        <v>0</v>
      </c>
      <c r="AV52" s="160">
        <f t="shared" si="36"/>
        <v>0</v>
      </c>
      <c r="AW52" s="157" t="s">
        <v>31</v>
      </c>
      <c r="AX52" s="157"/>
      <c r="AY52" s="157"/>
      <c r="AZ52" s="158">
        <f t="shared" ref="AZ52:AZ57" si="37">SUM(D52:AV52)</f>
        <v>18</v>
      </c>
      <c r="BA52" s="158"/>
      <c r="BB52" s="158"/>
      <c r="BC52" s="158"/>
      <c r="BD52" s="158"/>
      <c r="BE52" s="158"/>
      <c r="BF52" s="158"/>
      <c r="BG52" s="158"/>
      <c r="BH52" s="158"/>
      <c r="BI52" s="158"/>
      <c r="BJ52" s="158"/>
      <c r="BK52" s="158"/>
      <c r="BL52" s="158"/>
      <c r="BM52" s="158"/>
      <c r="BN52" s="158"/>
      <c r="BO52" s="158"/>
      <c r="BP52" s="158"/>
      <c r="BQ52" s="158"/>
      <c r="BR52" s="158"/>
      <c r="BS52" s="158"/>
    </row>
    <row r="53" spans="1:122" s="159" customFormat="1" ht="12" hidden="1" customHeight="1" x14ac:dyDescent="0.2">
      <c r="A53" s="160"/>
      <c r="C53" s="161"/>
      <c r="D53" s="160">
        <f t="shared" si="25"/>
        <v>0</v>
      </c>
      <c r="E53" s="156"/>
      <c r="G53" s="160"/>
      <c r="H53" s="160">
        <f t="shared" si="26"/>
        <v>0</v>
      </c>
      <c r="I53" s="156"/>
      <c r="K53" s="160"/>
      <c r="L53" s="160">
        <f t="shared" si="27"/>
        <v>0</v>
      </c>
      <c r="M53" s="156"/>
      <c r="P53" s="160">
        <f t="shared" si="28"/>
        <v>0</v>
      </c>
      <c r="Q53" s="145"/>
      <c r="T53" s="160">
        <f t="shared" si="29"/>
        <v>0</v>
      </c>
      <c r="U53" s="145"/>
      <c r="X53" s="160">
        <f t="shared" si="30"/>
        <v>0</v>
      </c>
      <c r="AB53" s="160">
        <f t="shared" si="31"/>
        <v>0</v>
      </c>
      <c r="AF53" s="160">
        <f t="shared" si="32"/>
        <v>0</v>
      </c>
      <c r="AJ53" s="160">
        <f t="shared" si="33"/>
        <v>0</v>
      </c>
      <c r="AN53" s="160">
        <f t="shared" si="34"/>
        <v>0</v>
      </c>
      <c r="AR53" s="160">
        <f t="shared" si="35"/>
        <v>0</v>
      </c>
      <c r="AV53" s="160">
        <f t="shared" si="36"/>
        <v>0</v>
      </c>
      <c r="AW53" s="157" t="s">
        <v>33</v>
      </c>
      <c r="AX53" s="157"/>
      <c r="AY53" s="157"/>
      <c r="AZ53" s="158">
        <f t="shared" si="37"/>
        <v>0</v>
      </c>
      <c r="BA53" s="158"/>
      <c r="BB53" s="158"/>
      <c r="BC53" s="158"/>
      <c r="BD53" s="158"/>
      <c r="BE53" s="158"/>
      <c r="BF53" s="158"/>
      <c r="BG53" s="158"/>
      <c r="BH53" s="158"/>
      <c r="BI53" s="158"/>
      <c r="BJ53" s="158"/>
      <c r="BK53" s="158"/>
      <c r="BL53" s="158"/>
      <c r="BM53" s="158"/>
      <c r="BN53" s="158"/>
      <c r="BO53" s="158"/>
      <c r="BP53" s="158"/>
      <c r="BQ53" s="158"/>
      <c r="BR53" s="158"/>
      <c r="BS53" s="158"/>
    </row>
    <row r="54" spans="1:122" s="159" customFormat="1" ht="12" hidden="1" customHeight="1" x14ac:dyDescent="0.2">
      <c r="A54" s="160"/>
      <c r="C54" s="161"/>
      <c r="D54" s="160">
        <f t="shared" si="25"/>
        <v>0</v>
      </c>
      <c r="E54" s="156"/>
      <c r="G54" s="160"/>
      <c r="H54" s="160">
        <f t="shared" si="26"/>
        <v>0</v>
      </c>
      <c r="I54" s="156"/>
      <c r="K54" s="160"/>
      <c r="L54" s="160">
        <f t="shared" si="27"/>
        <v>0</v>
      </c>
      <c r="M54" s="156"/>
      <c r="P54" s="160">
        <f t="shared" si="28"/>
        <v>0</v>
      </c>
      <c r="Q54" s="145"/>
      <c r="T54" s="160">
        <f t="shared" si="29"/>
        <v>0</v>
      </c>
      <c r="U54" s="145"/>
      <c r="X54" s="160">
        <f t="shared" si="30"/>
        <v>0</v>
      </c>
      <c r="AB54" s="160">
        <f t="shared" si="31"/>
        <v>0</v>
      </c>
      <c r="AF54" s="160">
        <f t="shared" si="32"/>
        <v>0</v>
      </c>
      <c r="AJ54" s="160">
        <f t="shared" si="33"/>
        <v>0</v>
      </c>
      <c r="AN54" s="160">
        <f t="shared" si="34"/>
        <v>0</v>
      </c>
      <c r="AR54" s="160">
        <f t="shared" si="35"/>
        <v>0</v>
      </c>
      <c r="AV54" s="160">
        <f t="shared" si="36"/>
        <v>0</v>
      </c>
      <c r="AW54" s="157" t="s">
        <v>35</v>
      </c>
      <c r="AX54" s="157"/>
      <c r="AY54" s="157"/>
      <c r="AZ54" s="158">
        <f t="shared" si="37"/>
        <v>0</v>
      </c>
      <c r="BA54" s="158"/>
      <c r="BB54" s="158"/>
      <c r="BC54" s="158"/>
      <c r="BD54" s="158"/>
      <c r="BE54" s="158"/>
      <c r="BF54" s="158"/>
      <c r="BG54" s="158"/>
      <c r="BH54" s="158"/>
      <c r="BI54" s="158"/>
      <c r="BJ54" s="158"/>
      <c r="BK54" s="158"/>
      <c r="BL54" s="158"/>
      <c r="BM54" s="158"/>
      <c r="BN54" s="158"/>
      <c r="BO54" s="158"/>
      <c r="BP54" s="158"/>
      <c r="BQ54" s="158"/>
      <c r="BR54" s="158"/>
      <c r="BS54" s="158"/>
    </row>
    <row r="55" spans="1:122" s="159" customFormat="1" ht="12" hidden="1" customHeight="1" x14ac:dyDescent="0.2">
      <c r="A55" s="160"/>
      <c r="C55" s="161"/>
      <c r="D55" s="160">
        <f t="shared" si="25"/>
        <v>0</v>
      </c>
      <c r="E55" s="156"/>
      <c r="G55" s="160"/>
      <c r="H55" s="160">
        <f t="shared" si="26"/>
        <v>0</v>
      </c>
      <c r="I55" s="156"/>
      <c r="K55" s="160"/>
      <c r="L55" s="160">
        <f t="shared" si="27"/>
        <v>0</v>
      </c>
      <c r="M55" s="156"/>
      <c r="P55" s="160">
        <f t="shared" si="28"/>
        <v>0</v>
      </c>
      <c r="Q55" s="145"/>
      <c r="T55" s="160">
        <f t="shared" si="29"/>
        <v>0</v>
      </c>
      <c r="U55" s="145"/>
      <c r="X55" s="160">
        <f t="shared" si="30"/>
        <v>0</v>
      </c>
      <c r="AB55" s="160">
        <f t="shared" si="31"/>
        <v>0</v>
      </c>
      <c r="AF55" s="160">
        <f t="shared" si="32"/>
        <v>0</v>
      </c>
      <c r="AJ55" s="160">
        <f t="shared" si="33"/>
        <v>0</v>
      </c>
      <c r="AN55" s="160">
        <f t="shared" si="34"/>
        <v>0</v>
      </c>
      <c r="AR55" s="160">
        <f t="shared" si="35"/>
        <v>0</v>
      </c>
      <c r="AV55" s="160">
        <f t="shared" si="36"/>
        <v>0</v>
      </c>
      <c r="AW55" s="157" t="s">
        <v>57</v>
      </c>
      <c r="AX55" s="157"/>
      <c r="AY55" s="157"/>
      <c r="AZ55" s="158">
        <f t="shared" si="37"/>
        <v>0</v>
      </c>
      <c r="BA55" s="158"/>
      <c r="BB55" s="158"/>
      <c r="BC55" s="158"/>
      <c r="BD55" s="158"/>
      <c r="BE55" s="158"/>
      <c r="BF55" s="158"/>
      <c r="BG55" s="158"/>
      <c r="BH55" s="158"/>
      <c r="BI55" s="158"/>
      <c r="BJ55" s="158"/>
      <c r="BK55" s="158"/>
      <c r="BL55" s="158"/>
      <c r="BM55" s="158"/>
      <c r="BN55" s="158"/>
      <c r="BO55" s="158"/>
      <c r="BP55" s="158"/>
      <c r="BQ55" s="158"/>
      <c r="BR55" s="158"/>
      <c r="BS55" s="158"/>
    </row>
    <row r="56" spans="1:122" s="159" customFormat="1" ht="12" hidden="1" customHeight="1" x14ac:dyDescent="0.2">
      <c r="A56" s="160"/>
      <c r="C56" s="161"/>
      <c r="D56" s="160">
        <f t="shared" si="25"/>
        <v>0</v>
      </c>
      <c r="E56" s="156"/>
      <c r="G56" s="160"/>
      <c r="H56" s="160">
        <f t="shared" si="26"/>
        <v>0</v>
      </c>
      <c r="I56" s="156"/>
      <c r="K56" s="160"/>
      <c r="L56" s="160">
        <f t="shared" si="27"/>
        <v>0</v>
      </c>
      <c r="M56" s="156"/>
      <c r="P56" s="160">
        <f t="shared" si="28"/>
        <v>0</v>
      </c>
      <c r="Q56" s="145"/>
      <c r="T56" s="160">
        <f t="shared" si="29"/>
        <v>0</v>
      </c>
      <c r="U56" s="145"/>
      <c r="X56" s="160">
        <f t="shared" si="30"/>
        <v>0</v>
      </c>
      <c r="AB56" s="160">
        <f t="shared" si="31"/>
        <v>0</v>
      </c>
      <c r="AF56" s="160">
        <f t="shared" si="32"/>
        <v>0</v>
      </c>
      <c r="AJ56" s="160">
        <f t="shared" si="33"/>
        <v>0</v>
      </c>
      <c r="AN56" s="160">
        <f t="shared" si="34"/>
        <v>0</v>
      </c>
      <c r="AR56" s="160">
        <f t="shared" si="35"/>
        <v>0</v>
      </c>
      <c r="AV56" s="160">
        <f t="shared" si="36"/>
        <v>0</v>
      </c>
      <c r="AW56" s="157" t="s">
        <v>39</v>
      </c>
      <c r="AX56" s="157"/>
      <c r="AY56" s="157"/>
      <c r="AZ56" s="158">
        <f t="shared" si="37"/>
        <v>0</v>
      </c>
      <c r="BA56" s="158"/>
      <c r="BB56" s="158"/>
      <c r="BC56" s="158"/>
      <c r="BD56" s="158"/>
      <c r="BE56" s="158"/>
      <c r="BF56" s="158"/>
      <c r="BG56" s="158"/>
      <c r="BH56" s="158"/>
      <c r="BI56" s="158"/>
      <c r="BJ56" s="158"/>
      <c r="BK56" s="158"/>
      <c r="BL56" s="158"/>
      <c r="BM56" s="158"/>
      <c r="BN56" s="158"/>
      <c r="BO56" s="158"/>
      <c r="BP56" s="158"/>
      <c r="BQ56" s="158"/>
      <c r="BR56" s="158"/>
      <c r="BS56" s="158"/>
    </row>
    <row r="57" spans="1:122" s="159" customFormat="1" ht="12" hidden="1" customHeight="1" x14ac:dyDescent="0.2">
      <c r="A57" s="160"/>
      <c r="C57" s="161"/>
      <c r="D57" s="160">
        <f t="shared" si="25"/>
        <v>0</v>
      </c>
      <c r="E57" s="156"/>
      <c r="G57" s="160"/>
      <c r="H57" s="160">
        <f t="shared" si="26"/>
        <v>0</v>
      </c>
      <c r="I57" s="156"/>
      <c r="K57" s="160"/>
      <c r="L57" s="160">
        <f t="shared" si="27"/>
        <v>0</v>
      </c>
      <c r="M57" s="156"/>
      <c r="P57" s="160">
        <f t="shared" si="28"/>
        <v>4</v>
      </c>
      <c r="Q57" s="145"/>
      <c r="T57" s="160">
        <f t="shared" si="29"/>
        <v>0</v>
      </c>
      <c r="U57" s="145"/>
      <c r="X57" s="160">
        <f t="shared" si="30"/>
        <v>0</v>
      </c>
      <c r="AB57" s="160">
        <f t="shared" si="31"/>
        <v>0</v>
      </c>
      <c r="AF57" s="160">
        <f t="shared" si="32"/>
        <v>5</v>
      </c>
      <c r="AJ57" s="160">
        <f t="shared" si="33"/>
        <v>0</v>
      </c>
      <c r="AN57" s="160">
        <f t="shared" si="34"/>
        <v>0</v>
      </c>
      <c r="AR57" s="160">
        <f t="shared" si="35"/>
        <v>0</v>
      </c>
      <c r="AV57" s="160">
        <f t="shared" si="36"/>
        <v>0</v>
      </c>
      <c r="AW57" s="157" t="s">
        <v>41</v>
      </c>
      <c r="AX57" s="157"/>
      <c r="AY57" s="157"/>
      <c r="AZ57" s="158">
        <f t="shared" si="37"/>
        <v>9</v>
      </c>
      <c r="BA57" s="158"/>
      <c r="BB57" s="158"/>
      <c r="BC57" s="158"/>
      <c r="BD57" s="158"/>
      <c r="BE57" s="158"/>
      <c r="BF57" s="158"/>
      <c r="BG57" s="158"/>
      <c r="BH57" s="158"/>
      <c r="BI57" s="158"/>
      <c r="BJ57" s="158"/>
      <c r="BK57" s="158"/>
      <c r="BL57" s="158"/>
      <c r="BM57" s="158"/>
      <c r="BN57" s="158"/>
      <c r="BO57" s="158"/>
      <c r="BP57" s="158"/>
      <c r="BQ57" s="158"/>
      <c r="BR57" s="158"/>
      <c r="BS57" s="158"/>
    </row>
    <row r="58" spans="1:122" s="159" customFormat="1" ht="12" hidden="1" customHeight="1" x14ac:dyDescent="0.2">
      <c r="A58" s="160"/>
      <c r="C58" s="161"/>
      <c r="D58" s="160">
        <f t="shared" si="25"/>
        <v>0</v>
      </c>
      <c r="E58" s="156"/>
      <c r="G58" s="160"/>
      <c r="H58" s="160">
        <f t="shared" si="26"/>
        <v>0</v>
      </c>
      <c r="I58" s="156"/>
      <c r="K58" s="160"/>
      <c r="L58" s="160">
        <f t="shared" si="27"/>
        <v>0</v>
      </c>
      <c r="M58" s="156"/>
      <c r="P58" s="160">
        <f t="shared" si="28"/>
        <v>0</v>
      </c>
      <c r="Q58" s="145"/>
      <c r="T58" s="160">
        <f t="shared" si="29"/>
        <v>0</v>
      </c>
      <c r="U58" s="145"/>
      <c r="X58" s="160">
        <f t="shared" si="30"/>
        <v>0</v>
      </c>
      <c r="AB58" s="160">
        <f t="shared" si="31"/>
        <v>0</v>
      </c>
      <c r="AF58" s="160">
        <f t="shared" si="32"/>
        <v>0</v>
      </c>
      <c r="AJ58" s="160">
        <f t="shared" si="33"/>
        <v>0</v>
      </c>
      <c r="AN58" s="160">
        <f t="shared" si="34"/>
        <v>0</v>
      </c>
      <c r="AR58" s="160">
        <f t="shared" si="35"/>
        <v>0</v>
      </c>
      <c r="AV58" s="160">
        <f t="shared" si="36"/>
        <v>0</v>
      </c>
      <c r="AW58" s="157" t="s">
        <v>46</v>
      </c>
      <c r="AX58" s="158"/>
      <c r="AY58" s="158"/>
      <c r="AZ58" s="163">
        <f>(D58/2)+(H58/2)+(L58/2)+(P58/2)+(T58/2)+(X58/2)+(AB58/2)+(AF58/2)+(AJ58/2)+(AN58/2)+(AR58/2)+(AV58/2)</f>
        <v>0</v>
      </c>
      <c r="BA58" s="158"/>
      <c r="BB58" s="158"/>
      <c r="BC58" s="158"/>
      <c r="BD58" s="158"/>
      <c r="BE58" s="158"/>
      <c r="BF58" s="158"/>
      <c r="BG58" s="158"/>
      <c r="BH58" s="158"/>
      <c r="BI58" s="158"/>
      <c r="BJ58" s="158"/>
      <c r="BK58" s="158"/>
      <c r="BL58" s="158"/>
      <c r="BM58" s="158"/>
      <c r="BN58" s="158"/>
      <c r="BO58" s="158"/>
      <c r="BP58" s="158"/>
      <c r="BQ58" s="158"/>
      <c r="BR58" s="158"/>
      <c r="BS58" s="158"/>
    </row>
    <row r="59" spans="1:122" s="159" customFormat="1" ht="12" hidden="1" customHeight="1" x14ac:dyDescent="0.2">
      <c r="A59" s="160"/>
      <c r="C59" s="161"/>
      <c r="D59" s="160">
        <f t="shared" si="25"/>
        <v>0</v>
      </c>
      <c r="E59" s="156"/>
      <c r="G59" s="160"/>
      <c r="H59" s="160">
        <f t="shared" si="26"/>
        <v>0</v>
      </c>
      <c r="I59" s="156"/>
      <c r="K59" s="160"/>
      <c r="L59" s="160">
        <f t="shared" si="27"/>
        <v>0</v>
      </c>
      <c r="M59" s="156"/>
      <c r="P59" s="160">
        <f t="shared" si="28"/>
        <v>0</v>
      </c>
      <c r="Q59" s="145"/>
      <c r="T59" s="160">
        <f t="shared" si="29"/>
        <v>0</v>
      </c>
      <c r="U59" s="145"/>
      <c r="X59" s="160">
        <f t="shared" si="30"/>
        <v>0</v>
      </c>
      <c r="AB59" s="160">
        <f t="shared" si="31"/>
        <v>0</v>
      </c>
      <c r="AF59" s="160">
        <f t="shared" si="32"/>
        <v>0</v>
      </c>
      <c r="AJ59" s="160">
        <f t="shared" si="33"/>
        <v>0</v>
      </c>
      <c r="AN59" s="160">
        <f t="shared" si="34"/>
        <v>0</v>
      </c>
      <c r="AR59" s="160">
        <f t="shared" si="35"/>
        <v>0</v>
      </c>
      <c r="AV59" s="160">
        <f t="shared" si="36"/>
        <v>0</v>
      </c>
      <c r="AW59" s="157" t="s">
        <v>43</v>
      </c>
      <c r="AX59" s="158"/>
      <c r="AY59" s="158"/>
      <c r="AZ59" s="158">
        <f>SUM(D59:AV59)</f>
        <v>0</v>
      </c>
      <c r="BA59" s="158"/>
      <c r="BB59" s="158"/>
      <c r="BC59" s="158"/>
      <c r="BD59" s="158"/>
      <c r="BE59" s="158"/>
      <c r="BF59" s="158"/>
      <c r="BG59" s="158"/>
      <c r="BH59" s="158"/>
      <c r="BI59" s="158"/>
      <c r="BJ59" s="158"/>
      <c r="BK59" s="158"/>
      <c r="BL59" s="158"/>
      <c r="BM59" s="164"/>
      <c r="BN59" s="164"/>
      <c r="BO59" s="158"/>
      <c r="BP59" s="158"/>
      <c r="BQ59" s="158"/>
      <c r="BR59" s="158"/>
      <c r="BS59" s="158"/>
    </row>
    <row r="60" spans="1:122" s="159" customFormat="1" ht="12" hidden="1" customHeight="1" x14ac:dyDescent="0.2">
      <c r="A60" s="160" t="s">
        <v>69</v>
      </c>
      <c r="C60" s="161"/>
      <c r="D60" s="160">
        <f>SUM(D51:D57)+(D58/2)+D59</f>
        <v>0</v>
      </c>
      <c r="E60" s="156"/>
      <c r="G60" s="160"/>
      <c r="H60" s="160">
        <f>SUM(H51:H57)+(H58/2)+H59</f>
        <v>0</v>
      </c>
      <c r="I60" s="156"/>
      <c r="K60" s="160"/>
      <c r="L60" s="160">
        <f>SUM(L51:L57)+(L58/2)+L59</f>
        <v>0</v>
      </c>
      <c r="M60" s="156"/>
      <c r="P60" s="160">
        <f>SUM(P51:P57)+(P58/2)+P59</f>
        <v>16</v>
      </c>
      <c r="Q60" s="145"/>
      <c r="T60" s="160">
        <f>SUM(T51:T57)+(T58/2)+T59</f>
        <v>0</v>
      </c>
      <c r="U60" s="145"/>
      <c r="X60" s="160">
        <f>SUM(X51:X57)+(X58/2)+X59</f>
        <v>0</v>
      </c>
      <c r="AB60" s="160">
        <f>SUM(AB51:AB57)+(AB58/2)+AB59</f>
        <v>0</v>
      </c>
      <c r="AF60" s="160">
        <f>SUM(AF51:AF57)+(AF58/2)+AF59</f>
        <v>11</v>
      </c>
      <c r="AJ60" s="160">
        <f>SUM(AJ51:AJ57)+(AJ58/2)+AJ59</f>
        <v>0</v>
      </c>
      <c r="AN60" s="160">
        <f>SUM(AN51:AN57)+(AN58/2)+AN59</f>
        <v>0</v>
      </c>
      <c r="AR60" s="160">
        <f>SUM(AR51:AR57)+(AR58/2)+AR59</f>
        <v>0</v>
      </c>
      <c r="AV60" s="160">
        <f>SUM(AV51:AV57)+(AV58/2)+AV59</f>
        <v>0</v>
      </c>
      <c r="BB60" s="271"/>
      <c r="BC60" s="271"/>
      <c r="BD60" s="271"/>
      <c r="BE60" s="271"/>
      <c r="BF60" s="271"/>
      <c r="BG60" s="271"/>
      <c r="BH60" s="271"/>
      <c r="BI60" s="271"/>
      <c r="BJ60" s="271"/>
      <c r="BK60" s="271"/>
      <c r="BL60" s="165"/>
      <c r="BM60" s="164"/>
      <c r="BN60" s="164"/>
      <c r="BO60" s="158"/>
      <c r="BP60" s="158"/>
      <c r="BQ60" s="158"/>
      <c r="BR60" s="158"/>
      <c r="BS60" s="158"/>
    </row>
    <row r="61" spans="1:122" ht="12" hidden="1" customHeight="1" x14ac:dyDescent="0.2">
      <c r="A61" s="272"/>
      <c r="B61" s="272"/>
      <c r="C61" s="272"/>
    </row>
  </sheetData>
  <sheetProtection selectLockedCells="1"/>
  <mergeCells count="125">
    <mergeCell ref="AK51:AL51"/>
    <mergeCell ref="AO51:AP51"/>
    <mergeCell ref="AS51:AT51"/>
    <mergeCell ref="BB60:BK60"/>
    <mergeCell ref="A61:C61"/>
    <mergeCell ref="BL41:BM41"/>
    <mergeCell ref="BC49:BD49"/>
    <mergeCell ref="E51:F51"/>
    <mergeCell ref="I51:J51"/>
    <mergeCell ref="M51:N51"/>
    <mergeCell ref="Q51:R51"/>
    <mergeCell ref="U51:V51"/>
    <mergeCell ref="Y51:Z51"/>
    <mergeCell ref="AC51:AD51"/>
    <mergeCell ref="AG51:AH51"/>
    <mergeCell ref="AY34:BD34"/>
    <mergeCell ref="BE34:BF34"/>
    <mergeCell ref="BG34:BH34"/>
    <mergeCell ref="BP35:BQ35"/>
    <mergeCell ref="AY36:BM36"/>
    <mergeCell ref="AY37:BG41"/>
    <mergeCell ref="BL37:BM37"/>
    <mergeCell ref="BL38:BM38"/>
    <mergeCell ref="BL39:BM39"/>
    <mergeCell ref="BL40:BM40"/>
    <mergeCell ref="AY33:BD33"/>
    <mergeCell ref="BE33:BF33"/>
    <mergeCell ref="BG33:BH33"/>
    <mergeCell ref="AY30:BD30"/>
    <mergeCell ref="BE30:BF30"/>
    <mergeCell ref="BG30:BH30"/>
    <mergeCell ref="AY31:BD31"/>
    <mergeCell ref="BE31:BF31"/>
    <mergeCell ref="BG31:BH31"/>
    <mergeCell ref="AY29:BD29"/>
    <mergeCell ref="BE29:BF29"/>
    <mergeCell ref="BG29:BH29"/>
    <mergeCell ref="AT15:AW15"/>
    <mergeCell ref="AY25:BL26"/>
    <mergeCell ref="AY27:BD27"/>
    <mergeCell ref="AY32:BD32"/>
    <mergeCell ref="BE32:BF32"/>
    <mergeCell ref="BG32:BH32"/>
    <mergeCell ref="BJ11:BL11"/>
    <mergeCell ref="AR12:AS12"/>
    <mergeCell ref="AT12:AU12"/>
    <mergeCell ref="BE12:BF12"/>
    <mergeCell ref="BG12:BI12"/>
    <mergeCell ref="BE11:BF11"/>
    <mergeCell ref="BG11:BI11"/>
    <mergeCell ref="BG27:BI27"/>
    <mergeCell ref="AY28:BD28"/>
    <mergeCell ref="BE28:BF28"/>
    <mergeCell ref="BG28:BH28"/>
    <mergeCell ref="B15:E15"/>
    <mergeCell ref="F15:I15"/>
    <mergeCell ref="J15:M15"/>
    <mergeCell ref="N15:Q15"/>
    <mergeCell ref="R15:U15"/>
    <mergeCell ref="D11:I11"/>
    <mergeCell ref="AR11:AS11"/>
    <mergeCell ref="AT11:AU11"/>
    <mergeCell ref="AY11:BD11"/>
    <mergeCell ref="V15:Y15"/>
    <mergeCell ref="Z15:AC15"/>
    <mergeCell ref="AD15:AG15"/>
    <mergeCell ref="AH15:AK15"/>
    <mergeCell ref="AL15:AO15"/>
    <mergeCell ref="AP15:AS15"/>
    <mergeCell ref="BJ9:BL9"/>
    <mergeCell ref="D10:I10"/>
    <mergeCell ref="AR10:AS10"/>
    <mergeCell ref="AT10:AU10"/>
    <mergeCell ref="AY10:BD10"/>
    <mergeCell ref="BE10:BF10"/>
    <mergeCell ref="BG10:BI10"/>
    <mergeCell ref="BJ10:BL10"/>
    <mergeCell ref="D9:I9"/>
    <mergeCell ref="AR9:AS9"/>
    <mergeCell ref="AT9:AU9"/>
    <mergeCell ref="AY9:BD9"/>
    <mergeCell ref="BE9:BF9"/>
    <mergeCell ref="BG9:BI9"/>
    <mergeCell ref="BE8:BF8"/>
    <mergeCell ref="BG8:BI8"/>
    <mergeCell ref="BJ8:BL8"/>
    <mergeCell ref="D7:I7"/>
    <mergeCell ref="AR7:AS7"/>
    <mergeCell ref="AT7:AU7"/>
    <mergeCell ref="AY7:BD7"/>
    <mergeCell ref="BE7:BF7"/>
    <mergeCell ref="BG7:BI7"/>
    <mergeCell ref="AY4:BD4"/>
    <mergeCell ref="BE4:BF4"/>
    <mergeCell ref="BG4:BI4"/>
    <mergeCell ref="BJ4:BL4"/>
    <mergeCell ref="D5:I5"/>
    <mergeCell ref="AN5:AQ11"/>
    <mergeCell ref="AR5:AS5"/>
    <mergeCell ref="AT5:AU5"/>
    <mergeCell ref="AY5:BD5"/>
    <mergeCell ref="BE5:BF5"/>
    <mergeCell ref="BG5:BI5"/>
    <mergeCell ref="BJ5:BL5"/>
    <mergeCell ref="D6:I6"/>
    <mergeCell ref="AR6:AS6"/>
    <mergeCell ref="AT6:AU6"/>
    <mergeCell ref="AY6:BD6"/>
    <mergeCell ref="BE6:BF6"/>
    <mergeCell ref="BG6:BI6"/>
    <mergeCell ref="BJ6:BL6"/>
    <mergeCell ref="BJ7:BL7"/>
    <mergeCell ref="D8:I8"/>
    <mergeCell ref="AR8:AS8"/>
    <mergeCell ref="AT8:AU8"/>
    <mergeCell ref="AY8:BD8"/>
    <mergeCell ref="AO1:AS1"/>
    <mergeCell ref="AT1:AV1"/>
    <mergeCell ref="AN2:AV2"/>
    <mergeCell ref="AY2:BG2"/>
    <mergeCell ref="BH2:BL2"/>
    <mergeCell ref="B3:C3"/>
    <mergeCell ref="AN3:AV3"/>
    <mergeCell ref="BG3:BI3"/>
    <mergeCell ref="BJ3:BL3"/>
  </mergeCells>
  <conditionalFormatting sqref="B17:C47">
    <cfRule type="expression" dxfId="96" priority="38">
      <formula>WEEKDAY(B17,2)=6</formula>
    </cfRule>
    <cfRule type="expression" dxfId="95" priority="39">
      <formula>WEEKDAY(B17,2)&gt;6</formula>
    </cfRule>
  </conditionalFormatting>
  <conditionalFormatting sqref="B17:D47">
    <cfRule type="expression" dxfId="94" priority="37">
      <formula>COUNTIF(fériés,B17)</formula>
    </cfRule>
  </conditionalFormatting>
  <conditionalFormatting sqref="D17:D47">
    <cfRule type="containsText" dxfId="93" priority="33" stopIfTrue="1" operator="containsText" text="REC">
      <formula>NOT(ISERROR(SEARCH("REC",D17)))</formula>
    </cfRule>
    <cfRule type="containsText" dxfId="92" priority="34" stopIfTrue="1" operator="containsText" text="CT">
      <formula>NOT(ISERROR(SEARCH("CT",D17)))</formula>
    </cfRule>
    <cfRule type="containsText" dxfId="91" priority="35" stopIfTrue="1" operator="containsText" text="CP">
      <formula>NOT(ISERROR(SEARCH("CP",D17)))</formula>
    </cfRule>
    <cfRule type="containsText" dxfId="90" priority="36" stopIfTrue="1" operator="containsText" text="JF">
      <formula>NOT(ISERROR(SEARCH("JF",D17)))</formula>
    </cfRule>
    <cfRule type="containsText" dxfId="89" priority="40" operator="containsText" text="RTT">
      <formula>NOT(ISERROR(SEARCH("RTT",D17)))</formula>
    </cfRule>
  </conditionalFormatting>
  <conditionalFormatting sqref="F17:G47 J17:K47 N17:O47 R17:S47 V17:W47 Z17:AA47 AD17:AE47 AH17:AI47 AL17:AM47 AP17:AQ47 AT17:AU47">
    <cfRule type="expression" dxfId="88" priority="29">
      <formula>WEEKDAY(F17,2)=6</formula>
    </cfRule>
    <cfRule type="expression" dxfId="87" priority="30">
      <formula>WEEKDAY(F17,2)&gt;6</formula>
    </cfRule>
  </conditionalFormatting>
  <conditionalFormatting sqref="R17:T47 V17:X47 AH17:AJ47 AL17:AN47 AP17:AR47 J17:L47 F17:H47 Z17:AB47 AT17:AV47 N17:P47 AD17:AF47">
    <cfRule type="expression" dxfId="86" priority="28">
      <formula>COUNTIF(fériés,F17)</formula>
    </cfRule>
  </conditionalFormatting>
  <conditionalFormatting sqref="T17:T47 X17:X47 AJ17:AJ47 AN17:AN47 AR17:AR47 L17:L47 H17:H47 AB17:AB47 AV17:AV47 P17:P47 AF17:AF47">
    <cfRule type="containsText" dxfId="85" priority="24" stopIfTrue="1" operator="containsText" text="REC">
      <formula>NOT(ISERROR(SEARCH("REC",H17)))</formula>
    </cfRule>
    <cfRule type="containsText" dxfId="84" priority="25" stopIfTrue="1" operator="containsText" text="CT">
      <formula>NOT(ISERROR(SEARCH("CT",H17)))</formula>
    </cfRule>
    <cfRule type="containsText" dxfId="83" priority="26" stopIfTrue="1" operator="containsText" text="CP">
      <formula>NOT(ISERROR(SEARCH("CP",H17)))</formula>
    </cfRule>
    <cfRule type="containsText" dxfId="82" priority="27" stopIfTrue="1" operator="containsText" text="JF">
      <formula>NOT(ISERROR(SEARCH("JF",H17)))</formula>
    </cfRule>
    <cfRule type="containsText" dxfId="81" priority="31" operator="containsText" text="RTT">
      <formula>NOT(ISERROR(SEARCH("RTT",H17)))</formula>
    </cfRule>
  </conditionalFormatting>
  <conditionalFormatting sqref="T17:T47 X17:X46 AJ17:AJ46 AN17:AN47 AR17:AR46 L17:L47 H17:H45 D17:D47 AB17:AB47 AV17:AV47 P17:P46 AF17:AF47">
    <cfRule type="containsText" dxfId="80" priority="23" operator="containsText" text="JD">
      <formula>NOT(ISERROR(SEARCH("JD",D17)))</formula>
    </cfRule>
  </conditionalFormatting>
  <conditionalFormatting sqref="D51:D59">
    <cfRule type="cellIs" dxfId="79" priority="22" operator="greaterThan">
      <formula>0</formula>
    </cfRule>
  </conditionalFormatting>
  <conditionalFormatting sqref="H51:H59">
    <cfRule type="cellIs" dxfId="78" priority="20" operator="greaterThan">
      <formula>0</formula>
    </cfRule>
    <cfRule type="cellIs" dxfId="77" priority="21" operator="greaterThan">
      <formula>0</formula>
    </cfRule>
  </conditionalFormatting>
  <conditionalFormatting sqref="L51:L59">
    <cfRule type="cellIs" dxfId="76" priority="19" operator="greaterThan">
      <formula>3</formula>
    </cfRule>
  </conditionalFormatting>
  <conditionalFormatting sqref="P51:P59">
    <cfRule type="cellIs" dxfId="75" priority="18" operator="greaterThan">
      <formula>0</formula>
    </cfRule>
  </conditionalFormatting>
  <conditionalFormatting sqref="T51:T59">
    <cfRule type="cellIs" dxfId="74" priority="17" operator="greaterThan">
      <formula>0</formula>
    </cfRule>
  </conditionalFormatting>
  <conditionalFormatting sqref="X51:X59">
    <cfRule type="cellIs" dxfId="73" priority="16" operator="greaterThan">
      <formula>0</formula>
    </cfRule>
  </conditionalFormatting>
  <conditionalFormatting sqref="AB51:AB59">
    <cfRule type="cellIs" dxfId="72" priority="15" operator="greaterThan">
      <formula>0</formula>
    </cfRule>
  </conditionalFormatting>
  <conditionalFormatting sqref="AF51:AF59">
    <cfRule type="cellIs" dxfId="71" priority="14" operator="greaterThan">
      <formula>0</formula>
    </cfRule>
  </conditionalFormatting>
  <conditionalFormatting sqref="AJ51:AJ59">
    <cfRule type="cellIs" dxfId="70" priority="13" operator="greaterThan">
      <formula>0</formula>
    </cfRule>
  </conditionalFormatting>
  <conditionalFormatting sqref="AN51:AN59">
    <cfRule type="cellIs" dxfId="69" priority="12" operator="greaterThan">
      <formula>0</formula>
    </cfRule>
  </conditionalFormatting>
  <conditionalFormatting sqref="AR51:AR59">
    <cfRule type="cellIs" dxfId="68" priority="11" operator="greaterThan">
      <formula>0</formula>
    </cfRule>
  </conditionalFormatting>
  <conditionalFormatting sqref="AV51:AV59">
    <cfRule type="cellIs" dxfId="67" priority="10" operator="greaterThan">
      <formula>0</formula>
    </cfRule>
  </conditionalFormatting>
  <conditionalFormatting sqref="H17:H29">
    <cfRule type="containsText" dxfId="66" priority="8" operator="containsText" text="jc">
      <formula>NOT(ISERROR(SEARCH("jc",H17)))</formula>
    </cfRule>
  </conditionalFormatting>
  <conditionalFormatting sqref="T17:T47 X17:X47 AJ17:AJ47 AN17:AN47 AR17:AR47 L17:L47 H17:H47 D17:D47 AB17:AB47 AV17:AV47 P17:P47 AF17:AF47">
    <cfRule type="containsText" dxfId="65" priority="9" operator="containsText" text="jc">
      <formula>NOT(ISERROR(SEARCH("jc",D17)))</formula>
    </cfRule>
  </conditionalFormatting>
  <conditionalFormatting sqref="T6">
    <cfRule type="containsText" dxfId="64" priority="7" operator="containsText" text="OK">
      <formula>NOT(ISERROR(SEARCH("OK",T6)))</formula>
    </cfRule>
  </conditionalFormatting>
  <conditionalFormatting sqref="M5">
    <cfRule type="containsText" dxfId="63" priority="5" operator="containsText" text="30">
      <formula>NOT(ISERROR(SEARCH("30",M5)))</formula>
    </cfRule>
    <cfRule type="expression" dxfId="62" priority="6">
      <formula>AND(M5&lt;0)</formula>
    </cfRule>
  </conditionalFormatting>
  <conditionalFormatting sqref="F45">
    <cfRule type="cellIs" dxfId="61" priority="4" operator="equal">
      <formula>""</formula>
    </cfRule>
  </conditionalFormatting>
  <conditionalFormatting sqref="G45">
    <cfRule type="cellIs" dxfId="60" priority="3" operator="equal">
      <formula>""</formula>
    </cfRule>
  </conditionalFormatting>
  <conditionalFormatting sqref="AV14 AR14 AN14 AJ14 AF14 AB14 X14 T14 P14 L14 H14 D14">
    <cfRule type="cellIs" dxfId="59" priority="1" operator="greaterThan">
      <formula>0</formula>
    </cfRule>
    <cfRule type="cellIs" dxfId="58" priority="2" operator="equal">
      <formula>0</formula>
    </cfRule>
  </conditionalFormatting>
  <dataValidations count="15">
    <dataValidation allowBlank="1" promptTitle="Congés Trimestriel" prompt="Sont concernés par ce type de congés, les personnes qui travaillent dans le service hébergement. Ce type de congés est à prendre dans le trimestre dans lequel il est généré." sqref="BE12:BF12"/>
    <dataValidation allowBlank="1" showInputMessage="1" showErrorMessage="1" promptTitle="Les Jours Fériés" prompt="Sont à récupérer, si le jour férié coïncide à un jour habituellement chômé. Les jours fériés sont à prendre dans le mois d'acquisition de ce jour." sqref="AY6:BD6 AY29:BD29 D6:I6"/>
    <dataValidation allowBlank="1" showInputMessage="1" promptTitle="Les Congés Payés" prompt="Sont au nombre de 30 jours  ouvrables (Lun au Sam). Ces congés sont à poser dans la période du 1 juin de l'année N au 30 Avril de l'année N+1, avec 3 semaines obligatoires entre 1 mai et 31 oct de l'année, soit consécutivement soit 2 sem +1 sem. cf CC51" sqref="D5:I5 AY28:BD28 AY5:BD5"/>
    <dataValidation type="list" errorStyle="information" allowBlank="1" showErrorMessage="1" errorTitle="erreur de saisis" error="Vous devez renseigner seulement oui ou non. Merci" sqref="BL37:BL41">
      <formula1>"oui,non"</formula1>
    </dataValidation>
    <dataValidation allowBlank="1" showInputMessage="1" promptTitle="Congés Trimestriels" prompt="Sont concernés par ce type de congés, les salariés travaillant au CTR. Ces congés sont à prendre dans le trimestre d'acquisition. Ils sont au nombre de six jours ouvrables, par trimestre, et doivent être pris consécutivement." sqref="AY11:BD11 AY34:BD34 D11:I11"/>
    <dataValidation allowBlank="1" showInputMessage="1" showErrorMessage="1" promptTitle="Case à renseigner" prompt="Merci de remplir cette case, du nombre de jours fériés auquel vous avez droit. Pour toute question, merci de faire un mail à comptabilite@alia49.fr " sqref="BG29 BI29"/>
    <dataValidation allowBlank="1" showInputMessage="1" showErrorMessage="1" promptTitle="Jours décentralisés" prompt="Le nombre de jours décentralisés est de 5 si vous avez choisi la prime décentralisée à 3 % . Ces jours sont à prendre dans l'année civile." sqref="AY7:BD7 AY30:BD30 D7:I7"/>
    <dataValidation allowBlank="1" showInputMessage="1" promptTitle="Jours de compensations" prompt="Les jours de compensations sont au nombre de 4. Ils concernent l'ensemble des salariés, sauf les bénéficaires de jours d'anciennetés et trimestriels, en surplus de tous les autres congés. Ils sont à prendre dans l'année civile." sqref="AY32:BD32 AY9:BD9 D9:I9"/>
    <dataValidation allowBlank="1" showInputMessage="1" promptTitle="RTT" prompt="Les RTT concernent les salariés ayant choisi une modulation d'horaire.  Ce type de congés est à poser au cours de l'année civile." sqref="AY33:BD33 D10:I10 AY10:BD10"/>
    <dataValidation allowBlank="1" showInputMessage="1" promptTitle="Récupération" prompt="C'est le cumul des heures faites, en plus, du temps prévu._x000a_" sqref="AY4:BD4 AY27:BD27"/>
    <dataValidation allowBlank="1" showInputMessage="1" promptTitle="Congés Trimestriel" prompt="Sont concernés par ce type de congés, les personnes qui travaillent dans le service hébergement. Ce type de congés est à prendre dans le trimestre dans lequel il est généré." sqref="AY35:BD35 AY12:BC12"/>
    <dataValidation allowBlank="1" showInputMessage="1" showErrorMessage="1" promptTitle="Jours d'anciennetés" prompt="Les jours d'anciennetés sont au nombre de 6. Sont concernés les personnes ayant acquis six d'anciennetés sous la convention 66. (acquis individuel)" sqref="AY31:BD31 AY8:BD8 D8:I8"/>
    <dataValidation allowBlank="1" showInputMessage="1" promptTitle="Jours de compensation" prompt="Les jours de compensation sont au nombre de 4. Ils concernent l'ensemble des salariés d'ALiA en surplus de tout les autres dispositifs de congés. Ils sont à prendre dans l'année civile." sqref="AX8"/>
    <dataValidation type="list" allowBlank="1" showInputMessage="1" showErrorMessage="1" sqref="E17:E47 I17:I47 M17:M47 AW17:AW47 U17:U47 Y17:Y47 AC17:AC47 AG17:AG47 AK17:AK47 AO17:AO47 AS17:AS47 Q17:Q47">
      <formula1>INDIRECT(D17)</formula1>
    </dataValidation>
    <dataValidation type="list" errorStyle="information" allowBlank="1" showErrorMessage="1" error="Vous ne pouvez choisir que dans la liste !" promptTitle="Choix de congés" prompt="Selon vos droits récapitulés dans le haut à droite de cette feuille" sqref="AR17:AR46 AB17:AB47 AJ17:AJ46 AV17:AV47 P17:P46 X17:X46 L17:L47 H17:H45 D17:D47 T17:T47 AN17:AN47 AF17:AF47">
      <formula1>$BX$18:$BX$26</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00B050"/>
    <pageSetUpPr fitToPage="1"/>
  </sheetPr>
  <dimension ref="A1:BG52"/>
  <sheetViews>
    <sheetView showGridLines="0" showRowColHeaders="0" zoomScale="85" zoomScaleNormal="85" workbookViewId="0">
      <selection activeCell="AA26" sqref="AA26:AE26"/>
    </sheetView>
  </sheetViews>
  <sheetFormatPr baseColWidth="10" defaultRowHeight="12.75" x14ac:dyDescent="0.2"/>
  <cols>
    <col min="1" max="1" width="18.140625" style="37" customWidth="1"/>
    <col min="2" max="2" width="4.28515625" style="37" customWidth="1"/>
    <col min="3" max="3" width="3.85546875" style="90" customWidth="1"/>
    <col min="4" max="4" width="6.140625" style="37" customWidth="1"/>
    <col min="5" max="5" width="2.28515625" style="37" customWidth="1"/>
    <col min="6" max="6" width="4.28515625" style="37" customWidth="1"/>
    <col min="7" max="7" width="2.7109375" style="37" customWidth="1"/>
    <col min="8" max="8" width="6.140625" style="37" customWidth="1"/>
    <col min="9" max="9" width="2.28515625" style="37" customWidth="1"/>
    <col min="10" max="10" width="4.28515625" style="37" customWidth="1"/>
    <col min="11" max="11" width="2.7109375" style="37" customWidth="1"/>
    <col min="12" max="12" width="6.140625" style="37" customWidth="1"/>
    <col min="13" max="13" width="2.28515625" style="37" customWidth="1"/>
    <col min="14" max="14" width="4.28515625" style="37" customWidth="1"/>
    <col min="15" max="15" width="2.7109375" style="37" customWidth="1"/>
    <col min="16" max="16" width="6.140625" style="37" customWidth="1"/>
    <col min="17" max="17" width="2.28515625" style="37" customWidth="1"/>
    <col min="18" max="18" width="4.28515625" style="37" customWidth="1"/>
    <col min="19" max="19" width="2.7109375" style="37" customWidth="1"/>
    <col min="20" max="20" width="6.140625" style="37" customWidth="1"/>
    <col min="21" max="21" width="2.28515625" style="37" customWidth="1"/>
    <col min="22" max="22" width="4.28515625" style="37" customWidth="1"/>
    <col min="23" max="23" width="2.7109375" style="37" customWidth="1"/>
    <col min="24" max="24" width="6.140625" style="37" customWidth="1"/>
    <col min="25" max="25" width="2.28515625" style="37" customWidth="1"/>
    <col min="26" max="31" width="10.7109375" style="37" customWidth="1"/>
    <col min="32" max="42" width="8.7109375" style="37" customWidth="1"/>
    <col min="43" max="43" width="120.5703125" style="37" hidden="1" customWidth="1"/>
    <col min="44" max="44" width="53.85546875" style="37" hidden="1" customWidth="1"/>
    <col min="45" max="45" width="3.28515625" style="37" hidden="1" customWidth="1"/>
    <col min="46" max="46" width="3.140625" style="37" hidden="1" customWidth="1"/>
    <col min="47" max="47" width="2.42578125" style="37" hidden="1" customWidth="1"/>
    <col min="48" max="48" width="0" style="37" hidden="1" customWidth="1"/>
    <col min="49" max="59" width="4.5703125" style="37" hidden="1" customWidth="1"/>
    <col min="60" max="67" width="0" style="37" hidden="1" customWidth="1"/>
    <col min="68" max="16384" width="11.42578125" style="37"/>
  </cols>
  <sheetData>
    <row r="1" spans="1:59" ht="33" x14ac:dyDescent="0.2">
      <c r="B1" s="126"/>
      <c r="C1" s="126"/>
      <c r="D1" s="126"/>
      <c r="E1" s="126"/>
      <c r="F1" s="126"/>
      <c r="G1" s="274" t="s">
        <v>70</v>
      </c>
      <c r="H1" s="274"/>
      <c r="I1" s="274"/>
      <c r="J1" s="274"/>
      <c r="K1" s="274"/>
      <c r="L1" s="274"/>
      <c r="M1" s="274"/>
      <c r="N1" s="274"/>
      <c r="O1" s="274"/>
      <c r="P1" s="274"/>
      <c r="Q1" s="274"/>
      <c r="R1" s="274"/>
      <c r="S1" s="274"/>
      <c r="T1" s="274"/>
      <c r="U1" s="274"/>
      <c r="V1" s="274"/>
      <c r="W1" s="274"/>
      <c r="X1" s="274"/>
      <c r="Y1" s="274"/>
      <c r="Z1" s="274"/>
      <c r="AA1" s="38" t="s">
        <v>21</v>
      </c>
      <c r="AB1" s="38"/>
      <c r="AC1" s="274">
        <f>an</f>
        <v>2013</v>
      </c>
      <c r="AD1" s="274"/>
      <c r="AE1" s="38"/>
      <c r="AF1" s="39"/>
      <c r="AH1" s="39"/>
      <c r="AI1" s="39"/>
      <c r="AJ1" s="39"/>
      <c r="AK1" s="39"/>
      <c r="AM1" s="39"/>
      <c r="AN1" s="39"/>
    </row>
    <row r="2" spans="1:59" ht="21.75" x14ac:dyDescent="0.25">
      <c r="A2" s="40"/>
      <c r="B2" s="127"/>
      <c r="C2" s="128"/>
      <c r="D2" s="128"/>
      <c r="E2" s="128"/>
      <c r="F2" s="128"/>
      <c r="G2" s="128"/>
      <c r="H2" s="128"/>
      <c r="I2" s="129" t="s">
        <v>71</v>
      </c>
      <c r="J2" s="129"/>
      <c r="K2" s="129"/>
      <c r="L2" s="41" t="str">
        <f>Données!B5</f>
        <v>Nom</v>
      </c>
      <c r="M2" s="128"/>
      <c r="N2" s="128"/>
      <c r="O2" s="7"/>
      <c r="P2" s="7"/>
      <c r="Q2" s="7"/>
      <c r="R2" s="7"/>
      <c r="S2" s="7"/>
      <c r="T2" s="235" t="s">
        <v>88</v>
      </c>
      <c r="U2" s="235"/>
      <c r="V2" s="235"/>
      <c r="W2" s="235"/>
      <c r="X2" s="7"/>
      <c r="Y2" s="7"/>
      <c r="Z2" s="7"/>
      <c r="AA2" s="41"/>
      <c r="AB2" s="41"/>
      <c r="AC2" s="41"/>
      <c r="AD2" s="41"/>
      <c r="AE2" s="41"/>
      <c r="AF2" s="42"/>
      <c r="AG2" s="42"/>
      <c r="AH2" s="42"/>
      <c r="AI2" s="42"/>
      <c r="AJ2" s="42"/>
      <c r="AK2" s="42"/>
      <c r="AL2" s="42"/>
      <c r="AM2" s="42"/>
      <c r="AN2" s="42"/>
      <c r="AO2" s="42"/>
      <c r="AP2" s="42"/>
      <c r="AQ2" s="42"/>
      <c r="AR2" s="42"/>
    </row>
    <row r="3" spans="1:59" ht="21.75" x14ac:dyDescent="0.25">
      <c r="A3" s="43" t="s">
        <v>85</v>
      </c>
      <c r="B3" s="275"/>
      <c r="C3" s="275"/>
      <c r="D3" s="275"/>
      <c r="E3" s="275"/>
      <c r="F3" s="275"/>
      <c r="G3" s="275"/>
      <c r="H3" s="275"/>
      <c r="I3" s="129" t="s">
        <v>72</v>
      </c>
      <c r="J3" s="129"/>
      <c r="K3" s="129"/>
      <c r="L3" s="41" t="str">
        <f>Données!C5</f>
        <v>Prénom</v>
      </c>
      <c r="M3" s="128"/>
      <c r="N3" s="128"/>
      <c r="O3" s="7"/>
      <c r="P3" s="7"/>
      <c r="Q3" s="7"/>
      <c r="R3" s="7"/>
      <c r="S3" s="7"/>
      <c r="T3" s="235" t="s">
        <v>87</v>
      </c>
      <c r="U3" s="235"/>
      <c r="V3" s="235" t="s">
        <v>86</v>
      </c>
      <c r="W3" s="235"/>
      <c r="X3" s="7"/>
      <c r="Y3" s="7"/>
      <c r="Z3" s="44" t="str">
        <f>B13</f>
        <v>Juillet 13</v>
      </c>
      <c r="AA3" s="44" t="str">
        <f>F13</f>
        <v>Août 13</v>
      </c>
      <c r="AB3" s="44" t="str">
        <f>J13</f>
        <v>Septembre 13</v>
      </c>
      <c r="AC3" s="44" t="str">
        <f>N13</f>
        <v>Octobre 13</v>
      </c>
      <c r="AD3" s="44" t="str">
        <f>R13</f>
        <v>Novembre 13</v>
      </c>
      <c r="AE3" s="44" t="str">
        <f>V13</f>
        <v>Décembre 13</v>
      </c>
      <c r="AF3" s="45"/>
      <c r="AG3" s="45"/>
      <c r="AH3" s="45"/>
      <c r="AI3" s="46"/>
      <c r="AJ3" s="46"/>
      <c r="AK3" s="46"/>
      <c r="AL3" s="46"/>
      <c r="AM3" s="46"/>
      <c r="AN3" s="46"/>
      <c r="AO3" s="46"/>
      <c r="AT3" s="37" t="s">
        <v>73</v>
      </c>
    </row>
    <row r="4" spans="1:59" ht="12.95" customHeight="1" x14ac:dyDescent="0.2">
      <c r="A4" s="47">
        <v>1</v>
      </c>
      <c r="B4" s="127"/>
      <c r="C4" s="128"/>
      <c r="D4" s="7"/>
      <c r="E4" s="7"/>
      <c r="F4" s="7"/>
      <c r="G4" s="7"/>
      <c r="H4" s="7"/>
      <c r="I4" s="7"/>
      <c r="J4" s="7"/>
      <c r="K4" s="7"/>
      <c r="L4" s="7"/>
      <c r="M4" s="7"/>
      <c r="N4" s="7"/>
      <c r="O4" s="7"/>
      <c r="P4" s="130"/>
      <c r="Q4" s="130"/>
      <c r="R4" s="7"/>
      <c r="S4" s="7"/>
      <c r="T4" s="276">
        <f>Calendrier!BG4</f>
        <v>0</v>
      </c>
      <c r="U4" s="235"/>
      <c r="V4" s="235">
        <f>Calendrier!BJ4</f>
        <v>0</v>
      </c>
      <c r="W4" s="235"/>
      <c r="X4" s="238" t="s">
        <v>29</v>
      </c>
      <c r="Y4" s="238"/>
      <c r="Z4" s="48">
        <f>D12</f>
        <v>0</v>
      </c>
      <c r="AA4" s="48">
        <f>H12</f>
        <v>0</v>
      </c>
      <c r="AB4" s="48">
        <f>L12</f>
        <v>0</v>
      </c>
      <c r="AC4" s="48">
        <f>P12</f>
        <v>0</v>
      </c>
      <c r="AD4" s="48">
        <f>T12</f>
        <v>0</v>
      </c>
      <c r="AE4" s="48">
        <f>X12</f>
        <v>0</v>
      </c>
      <c r="AF4" s="49"/>
      <c r="AG4" s="49"/>
      <c r="AH4" s="50"/>
      <c r="AI4" s="51"/>
      <c r="AJ4" s="51"/>
      <c r="AK4" s="51"/>
      <c r="AL4" s="51"/>
      <c r="AM4" s="52"/>
      <c r="AN4" s="52"/>
      <c r="AO4" s="52"/>
    </row>
    <row r="5" spans="1:59" ht="12.95" customHeight="1" x14ac:dyDescent="0.2">
      <c r="A5" s="40"/>
      <c r="B5" s="127"/>
      <c r="C5" s="128"/>
      <c r="D5" s="128"/>
      <c r="E5" s="128"/>
      <c r="F5" s="128"/>
      <c r="G5" s="128"/>
      <c r="H5" s="128"/>
      <c r="I5" s="128"/>
      <c r="J5" s="128"/>
      <c r="K5" s="7"/>
      <c r="L5" s="131"/>
      <c r="M5" s="131"/>
      <c r="N5" s="131"/>
      <c r="O5" s="7"/>
      <c r="P5" s="7"/>
      <c r="Q5" s="7"/>
      <c r="R5" s="7"/>
      <c r="S5" s="7"/>
      <c r="T5" s="276">
        <f>Calendrier!BG5</f>
        <v>0</v>
      </c>
      <c r="U5" s="235"/>
      <c r="V5" s="235">
        <f>Calendrier!BJ5</f>
        <v>0</v>
      </c>
      <c r="W5" s="235"/>
      <c r="X5" s="238" t="s">
        <v>31</v>
      </c>
      <c r="Y5" s="238"/>
      <c r="Z5" s="48">
        <f>IF($H$8=1,Calendrier!D52,Calendrier!AB52)</f>
        <v>0</v>
      </c>
      <c r="AA5" s="48">
        <f>IF($H$8=1,Calendrier!H52,Calendrier!AF52)</f>
        <v>6</v>
      </c>
      <c r="AB5" s="48">
        <f>IF($H$8=1,Calendrier!L52,Calendrier!AJ52)</f>
        <v>0</v>
      </c>
      <c r="AC5" s="48">
        <f>IF($H$8=1,Calendrier!P52,Calendrier!AN52)</f>
        <v>0</v>
      </c>
      <c r="AD5" s="48">
        <f>IF($H$8=1,Calendrier!T52,Calendrier!AR52)</f>
        <v>0</v>
      </c>
      <c r="AE5" s="48">
        <f>IF($H$8=1,Calendrier!X52,Calendrier!AV52)</f>
        <v>0</v>
      </c>
      <c r="AF5" s="49"/>
      <c r="AG5" s="53"/>
      <c r="AH5" s="54"/>
      <c r="AI5" s="51"/>
      <c r="AJ5" s="51"/>
      <c r="AK5" s="51"/>
      <c r="AL5" s="51"/>
      <c r="AM5" s="52"/>
      <c r="AN5" s="52"/>
      <c r="AO5" s="52"/>
    </row>
    <row r="6" spans="1:59" ht="12.95" customHeight="1" x14ac:dyDescent="0.2">
      <c r="B6" s="38"/>
      <c r="C6" s="55"/>
      <c r="D6" s="38"/>
      <c r="E6" s="38"/>
      <c r="F6" s="38"/>
      <c r="G6" s="38"/>
      <c r="H6" s="38"/>
      <c r="I6" s="38"/>
      <c r="J6" s="38"/>
      <c r="K6" s="38"/>
      <c r="L6" s="38"/>
      <c r="M6" s="38"/>
      <c r="N6" s="38"/>
      <c r="O6" s="7"/>
      <c r="P6" s="7"/>
      <c r="Q6" s="7"/>
      <c r="R6" s="7"/>
      <c r="S6" s="7"/>
      <c r="T6" s="276">
        <f>Calendrier!BG6</f>
        <v>0</v>
      </c>
      <c r="U6" s="235"/>
      <c r="V6" s="235">
        <f>Calendrier!BJ6</f>
        <v>0</v>
      </c>
      <c r="W6" s="235"/>
      <c r="X6" s="238" t="s">
        <v>33</v>
      </c>
      <c r="Y6" s="238"/>
      <c r="Z6" s="48">
        <f>IF($H$8=1,Calendrier!D53,Calendrier!AB53)</f>
        <v>0</v>
      </c>
      <c r="AA6" s="48">
        <f>IF($H$8=1,Calendrier!H53,Calendrier!AF53)</f>
        <v>0</v>
      </c>
      <c r="AB6" s="48">
        <f>IF($H$8=1,Calendrier!L53,Calendrier!AJ53)</f>
        <v>0</v>
      </c>
      <c r="AC6" s="48">
        <f>IF($H$8=1,Calendrier!P53,Calendrier!AN53)</f>
        <v>0</v>
      </c>
      <c r="AD6" s="48">
        <f>IF($H$8=1,Calendrier!T53,Calendrier!AR53)</f>
        <v>0</v>
      </c>
      <c r="AE6" s="48">
        <f>IF($H$8=1,Calendrier!X53,Calendrier!AV53)</f>
        <v>0</v>
      </c>
      <c r="AF6" s="49"/>
      <c r="AG6" s="53"/>
      <c r="AH6" s="54"/>
      <c r="AI6" s="51"/>
      <c r="AJ6" s="51"/>
      <c r="AK6" s="51"/>
      <c r="AL6" s="51"/>
      <c r="AM6" s="52"/>
      <c r="AN6" s="52"/>
      <c r="AO6" s="52"/>
      <c r="AR6" s="277" t="s">
        <v>74</v>
      </c>
      <c r="AS6" s="277"/>
      <c r="AT6" s="277"/>
      <c r="AU6" s="277"/>
    </row>
    <row r="7" spans="1:59" ht="12.95" customHeight="1" x14ac:dyDescent="0.3">
      <c r="B7" s="7"/>
      <c r="C7" s="132"/>
      <c r="D7" s="41"/>
      <c r="E7" s="41"/>
      <c r="F7" s="133"/>
      <c r="G7" s="133"/>
      <c r="H7" s="134"/>
      <c r="I7" s="134"/>
      <c r="J7" s="134"/>
      <c r="K7" s="135"/>
      <c r="L7" s="135"/>
      <c r="M7" s="135"/>
      <c r="N7" s="135"/>
      <c r="O7" s="7"/>
      <c r="P7" s="7"/>
      <c r="Q7" s="7"/>
      <c r="R7" s="7"/>
      <c r="S7" s="7"/>
      <c r="T7" s="276">
        <f>Calendrier!BG7</f>
        <v>0</v>
      </c>
      <c r="U7" s="235"/>
      <c r="V7" s="235">
        <f>Calendrier!BJ7</f>
        <v>0</v>
      </c>
      <c r="W7" s="235"/>
      <c r="X7" s="238" t="s">
        <v>35</v>
      </c>
      <c r="Y7" s="238"/>
      <c r="Z7" s="48">
        <f>IF($H$8=1,Calendrier!D54,Calendrier!AB54)</f>
        <v>0</v>
      </c>
      <c r="AA7" s="48">
        <f>IF($H$8=1,Calendrier!H54,Calendrier!AF54)</f>
        <v>0</v>
      </c>
      <c r="AB7" s="48">
        <f>IF($H$8=1,Calendrier!L54,Calendrier!AJ54)</f>
        <v>0</v>
      </c>
      <c r="AC7" s="48">
        <f>IF($H$8=1,Calendrier!P54,Calendrier!AN54)</f>
        <v>0</v>
      </c>
      <c r="AD7" s="48">
        <f>IF($H$8=1,Calendrier!T54,Calendrier!AR54)</f>
        <v>0</v>
      </c>
      <c r="AE7" s="48">
        <f>IF($H$8=1,Calendrier!X54,Calendrier!AV54)</f>
        <v>0</v>
      </c>
      <c r="AF7" s="49"/>
      <c r="AG7" s="53"/>
      <c r="AH7" s="54"/>
      <c r="AI7" s="51"/>
      <c r="AJ7" s="51"/>
      <c r="AK7" s="51"/>
      <c r="AL7" s="51"/>
      <c r="AM7" s="52"/>
      <c r="AN7" s="52"/>
      <c r="AO7" s="52"/>
      <c r="AT7" s="114" t="s">
        <v>75</v>
      </c>
    </row>
    <row r="8" spans="1:59" ht="12.95" customHeight="1" x14ac:dyDescent="0.25">
      <c r="A8" s="56"/>
      <c r="B8" s="57"/>
      <c r="C8" s="58"/>
      <c r="D8" s="41"/>
      <c r="E8" s="278" t="s">
        <v>76</v>
      </c>
      <c r="F8" s="278"/>
      <c r="G8" s="278"/>
      <c r="H8" s="136">
        <v>2</v>
      </c>
      <c r="I8" s="60"/>
      <c r="J8" s="60"/>
      <c r="K8" s="60"/>
      <c r="L8" s="60"/>
      <c r="M8" s="60"/>
      <c r="N8" s="61" t="s">
        <v>1</v>
      </c>
      <c r="O8" s="62"/>
      <c r="P8" s="7"/>
      <c r="Q8" s="7"/>
      <c r="R8" s="7"/>
      <c r="S8" s="7"/>
      <c r="T8" s="276">
        <f>Calendrier!BG8</f>
        <v>0</v>
      </c>
      <c r="U8" s="235"/>
      <c r="V8" s="235">
        <f>Calendrier!BJ8</f>
        <v>0</v>
      </c>
      <c r="W8" s="235"/>
      <c r="X8" s="238" t="s">
        <v>40</v>
      </c>
      <c r="Y8" s="238"/>
      <c r="Z8" s="48">
        <f>IF($H$8=1,Calendrier!D55,Calendrier!AB55)</f>
        <v>0</v>
      </c>
      <c r="AA8" s="48">
        <f>IF($H$8=1,Calendrier!H55,Calendrier!AF55)</f>
        <v>0</v>
      </c>
      <c r="AB8" s="48">
        <f>IF($H$8=1,Calendrier!L55,Calendrier!AJ55)</f>
        <v>0</v>
      </c>
      <c r="AC8" s="48">
        <f>IF($H$8=1,Calendrier!P55,Calendrier!AN55)</f>
        <v>0</v>
      </c>
      <c r="AD8" s="48">
        <f>IF($H$8=1,Calendrier!T55,Calendrier!AR55)</f>
        <v>0</v>
      </c>
      <c r="AE8" s="48">
        <f>IF($H$8=1,Calendrier!X55,Calendrier!AV55)</f>
        <v>0</v>
      </c>
      <c r="AF8" s="49"/>
      <c r="AG8" s="53"/>
      <c r="AH8" s="54"/>
      <c r="AI8" s="51"/>
      <c r="AJ8" s="51"/>
      <c r="AK8" s="51"/>
      <c r="AL8" s="51"/>
      <c r="AM8" s="52"/>
      <c r="AN8" s="52"/>
      <c r="AO8" s="52"/>
      <c r="AT8" s="114" t="s">
        <v>77</v>
      </c>
    </row>
    <row r="9" spans="1:59" ht="12.95" customHeight="1" x14ac:dyDescent="0.2">
      <c r="A9" s="63"/>
      <c r="B9" s="64"/>
      <c r="C9" s="65"/>
      <c r="D9" s="64"/>
      <c r="E9" s="64"/>
      <c r="F9" s="64"/>
      <c r="G9" s="64"/>
      <c r="H9" s="65"/>
      <c r="I9" s="65"/>
      <c r="J9" s="41"/>
      <c r="K9" s="41"/>
      <c r="L9" s="41"/>
      <c r="M9" s="41"/>
      <c r="N9" s="65"/>
      <c r="O9" s="57"/>
      <c r="P9" s="7"/>
      <c r="Q9" s="7"/>
      <c r="R9" s="7"/>
      <c r="S9" s="7"/>
      <c r="T9" s="276">
        <f>Calendrier!BG9</f>
        <v>0</v>
      </c>
      <c r="U9" s="235"/>
      <c r="V9" s="235">
        <f>Calendrier!BJ9</f>
        <v>0</v>
      </c>
      <c r="W9" s="235"/>
      <c r="X9" s="238" t="s">
        <v>39</v>
      </c>
      <c r="Y9" s="238"/>
      <c r="Z9" s="48">
        <f>IF($H$8=1,Calendrier!D56,Calendrier!AB56)</f>
        <v>0</v>
      </c>
      <c r="AA9" s="48">
        <f>IF($H$8=1,Calendrier!H56,Calendrier!AF56)</f>
        <v>0</v>
      </c>
      <c r="AB9" s="48">
        <f>IF($H$8=1,Calendrier!L56,Calendrier!AJ56)</f>
        <v>0</v>
      </c>
      <c r="AC9" s="48">
        <f>IF($H$8=1,Calendrier!P56,Calendrier!AN56)</f>
        <v>0</v>
      </c>
      <c r="AD9" s="48">
        <f>IF($H$8=1,Calendrier!T56,Calendrier!AR56)</f>
        <v>0</v>
      </c>
      <c r="AE9" s="48">
        <f>IF($H$8=1,Calendrier!X56,Calendrier!AV56)</f>
        <v>0</v>
      </c>
      <c r="AF9" s="49"/>
      <c r="AG9" s="53"/>
      <c r="AH9" s="54"/>
      <c r="AI9" s="51"/>
      <c r="AJ9" s="51"/>
      <c r="AK9" s="51"/>
      <c r="AL9" s="51"/>
      <c r="AM9" s="52"/>
      <c r="AN9" s="52"/>
      <c r="AO9" s="52"/>
      <c r="AR9" s="277" t="s">
        <v>78</v>
      </c>
      <c r="AS9" s="277"/>
      <c r="AT9" s="277"/>
      <c r="AU9" s="277"/>
    </row>
    <row r="10" spans="1:59" ht="12.95" customHeight="1" x14ac:dyDescent="0.2">
      <c r="A10" s="63"/>
      <c r="B10" s="64"/>
      <c r="C10" s="65"/>
      <c r="D10" s="64"/>
      <c r="E10" s="64"/>
      <c r="F10" s="64"/>
      <c r="G10" s="64"/>
      <c r="H10" s="57"/>
      <c r="I10" s="57"/>
      <c r="J10" s="57"/>
      <c r="K10" s="57"/>
      <c r="L10" s="57"/>
      <c r="M10" s="57"/>
      <c r="N10" s="57"/>
      <c r="O10" s="57"/>
      <c r="P10" s="7"/>
      <c r="Q10" s="7"/>
      <c r="R10" s="7"/>
      <c r="S10" s="7"/>
      <c r="T10" s="276">
        <f>Calendrier!BG10</f>
        <v>0</v>
      </c>
      <c r="U10" s="235"/>
      <c r="V10" s="235">
        <f>Calendrier!BJ10</f>
        <v>0</v>
      </c>
      <c r="W10" s="235"/>
      <c r="X10" s="238" t="s">
        <v>41</v>
      </c>
      <c r="Y10" s="238"/>
      <c r="Z10" s="48">
        <f>IF($H$8=1,Calendrier!D57,Calendrier!AB57)</f>
        <v>0</v>
      </c>
      <c r="AA10" s="48">
        <f>IF($H$8=1,Calendrier!H57,Calendrier!AF57)</f>
        <v>5</v>
      </c>
      <c r="AB10" s="48">
        <f>IF($H$8=1,Calendrier!L57,Calendrier!AJ57)</f>
        <v>0</v>
      </c>
      <c r="AC10" s="48">
        <f>IF($H$8=1,Calendrier!P57,Calendrier!AN57)</f>
        <v>0</v>
      </c>
      <c r="AD10" s="48">
        <f>IF($H$8=1,Calendrier!T57,Calendrier!AR57)</f>
        <v>0</v>
      </c>
      <c r="AE10" s="48">
        <f>IF($H$8=1,Calendrier!X57,Calendrier!AV57)</f>
        <v>0</v>
      </c>
      <c r="AF10" s="49"/>
      <c r="AG10" s="53"/>
      <c r="AH10" s="54"/>
      <c r="AI10" s="51"/>
      <c r="AJ10" s="51"/>
      <c r="AK10" s="51"/>
      <c r="AL10" s="51"/>
      <c r="AM10" s="52"/>
      <c r="AN10" s="52"/>
      <c r="AO10" s="52"/>
    </row>
    <row r="11" spans="1:59" ht="12.95" customHeight="1" x14ac:dyDescent="0.2">
      <c r="A11" s="63"/>
      <c r="B11" s="64"/>
      <c r="C11" s="65"/>
      <c r="D11" s="279"/>
      <c r="E11" s="279"/>
      <c r="F11" s="64"/>
      <c r="G11" s="64"/>
      <c r="H11" s="267"/>
      <c r="I11" s="267"/>
      <c r="J11" s="57"/>
      <c r="K11" s="57"/>
      <c r="L11" s="267"/>
      <c r="M11" s="267"/>
      <c r="N11" s="57"/>
      <c r="O11" s="57"/>
      <c r="P11" s="235"/>
      <c r="Q11" s="235"/>
      <c r="R11" s="7"/>
      <c r="S11" s="7"/>
      <c r="T11" s="276">
        <f>Calendrier!BG11</f>
        <v>0</v>
      </c>
      <c r="U11" s="235"/>
      <c r="V11" s="235">
        <f>Calendrier!BJ11</f>
        <v>0</v>
      </c>
      <c r="W11" s="235"/>
      <c r="X11" s="238" t="s">
        <v>43</v>
      </c>
      <c r="Y11" s="238"/>
      <c r="Z11" s="48">
        <f>IF($H$8=1,Calendrier!D58,Calendrier!AB58)</f>
        <v>0</v>
      </c>
      <c r="AA11" s="48">
        <f>IF($H$8=1,Calendrier!H58,Calendrier!AF58)</f>
        <v>0</v>
      </c>
      <c r="AB11" s="48">
        <f>IF($H$8=1,Calendrier!L58,Calendrier!AJ58)</f>
        <v>0</v>
      </c>
      <c r="AC11" s="48">
        <f>IF($H$8=1,Calendrier!P58,Calendrier!AN58)</f>
        <v>0</v>
      </c>
      <c r="AD11" s="48">
        <f>IF($H$8=1,Calendrier!T58,Calendrier!AR58)</f>
        <v>0</v>
      </c>
      <c r="AE11" s="48">
        <f>IF($H$8=1,Calendrier!X58,Calendrier!AV58)</f>
        <v>0</v>
      </c>
      <c r="AF11" s="49"/>
      <c r="AG11" s="53"/>
      <c r="AH11" s="54"/>
      <c r="AI11" s="51"/>
      <c r="AJ11" s="51"/>
      <c r="AK11" s="51"/>
      <c r="AL11" s="51"/>
      <c r="AM11" s="52"/>
      <c r="AN11" s="52"/>
      <c r="AO11" s="52"/>
    </row>
    <row r="12" spans="1:59" ht="12.95" customHeight="1" x14ac:dyDescent="0.2">
      <c r="A12" s="63"/>
      <c r="B12" s="64"/>
      <c r="C12" s="65"/>
      <c r="D12" s="66">
        <f>SUM(E15:E45)</f>
        <v>0</v>
      </c>
      <c r="E12" s="64"/>
      <c r="F12" s="64"/>
      <c r="G12" s="64"/>
      <c r="H12" s="66">
        <f>SUM(I15:I45)</f>
        <v>0</v>
      </c>
      <c r="I12" s="57"/>
      <c r="J12" s="57"/>
      <c r="K12" s="57"/>
      <c r="L12" s="66">
        <f>SUM(M15:M45)</f>
        <v>0</v>
      </c>
      <c r="M12" s="57"/>
      <c r="N12" s="57"/>
      <c r="O12" s="57"/>
      <c r="P12" s="66">
        <f>SUM(Q15:Q45)</f>
        <v>0</v>
      </c>
      <c r="Q12" s="7"/>
      <c r="R12" s="7"/>
      <c r="S12" s="7"/>
      <c r="T12" s="66">
        <f>SUM(U15:U45)</f>
        <v>0</v>
      </c>
      <c r="U12" s="7"/>
      <c r="V12" s="7"/>
      <c r="W12" s="7"/>
      <c r="X12" s="66">
        <f>SUM(Y15:Y45)</f>
        <v>0</v>
      </c>
      <c r="Y12" s="7"/>
      <c r="Z12" s="280" t="s">
        <v>79</v>
      </c>
      <c r="AA12" s="281"/>
      <c r="AB12" s="281"/>
      <c r="AC12" s="281"/>
      <c r="AD12" s="281"/>
      <c r="AE12" s="282"/>
      <c r="AV12" s="115" t="s">
        <v>47</v>
      </c>
    </row>
    <row r="13" spans="1:59" s="116" customFormat="1" ht="12.95" customHeight="1" x14ac:dyDescent="0.2">
      <c r="A13" s="67"/>
      <c r="B13" s="283" t="str">
        <f>PROPER(TEXT(DATE($AC$1,C$14,1),"mmmm aa"))</f>
        <v>Juillet 13</v>
      </c>
      <c r="C13" s="283"/>
      <c r="D13" s="283"/>
      <c r="E13" s="283"/>
      <c r="F13" s="283" t="str">
        <f>PROPER(TEXT(DATE($AC$1,G$14,1),"mmmm aa"))</f>
        <v>Août 13</v>
      </c>
      <c r="G13" s="283"/>
      <c r="H13" s="283"/>
      <c r="I13" s="283"/>
      <c r="J13" s="283" t="str">
        <f>PROPER(TEXT(DATE($AC$1,K$14,1),"mmmm aa"))</f>
        <v>Septembre 13</v>
      </c>
      <c r="K13" s="283"/>
      <c r="L13" s="283"/>
      <c r="M13" s="283"/>
      <c r="N13" s="283" t="str">
        <f>PROPER(TEXT(DATE($AC$1,O$14,1),"mmmm aa"))</f>
        <v>Octobre 13</v>
      </c>
      <c r="O13" s="283"/>
      <c r="P13" s="283"/>
      <c r="Q13" s="283"/>
      <c r="R13" s="283" t="str">
        <f>PROPER(TEXT(DATE($AC$1,S$14,1),"mmmm aa"))</f>
        <v>Novembre 13</v>
      </c>
      <c r="S13" s="283"/>
      <c r="T13" s="283"/>
      <c r="U13" s="283"/>
      <c r="V13" s="283" t="str">
        <f>PROPER(TEXT(DATE($AC$1,W$14,1),"mmmm aa"))</f>
        <v>Décembre 13</v>
      </c>
      <c r="W13" s="283"/>
      <c r="X13" s="283"/>
      <c r="Y13" s="283"/>
      <c r="Z13" s="137"/>
      <c r="AA13" s="137"/>
      <c r="AB13" s="137"/>
      <c r="AC13" s="137"/>
      <c r="AD13" s="137"/>
      <c r="AE13" s="137"/>
      <c r="AF13" s="37"/>
      <c r="AG13" s="37"/>
      <c r="AH13" s="37"/>
      <c r="AI13" s="37"/>
      <c r="AJ13" s="37"/>
      <c r="AK13" s="37"/>
      <c r="AL13" s="37"/>
      <c r="AM13" s="37"/>
      <c r="AN13" s="37"/>
      <c r="AO13" s="37"/>
      <c r="AP13" s="42"/>
      <c r="AQ13" s="42"/>
      <c r="AR13" s="42"/>
      <c r="AS13" s="42"/>
      <c r="AV13" s="117">
        <f>ROUND(DATE(AC1,4,MOD(234-11*MOD(AC1,19),30))/7,0)*7-6</f>
        <v>41364</v>
      </c>
      <c r="BG13" s="37"/>
    </row>
    <row r="14" spans="1:59" s="118" customFormat="1" ht="12.95" hidden="1" customHeight="1" x14ac:dyDescent="0.2">
      <c r="A14" s="68"/>
      <c r="B14" s="69"/>
      <c r="C14" s="69">
        <f>IF(H8=1,1,7)</f>
        <v>7</v>
      </c>
      <c r="D14" s="69"/>
      <c r="E14" s="69"/>
      <c r="F14" s="69"/>
      <c r="G14" s="69">
        <f>C14+1</f>
        <v>8</v>
      </c>
      <c r="H14" s="69"/>
      <c r="I14" s="69"/>
      <c r="J14" s="69"/>
      <c r="K14" s="69">
        <f>G14+1</f>
        <v>9</v>
      </c>
      <c r="L14" s="69"/>
      <c r="M14" s="69"/>
      <c r="N14" s="69"/>
      <c r="O14" s="69">
        <f>K14+1</f>
        <v>10</v>
      </c>
      <c r="P14" s="69"/>
      <c r="Q14" s="69"/>
      <c r="R14" s="69"/>
      <c r="S14" s="69">
        <f>O14+1</f>
        <v>11</v>
      </c>
      <c r="T14" s="69"/>
      <c r="U14" s="69"/>
      <c r="V14" s="69"/>
      <c r="W14" s="69">
        <f>S14+1</f>
        <v>12</v>
      </c>
      <c r="X14" s="69"/>
      <c r="Y14" s="69"/>
      <c r="Z14" s="7"/>
      <c r="AA14" s="7"/>
      <c r="AB14" s="7"/>
      <c r="AC14" s="7"/>
      <c r="AD14" s="7"/>
      <c r="AE14" s="7"/>
      <c r="AF14" s="37"/>
      <c r="AG14" s="37"/>
      <c r="AH14" s="37"/>
      <c r="AI14" s="37"/>
      <c r="AJ14" s="37"/>
      <c r="AK14" s="37"/>
      <c r="AL14" s="37"/>
      <c r="AM14" s="37"/>
      <c r="AN14" s="37"/>
      <c r="AO14" s="37"/>
      <c r="AP14" s="70"/>
      <c r="AQ14" s="70"/>
      <c r="AR14" s="70"/>
      <c r="AS14" s="70"/>
    </row>
    <row r="15" spans="1:59" ht="12.95" customHeight="1" x14ac:dyDescent="0.2">
      <c r="A15" s="63"/>
      <c r="B15" s="71">
        <f>DATE($AC$1,C14,1)</f>
        <v>41456</v>
      </c>
      <c r="C15" s="72">
        <f>DATE($AC$1,C14,1)</f>
        <v>41456</v>
      </c>
      <c r="D15" s="73">
        <f>IF($H$8=1,Calendrier!D17,Calendrier!AB17)</f>
        <v>0</v>
      </c>
      <c r="E15" s="73">
        <f>IF($H$8=1,Calendrier!E17,Calendrier!AC17)</f>
        <v>0</v>
      </c>
      <c r="F15" s="71">
        <f>DATE($AC$1,G14,1)</f>
        <v>41487</v>
      </c>
      <c r="G15" s="72">
        <f>DATE($AC$1,G14,1)</f>
        <v>41487</v>
      </c>
      <c r="H15" s="73">
        <f>IF($H$8=1,Calendrier!H17,Calendrier!AF17)</f>
        <v>0</v>
      </c>
      <c r="I15" s="73">
        <f>IF($H$8=1,Calendrier!I17,Calendrier!AG17)</f>
        <v>0</v>
      </c>
      <c r="J15" s="71">
        <f>DATE($AC$1,K14,1)</f>
        <v>41518</v>
      </c>
      <c r="K15" s="72">
        <f>DATE($AC$1,K14,1)</f>
        <v>41518</v>
      </c>
      <c r="L15" s="73">
        <f>IF($H$8=1,Calendrier!L17,Calendrier!AJ17)</f>
        <v>0</v>
      </c>
      <c r="M15" s="73">
        <f>IF($H$8=1,Calendrier!M17,Calendrier!AK17)</f>
        <v>0</v>
      </c>
      <c r="N15" s="71">
        <f>DATE($AC$1,O14,1)</f>
        <v>41548</v>
      </c>
      <c r="O15" s="72">
        <f>DATE($AC$1,O14,1)</f>
        <v>41548</v>
      </c>
      <c r="P15" s="73">
        <f>IF($H$8=1,Calendrier!P17,Calendrier!AN17)</f>
        <v>0</v>
      </c>
      <c r="Q15" s="73">
        <f>IF($H$8=1,Calendrier!Q17,Calendrier!AO17)</f>
        <v>0</v>
      </c>
      <c r="R15" s="71">
        <f>DATE($AC$1,S14,1)</f>
        <v>41579</v>
      </c>
      <c r="S15" s="72">
        <f>DATE($AC$1,S14,1)</f>
        <v>41579</v>
      </c>
      <c r="T15" s="73">
        <f>IF($H$8=1,Calendrier!T17,Calendrier!AR17)</f>
        <v>0</v>
      </c>
      <c r="U15" s="73">
        <f>IF($H$8=1,Calendrier!U17,Calendrier!AS17)</f>
        <v>0</v>
      </c>
      <c r="V15" s="71">
        <f>DATE($AC$1,W14,1)</f>
        <v>41609</v>
      </c>
      <c r="W15" s="72">
        <f>DATE($AC$1,W14,1)</f>
        <v>41609</v>
      </c>
      <c r="X15" s="74">
        <f>IF($H$8=1,Calendrier!X17,Calendrier!AV17)</f>
        <v>0</v>
      </c>
      <c r="Y15" s="75">
        <f>IF($H$8=1,Calendrier!Y17,Calendrier!AW17)</f>
        <v>0</v>
      </c>
      <c r="Z15" s="7"/>
      <c r="AA15" s="7"/>
      <c r="AB15" s="7"/>
      <c r="AC15" s="7"/>
      <c r="AD15" s="7"/>
      <c r="AE15" s="7"/>
    </row>
    <row r="16" spans="1:59" ht="12.95" customHeight="1" x14ac:dyDescent="0.2">
      <c r="A16" s="63"/>
      <c r="B16" s="71">
        <f>IF(MONTH(B15+1)=$C$14,B15+1,"")</f>
        <v>41457</v>
      </c>
      <c r="C16" s="72">
        <f>IF(MONTH(C15+1)=$C$14,C15+1,"")</f>
        <v>41457</v>
      </c>
      <c r="D16" s="73">
        <f>IF($H$8=1,Calendrier!D18,Calendrier!AB18)</f>
        <v>0</v>
      </c>
      <c r="E16" s="73">
        <f>IF($H$8=1,Calendrier!E18,Calendrier!AC18)</f>
        <v>0</v>
      </c>
      <c r="F16" s="71">
        <f>IF(MONTH(F15+1)=$G$14,F15+1,"")</f>
        <v>41488</v>
      </c>
      <c r="G16" s="72">
        <f>IF(MONTH(G15+1)=$G$14,G15+1,"")</f>
        <v>41488</v>
      </c>
      <c r="H16" s="73">
        <f>IF($H$8=1,Calendrier!H18,Calendrier!AF18)</f>
        <v>0</v>
      </c>
      <c r="I16" s="73">
        <f>IF($H$8=1,Calendrier!I18,Calendrier!AG18)</f>
        <v>0</v>
      </c>
      <c r="J16" s="71">
        <f>IF(MONTH(J15+1)=$K$14,J15+1,"")</f>
        <v>41519</v>
      </c>
      <c r="K16" s="72">
        <f>IF(MONTH(K15+1)=K$14,K15+1,"")</f>
        <v>41519</v>
      </c>
      <c r="L16" s="73">
        <f>IF($H$8=1,Calendrier!L18,Calendrier!AJ18)</f>
        <v>0</v>
      </c>
      <c r="M16" s="73">
        <f>IF($H$8=1,Calendrier!M18,Calendrier!AK18)</f>
        <v>0</v>
      </c>
      <c r="N16" s="71">
        <f>IF(MONTH(N15+1)=O$14,N15+1,"")</f>
        <v>41549</v>
      </c>
      <c r="O16" s="72">
        <f>IF(MONTH(O15+1)=O$14,O15+1,"")</f>
        <v>41549</v>
      </c>
      <c r="P16" s="73">
        <f>IF($H$8=1,Calendrier!P18,Calendrier!AN18)</f>
        <v>0</v>
      </c>
      <c r="Q16" s="73">
        <f>IF($H$8=1,Calendrier!Q18,Calendrier!AO18)</f>
        <v>0</v>
      </c>
      <c r="R16" s="71">
        <f>IF(MONTH(R15+1)=S$14,R15+1,"")</f>
        <v>41580</v>
      </c>
      <c r="S16" s="72">
        <f>IF(MONTH(S15+1)=S$14,S15+1,"")</f>
        <v>41580</v>
      </c>
      <c r="T16" s="73">
        <f>IF($H$8=1,Calendrier!T18,Calendrier!AR18)</f>
        <v>0</v>
      </c>
      <c r="U16" s="73">
        <f>IF($H$8=1,Calendrier!U18,Calendrier!AS18)</f>
        <v>0</v>
      </c>
      <c r="V16" s="71">
        <f>IF(MONTH(V15+1)=W$14,V15+1,"")</f>
        <v>41610</v>
      </c>
      <c r="W16" s="72">
        <f>IF(MONTH(W15+1)=W$14,W15+1,"")</f>
        <v>41610</v>
      </c>
      <c r="X16" s="74">
        <f>IF($H$8=1,Calendrier!X18,Calendrier!AV18)</f>
        <v>0</v>
      </c>
      <c r="Y16" s="75">
        <f>IF($H$8=1,Calendrier!Y18,Calendrier!AW18)</f>
        <v>0</v>
      </c>
      <c r="Z16" s="7"/>
      <c r="AA16" s="7"/>
      <c r="AB16" s="7"/>
      <c r="AC16" s="7"/>
      <c r="AD16" s="7"/>
      <c r="AE16" s="7"/>
      <c r="AV16" s="115" t="s">
        <v>9</v>
      </c>
    </row>
    <row r="17" spans="1:59" ht="12.95" customHeight="1" x14ac:dyDescent="0.2">
      <c r="A17" s="46"/>
      <c r="B17" s="71">
        <f t="shared" ref="B17:B45" si="0">IF(MONTH(B16+1)=C$14,B16+1,"")</f>
        <v>41458</v>
      </c>
      <c r="C17" s="72">
        <f t="shared" ref="C17:C45" si="1">IF(MONTH(C16+1)=$C$14,C16+1,"")</f>
        <v>41458</v>
      </c>
      <c r="D17" s="73">
        <f>IF($H$8=1,Calendrier!D19,Calendrier!AB19)</f>
        <v>0</v>
      </c>
      <c r="E17" s="73">
        <f>IF($H$8=1,Calendrier!E19,Calendrier!AC19)</f>
        <v>0</v>
      </c>
      <c r="F17" s="71">
        <f t="shared" ref="F17:F43" si="2">IF(MONTH(F16+1)=G$14,F16+1,"")</f>
        <v>41489</v>
      </c>
      <c r="G17" s="72">
        <f t="shared" ref="G17:G43" si="3">IF(MONTH(G16+1)=$G$14,G16+1,"")</f>
        <v>41489</v>
      </c>
      <c r="H17" s="73">
        <f>IF($H$8=1,Calendrier!H19,Calendrier!AF19)</f>
        <v>0</v>
      </c>
      <c r="I17" s="73">
        <f>IF($H$8=1,Calendrier!I19,Calendrier!AG19)</f>
        <v>0</v>
      </c>
      <c r="J17" s="71">
        <f t="shared" ref="J17:J45" si="4">IF(MONTH(J16+1)=K$14,J16+1,"")</f>
        <v>41520</v>
      </c>
      <c r="K17" s="72">
        <f t="shared" ref="K17:K45" si="5">IF(MONTH(K16+1)=K$14,K16+1,"")</f>
        <v>41520</v>
      </c>
      <c r="L17" s="73">
        <f>IF($H$8=1,Calendrier!L19,Calendrier!AJ19)</f>
        <v>0</v>
      </c>
      <c r="M17" s="73">
        <f>IF($H$8=1,Calendrier!M19,Calendrier!AK19)</f>
        <v>0</v>
      </c>
      <c r="N17" s="71">
        <f t="shared" ref="N17:N45" si="6">IF(MONTH(N16+1)=O$14,N16+1,"")</f>
        <v>41550</v>
      </c>
      <c r="O17" s="72">
        <f t="shared" ref="O17:O45" si="7">IF(MONTH(O16+1)=O$14,O16+1,"")</f>
        <v>41550</v>
      </c>
      <c r="P17" s="73">
        <f>IF($H$8=1,Calendrier!P19,Calendrier!AN19)</f>
        <v>0</v>
      </c>
      <c r="Q17" s="73">
        <f>IF($H$8=1,Calendrier!Q19,Calendrier!AO19)</f>
        <v>0</v>
      </c>
      <c r="R17" s="71">
        <f t="shared" ref="R17:R45" si="8">IF(MONTH(R16+1)=S$14,R16+1,"")</f>
        <v>41581</v>
      </c>
      <c r="S17" s="72">
        <f t="shared" ref="S17:S45" si="9">IF(MONTH(S16+1)=S$14,S16+1,"")</f>
        <v>41581</v>
      </c>
      <c r="T17" s="73">
        <f>IF($H$8=1,Calendrier!T19,Calendrier!AR19)</f>
        <v>0</v>
      </c>
      <c r="U17" s="73">
        <f>IF($H$8=1,Calendrier!U19,Calendrier!AS19)</f>
        <v>0</v>
      </c>
      <c r="V17" s="71">
        <f t="shared" ref="V17:V45" si="10">IF(MONTH(V16+1)=W$14,V16+1,"")</f>
        <v>41611</v>
      </c>
      <c r="W17" s="72">
        <f t="shared" ref="W17:W45" si="11">IF(MONTH(W16+1)=W$14,W16+1,"")</f>
        <v>41611</v>
      </c>
      <c r="X17" s="74">
        <f>IF($H$8=1,Calendrier!X19,Calendrier!AV19)</f>
        <v>0</v>
      </c>
      <c r="Y17" s="75">
        <f>IF($H$8=1,Calendrier!Y19,Calendrier!AW19)</f>
        <v>0</v>
      </c>
      <c r="Z17" s="7"/>
      <c r="AA17" s="7"/>
      <c r="AB17" s="7"/>
      <c r="AC17" s="7"/>
      <c r="AD17" s="7"/>
      <c r="AE17" s="7"/>
      <c r="AV17" s="119">
        <f>DATE(AC1,1,1)</f>
        <v>41275</v>
      </c>
    </row>
    <row r="18" spans="1:59" ht="12.95" customHeight="1" x14ac:dyDescent="0.25">
      <c r="B18" s="71">
        <f t="shared" si="0"/>
        <v>41459</v>
      </c>
      <c r="C18" s="72">
        <f t="shared" si="1"/>
        <v>41459</v>
      </c>
      <c r="D18" s="73">
        <f>IF($H$8=1,Calendrier!D20,Calendrier!AB20)</f>
        <v>0</v>
      </c>
      <c r="E18" s="73">
        <f>IF($H$8=1,Calendrier!E20,Calendrier!AC20)</f>
        <v>0</v>
      </c>
      <c r="F18" s="71">
        <f t="shared" si="2"/>
        <v>41490</v>
      </c>
      <c r="G18" s="72">
        <f t="shared" si="3"/>
        <v>41490</v>
      </c>
      <c r="H18" s="73">
        <f>IF($H$8=1,Calendrier!H20,Calendrier!AF20)</f>
        <v>0</v>
      </c>
      <c r="I18" s="73">
        <f>IF($H$8=1,Calendrier!I20,Calendrier!AG20)</f>
        <v>0</v>
      </c>
      <c r="J18" s="71">
        <f t="shared" si="4"/>
        <v>41521</v>
      </c>
      <c r="K18" s="72">
        <f t="shared" si="5"/>
        <v>41521</v>
      </c>
      <c r="L18" s="73">
        <f>IF($H$8=1,Calendrier!L20,Calendrier!AJ20)</f>
        <v>0</v>
      </c>
      <c r="M18" s="73">
        <f>IF($H$8=1,Calendrier!M20,Calendrier!AK20)</f>
        <v>0</v>
      </c>
      <c r="N18" s="71">
        <f t="shared" si="6"/>
        <v>41551</v>
      </c>
      <c r="O18" s="72">
        <f t="shared" si="7"/>
        <v>41551</v>
      </c>
      <c r="P18" s="73">
        <f>IF($H$8=1,Calendrier!P20,Calendrier!AN20)</f>
        <v>0</v>
      </c>
      <c r="Q18" s="73">
        <f>IF($H$8=1,Calendrier!Q20,Calendrier!AO20)</f>
        <v>0</v>
      </c>
      <c r="R18" s="71">
        <f t="shared" si="8"/>
        <v>41582</v>
      </c>
      <c r="S18" s="72">
        <f t="shared" si="9"/>
        <v>41582</v>
      </c>
      <c r="T18" s="73">
        <f>IF($H$8=1,Calendrier!T20,Calendrier!AR20)</f>
        <v>0</v>
      </c>
      <c r="U18" s="73">
        <f>IF($H$8=1,Calendrier!U20,Calendrier!AS20)</f>
        <v>0</v>
      </c>
      <c r="V18" s="71">
        <f t="shared" si="10"/>
        <v>41612</v>
      </c>
      <c r="W18" s="72">
        <f t="shared" si="11"/>
        <v>41612</v>
      </c>
      <c r="X18" s="74">
        <f>IF($H$8=1,Calendrier!X20,Calendrier!AV20)</f>
        <v>0</v>
      </c>
      <c r="Y18" s="75">
        <f>IF($H$8=1,Calendrier!Y20,Calendrier!AW20)</f>
        <v>0</v>
      </c>
      <c r="Z18" s="7"/>
      <c r="AA18" s="138"/>
      <c r="AB18" s="7"/>
      <c r="AC18" s="7"/>
      <c r="AD18" s="7"/>
      <c r="AE18" s="7"/>
      <c r="AV18" s="120">
        <f>DATE(AC1,5,1)</f>
        <v>41395</v>
      </c>
    </row>
    <row r="19" spans="1:59" ht="12.95" customHeight="1" x14ac:dyDescent="0.2">
      <c r="B19" s="71">
        <f t="shared" si="0"/>
        <v>41460</v>
      </c>
      <c r="C19" s="72">
        <f t="shared" si="1"/>
        <v>41460</v>
      </c>
      <c r="D19" s="73">
        <f>IF($H$8=1,Calendrier!D21,Calendrier!AB21)</f>
        <v>0</v>
      </c>
      <c r="E19" s="73">
        <f>IF($H$8=1,Calendrier!E21,Calendrier!AC21)</f>
        <v>0</v>
      </c>
      <c r="F19" s="71">
        <f t="shared" si="2"/>
        <v>41491</v>
      </c>
      <c r="G19" s="72">
        <f t="shared" si="3"/>
        <v>41491</v>
      </c>
      <c r="H19" s="73" t="str">
        <f>IF($H$8=1,Calendrier!H21,Calendrier!AF21)</f>
        <v>CP</v>
      </c>
      <c r="I19" s="73">
        <f>IF($H$8=1,Calendrier!I21,Calendrier!AG21)</f>
        <v>0</v>
      </c>
      <c r="J19" s="71">
        <f t="shared" si="4"/>
        <v>41522</v>
      </c>
      <c r="K19" s="72">
        <f t="shared" si="5"/>
        <v>41522</v>
      </c>
      <c r="L19" s="73">
        <f>IF($H$8=1,Calendrier!L21,Calendrier!AJ21)</f>
        <v>0</v>
      </c>
      <c r="M19" s="73">
        <f>IF($H$8=1,Calendrier!M21,Calendrier!AK21)</f>
        <v>0</v>
      </c>
      <c r="N19" s="71">
        <f t="shared" si="6"/>
        <v>41552</v>
      </c>
      <c r="O19" s="72">
        <f t="shared" si="7"/>
        <v>41552</v>
      </c>
      <c r="P19" s="73">
        <f>IF($H$8=1,Calendrier!P21,Calendrier!AN21)</f>
        <v>0</v>
      </c>
      <c r="Q19" s="73">
        <f>IF($H$8=1,Calendrier!Q21,Calendrier!AO21)</f>
        <v>0</v>
      </c>
      <c r="R19" s="71">
        <f t="shared" si="8"/>
        <v>41583</v>
      </c>
      <c r="S19" s="72">
        <f t="shared" si="9"/>
        <v>41583</v>
      </c>
      <c r="T19" s="73">
        <f>IF($H$8=1,Calendrier!T21,Calendrier!AR21)</f>
        <v>0</v>
      </c>
      <c r="U19" s="73">
        <f>IF($H$8=1,Calendrier!U21,Calendrier!AS21)</f>
        <v>0</v>
      </c>
      <c r="V19" s="71">
        <f t="shared" si="10"/>
        <v>41613</v>
      </c>
      <c r="W19" s="72">
        <f t="shared" si="11"/>
        <v>41613</v>
      </c>
      <c r="X19" s="74">
        <f>IF($H$8=1,Calendrier!X21,Calendrier!AV21)</f>
        <v>0</v>
      </c>
      <c r="Y19" s="75">
        <f>IF($H$8=1,Calendrier!Y21,Calendrier!AW21)</f>
        <v>0</v>
      </c>
      <c r="Z19" s="7"/>
      <c r="AA19" s="7"/>
      <c r="AB19" s="7"/>
      <c r="AC19" s="7"/>
      <c r="AD19" s="7"/>
      <c r="AE19" s="7"/>
      <c r="AV19" s="120">
        <f>DATE(AC1,5,8)</f>
        <v>41402</v>
      </c>
      <c r="BD19" s="284" t="s">
        <v>48</v>
      </c>
      <c r="BE19" s="284" t="s">
        <v>49</v>
      </c>
      <c r="BF19" s="284" t="s">
        <v>50</v>
      </c>
      <c r="BG19" s="284" t="s">
        <v>51</v>
      </c>
    </row>
    <row r="20" spans="1:59" ht="12.95" customHeight="1" x14ac:dyDescent="0.2">
      <c r="B20" s="71">
        <f t="shared" si="0"/>
        <v>41461</v>
      </c>
      <c r="C20" s="72">
        <f t="shared" si="1"/>
        <v>41461</v>
      </c>
      <c r="D20" s="73">
        <f>IF($H$8=1,Calendrier!D22,Calendrier!AB22)</f>
        <v>0</v>
      </c>
      <c r="E20" s="73">
        <f>IF($H$8=1,Calendrier!E22,Calendrier!AC22)</f>
        <v>0</v>
      </c>
      <c r="F20" s="71">
        <f t="shared" si="2"/>
        <v>41492</v>
      </c>
      <c r="G20" s="72">
        <f t="shared" si="3"/>
        <v>41492</v>
      </c>
      <c r="H20" s="73" t="str">
        <f>IF($H$8=1,Calendrier!H22,Calendrier!AF22)</f>
        <v>CP</v>
      </c>
      <c r="I20" s="73">
        <f>IF($H$8=1,Calendrier!I22,Calendrier!AG22)</f>
        <v>0</v>
      </c>
      <c r="J20" s="71">
        <f t="shared" si="4"/>
        <v>41523</v>
      </c>
      <c r="K20" s="72">
        <f t="shared" si="5"/>
        <v>41523</v>
      </c>
      <c r="L20" s="73">
        <f>IF($H$8=1,Calendrier!L22,Calendrier!AJ22)</f>
        <v>0</v>
      </c>
      <c r="M20" s="73">
        <f>IF($H$8=1,Calendrier!M22,Calendrier!AK22)</f>
        <v>0</v>
      </c>
      <c r="N20" s="71">
        <f t="shared" si="6"/>
        <v>41553</v>
      </c>
      <c r="O20" s="72">
        <f t="shared" si="7"/>
        <v>41553</v>
      </c>
      <c r="P20" s="73">
        <f>IF($H$8=1,Calendrier!P22,Calendrier!AN22)</f>
        <v>0</v>
      </c>
      <c r="Q20" s="73">
        <f>IF($H$8=1,Calendrier!Q22,Calendrier!AO22)</f>
        <v>0</v>
      </c>
      <c r="R20" s="71">
        <f t="shared" si="8"/>
        <v>41584</v>
      </c>
      <c r="S20" s="72">
        <f t="shared" si="9"/>
        <v>41584</v>
      </c>
      <c r="T20" s="73">
        <f>IF($H$8=1,Calendrier!T22,Calendrier!AR22)</f>
        <v>0</v>
      </c>
      <c r="U20" s="73">
        <f>IF($H$8=1,Calendrier!U22,Calendrier!AS22)</f>
        <v>0</v>
      </c>
      <c r="V20" s="71">
        <f t="shared" si="10"/>
        <v>41614</v>
      </c>
      <c r="W20" s="72">
        <f t="shared" si="11"/>
        <v>41614</v>
      </c>
      <c r="X20" s="74">
        <f>IF($H$8=1,Calendrier!X22,Calendrier!AV22)</f>
        <v>0</v>
      </c>
      <c r="Y20" s="75">
        <f>IF($H$8=1,Calendrier!Y22,Calendrier!AW22)</f>
        <v>0</v>
      </c>
      <c r="Z20" s="7"/>
      <c r="AA20" s="7"/>
      <c r="AB20" s="7"/>
      <c r="AC20" s="7"/>
      <c r="AD20" s="7"/>
      <c r="AE20" s="7"/>
      <c r="AV20" s="120">
        <f>DATE(AC1,7,14)</f>
        <v>41469</v>
      </c>
      <c r="BD20" s="284"/>
      <c r="BE20" s="284"/>
      <c r="BF20" s="284"/>
      <c r="BG20" s="284"/>
    </row>
    <row r="21" spans="1:59" ht="12.95" customHeight="1" x14ac:dyDescent="0.2">
      <c r="B21" s="71">
        <f t="shared" si="0"/>
        <v>41462</v>
      </c>
      <c r="C21" s="72">
        <f t="shared" si="1"/>
        <v>41462</v>
      </c>
      <c r="D21" s="73">
        <f>IF($H$8=1,Calendrier!D23,Calendrier!AB23)</f>
        <v>0</v>
      </c>
      <c r="E21" s="73">
        <f>IF($H$8=1,Calendrier!E23,Calendrier!AC23)</f>
        <v>0</v>
      </c>
      <c r="F21" s="71">
        <f t="shared" si="2"/>
        <v>41493</v>
      </c>
      <c r="G21" s="72">
        <f t="shared" si="3"/>
        <v>41493</v>
      </c>
      <c r="H21" s="73" t="str">
        <f>IF($H$8=1,Calendrier!H23,Calendrier!AF23)</f>
        <v>CP</v>
      </c>
      <c r="I21" s="73">
        <f>IF($H$8=1,Calendrier!I23,Calendrier!AG23)</f>
        <v>0</v>
      </c>
      <c r="J21" s="71">
        <f t="shared" si="4"/>
        <v>41524</v>
      </c>
      <c r="K21" s="72">
        <f t="shared" si="5"/>
        <v>41524</v>
      </c>
      <c r="L21" s="73">
        <f>IF($H$8=1,Calendrier!L23,Calendrier!AJ23)</f>
        <v>0</v>
      </c>
      <c r="M21" s="73">
        <f>IF($H$8=1,Calendrier!M23,Calendrier!AK23)</f>
        <v>0</v>
      </c>
      <c r="N21" s="71">
        <f t="shared" si="6"/>
        <v>41554</v>
      </c>
      <c r="O21" s="72">
        <f t="shared" si="7"/>
        <v>41554</v>
      </c>
      <c r="P21" s="73">
        <f>IF($H$8=1,Calendrier!P23,Calendrier!AN23)</f>
        <v>0</v>
      </c>
      <c r="Q21" s="73">
        <f>IF($H$8=1,Calendrier!Q23,Calendrier!AO23)</f>
        <v>0</v>
      </c>
      <c r="R21" s="71">
        <f t="shared" si="8"/>
        <v>41585</v>
      </c>
      <c r="S21" s="72">
        <f t="shared" si="9"/>
        <v>41585</v>
      </c>
      <c r="T21" s="73">
        <f>IF($H$8=1,Calendrier!T23,Calendrier!AR23)</f>
        <v>0</v>
      </c>
      <c r="U21" s="73">
        <f>IF($H$8=1,Calendrier!U23,Calendrier!AS23)</f>
        <v>0</v>
      </c>
      <c r="V21" s="71">
        <f t="shared" si="10"/>
        <v>41615</v>
      </c>
      <c r="W21" s="72">
        <f t="shared" si="11"/>
        <v>41615</v>
      </c>
      <c r="X21" s="74">
        <f>IF($H$8=1,Calendrier!X23,Calendrier!AV23)</f>
        <v>0</v>
      </c>
      <c r="Y21" s="75">
        <f>IF($H$8=1,Calendrier!Y23,Calendrier!AW23)</f>
        <v>0</v>
      </c>
      <c r="Z21" s="7"/>
      <c r="AA21" s="7"/>
      <c r="AB21" s="7"/>
      <c r="AC21" s="7"/>
      <c r="AD21" s="7"/>
      <c r="AE21" s="7"/>
      <c r="AV21" s="120">
        <f>DATE(AC1,8,15)</f>
        <v>41501</v>
      </c>
      <c r="BD21" s="284"/>
      <c r="BE21" s="284"/>
      <c r="BF21" s="284"/>
      <c r="BG21" s="284"/>
    </row>
    <row r="22" spans="1:59" ht="12.95" customHeight="1" x14ac:dyDescent="0.25">
      <c r="A22" s="76"/>
      <c r="B22" s="71">
        <f t="shared" si="0"/>
        <v>41463</v>
      </c>
      <c r="C22" s="72">
        <f t="shared" si="1"/>
        <v>41463</v>
      </c>
      <c r="D22" s="73">
        <f>IF($H$8=1,Calendrier!D24,Calendrier!AB24)</f>
        <v>0</v>
      </c>
      <c r="E22" s="73">
        <f>IF($H$8=1,Calendrier!E24,Calendrier!AC24)</f>
        <v>0</v>
      </c>
      <c r="F22" s="71">
        <f t="shared" si="2"/>
        <v>41494</v>
      </c>
      <c r="G22" s="72">
        <f t="shared" si="3"/>
        <v>41494</v>
      </c>
      <c r="H22" s="73" t="str">
        <f>IF($H$8=1,Calendrier!H24,Calendrier!AF24)</f>
        <v>CP</v>
      </c>
      <c r="I22" s="73">
        <f>IF($H$8=1,Calendrier!I24,Calendrier!AG24)</f>
        <v>0</v>
      </c>
      <c r="J22" s="71">
        <f t="shared" si="4"/>
        <v>41525</v>
      </c>
      <c r="K22" s="72">
        <f t="shared" si="5"/>
        <v>41525</v>
      </c>
      <c r="L22" s="73">
        <f>IF($H$8=1,Calendrier!L24,Calendrier!AJ24)</f>
        <v>0</v>
      </c>
      <c r="M22" s="73">
        <f>IF($H$8=1,Calendrier!M24,Calendrier!AK24)</f>
        <v>0</v>
      </c>
      <c r="N22" s="71">
        <f t="shared" si="6"/>
        <v>41555</v>
      </c>
      <c r="O22" s="72">
        <f t="shared" si="7"/>
        <v>41555</v>
      </c>
      <c r="P22" s="73">
        <f>IF($H$8=1,Calendrier!P24,Calendrier!AN24)</f>
        <v>0</v>
      </c>
      <c r="Q22" s="73">
        <f>IF($H$8=1,Calendrier!Q24,Calendrier!AO24)</f>
        <v>0</v>
      </c>
      <c r="R22" s="71">
        <f t="shared" si="8"/>
        <v>41586</v>
      </c>
      <c r="S22" s="72">
        <f t="shared" si="9"/>
        <v>41586</v>
      </c>
      <c r="T22" s="73">
        <f>IF($H$8=1,Calendrier!T24,Calendrier!AR24)</f>
        <v>0</v>
      </c>
      <c r="U22" s="73">
        <f>IF($H$8=1,Calendrier!U24,Calendrier!AS24)</f>
        <v>0</v>
      </c>
      <c r="V22" s="71">
        <f t="shared" si="10"/>
        <v>41616</v>
      </c>
      <c r="W22" s="72">
        <f t="shared" si="11"/>
        <v>41616</v>
      </c>
      <c r="X22" s="74">
        <f>IF($H$8=1,Calendrier!X24,Calendrier!AV24)</f>
        <v>0</v>
      </c>
      <c r="Y22" s="75">
        <f>IF($H$8=1,Calendrier!Y24,Calendrier!AW24)</f>
        <v>0</v>
      </c>
      <c r="Z22" s="7"/>
      <c r="AA22" s="7"/>
      <c r="AB22" s="7"/>
      <c r="AC22" s="7"/>
      <c r="AD22" s="7"/>
      <c r="AE22" s="7"/>
      <c r="AV22" s="120">
        <f>DATE(AC1,11,1)</f>
        <v>41579</v>
      </c>
      <c r="BD22" s="284"/>
      <c r="BE22" s="284"/>
      <c r="BF22" s="284"/>
      <c r="BG22" s="284"/>
    </row>
    <row r="23" spans="1:59" ht="12.95" customHeight="1" x14ac:dyDescent="0.25">
      <c r="A23" s="76"/>
      <c r="B23" s="71">
        <f t="shared" si="0"/>
        <v>41464</v>
      </c>
      <c r="C23" s="72">
        <f t="shared" si="1"/>
        <v>41464</v>
      </c>
      <c r="D23" s="73">
        <f>IF($H$8=1,Calendrier!D25,Calendrier!AB25)</f>
        <v>0</v>
      </c>
      <c r="E23" s="73">
        <f>IF($H$8=1,Calendrier!E25,Calendrier!AC25)</f>
        <v>0</v>
      </c>
      <c r="F23" s="71">
        <f t="shared" si="2"/>
        <v>41495</v>
      </c>
      <c r="G23" s="72">
        <f t="shared" si="3"/>
        <v>41495</v>
      </c>
      <c r="H23" s="73" t="str">
        <f>IF($H$8=1,Calendrier!H25,Calendrier!AF25)</f>
        <v>CP</v>
      </c>
      <c r="I23" s="73">
        <f>IF($H$8=1,Calendrier!I25,Calendrier!AG25)</f>
        <v>0</v>
      </c>
      <c r="J23" s="71">
        <f t="shared" si="4"/>
        <v>41526</v>
      </c>
      <c r="K23" s="72">
        <f t="shared" si="5"/>
        <v>41526</v>
      </c>
      <c r="L23" s="73">
        <f>IF($H$8=1,Calendrier!L25,Calendrier!AJ25)</f>
        <v>0</v>
      </c>
      <c r="M23" s="73">
        <f>IF($H$8=1,Calendrier!M25,Calendrier!AK25)</f>
        <v>0</v>
      </c>
      <c r="N23" s="71">
        <f t="shared" si="6"/>
        <v>41556</v>
      </c>
      <c r="O23" s="72">
        <f t="shared" si="7"/>
        <v>41556</v>
      </c>
      <c r="P23" s="73">
        <f>IF($H$8=1,Calendrier!P25,Calendrier!AN25)</f>
        <v>0</v>
      </c>
      <c r="Q23" s="73">
        <f>IF($H$8=1,Calendrier!Q25,Calendrier!AO25)</f>
        <v>0</v>
      </c>
      <c r="R23" s="71">
        <f t="shared" si="8"/>
        <v>41587</v>
      </c>
      <c r="S23" s="72">
        <f t="shared" si="9"/>
        <v>41587</v>
      </c>
      <c r="T23" s="73">
        <f>IF($H$8=1,Calendrier!T25,Calendrier!AR25)</f>
        <v>0</v>
      </c>
      <c r="U23" s="73">
        <f>IF($H$8=1,Calendrier!U25,Calendrier!AS25)</f>
        <v>0</v>
      </c>
      <c r="V23" s="71">
        <f t="shared" si="10"/>
        <v>41617</v>
      </c>
      <c r="W23" s="72">
        <f t="shared" si="11"/>
        <v>41617</v>
      </c>
      <c r="X23" s="74">
        <f>IF($H$8=1,Calendrier!X25,Calendrier!AV25)</f>
        <v>0</v>
      </c>
      <c r="Y23" s="75">
        <f>IF($H$8=1,Calendrier!Y25,Calendrier!AW25)</f>
        <v>0</v>
      </c>
      <c r="Z23" s="7"/>
      <c r="AA23" s="7"/>
      <c r="AB23" s="7"/>
      <c r="AC23" s="7"/>
      <c r="AD23" s="7"/>
      <c r="AE23" s="7"/>
      <c r="AV23" s="120">
        <f>DATE(AC1,11,11)</f>
        <v>41589</v>
      </c>
      <c r="AX23" s="285" t="s">
        <v>53</v>
      </c>
      <c r="AZ23" s="285" t="s">
        <v>54</v>
      </c>
      <c r="BB23" s="285" t="s">
        <v>55</v>
      </c>
      <c r="BD23" s="284"/>
      <c r="BE23" s="284"/>
      <c r="BF23" s="284"/>
      <c r="BG23" s="284"/>
    </row>
    <row r="24" spans="1:59" ht="12.95" customHeight="1" x14ac:dyDescent="0.25">
      <c r="A24" s="76"/>
      <c r="B24" s="71">
        <f t="shared" si="0"/>
        <v>41465</v>
      </c>
      <c r="C24" s="72">
        <f t="shared" si="1"/>
        <v>41465</v>
      </c>
      <c r="D24" s="73">
        <f>IF($H$8=1,Calendrier!D26,Calendrier!AB26)</f>
        <v>0</v>
      </c>
      <c r="E24" s="73">
        <f>IF($H$8=1,Calendrier!E26,Calendrier!AC26)</f>
        <v>0</v>
      </c>
      <c r="F24" s="71">
        <f t="shared" si="2"/>
        <v>41496</v>
      </c>
      <c r="G24" s="72">
        <f t="shared" si="3"/>
        <v>41496</v>
      </c>
      <c r="H24" s="73" t="str">
        <f>IF($H$8=1,Calendrier!H26,Calendrier!AF26)</f>
        <v>CP</v>
      </c>
      <c r="I24" s="73">
        <f>IF($H$8=1,Calendrier!I26,Calendrier!AG26)</f>
        <v>0</v>
      </c>
      <c r="J24" s="71">
        <f t="shared" si="4"/>
        <v>41527</v>
      </c>
      <c r="K24" s="72">
        <f t="shared" si="5"/>
        <v>41527</v>
      </c>
      <c r="L24" s="73">
        <f>IF($H$8=1,Calendrier!L26,Calendrier!AJ26)</f>
        <v>0</v>
      </c>
      <c r="M24" s="73">
        <f>IF($H$8=1,Calendrier!M26,Calendrier!AK26)</f>
        <v>0</v>
      </c>
      <c r="N24" s="71">
        <f t="shared" si="6"/>
        <v>41557</v>
      </c>
      <c r="O24" s="72">
        <f t="shared" si="7"/>
        <v>41557</v>
      </c>
      <c r="P24" s="73">
        <f>IF($H$8=1,Calendrier!P26,Calendrier!AN26)</f>
        <v>0</v>
      </c>
      <c r="Q24" s="73">
        <f>IF($H$8=1,Calendrier!Q26,Calendrier!AO26)</f>
        <v>0</v>
      </c>
      <c r="R24" s="71">
        <f t="shared" si="8"/>
        <v>41588</v>
      </c>
      <c r="S24" s="72">
        <f t="shared" si="9"/>
        <v>41588</v>
      </c>
      <c r="T24" s="73">
        <f>IF($H$8=1,Calendrier!T26,Calendrier!AR26)</f>
        <v>0</v>
      </c>
      <c r="U24" s="73">
        <f>IF($H$8=1,Calendrier!U26,Calendrier!AS26)</f>
        <v>0</v>
      </c>
      <c r="V24" s="71">
        <f t="shared" si="10"/>
        <v>41618</v>
      </c>
      <c r="W24" s="72">
        <f t="shared" si="11"/>
        <v>41618</v>
      </c>
      <c r="X24" s="74">
        <f>IF($H$8=1,Calendrier!X26,Calendrier!AV26)</f>
        <v>0</v>
      </c>
      <c r="Y24" s="75">
        <f>IF($H$8=1,Calendrier!Y26,Calendrier!AW26)</f>
        <v>0</v>
      </c>
      <c r="Z24" s="7"/>
      <c r="AA24" s="133"/>
      <c r="AB24" s="133"/>
      <c r="AC24" s="139"/>
      <c r="AD24" s="133"/>
      <c r="AE24" s="133"/>
      <c r="AF24" s="77"/>
      <c r="AH24" s="77"/>
      <c r="AI24" s="77"/>
      <c r="AJ24" s="77"/>
      <c r="AK24" s="77"/>
      <c r="AL24" s="77"/>
      <c r="AM24" s="77"/>
      <c r="AN24" s="77"/>
      <c r="AV24" s="120">
        <f>DATE(AC1,12,25)</f>
        <v>41633</v>
      </c>
      <c r="AX24" s="285"/>
      <c r="AZ24" s="285"/>
      <c r="BB24" s="285"/>
      <c r="BD24" s="284"/>
      <c r="BE24" s="284"/>
      <c r="BF24" s="284"/>
      <c r="BG24" s="284"/>
    </row>
    <row r="25" spans="1:59" ht="12.95" customHeight="1" x14ac:dyDescent="0.25">
      <c r="A25" s="76"/>
      <c r="B25" s="71">
        <f t="shared" si="0"/>
        <v>41466</v>
      </c>
      <c r="C25" s="72">
        <f t="shared" si="1"/>
        <v>41466</v>
      </c>
      <c r="D25" s="73">
        <f>IF($H$8=1,Calendrier!D27,Calendrier!AB27)</f>
        <v>0</v>
      </c>
      <c r="E25" s="73">
        <f>IF($H$8=1,Calendrier!E27,Calendrier!AC27)</f>
        <v>0</v>
      </c>
      <c r="F25" s="71">
        <f t="shared" si="2"/>
        <v>41497</v>
      </c>
      <c r="G25" s="72">
        <f t="shared" si="3"/>
        <v>41497</v>
      </c>
      <c r="H25" s="73">
        <f>IF($H$8=1,Calendrier!H27,Calendrier!AF27)</f>
        <v>0</v>
      </c>
      <c r="I25" s="73">
        <f>IF($H$8=1,Calendrier!I27,Calendrier!AG27)</f>
        <v>0</v>
      </c>
      <c r="J25" s="71">
        <f t="shared" si="4"/>
        <v>41528</v>
      </c>
      <c r="K25" s="72">
        <f t="shared" si="5"/>
        <v>41528</v>
      </c>
      <c r="L25" s="73">
        <f>IF($H$8=1,Calendrier!L27,Calendrier!AJ27)</f>
        <v>0</v>
      </c>
      <c r="M25" s="73">
        <f>IF($H$8=1,Calendrier!M27,Calendrier!AK27)</f>
        <v>0</v>
      </c>
      <c r="N25" s="71">
        <f t="shared" si="6"/>
        <v>41558</v>
      </c>
      <c r="O25" s="72">
        <f t="shared" si="7"/>
        <v>41558</v>
      </c>
      <c r="P25" s="73">
        <f>IF($H$8=1,Calendrier!P27,Calendrier!AN27)</f>
        <v>0</v>
      </c>
      <c r="Q25" s="73">
        <f>IF($H$8=1,Calendrier!Q27,Calendrier!AO27)</f>
        <v>0</v>
      </c>
      <c r="R25" s="71">
        <f t="shared" si="8"/>
        <v>41589</v>
      </c>
      <c r="S25" s="72">
        <f t="shared" si="9"/>
        <v>41589</v>
      </c>
      <c r="T25" s="73">
        <f>IF($H$8=1,Calendrier!T27,Calendrier!AR27)</f>
        <v>0</v>
      </c>
      <c r="U25" s="73">
        <f>IF($H$8=1,Calendrier!U27,Calendrier!AS27)</f>
        <v>0</v>
      </c>
      <c r="V25" s="71">
        <f t="shared" si="10"/>
        <v>41619</v>
      </c>
      <c r="W25" s="72">
        <f t="shared" si="11"/>
        <v>41619</v>
      </c>
      <c r="X25" s="74">
        <f>IF($H$8=1,Calendrier!X27,Calendrier!AV27)</f>
        <v>0</v>
      </c>
      <c r="Y25" s="75">
        <f>IF($H$8=1,Calendrier!Y27,Calendrier!AW27)</f>
        <v>0</v>
      </c>
      <c r="Z25" s="7"/>
      <c r="AA25" s="133"/>
      <c r="AB25" s="133"/>
      <c r="AC25" s="139"/>
      <c r="AD25" s="133"/>
      <c r="AE25" s="133"/>
      <c r="AF25" s="77"/>
      <c r="AG25" s="77"/>
      <c r="AH25" s="77"/>
      <c r="AI25" s="77"/>
      <c r="AJ25" s="77"/>
      <c r="AK25" s="77"/>
      <c r="AL25" s="77"/>
      <c r="AM25" s="77"/>
      <c r="AN25" s="77"/>
      <c r="AV25" s="120">
        <f>AV13+1</f>
        <v>41365</v>
      </c>
      <c r="AX25" s="285"/>
      <c r="AZ25" s="285"/>
      <c r="BB25" s="285"/>
      <c r="BD25" s="284"/>
      <c r="BE25" s="284"/>
      <c r="BF25" s="284"/>
      <c r="BG25" s="284"/>
    </row>
    <row r="26" spans="1:59" ht="12.95" customHeight="1" x14ac:dyDescent="0.25">
      <c r="A26" s="76"/>
      <c r="B26" s="71">
        <f t="shared" si="0"/>
        <v>41467</v>
      </c>
      <c r="C26" s="72">
        <f t="shared" si="1"/>
        <v>41467</v>
      </c>
      <c r="D26" s="73">
        <f>IF($H$8=1,Calendrier!D28,Calendrier!AB28)</f>
        <v>0</v>
      </c>
      <c r="E26" s="73">
        <f>IF($H$8=1,Calendrier!E28,Calendrier!AC28)</f>
        <v>0</v>
      </c>
      <c r="F26" s="71">
        <f t="shared" si="2"/>
        <v>41498</v>
      </c>
      <c r="G26" s="72">
        <f t="shared" si="3"/>
        <v>41498</v>
      </c>
      <c r="H26" s="73">
        <f>IF($H$8=1,Calendrier!H28,Calendrier!AF28)</f>
        <v>0</v>
      </c>
      <c r="I26" s="73">
        <f>IF($H$8=1,Calendrier!I28,Calendrier!AG28)</f>
        <v>0</v>
      </c>
      <c r="J26" s="71">
        <f t="shared" si="4"/>
        <v>41529</v>
      </c>
      <c r="K26" s="72">
        <f t="shared" si="5"/>
        <v>41529</v>
      </c>
      <c r="L26" s="73">
        <f>IF($H$8=1,Calendrier!L28,Calendrier!AJ28)</f>
        <v>0</v>
      </c>
      <c r="M26" s="73">
        <f>IF($H$8=1,Calendrier!M28,Calendrier!AK28)</f>
        <v>0</v>
      </c>
      <c r="N26" s="71">
        <f t="shared" si="6"/>
        <v>41559</v>
      </c>
      <c r="O26" s="72">
        <f t="shared" si="7"/>
        <v>41559</v>
      </c>
      <c r="P26" s="73">
        <f>IF($H$8=1,Calendrier!P28,Calendrier!AN28)</f>
        <v>0</v>
      </c>
      <c r="Q26" s="73">
        <f>IF($H$8=1,Calendrier!Q28,Calendrier!AO28)</f>
        <v>0</v>
      </c>
      <c r="R26" s="71">
        <f t="shared" si="8"/>
        <v>41590</v>
      </c>
      <c r="S26" s="72">
        <f t="shared" si="9"/>
        <v>41590</v>
      </c>
      <c r="T26" s="73">
        <f>IF($H$8=1,Calendrier!T28,Calendrier!AR28)</f>
        <v>0</v>
      </c>
      <c r="U26" s="73">
        <f>IF($H$8=1,Calendrier!U28,Calendrier!AS28)</f>
        <v>0</v>
      </c>
      <c r="V26" s="71">
        <f t="shared" si="10"/>
        <v>41620</v>
      </c>
      <c r="W26" s="72">
        <f t="shared" si="11"/>
        <v>41620</v>
      </c>
      <c r="X26" s="74">
        <f>IF($H$8=1,Calendrier!X28,Calendrier!AV28)</f>
        <v>0</v>
      </c>
      <c r="Y26" s="75">
        <f>IF($H$8=1,Calendrier!Y28,Calendrier!AW28)</f>
        <v>0</v>
      </c>
      <c r="Z26" s="7"/>
      <c r="AA26" s="286"/>
      <c r="AB26" s="286"/>
      <c r="AC26" s="286"/>
      <c r="AD26" s="286"/>
      <c r="AE26" s="286"/>
      <c r="AF26" s="63"/>
      <c r="AG26" s="63"/>
      <c r="AH26" s="63"/>
      <c r="AI26" s="63"/>
      <c r="AJ26" s="63"/>
      <c r="AK26" s="63"/>
      <c r="AL26" s="63"/>
      <c r="AM26" s="63"/>
      <c r="AN26" s="63"/>
      <c r="AV26" s="120">
        <f>AV13+39</f>
        <v>41403</v>
      </c>
      <c r="AX26" s="285"/>
      <c r="AZ26" s="285"/>
      <c r="BB26" s="285"/>
      <c r="BD26" s="284"/>
      <c r="BE26" s="284"/>
      <c r="BF26" s="284"/>
      <c r="BG26" s="284"/>
    </row>
    <row r="27" spans="1:59" ht="12.95" customHeight="1" x14ac:dyDescent="0.25">
      <c r="A27" s="76"/>
      <c r="B27" s="71">
        <f t="shared" si="0"/>
        <v>41468</v>
      </c>
      <c r="C27" s="72">
        <f t="shared" si="1"/>
        <v>41468</v>
      </c>
      <c r="D27" s="73">
        <f>IF($H$8=1,Calendrier!D29,Calendrier!AB29)</f>
        <v>0</v>
      </c>
      <c r="E27" s="73">
        <f>IF($H$8=1,Calendrier!E29,Calendrier!AC29)</f>
        <v>0</v>
      </c>
      <c r="F27" s="71">
        <f t="shared" si="2"/>
        <v>41499</v>
      </c>
      <c r="G27" s="72">
        <f t="shared" si="3"/>
        <v>41499</v>
      </c>
      <c r="H27" s="73">
        <f>IF($H$8=1,Calendrier!H29,Calendrier!AF29)</f>
        <v>0</v>
      </c>
      <c r="I27" s="73">
        <f>IF($H$8=1,Calendrier!I29,Calendrier!AG29)</f>
        <v>0</v>
      </c>
      <c r="J27" s="71">
        <f t="shared" si="4"/>
        <v>41530</v>
      </c>
      <c r="K27" s="72">
        <f t="shared" si="5"/>
        <v>41530</v>
      </c>
      <c r="L27" s="73">
        <f>IF($H$8=1,Calendrier!L29,Calendrier!AJ29)</f>
        <v>0</v>
      </c>
      <c r="M27" s="73">
        <f>IF($H$8=1,Calendrier!M29,Calendrier!AK29)</f>
        <v>0</v>
      </c>
      <c r="N27" s="71">
        <f t="shared" si="6"/>
        <v>41560</v>
      </c>
      <c r="O27" s="72">
        <f t="shared" si="7"/>
        <v>41560</v>
      </c>
      <c r="P27" s="73">
        <f>IF($H$8=1,Calendrier!P29,Calendrier!AN29)</f>
        <v>0</v>
      </c>
      <c r="Q27" s="73">
        <f>IF($H$8=1,Calendrier!Q29,Calendrier!AO29)</f>
        <v>0</v>
      </c>
      <c r="R27" s="71">
        <f t="shared" si="8"/>
        <v>41591</v>
      </c>
      <c r="S27" s="72">
        <f t="shared" si="9"/>
        <v>41591</v>
      </c>
      <c r="T27" s="73">
        <f>IF($H$8=1,Calendrier!T29,Calendrier!AR29)</f>
        <v>0</v>
      </c>
      <c r="U27" s="73">
        <f>IF($H$8=1,Calendrier!U29,Calendrier!AS29)</f>
        <v>0</v>
      </c>
      <c r="V27" s="71">
        <f t="shared" si="10"/>
        <v>41621</v>
      </c>
      <c r="W27" s="72">
        <f t="shared" si="11"/>
        <v>41621</v>
      </c>
      <c r="X27" s="74">
        <f>IF($H$8=1,Calendrier!X29,Calendrier!AV29)</f>
        <v>0</v>
      </c>
      <c r="Y27" s="75">
        <f>IF($H$8=1,Calendrier!Y29,Calendrier!AW29)</f>
        <v>0</v>
      </c>
      <c r="Z27" s="7"/>
      <c r="AA27" s="60"/>
      <c r="AB27" s="60"/>
      <c r="AC27" s="59"/>
      <c r="AD27" s="60"/>
      <c r="AE27" s="60"/>
      <c r="AF27" s="63"/>
      <c r="AG27" s="63"/>
      <c r="AH27" s="63"/>
      <c r="AI27" s="63"/>
      <c r="AJ27" s="63"/>
      <c r="AK27" s="63"/>
      <c r="AL27" s="63"/>
      <c r="AM27" s="63"/>
      <c r="AN27" s="63"/>
      <c r="AV27" s="121">
        <f>AV13+50</f>
        <v>41414</v>
      </c>
      <c r="AX27" s="285"/>
      <c r="AZ27" s="285"/>
      <c r="BB27" s="285"/>
      <c r="BD27" s="284"/>
      <c r="BE27" s="284"/>
      <c r="BF27" s="284"/>
      <c r="BG27" s="284"/>
    </row>
    <row r="28" spans="1:59" ht="12.95" customHeight="1" x14ac:dyDescent="0.25">
      <c r="A28" s="76"/>
      <c r="B28" s="71">
        <f t="shared" si="0"/>
        <v>41469</v>
      </c>
      <c r="C28" s="72">
        <f t="shared" si="1"/>
        <v>41469</v>
      </c>
      <c r="D28" s="73">
        <f>IF($H$8=1,Calendrier!D30,Calendrier!AB30)</f>
        <v>0</v>
      </c>
      <c r="E28" s="73">
        <f>IF($H$8=1,Calendrier!E30,Calendrier!AC30)</f>
        <v>0</v>
      </c>
      <c r="F28" s="71">
        <f t="shared" si="2"/>
        <v>41500</v>
      </c>
      <c r="G28" s="72">
        <f t="shared" si="3"/>
        <v>41500</v>
      </c>
      <c r="H28" s="73">
        <f>IF($H$8=1,Calendrier!H30,Calendrier!AF30)</f>
        <v>0</v>
      </c>
      <c r="I28" s="73">
        <f>IF($H$8=1,Calendrier!I30,Calendrier!AG30)</f>
        <v>0</v>
      </c>
      <c r="J28" s="71">
        <f t="shared" si="4"/>
        <v>41531</v>
      </c>
      <c r="K28" s="72">
        <f t="shared" si="5"/>
        <v>41531</v>
      </c>
      <c r="L28" s="73">
        <f>IF($H$8=1,Calendrier!L30,Calendrier!AJ30)</f>
        <v>0</v>
      </c>
      <c r="M28" s="73">
        <f>IF($H$8=1,Calendrier!M30,Calendrier!AK30)</f>
        <v>0</v>
      </c>
      <c r="N28" s="71">
        <f t="shared" si="6"/>
        <v>41561</v>
      </c>
      <c r="O28" s="72">
        <f t="shared" si="7"/>
        <v>41561</v>
      </c>
      <c r="P28" s="73">
        <f>IF($H$8=1,Calendrier!P30,Calendrier!AN30)</f>
        <v>0</v>
      </c>
      <c r="Q28" s="73">
        <f>IF($H$8=1,Calendrier!Q30,Calendrier!AO30)</f>
        <v>0</v>
      </c>
      <c r="R28" s="71">
        <f t="shared" si="8"/>
        <v>41592</v>
      </c>
      <c r="S28" s="72">
        <f t="shared" si="9"/>
        <v>41592</v>
      </c>
      <c r="T28" s="73">
        <f>IF($H$8=1,Calendrier!T30,Calendrier!AR30)</f>
        <v>0</v>
      </c>
      <c r="U28" s="73">
        <f>IF($H$8=1,Calendrier!U30,Calendrier!AS30)</f>
        <v>0</v>
      </c>
      <c r="V28" s="71">
        <f t="shared" si="10"/>
        <v>41622</v>
      </c>
      <c r="W28" s="72">
        <f t="shared" si="11"/>
        <v>41622</v>
      </c>
      <c r="X28" s="74">
        <f>IF($H$8=1,Calendrier!X30,Calendrier!AV30)</f>
        <v>0</v>
      </c>
      <c r="Y28" s="75">
        <f>IF($H$8=1,Calendrier!Y30,Calendrier!AW30)</f>
        <v>0</v>
      </c>
      <c r="Z28" s="7"/>
      <c r="AA28" s="1"/>
      <c r="AB28" s="1"/>
      <c r="AC28" s="1"/>
      <c r="AD28" s="1"/>
      <c r="AE28" s="1"/>
      <c r="AF28" s="78"/>
      <c r="AG28" s="78"/>
      <c r="AH28" s="78"/>
      <c r="AI28" s="78"/>
      <c r="AJ28" s="78"/>
      <c r="AK28" s="78"/>
      <c r="AL28" s="78"/>
      <c r="AM28" s="78"/>
      <c r="AN28" s="78"/>
      <c r="AX28" s="285"/>
      <c r="AZ28" s="285"/>
      <c r="BB28" s="285"/>
      <c r="BD28" s="284"/>
      <c r="BE28" s="284"/>
      <c r="BF28" s="284"/>
      <c r="BG28" s="284"/>
    </row>
    <row r="29" spans="1:59" ht="12.95" customHeight="1" x14ac:dyDescent="0.25">
      <c r="A29" s="76"/>
      <c r="B29" s="71">
        <f t="shared" si="0"/>
        <v>41470</v>
      </c>
      <c r="C29" s="72">
        <f t="shared" si="1"/>
        <v>41470</v>
      </c>
      <c r="D29" s="73">
        <f>IF($H$8=1,Calendrier!D31,Calendrier!AB31)</f>
        <v>0</v>
      </c>
      <c r="E29" s="73">
        <f>IF($H$8=1,Calendrier!E31,Calendrier!AC31)</f>
        <v>0</v>
      </c>
      <c r="F29" s="71">
        <f t="shared" si="2"/>
        <v>41501</v>
      </c>
      <c r="G29" s="72">
        <f t="shared" si="3"/>
        <v>41501</v>
      </c>
      <c r="H29" s="73">
        <f>IF($H$8=1,Calendrier!H31,Calendrier!AF31)</f>
        <v>0</v>
      </c>
      <c r="I29" s="73">
        <f>IF($H$8=1,Calendrier!I31,Calendrier!AG31)</f>
        <v>0</v>
      </c>
      <c r="J29" s="71">
        <f t="shared" si="4"/>
        <v>41532</v>
      </c>
      <c r="K29" s="72">
        <f t="shared" si="5"/>
        <v>41532</v>
      </c>
      <c r="L29" s="73">
        <f>IF($H$8=1,Calendrier!L31,Calendrier!AJ31)</f>
        <v>0</v>
      </c>
      <c r="M29" s="73">
        <f>IF($H$8=1,Calendrier!M31,Calendrier!AK31)</f>
        <v>0</v>
      </c>
      <c r="N29" s="71">
        <f t="shared" si="6"/>
        <v>41562</v>
      </c>
      <c r="O29" s="72">
        <f t="shared" si="7"/>
        <v>41562</v>
      </c>
      <c r="P29" s="73">
        <f>IF($H$8=1,Calendrier!P31,Calendrier!AN31)</f>
        <v>0</v>
      </c>
      <c r="Q29" s="73">
        <f>IF($H$8=1,Calendrier!Q31,Calendrier!AO31)</f>
        <v>0</v>
      </c>
      <c r="R29" s="71">
        <f t="shared" si="8"/>
        <v>41593</v>
      </c>
      <c r="S29" s="72">
        <f t="shared" si="9"/>
        <v>41593</v>
      </c>
      <c r="T29" s="73">
        <f>IF($H$8=1,Calendrier!T31,Calendrier!AR31)</f>
        <v>0</v>
      </c>
      <c r="U29" s="73">
        <f>IF($H$8=1,Calendrier!U31,Calendrier!AS31)</f>
        <v>0</v>
      </c>
      <c r="V29" s="71">
        <f t="shared" si="10"/>
        <v>41623</v>
      </c>
      <c r="W29" s="72">
        <f t="shared" si="11"/>
        <v>41623</v>
      </c>
      <c r="X29" s="74">
        <f>IF($H$8=1,Calendrier!X31,Calendrier!AV31)</f>
        <v>0</v>
      </c>
      <c r="Y29" s="75">
        <f>IF($H$8=1,Calendrier!Y31,Calendrier!AW31)</f>
        <v>0</v>
      </c>
      <c r="Z29" s="7"/>
      <c r="AA29" s="133"/>
      <c r="AB29" s="133"/>
      <c r="AC29" s="139"/>
      <c r="AD29" s="133"/>
      <c r="AE29" s="133"/>
      <c r="AF29" s="77"/>
      <c r="AG29" s="77"/>
      <c r="AH29" s="77"/>
      <c r="AI29" s="77"/>
      <c r="AJ29" s="79"/>
      <c r="AK29" s="77"/>
      <c r="AL29" s="77"/>
      <c r="AM29" s="77"/>
      <c r="AN29" s="77"/>
      <c r="AX29" s="285"/>
      <c r="AZ29" s="285"/>
      <c r="BB29" s="285"/>
      <c r="BD29" s="284"/>
      <c r="BE29" s="284"/>
      <c r="BF29" s="284"/>
      <c r="BG29" s="284"/>
    </row>
    <row r="30" spans="1:59" ht="12.95" customHeight="1" x14ac:dyDescent="0.25">
      <c r="A30" s="76"/>
      <c r="B30" s="71">
        <f t="shared" si="0"/>
        <v>41471</v>
      </c>
      <c r="C30" s="72">
        <f t="shared" si="1"/>
        <v>41471</v>
      </c>
      <c r="D30" s="73">
        <f>IF($H$8=1,Calendrier!D32,Calendrier!AB32)</f>
        <v>0</v>
      </c>
      <c r="E30" s="73">
        <f>IF($H$8=1,Calendrier!E32,Calendrier!AC32)</f>
        <v>0</v>
      </c>
      <c r="F30" s="71">
        <f t="shared" si="2"/>
        <v>41502</v>
      </c>
      <c r="G30" s="72">
        <f t="shared" si="3"/>
        <v>41502</v>
      </c>
      <c r="H30" s="73">
        <f>IF($H$8=1,Calendrier!H32,Calendrier!AF32)</f>
        <v>0</v>
      </c>
      <c r="I30" s="73">
        <f>IF($H$8=1,Calendrier!I32,Calendrier!AG32)</f>
        <v>0</v>
      </c>
      <c r="J30" s="71">
        <f t="shared" si="4"/>
        <v>41533</v>
      </c>
      <c r="K30" s="72">
        <f t="shared" si="5"/>
        <v>41533</v>
      </c>
      <c r="L30" s="73">
        <f>IF($H$8=1,Calendrier!L32,Calendrier!AJ32)</f>
        <v>0</v>
      </c>
      <c r="M30" s="73">
        <f>IF($H$8=1,Calendrier!M32,Calendrier!AK32)</f>
        <v>0</v>
      </c>
      <c r="N30" s="71">
        <f t="shared" si="6"/>
        <v>41563</v>
      </c>
      <c r="O30" s="72">
        <f t="shared" si="7"/>
        <v>41563</v>
      </c>
      <c r="P30" s="73">
        <f>IF($H$8=1,Calendrier!P32,Calendrier!AN32)</f>
        <v>0</v>
      </c>
      <c r="Q30" s="73">
        <f>IF($H$8=1,Calendrier!Q32,Calendrier!AO32)</f>
        <v>0</v>
      </c>
      <c r="R30" s="71">
        <f t="shared" si="8"/>
        <v>41594</v>
      </c>
      <c r="S30" s="72">
        <f t="shared" si="9"/>
        <v>41594</v>
      </c>
      <c r="T30" s="73">
        <f>IF($H$8=1,Calendrier!T32,Calendrier!AR32)</f>
        <v>0</v>
      </c>
      <c r="U30" s="73">
        <f>IF($H$8=1,Calendrier!U32,Calendrier!AS32)</f>
        <v>0</v>
      </c>
      <c r="V30" s="71">
        <f t="shared" si="10"/>
        <v>41624</v>
      </c>
      <c r="W30" s="72">
        <f t="shared" si="11"/>
        <v>41624</v>
      </c>
      <c r="X30" s="74">
        <f>IF($H$8=1,Calendrier!X32,Calendrier!AV32)</f>
        <v>0</v>
      </c>
      <c r="Y30" s="75">
        <f>IF($H$8=1,Calendrier!Y32,Calendrier!AW32)</f>
        <v>0</v>
      </c>
      <c r="Z30" s="7"/>
      <c r="AA30" s="140"/>
      <c r="AB30" s="141"/>
      <c r="AC30" s="142"/>
      <c r="AD30" s="143"/>
      <c r="AE30" s="133"/>
      <c r="AF30" s="77"/>
      <c r="AG30" s="77"/>
      <c r="AH30" s="77"/>
      <c r="AI30" s="77"/>
      <c r="AK30" s="77"/>
      <c r="AL30" s="77"/>
      <c r="AM30" s="77"/>
      <c r="AN30" s="77"/>
      <c r="AX30" s="285"/>
      <c r="AZ30" s="285"/>
      <c r="BB30" s="285"/>
      <c r="BD30" s="284"/>
      <c r="BE30" s="284"/>
      <c r="BF30" s="284"/>
      <c r="BG30" s="284"/>
    </row>
    <row r="31" spans="1:59" ht="12.95" customHeight="1" x14ac:dyDescent="0.25">
      <c r="A31" s="76"/>
      <c r="B31" s="71">
        <f t="shared" si="0"/>
        <v>41472</v>
      </c>
      <c r="C31" s="72">
        <f t="shared" si="1"/>
        <v>41472</v>
      </c>
      <c r="D31" s="73">
        <f>IF($H$8=1,Calendrier!D33,Calendrier!AB33)</f>
        <v>0</v>
      </c>
      <c r="E31" s="73">
        <f>IF($H$8=1,Calendrier!E33,Calendrier!AC33)</f>
        <v>0</v>
      </c>
      <c r="F31" s="71">
        <f t="shared" si="2"/>
        <v>41503</v>
      </c>
      <c r="G31" s="72">
        <f t="shared" si="3"/>
        <v>41503</v>
      </c>
      <c r="H31" s="73">
        <f>IF($H$8=1,Calendrier!H33,Calendrier!AF33)</f>
        <v>0</v>
      </c>
      <c r="I31" s="73">
        <f>IF($H$8=1,Calendrier!I33,Calendrier!AG33)</f>
        <v>0</v>
      </c>
      <c r="J31" s="71">
        <f t="shared" si="4"/>
        <v>41534</v>
      </c>
      <c r="K31" s="72">
        <f t="shared" si="5"/>
        <v>41534</v>
      </c>
      <c r="L31" s="73">
        <f>IF($H$8=1,Calendrier!L33,Calendrier!AJ33)</f>
        <v>0</v>
      </c>
      <c r="M31" s="73">
        <f>IF($H$8=1,Calendrier!M33,Calendrier!AK33)</f>
        <v>0</v>
      </c>
      <c r="N31" s="71">
        <f t="shared" si="6"/>
        <v>41564</v>
      </c>
      <c r="O31" s="72">
        <f t="shared" si="7"/>
        <v>41564</v>
      </c>
      <c r="P31" s="73">
        <f>IF($H$8=1,Calendrier!P33,Calendrier!AN33)</f>
        <v>0</v>
      </c>
      <c r="Q31" s="73">
        <f>IF($H$8=1,Calendrier!Q33,Calendrier!AO33)</f>
        <v>0</v>
      </c>
      <c r="R31" s="71">
        <f t="shared" si="8"/>
        <v>41595</v>
      </c>
      <c r="S31" s="72">
        <f t="shared" si="9"/>
        <v>41595</v>
      </c>
      <c r="T31" s="73">
        <f>IF($H$8=1,Calendrier!T33,Calendrier!AR33)</f>
        <v>0</v>
      </c>
      <c r="U31" s="73">
        <f>IF($H$8=1,Calendrier!U33,Calendrier!AS33)</f>
        <v>0</v>
      </c>
      <c r="V31" s="71">
        <f t="shared" si="10"/>
        <v>41625</v>
      </c>
      <c r="W31" s="72">
        <f t="shared" si="11"/>
        <v>41625</v>
      </c>
      <c r="X31" s="74">
        <f>IF($H$8=1,Calendrier!X33,Calendrier!AV33)</f>
        <v>0</v>
      </c>
      <c r="Y31" s="75">
        <f>IF($H$8=1,Calendrier!Y33,Calendrier!AW33)</f>
        <v>0</v>
      </c>
      <c r="Z31" s="7"/>
      <c r="AA31" s="133"/>
      <c r="AB31" s="7"/>
      <c r="AC31" s="7"/>
      <c r="AD31" s="7"/>
      <c r="AE31" s="7"/>
      <c r="AV31" s="122" t="s">
        <v>29</v>
      </c>
      <c r="AW31" s="76"/>
      <c r="AX31" s="76">
        <f>COUNTIF($B$13:$AN$45,AV31)</f>
        <v>0</v>
      </c>
      <c r="AY31" s="76"/>
      <c r="AZ31" s="123">
        <f t="shared" ref="AZ31:AZ38" si="12">AI4</f>
        <v>0</v>
      </c>
      <c r="BA31" s="76"/>
      <c r="BB31" s="124">
        <f t="shared" ref="BB31:BB38" si="13">AZ31-AX31</f>
        <v>0</v>
      </c>
    </row>
    <row r="32" spans="1:59" ht="12.95" customHeight="1" x14ac:dyDescent="0.25">
      <c r="A32" s="76"/>
      <c r="B32" s="71">
        <f t="shared" si="0"/>
        <v>41473</v>
      </c>
      <c r="C32" s="72">
        <f t="shared" si="1"/>
        <v>41473</v>
      </c>
      <c r="D32" s="73">
        <f>IF($H$8=1,Calendrier!D34,Calendrier!AB34)</f>
        <v>0</v>
      </c>
      <c r="E32" s="73">
        <f>IF($H$8=1,Calendrier!E34,Calendrier!AC34)</f>
        <v>0</v>
      </c>
      <c r="F32" s="71">
        <f t="shared" si="2"/>
        <v>41504</v>
      </c>
      <c r="G32" s="72">
        <f t="shared" si="3"/>
        <v>41504</v>
      </c>
      <c r="H32" s="73">
        <f>IF($H$8=1,Calendrier!H34,Calendrier!AF34)</f>
        <v>0</v>
      </c>
      <c r="I32" s="73">
        <f>IF($H$8=1,Calendrier!I34,Calendrier!AG34)</f>
        <v>0</v>
      </c>
      <c r="J32" s="71">
        <f t="shared" si="4"/>
        <v>41535</v>
      </c>
      <c r="K32" s="72">
        <f t="shared" si="5"/>
        <v>41535</v>
      </c>
      <c r="L32" s="73">
        <f>IF($H$8=1,Calendrier!L34,Calendrier!AJ34)</f>
        <v>0</v>
      </c>
      <c r="M32" s="73">
        <f>IF($H$8=1,Calendrier!M34,Calendrier!AK34)</f>
        <v>0</v>
      </c>
      <c r="N32" s="71">
        <f t="shared" si="6"/>
        <v>41565</v>
      </c>
      <c r="O32" s="72">
        <f t="shared" si="7"/>
        <v>41565</v>
      </c>
      <c r="P32" s="73">
        <f>IF($H$8=1,Calendrier!P34,Calendrier!AN34)</f>
        <v>0</v>
      </c>
      <c r="Q32" s="73">
        <f>IF($H$8=1,Calendrier!Q34,Calendrier!AO34)</f>
        <v>0</v>
      </c>
      <c r="R32" s="71">
        <f t="shared" si="8"/>
        <v>41596</v>
      </c>
      <c r="S32" s="72">
        <f t="shared" si="9"/>
        <v>41596</v>
      </c>
      <c r="T32" s="73">
        <f>IF($H$8=1,Calendrier!T34,Calendrier!AR34)</f>
        <v>0</v>
      </c>
      <c r="U32" s="73">
        <f>IF($H$8=1,Calendrier!U34,Calendrier!AS34)</f>
        <v>0</v>
      </c>
      <c r="V32" s="71">
        <f t="shared" si="10"/>
        <v>41626</v>
      </c>
      <c r="W32" s="72">
        <f t="shared" si="11"/>
        <v>41626</v>
      </c>
      <c r="X32" s="74">
        <f>IF($H$8=1,Calendrier!X34,Calendrier!AV34)</f>
        <v>0</v>
      </c>
      <c r="Y32" s="75">
        <f>IF($H$8=1,Calendrier!Y34,Calendrier!AW34)</f>
        <v>0</v>
      </c>
      <c r="Z32" s="7"/>
      <c r="AA32" s="133"/>
      <c r="AB32" s="7"/>
      <c r="AC32" s="7"/>
      <c r="AD32" s="7"/>
      <c r="AE32" s="7"/>
      <c r="AV32" s="125" t="s">
        <v>33</v>
      </c>
      <c r="AW32" s="76"/>
      <c r="AX32" s="76">
        <f>COUNTIF($B$13:$AN$45,AV32)</f>
        <v>0</v>
      </c>
      <c r="AY32" s="76"/>
      <c r="AZ32" s="123">
        <f t="shared" si="12"/>
        <v>0</v>
      </c>
      <c r="BA32" s="76"/>
      <c r="BB32" s="124">
        <f t="shared" si="13"/>
        <v>0</v>
      </c>
    </row>
    <row r="33" spans="1:59" ht="12.95" customHeight="1" x14ac:dyDescent="0.25">
      <c r="A33" s="76"/>
      <c r="B33" s="71">
        <f t="shared" si="0"/>
        <v>41474</v>
      </c>
      <c r="C33" s="72">
        <f t="shared" si="1"/>
        <v>41474</v>
      </c>
      <c r="D33" s="73">
        <f>IF($H$8=1,Calendrier!D35,Calendrier!AB35)</f>
        <v>0</v>
      </c>
      <c r="E33" s="73">
        <f>IF($H$8=1,Calendrier!E35,Calendrier!AC35)</f>
        <v>0</v>
      </c>
      <c r="F33" s="71">
        <f t="shared" si="2"/>
        <v>41505</v>
      </c>
      <c r="G33" s="72">
        <f t="shared" si="3"/>
        <v>41505</v>
      </c>
      <c r="H33" s="73" t="str">
        <f>IF($H$8=1,Calendrier!H35,Calendrier!AF35)</f>
        <v>RTT</v>
      </c>
      <c r="I33" s="73">
        <f>IF($H$8=1,Calendrier!I35,Calendrier!AG35)</f>
        <v>0</v>
      </c>
      <c r="J33" s="71">
        <f t="shared" si="4"/>
        <v>41536</v>
      </c>
      <c r="K33" s="72">
        <f t="shared" si="5"/>
        <v>41536</v>
      </c>
      <c r="L33" s="73">
        <f>IF($H$8=1,Calendrier!L35,Calendrier!AJ35)</f>
        <v>0</v>
      </c>
      <c r="M33" s="73">
        <f>IF($H$8=1,Calendrier!M35,Calendrier!AK35)</f>
        <v>0</v>
      </c>
      <c r="N33" s="71">
        <f t="shared" si="6"/>
        <v>41566</v>
      </c>
      <c r="O33" s="72">
        <f t="shared" si="7"/>
        <v>41566</v>
      </c>
      <c r="P33" s="73">
        <f>IF($H$8=1,Calendrier!P35,Calendrier!AN35)</f>
        <v>0</v>
      </c>
      <c r="Q33" s="73">
        <f>IF($H$8=1,Calendrier!Q35,Calendrier!AO35)</f>
        <v>0</v>
      </c>
      <c r="R33" s="71">
        <f t="shared" si="8"/>
        <v>41597</v>
      </c>
      <c r="S33" s="72">
        <f t="shared" si="9"/>
        <v>41597</v>
      </c>
      <c r="T33" s="73">
        <f>IF($H$8=1,Calendrier!T35,Calendrier!AR35)</f>
        <v>0</v>
      </c>
      <c r="U33" s="73">
        <f>IF($H$8=1,Calendrier!U35,Calendrier!AS35)</f>
        <v>0</v>
      </c>
      <c r="V33" s="71">
        <f t="shared" si="10"/>
        <v>41627</v>
      </c>
      <c r="W33" s="72">
        <f t="shared" si="11"/>
        <v>41627</v>
      </c>
      <c r="X33" s="74">
        <f>IF($H$8=1,Calendrier!X35,Calendrier!AV35)</f>
        <v>0</v>
      </c>
      <c r="Y33" s="75">
        <f>IF($H$8=1,Calendrier!Y35,Calendrier!AW35)</f>
        <v>0</v>
      </c>
      <c r="Z33" s="7"/>
      <c r="AA33" s="133"/>
      <c r="AB33" s="7"/>
      <c r="AC33" s="7"/>
      <c r="AD33" s="7"/>
      <c r="AE33" s="7"/>
      <c r="AV33" s="125" t="s">
        <v>41</v>
      </c>
      <c r="AW33" s="76"/>
      <c r="AX33" s="76">
        <f>COUNTIF($B$13:$AN$45,AV33)</f>
        <v>5</v>
      </c>
      <c r="AY33" s="76"/>
      <c r="AZ33" s="123">
        <f t="shared" si="12"/>
        <v>0</v>
      </c>
      <c r="BA33" s="76"/>
      <c r="BB33" s="124">
        <f t="shared" si="13"/>
        <v>-5</v>
      </c>
      <c r="BD33" s="76">
        <f>COUNTIF($B$13:$L$45,AV33)</f>
        <v>5</v>
      </c>
      <c r="BE33" s="76">
        <f>COUNTIF($N$13:$X$45, AV33)</f>
        <v>0</v>
      </c>
      <c r="BF33" s="76">
        <f>COUNTIF($Z$12:$AB$45, AV33)</f>
        <v>0</v>
      </c>
      <c r="BG33" s="76">
        <f>COUNTIF($AD$13:$AN$45, AV33)</f>
        <v>0</v>
      </c>
    </row>
    <row r="34" spans="1:59" ht="12.95" customHeight="1" x14ac:dyDescent="0.25">
      <c r="A34" s="76"/>
      <c r="B34" s="71">
        <f t="shared" si="0"/>
        <v>41475</v>
      </c>
      <c r="C34" s="72">
        <f t="shared" si="1"/>
        <v>41475</v>
      </c>
      <c r="D34" s="73">
        <f>IF($H$8=1,Calendrier!D36,Calendrier!AB36)</f>
        <v>0</v>
      </c>
      <c r="E34" s="73">
        <f>IF($H$8=1,Calendrier!E36,Calendrier!AC36)</f>
        <v>0</v>
      </c>
      <c r="F34" s="71">
        <f t="shared" si="2"/>
        <v>41506</v>
      </c>
      <c r="G34" s="72">
        <f t="shared" si="3"/>
        <v>41506</v>
      </c>
      <c r="H34" s="73" t="str">
        <f>IF($H$8=1,Calendrier!H36,Calendrier!AF36)</f>
        <v>RTT</v>
      </c>
      <c r="I34" s="73">
        <f>IF($H$8=1,Calendrier!I36,Calendrier!AG36)</f>
        <v>0</v>
      </c>
      <c r="J34" s="71">
        <f t="shared" si="4"/>
        <v>41537</v>
      </c>
      <c r="K34" s="72">
        <f t="shared" si="5"/>
        <v>41537</v>
      </c>
      <c r="L34" s="73">
        <f>IF($H$8=1,Calendrier!L36,Calendrier!AJ36)</f>
        <v>0</v>
      </c>
      <c r="M34" s="73">
        <f>IF($H$8=1,Calendrier!M36,Calendrier!AK36)</f>
        <v>0</v>
      </c>
      <c r="N34" s="71">
        <f t="shared" si="6"/>
        <v>41567</v>
      </c>
      <c r="O34" s="72">
        <f t="shared" si="7"/>
        <v>41567</v>
      </c>
      <c r="P34" s="73">
        <f>IF($H$8=1,Calendrier!P36,Calendrier!AN36)</f>
        <v>0</v>
      </c>
      <c r="Q34" s="73">
        <f>IF($H$8=1,Calendrier!Q36,Calendrier!AO36)</f>
        <v>0</v>
      </c>
      <c r="R34" s="71">
        <f t="shared" si="8"/>
        <v>41598</v>
      </c>
      <c r="S34" s="72">
        <f t="shared" si="9"/>
        <v>41598</v>
      </c>
      <c r="T34" s="73">
        <f>IF($H$8=1,Calendrier!T36,Calendrier!AR36)</f>
        <v>0</v>
      </c>
      <c r="U34" s="73">
        <f>IF($H$8=1,Calendrier!U36,Calendrier!AS36)</f>
        <v>0</v>
      </c>
      <c r="V34" s="71">
        <f t="shared" si="10"/>
        <v>41628</v>
      </c>
      <c r="W34" s="72">
        <f t="shared" si="11"/>
        <v>41628</v>
      </c>
      <c r="X34" s="74">
        <f>IF($H$8=1,Calendrier!X36,Calendrier!AV36)</f>
        <v>0</v>
      </c>
      <c r="Y34" s="75">
        <f>IF($H$8=1,Calendrier!Y36,Calendrier!AW36)</f>
        <v>0</v>
      </c>
      <c r="Z34" s="7"/>
      <c r="AA34" s="133"/>
      <c r="AB34" s="7"/>
      <c r="AC34" s="7"/>
      <c r="AD34" s="7"/>
      <c r="AE34" s="7"/>
      <c r="AV34" s="125" t="s">
        <v>59</v>
      </c>
      <c r="AW34" s="76"/>
      <c r="AX34" s="76">
        <f>COUNTIF($B$13:$AN$45,AV34)</f>
        <v>0</v>
      </c>
      <c r="AY34" s="76"/>
      <c r="AZ34" s="123">
        <f t="shared" si="12"/>
        <v>0</v>
      </c>
      <c r="BA34" s="76"/>
      <c r="BB34" s="124">
        <f t="shared" si="13"/>
        <v>0</v>
      </c>
    </row>
    <row r="35" spans="1:59" ht="12.95" customHeight="1" x14ac:dyDescent="0.25">
      <c r="A35" s="76"/>
      <c r="B35" s="71">
        <f t="shared" si="0"/>
        <v>41476</v>
      </c>
      <c r="C35" s="72">
        <f t="shared" si="1"/>
        <v>41476</v>
      </c>
      <c r="D35" s="73">
        <f>IF($H$8=1,Calendrier!D37,Calendrier!AB37)</f>
        <v>0</v>
      </c>
      <c r="E35" s="73">
        <f>IF($H$8=1,Calendrier!E37,Calendrier!AC37)</f>
        <v>0</v>
      </c>
      <c r="F35" s="71">
        <f t="shared" si="2"/>
        <v>41507</v>
      </c>
      <c r="G35" s="72">
        <f t="shared" si="3"/>
        <v>41507</v>
      </c>
      <c r="H35" s="73" t="str">
        <f>IF($H$8=1,Calendrier!H37,Calendrier!AF37)</f>
        <v>RTT</v>
      </c>
      <c r="I35" s="73">
        <f>IF($H$8=1,Calendrier!I37,Calendrier!AG37)</f>
        <v>0</v>
      </c>
      <c r="J35" s="71">
        <f t="shared" si="4"/>
        <v>41538</v>
      </c>
      <c r="K35" s="72">
        <f t="shared" si="5"/>
        <v>41538</v>
      </c>
      <c r="L35" s="73">
        <f>IF($H$8=1,Calendrier!L37,Calendrier!AJ37)</f>
        <v>0</v>
      </c>
      <c r="M35" s="73">
        <f>IF($H$8=1,Calendrier!M37,Calendrier!AK37)</f>
        <v>0</v>
      </c>
      <c r="N35" s="71">
        <f t="shared" si="6"/>
        <v>41568</v>
      </c>
      <c r="O35" s="72">
        <f t="shared" si="7"/>
        <v>41568</v>
      </c>
      <c r="P35" s="73">
        <f>IF($H$8=1,Calendrier!P37,Calendrier!AN37)</f>
        <v>0</v>
      </c>
      <c r="Q35" s="73">
        <f>IF($H$8=1,Calendrier!Q37,Calendrier!AO37)</f>
        <v>0</v>
      </c>
      <c r="R35" s="71">
        <f t="shared" si="8"/>
        <v>41599</v>
      </c>
      <c r="S35" s="72">
        <f t="shared" si="9"/>
        <v>41599</v>
      </c>
      <c r="T35" s="73">
        <f>IF($H$8=1,Calendrier!T37,Calendrier!AR37)</f>
        <v>0</v>
      </c>
      <c r="U35" s="73">
        <f>IF($H$8=1,Calendrier!U37,Calendrier!AS37)</f>
        <v>0</v>
      </c>
      <c r="V35" s="71">
        <f t="shared" si="10"/>
        <v>41629</v>
      </c>
      <c r="W35" s="72">
        <f t="shared" si="11"/>
        <v>41629</v>
      </c>
      <c r="X35" s="74">
        <f>IF($H$8=1,Calendrier!X37,Calendrier!AV37)</f>
        <v>0</v>
      </c>
      <c r="Y35" s="75">
        <f>IF($H$8=1,Calendrier!Y37,Calendrier!AW37)</f>
        <v>0</v>
      </c>
      <c r="Z35" s="7"/>
      <c r="AA35" s="133"/>
      <c r="AB35" s="7"/>
      <c r="AC35" s="7"/>
      <c r="AD35" s="7"/>
      <c r="AE35" s="7"/>
      <c r="AV35" s="125" t="s">
        <v>35</v>
      </c>
      <c r="AW35" s="76"/>
      <c r="AX35" s="76">
        <f>COUNTIF($B$13:$AN$45, AV35)</f>
        <v>0</v>
      </c>
      <c r="AY35" s="76"/>
      <c r="AZ35" s="123">
        <f t="shared" si="12"/>
        <v>0</v>
      </c>
      <c r="BA35" s="76"/>
      <c r="BB35" s="124">
        <f t="shared" si="13"/>
        <v>0</v>
      </c>
    </row>
    <row r="36" spans="1:59" ht="12.95" customHeight="1" x14ac:dyDescent="0.25">
      <c r="A36" s="76"/>
      <c r="B36" s="71">
        <f t="shared" si="0"/>
        <v>41477</v>
      </c>
      <c r="C36" s="72">
        <f t="shared" si="1"/>
        <v>41477</v>
      </c>
      <c r="D36" s="73">
        <f>IF($H$8=1,Calendrier!D38,Calendrier!AB38)</f>
        <v>0</v>
      </c>
      <c r="E36" s="73">
        <f>IF($H$8=1,Calendrier!E38,Calendrier!AC38)</f>
        <v>0</v>
      </c>
      <c r="F36" s="71">
        <f t="shared" si="2"/>
        <v>41508</v>
      </c>
      <c r="G36" s="72">
        <f t="shared" si="3"/>
        <v>41508</v>
      </c>
      <c r="H36" s="73" t="str">
        <f>IF($H$8=1,Calendrier!H38,Calendrier!AF38)</f>
        <v>RTT</v>
      </c>
      <c r="I36" s="73">
        <f>IF($H$8=1,Calendrier!I38,Calendrier!AG38)</f>
        <v>0</v>
      </c>
      <c r="J36" s="71">
        <f t="shared" si="4"/>
        <v>41539</v>
      </c>
      <c r="K36" s="72">
        <f t="shared" si="5"/>
        <v>41539</v>
      </c>
      <c r="L36" s="73">
        <f>IF($H$8=1,Calendrier!L38,Calendrier!AJ38)</f>
        <v>0</v>
      </c>
      <c r="M36" s="73">
        <f>IF($H$8=1,Calendrier!M38,Calendrier!AK38)</f>
        <v>0</v>
      </c>
      <c r="N36" s="71">
        <f t="shared" si="6"/>
        <v>41569</v>
      </c>
      <c r="O36" s="72">
        <f t="shared" si="7"/>
        <v>41569</v>
      </c>
      <c r="P36" s="73">
        <f>IF($H$8=1,Calendrier!P38,Calendrier!AN38)</f>
        <v>0</v>
      </c>
      <c r="Q36" s="73">
        <f>IF($H$8=1,Calendrier!Q38,Calendrier!AO38)</f>
        <v>0</v>
      </c>
      <c r="R36" s="71">
        <f t="shared" si="8"/>
        <v>41600</v>
      </c>
      <c r="S36" s="72">
        <f t="shared" si="9"/>
        <v>41600</v>
      </c>
      <c r="T36" s="73">
        <f>IF($H$8=1,Calendrier!T38,Calendrier!AR38)</f>
        <v>0</v>
      </c>
      <c r="U36" s="73">
        <f>IF($H$8=1,Calendrier!U38,Calendrier!AS38)</f>
        <v>0</v>
      </c>
      <c r="V36" s="71">
        <f t="shared" si="10"/>
        <v>41630</v>
      </c>
      <c r="W36" s="72">
        <f t="shared" si="11"/>
        <v>41630</v>
      </c>
      <c r="X36" s="74">
        <f>IF($H$8=1,Calendrier!X38,Calendrier!AV38)</f>
        <v>0</v>
      </c>
      <c r="Y36" s="75">
        <f>IF($H$8=1,Calendrier!Y38,Calendrier!AW38)</f>
        <v>0</v>
      </c>
      <c r="Z36" s="7"/>
      <c r="AA36" s="1"/>
      <c r="AB36" s="1"/>
      <c r="AC36" s="1"/>
      <c r="AD36" s="1"/>
      <c r="AE36" s="1"/>
      <c r="AV36" s="125" t="s">
        <v>43</v>
      </c>
      <c r="AW36" s="76"/>
      <c r="AX36" s="76">
        <f>COUNTIF($B$13:$AN$45, AV36)</f>
        <v>0</v>
      </c>
      <c r="AY36" s="76"/>
      <c r="AZ36" s="123">
        <f t="shared" si="12"/>
        <v>0</v>
      </c>
      <c r="BA36" s="76"/>
      <c r="BB36" s="124">
        <f t="shared" si="13"/>
        <v>0</v>
      </c>
    </row>
    <row r="37" spans="1:59" ht="12.95" customHeight="1" x14ac:dyDescent="0.25">
      <c r="A37" s="76"/>
      <c r="B37" s="71">
        <f t="shared" si="0"/>
        <v>41478</v>
      </c>
      <c r="C37" s="72">
        <f t="shared" si="1"/>
        <v>41478</v>
      </c>
      <c r="D37" s="73">
        <f>IF($H$8=1,Calendrier!D39,Calendrier!AB39)</f>
        <v>0</v>
      </c>
      <c r="E37" s="73">
        <f>IF($H$8=1,Calendrier!E39,Calendrier!AC39)</f>
        <v>0</v>
      </c>
      <c r="F37" s="71">
        <f t="shared" si="2"/>
        <v>41509</v>
      </c>
      <c r="G37" s="72">
        <f t="shared" si="3"/>
        <v>41509</v>
      </c>
      <c r="H37" s="73" t="str">
        <f>IF($H$8=1,Calendrier!H39,Calendrier!AF39)</f>
        <v>RTT</v>
      </c>
      <c r="I37" s="73">
        <f>IF($H$8=1,Calendrier!I39,Calendrier!AG39)</f>
        <v>0</v>
      </c>
      <c r="J37" s="71">
        <f t="shared" si="4"/>
        <v>41540</v>
      </c>
      <c r="K37" s="72">
        <f t="shared" si="5"/>
        <v>41540</v>
      </c>
      <c r="L37" s="73">
        <f>IF($H$8=1,Calendrier!L39,Calendrier!AJ39)</f>
        <v>0</v>
      </c>
      <c r="M37" s="73">
        <f>IF($H$8=1,Calendrier!M39,Calendrier!AK39)</f>
        <v>0</v>
      </c>
      <c r="N37" s="71">
        <f t="shared" si="6"/>
        <v>41570</v>
      </c>
      <c r="O37" s="72">
        <f t="shared" si="7"/>
        <v>41570</v>
      </c>
      <c r="P37" s="73">
        <f>IF($H$8=1,Calendrier!P39,Calendrier!AN39)</f>
        <v>0</v>
      </c>
      <c r="Q37" s="73">
        <f>IF($H$8=1,Calendrier!Q39,Calendrier!AO39)</f>
        <v>0</v>
      </c>
      <c r="R37" s="71">
        <f t="shared" si="8"/>
        <v>41601</v>
      </c>
      <c r="S37" s="72">
        <f t="shared" si="9"/>
        <v>41601</v>
      </c>
      <c r="T37" s="73">
        <f>IF($H$8=1,Calendrier!T39,Calendrier!AR39)</f>
        <v>0</v>
      </c>
      <c r="U37" s="73">
        <f>IF($H$8=1,Calendrier!U39,Calendrier!AS39)</f>
        <v>0</v>
      </c>
      <c r="V37" s="71">
        <f t="shared" si="10"/>
        <v>41631</v>
      </c>
      <c r="W37" s="72">
        <f t="shared" si="11"/>
        <v>41631</v>
      </c>
      <c r="X37" s="74">
        <f>IF($H$8=1,Calendrier!X39,Calendrier!AV39)</f>
        <v>0</v>
      </c>
      <c r="Y37" s="75">
        <f>IF($H$8=1,Calendrier!Y39,Calendrier!AW39)</f>
        <v>0</v>
      </c>
      <c r="Z37" s="7"/>
      <c r="AA37" s="1"/>
      <c r="AB37" s="1"/>
      <c r="AC37" s="1"/>
      <c r="AD37" s="1"/>
      <c r="AE37" s="1"/>
      <c r="AV37" s="125" t="s">
        <v>65</v>
      </c>
      <c r="AW37" s="76"/>
      <c r="AX37" s="76">
        <f>COUNTIF($B$13:$AN$45, AV37)</f>
        <v>0</v>
      </c>
      <c r="AY37" s="76"/>
      <c r="AZ37" s="123">
        <f t="shared" si="12"/>
        <v>0</v>
      </c>
      <c r="BA37" s="76"/>
      <c r="BB37" s="124">
        <f t="shared" si="13"/>
        <v>0</v>
      </c>
    </row>
    <row r="38" spans="1:59" ht="12.95" customHeight="1" x14ac:dyDescent="0.25">
      <c r="A38" s="76"/>
      <c r="B38" s="71">
        <f t="shared" si="0"/>
        <v>41479</v>
      </c>
      <c r="C38" s="72">
        <f t="shared" si="1"/>
        <v>41479</v>
      </c>
      <c r="D38" s="73">
        <f>IF($H$8=1,Calendrier!D40,Calendrier!AB40)</f>
        <v>0</v>
      </c>
      <c r="E38" s="73">
        <f>IF($H$8=1,Calendrier!E40,Calendrier!AC40)</f>
        <v>0</v>
      </c>
      <c r="F38" s="71">
        <f t="shared" si="2"/>
        <v>41510</v>
      </c>
      <c r="G38" s="72">
        <f t="shared" si="3"/>
        <v>41510</v>
      </c>
      <c r="H38" s="73">
        <f>IF($H$8=1,Calendrier!H40,Calendrier!AF40)</f>
        <v>0</v>
      </c>
      <c r="I38" s="73">
        <f>IF($H$8=1,Calendrier!I40,Calendrier!AG40)</f>
        <v>0</v>
      </c>
      <c r="J38" s="71">
        <f t="shared" si="4"/>
        <v>41541</v>
      </c>
      <c r="K38" s="72">
        <f t="shared" si="5"/>
        <v>41541</v>
      </c>
      <c r="L38" s="73">
        <f>IF($H$8=1,Calendrier!L40,Calendrier!AJ40)</f>
        <v>0</v>
      </c>
      <c r="M38" s="73">
        <f>IF($H$8=1,Calendrier!M40,Calendrier!AK40)</f>
        <v>0</v>
      </c>
      <c r="N38" s="71">
        <f t="shared" si="6"/>
        <v>41571</v>
      </c>
      <c r="O38" s="72">
        <f t="shared" si="7"/>
        <v>41571</v>
      </c>
      <c r="P38" s="73">
        <f>IF($H$8=1,Calendrier!P40,Calendrier!AN40)</f>
        <v>0</v>
      </c>
      <c r="Q38" s="73">
        <f>IF($H$8=1,Calendrier!Q40,Calendrier!AO40)</f>
        <v>0</v>
      </c>
      <c r="R38" s="71">
        <f t="shared" si="8"/>
        <v>41602</v>
      </c>
      <c r="S38" s="72">
        <f t="shared" si="9"/>
        <v>41602</v>
      </c>
      <c r="T38" s="73">
        <f>IF($H$8=1,Calendrier!T40,Calendrier!AR40)</f>
        <v>0</v>
      </c>
      <c r="U38" s="73">
        <f>IF($H$8=1,Calendrier!U40,Calendrier!AS40)</f>
        <v>0</v>
      </c>
      <c r="V38" s="71">
        <f t="shared" si="10"/>
        <v>41632</v>
      </c>
      <c r="W38" s="72">
        <f t="shared" si="11"/>
        <v>41632</v>
      </c>
      <c r="X38" s="74">
        <f>IF($H$8=1,Calendrier!X40,Calendrier!AV40)</f>
        <v>0</v>
      </c>
      <c r="Y38" s="75">
        <f>IF($H$8=1,Calendrier!Y40,Calendrier!AW40)</f>
        <v>0</v>
      </c>
      <c r="Z38" s="7"/>
      <c r="AA38" s="7"/>
      <c r="AB38" s="7"/>
      <c r="AC38" s="7"/>
      <c r="AD38" s="7"/>
      <c r="AE38" s="7"/>
      <c r="AV38" s="125" t="s">
        <v>39</v>
      </c>
      <c r="AW38" s="76"/>
      <c r="AX38" s="76">
        <f>COUNTIF($B$13:$AN$45, AV38)</f>
        <v>0</v>
      </c>
      <c r="AY38" s="76"/>
      <c r="AZ38" s="123">
        <f t="shared" si="12"/>
        <v>0</v>
      </c>
      <c r="BA38" s="76"/>
      <c r="BB38" s="124">
        <f t="shared" si="13"/>
        <v>0</v>
      </c>
    </row>
    <row r="39" spans="1:59" ht="12.95" customHeight="1" x14ac:dyDescent="0.25">
      <c r="A39" s="76"/>
      <c r="B39" s="71">
        <f t="shared" si="0"/>
        <v>41480</v>
      </c>
      <c r="C39" s="72">
        <f t="shared" si="1"/>
        <v>41480</v>
      </c>
      <c r="D39" s="73">
        <f>IF($H$8=1,Calendrier!D41,Calendrier!AB41)</f>
        <v>0</v>
      </c>
      <c r="E39" s="73">
        <f>IF($H$8=1,Calendrier!E41,Calendrier!AC41)</f>
        <v>0</v>
      </c>
      <c r="F39" s="71">
        <f t="shared" si="2"/>
        <v>41511</v>
      </c>
      <c r="G39" s="72">
        <f t="shared" si="3"/>
        <v>41511</v>
      </c>
      <c r="H39" s="73">
        <f>IF($H$8=1,Calendrier!H41,Calendrier!AF41)</f>
        <v>0</v>
      </c>
      <c r="I39" s="73">
        <f>IF($H$8=1,Calendrier!I41,Calendrier!AG41)</f>
        <v>0</v>
      </c>
      <c r="J39" s="71">
        <f t="shared" si="4"/>
        <v>41542</v>
      </c>
      <c r="K39" s="72">
        <f t="shared" si="5"/>
        <v>41542</v>
      </c>
      <c r="L39" s="73">
        <f>IF($H$8=1,Calendrier!L41,Calendrier!AJ41)</f>
        <v>0</v>
      </c>
      <c r="M39" s="73">
        <f>IF($H$8=1,Calendrier!M41,Calendrier!AK41)</f>
        <v>0</v>
      </c>
      <c r="N39" s="71">
        <f t="shared" si="6"/>
        <v>41572</v>
      </c>
      <c r="O39" s="72">
        <f t="shared" si="7"/>
        <v>41572</v>
      </c>
      <c r="P39" s="73">
        <f>IF($H$8=1,Calendrier!P41,Calendrier!AN41)</f>
        <v>0</v>
      </c>
      <c r="Q39" s="73">
        <f>IF($H$8=1,Calendrier!Q41,Calendrier!AO41)</f>
        <v>0</v>
      </c>
      <c r="R39" s="71">
        <f t="shared" si="8"/>
        <v>41603</v>
      </c>
      <c r="S39" s="72">
        <f t="shared" si="9"/>
        <v>41603</v>
      </c>
      <c r="T39" s="73">
        <f>IF($H$8=1,Calendrier!T41,Calendrier!AR41)</f>
        <v>0</v>
      </c>
      <c r="U39" s="73">
        <f>IF($H$8=1,Calendrier!U41,Calendrier!AS41)</f>
        <v>0</v>
      </c>
      <c r="V39" s="71">
        <f t="shared" si="10"/>
        <v>41633</v>
      </c>
      <c r="W39" s="72">
        <f t="shared" si="11"/>
        <v>41633</v>
      </c>
      <c r="X39" s="74">
        <f>IF($H$8=1,Calendrier!X41,Calendrier!AV41)</f>
        <v>0</v>
      </c>
      <c r="Y39" s="75">
        <f>IF($H$8=1,Calendrier!Y41,Calendrier!AW41)</f>
        <v>0</v>
      </c>
      <c r="Z39" s="7"/>
      <c r="AA39" s="138" t="s">
        <v>80</v>
      </c>
      <c r="AB39" s="7"/>
      <c r="AC39" s="7"/>
      <c r="AD39" s="7"/>
      <c r="AE39" s="7"/>
    </row>
    <row r="40" spans="1:59" ht="12.95" customHeight="1" x14ac:dyDescent="0.25">
      <c r="A40" s="76"/>
      <c r="B40" s="71">
        <f t="shared" si="0"/>
        <v>41481</v>
      </c>
      <c r="C40" s="72">
        <f t="shared" si="1"/>
        <v>41481</v>
      </c>
      <c r="D40" s="73">
        <f>IF($H$8=1,Calendrier!D42,Calendrier!AB42)</f>
        <v>0</v>
      </c>
      <c r="E40" s="73">
        <f>IF($H$8=1,Calendrier!E42,Calendrier!AC42)</f>
        <v>0</v>
      </c>
      <c r="F40" s="71">
        <f t="shared" si="2"/>
        <v>41512</v>
      </c>
      <c r="G40" s="72">
        <f t="shared" si="3"/>
        <v>41512</v>
      </c>
      <c r="H40" s="73">
        <f>IF($H$8=1,Calendrier!H42,Calendrier!AF42)</f>
        <v>0</v>
      </c>
      <c r="I40" s="73">
        <f>IF($H$8=1,Calendrier!I42,Calendrier!AG42)</f>
        <v>0</v>
      </c>
      <c r="J40" s="71">
        <f t="shared" si="4"/>
        <v>41543</v>
      </c>
      <c r="K40" s="72">
        <f t="shared" si="5"/>
        <v>41543</v>
      </c>
      <c r="L40" s="73">
        <f>IF($H$8=1,Calendrier!L42,Calendrier!AJ42)</f>
        <v>0</v>
      </c>
      <c r="M40" s="73">
        <f>IF($H$8=1,Calendrier!M42,Calendrier!AK42)</f>
        <v>0</v>
      </c>
      <c r="N40" s="71">
        <f t="shared" si="6"/>
        <v>41573</v>
      </c>
      <c r="O40" s="72">
        <f t="shared" si="7"/>
        <v>41573</v>
      </c>
      <c r="P40" s="73">
        <f>IF($H$8=1,Calendrier!P42,Calendrier!AN42)</f>
        <v>0</v>
      </c>
      <c r="Q40" s="73">
        <f>IF($H$8=1,Calendrier!Q42,Calendrier!AO42)</f>
        <v>0</v>
      </c>
      <c r="R40" s="71">
        <f t="shared" si="8"/>
        <v>41604</v>
      </c>
      <c r="S40" s="72">
        <f t="shared" si="9"/>
        <v>41604</v>
      </c>
      <c r="T40" s="73">
        <f>IF($H$8=1,Calendrier!T42,Calendrier!AR42)</f>
        <v>0</v>
      </c>
      <c r="U40" s="73">
        <f>IF($H$8=1,Calendrier!U42,Calendrier!AS42)</f>
        <v>0</v>
      </c>
      <c r="V40" s="71">
        <f t="shared" si="10"/>
        <v>41634</v>
      </c>
      <c r="W40" s="72">
        <f t="shared" si="11"/>
        <v>41634</v>
      </c>
      <c r="X40" s="74">
        <f>IF($H$8=1,Calendrier!X42,Calendrier!AV42)</f>
        <v>0</v>
      </c>
      <c r="Y40" s="75">
        <f>IF($H$8=1,Calendrier!Y42,Calendrier!AW42)</f>
        <v>0</v>
      </c>
      <c r="Z40" s="7"/>
      <c r="AA40" s="7"/>
      <c r="AB40" s="7"/>
      <c r="AC40" s="7"/>
      <c r="AD40" s="7"/>
      <c r="AE40" s="7"/>
    </row>
    <row r="41" spans="1:59" ht="12.95" customHeight="1" x14ac:dyDescent="0.25">
      <c r="A41" s="76"/>
      <c r="B41" s="71">
        <f t="shared" si="0"/>
        <v>41482</v>
      </c>
      <c r="C41" s="72">
        <f t="shared" si="1"/>
        <v>41482</v>
      </c>
      <c r="D41" s="73">
        <f>IF($H$8=1,Calendrier!D43,Calendrier!AB43)</f>
        <v>0</v>
      </c>
      <c r="E41" s="73">
        <f>IF($H$8=1,Calendrier!E43,Calendrier!AC43)</f>
        <v>0</v>
      </c>
      <c r="F41" s="71">
        <f t="shared" si="2"/>
        <v>41513</v>
      </c>
      <c r="G41" s="72">
        <f t="shared" si="3"/>
        <v>41513</v>
      </c>
      <c r="H41" s="73">
        <f>IF($H$8=1,Calendrier!H43,Calendrier!AF43)</f>
        <v>0</v>
      </c>
      <c r="I41" s="73">
        <f>IF($H$8=1,Calendrier!I43,Calendrier!AG43)</f>
        <v>0</v>
      </c>
      <c r="J41" s="71">
        <f t="shared" si="4"/>
        <v>41544</v>
      </c>
      <c r="K41" s="72">
        <f t="shared" si="5"/>
        <v>41544</v>
      </c>
      <c r="L41" s="73">
        <f>IF($H$8=1,Calendrier!L43,Calendrier!AJ43)</f>
        <v>0</v>
      </c>
      <c r="M41" s="73">
        <f>IF($H$8=1,Calendrier!M43,Calendrier!AK43)</f>
        <v>0</v>
      </c>
      <c r="N41" s="71">
        <f t="shared" si="6"/>
        <v>41574</v>
      </c>
      <c r="O41" s="72">
        <f t="shared" si="7"/>
        <v>41574</v>
      </c>
      <c r="P41" s="73">
        <f>IF($H$8=1,Calendrier!P43,Calendrier!AN43)</f>
        <v>0</v>
      </c>
      <c r="Q41" s="73">
        <f>IF($H$8=1,Calendrier!Q43,Calendrier!AO43)</f>
        <v>0</v>
      </c>
      <c r="R41" s="71">
        <f t="shared" si="8"/>
        <v>41605</v>
      </c>
      <c r="S41" s="72">
        <f t="shared" si="9"/>
        <v>41605</v>
      </c>
      <c r="T41" s="73">
        <f>IF($H$8=1,Calendrier!T43,Calendrier!AR43)</f>
        <v>0</v>
      </c>
      <c r="U41" s="73">
        <f>IF($H$8=1,Calendrier!U43,Calendrier!AS43)</f>
        <v>0</v>
      </c>
      <c r="V41" s="71">
        <f t="shared" si="10"/>
        <v>41635</v>
      </c>
      <c r="W41" s="72">
        <f t="shared" si="11"/>
        <v>41635</v>
      </c>
      <c r="X41" s="74">
        <f>IF($H$8=1,Calendrier!X43,Calendrier!AV43)</f>
        <v>0</v>
      </c>
      <c r="Y41" s="75">
        <f>IF($H$8=1,Calendrier!Y43,Calendrier!AW43)</f>
        <v>0</v>
      </c>
      <c r="Z41" s="7"/>
      <c r="AA41" s="138" t="s">
        <v>81</v>
      </c>
      <c r="AB41" s="1"/>
      <c r="AC41" s="1"/>
      <c r="AD41" s="1"/>
      <c r="AE41" s="1"/>
    </row>
    <row r="42" spans="1:59" ht="12.95" customHeight="1" x14ac:dyDescent="0.25">
      <c r="A42" s="76"/>
      <c r="B42" s="71">
        <f t="shared" si="0"/>
        <v>41483</v>
      </c>
      <c r="C42" s="72">
        <f t="shared" si="1"/>
        <v>41483</v>
      </c>
      <c r="D42" s="73">
        <f>IF($H$8=1,Calendrier!D44,Calendrier!AB44)</f>
        <v>0</v>
      </c>
      <c r="E42" s="73">
        <f>IF($H$8=1,Calendrier!E44,Calendrier!AC44)</f>
        <v>0</v>
      </c>
      <c r="F42" s="71">
        <f t="shared" si="2"/>
        <v>41514</v>
      </c>
      <c r="G42" s="72">
        <f t="shared" si="3"/>
        <v>41514</v>
      </c>
      <c r="H42" s="73">
        <f>IF($H$8=1,Calendrier!H44,Calendrier!AF44)</f>
        <v>0</v>
      </c>
      <c r="I42" s="73">
        <f>IF($H$8=1,Calendrier!I44,Calendrier!AG44)</f>
        <v>0</v>
      </c>
      <c r="J42" s="71">
        <f t="shared" si="4"/>
        <v>41545</v>
      </c>
      <c r="K42" s="72">
        <f t="shared" si="5"/>
        <v>41545</v>
      </c>
      <c r="L42" s="73">
        <f>IF($H$8=1,Calendrier!L44,Calendrier!AJ44)</f>
        <v>0</v>
      </c>
      <c r="M42" s="73">
        <f>IF($H$8=1,Calendrier!M44,Calendrier!AK44)</f>
        <v>0</v>
      </c>
      <c r="N42" s="71">
        <f t="shared" si="6"/>
        <v>41575</v>
      </c>
      <c r="O42" s="72">
        <f t="shared" si="7"/>
        <v>41575</v>
      </c>
      <c r="P42" s="73">
        <f>IF($H$8=1,Calendrier!P44,Calendrier!AN44)</f>
        <v>0</v>
      </c>
      <c r="Q42" s="73">
        <f>IF($H$8=1,Calendrier!Q44,Calendrier!AO44)</f>
        <v>0</v>
      </c>
      <c r="R42" s="71">
        <f t="shared" si="8"/>
        <v>41606</v>
      </c>
      <c r="S42" s="72">
        <f t="shared" si="9"/>
        <v>41606</v>
      </c>
      <c r="T42" s="73">
        <f>IF($H$8=1,Calendrier!T44,Calendrier!AR44)</f>
        <v>0</v>
      </c>
      <c r="U42" s="73">
        <f>IF($H$8=1,Calendrier!U44,Calendrier!AS44)</f>
        <v>0</v>
      </c>
      <c r="V42" s="71">
        <f t="shared" si="10"/>
        <v>41636</v>
      </c>
      <c r="W42" s="72">
        <f t="shared" si="11"/>
        <v>41636</v>
      </c>
      <c r="X42" s="74">
        <f>IF($H$8=1,Calendrier!X44,Calendrier!AV44)</f>
        <v>0</v>
      </c>
      <c r="Y42" s="75">
        <f>IF($H$8=1,Calendrier!Y44,Calendrier!AW44)</f>
        <v>0</v>
      </c>
      <c r="Z42" s="7"/>
      <c r="AA42" s="7"/>
      <c r="AB42" s="7"/>
      <c r="AC42" s="7"/>
      <c r="AD42" s="7"/>
      <c r="AE42" s="7"/>
    </row>
    <row r="43" spans="1:59" ht="12.95" customHeight="1" x14ac:dyDescent="0.25">
      <c r="A43" s="76"/>
      <c r="B43" s="71">
        <f t="shared" si="0"/>
        <v>41484</v>
      </c>
      <c r="C43" s="72">
        <f t="shared" si="1"/>
        <v>41484</v>
      </c>
      <c r="D43" s="73">
        <f>IF($H$8=1,Calendrier!D45,Calendrier!AB45)</f>
        <v>0</v>
      </c>
      <c r="E43" s="73">
        <f>IF($H$8=1,Calendrier!E45,Calendrier!AC45)</f>
        <v>0</v>
      </c>
      <c r="F43" s="71">
        <f t="shared" si="2"/>
        <v>41515</v>
      </c>
      <c r="G43" s="72">
        <f t="shared" si="3"/>
        <v>41515</v>
      </c>
      <c r="H43" s="73">
        <f>IF($H$8=1,Calendrier!H45,Calendrier!AF45)</f>
        <v>0</v>
      </c>
      <c r="I43" s="73">
        <f>IF($H$8=1,Calendrier!I45,Calendrier!AG45)</f>
        <v>0</v>
      </c>
      <c r="J43" s="71">
        <f t="shared" si="4"/>
        <v>41546</v>
      </c>
      <c r="K43" s="72">
        <f t="shared" si="5"/>
        <v>41546</v>
      </c>
      <c r="L43" s="73">
        <f>IF($H$8=1,Calendrier!L45,Calendrier!AJ45)</f>
        <v>0</v>
      </c>
      <c r="M43" s="73">
        <f>IF($H$8=1,Calendrier!M45,Calendrier!AK45)</f>
        <v>0</v>
      </c>
      <c r="N43" s="71">
        <f t="shared" si="6"/>
        <v>41576</v>
      </c>
      <c r="O43" s="72">
        <f t="shared" si="7"/>
        <v>41576</v>
      </c>
      <c r="P43" s="73">
        <f>IF($H$8=1,Calendrier!P45,Calendrier!AN45)</f>
        <v>0</v>
      </c>
      <c r="Q43" s="73">
        <f>IF($H$8=1,Calendrier!Q45,Calendrier!AO45)</f>
        <v>0</v>
      </c>
      <c r="R43" s="71">
        <f t="shared" si="8"/>
        <v>41607</v>
      </c>
      <c r="S43" s="72">
        <f t="shared" si="9"/>
        <v>41607</v>
      </c>
      <c r="T43" s="73">
        <f>IF($H$8=1,Calendrier!T45,Calendrier!AR45)</f>
        <v>0</v>
      </c>
      <c r="U43" s="73">
        <f>IF($H$8=1,Calendrier!U45,Calendrier!AS45)</f>
        <v>0</v>
      </c>
      <c r="V43" s="71">
        <f t="shared" si="10"/>
        <v>41637</v>
      </c>
      <c r="W43" s="72">
        <f t="shared" si="11"/>
        <v>41637</v>
      </c>
      <c r="X43" s="74">
        <f>IF($H$8=1,Calendrier!X45,Calendrier!AV45)</f>
        <v>0</v>
      </c>
      <c r="Y43" s="75">
        <f>IF($H$8=1,Calendrier!Y45,Calendrier!AW45)</f>
        <v>0</v>
      </c>
      <c r="Z43" s="7"/>
      <c r="AA43" s="1"/>
      <c r="AB43" s="7"/>
      <c r="AC43" s="7"/>
      <c r="AD43" s="7"/>
      <c r="AE43" s="7"/>
      <c r="AG43" s="80"/>
      <c r="AH43" s="80"/>
      <c r="AI43" s="80"/>
      <c r="AJ43" s="80"/>
      <c r="AK43" s="80"/>
      <c r="AL43" s="80"/>
      <c r="AM43" s="80"/>
      <c r="AN43" s="77"/>
    </row>
    <row r="44" spans="1:59" ht="12.95" customHeight="1" x14ac:dyDescent="0.25">
      <c r="A44" s="76"/>
      <c r="B44" s="71">
        <f t="shared" si="0"/>
        <v>41485</v>
      </c>
      <c r="C44" s="72">
        <f t="shared" si="1"/>
        <v>41485</v>
      </c>
      <c r="D44" s="73">
        <f>IF($H$8=1,Calendrier!D46,Calendrier!AB46)</f>
        <v>0</v>
      </c>
      <c r="E44" s="73">
        <f>IF($H$8=1,Calendrier!E46,Calendrier!AC46)</f>
        <v>0</v>
      </c>
      <c r="F44" s="71">
        <f>IF(F43="","",IF(MONTH(F43+1)=G$14,F43+1,""))</f>
        <v>41516</v>
      </c>
      <c r="G44" s="72">
        <f>IF(F44="","",IF(MONTH(G43+1)=$G$14,G43+1,""))</f>
        <v>41516</v>
      </c>
      <c r="H44" s="73">
        <f>IF($H$8=1,Calendrier!H46,Calendrier!AF46)</f>
        <v>0</v>
      </c>
      <c r="I44" s="73">
        <f>IF($H$8=1,Calendrier!I46,Calendrier!AG46)</f>
        <v>0</v>
      </c>
      <c r="J44" s="71">
        <f t="shared" si="4"/>
        <v>41547</v>
      </c>
      <c r="K44" s="72">
        <f t="shared" si="5"/>
        <v>41547</v>
      </c>
      <c r="L44" s="73">
        <f>IF($H$8=1,Calendrier!L46,Calendrier!AJ46)</f>
        <v>0</v>
      </c>
      <c r="M44" s="73">
        <f>IF($H$8=1,Calendrier!M46,Calendrier!AK46)</f>
        <v>0</v>
      </c>
      <c r="N44" s="71">
        <f t="shared" si="6"/>
        <v>41577</v>
      </c>
      <c r="O44" s="72">
        <f t="shared" si="7"/>
        <v>41577</v>
      </c>
      <c r="P44" s="73">
        <f>IF($H$8=1,Calendrier!P46,Calendrier!AN46)</f>
        <v>0</v>
      </c>
      <c r="Q44" s="73">
        <f>IF($H$8=1,Calendrier!Q46,Calendrier!AO46)</f>
        <v>0</v>
      </c>
      <c r="R44" s="71">
        <f t="shared" si="8"/>
        <v>41608</v>
      </c>
      <c r="S44" s="72">
        <f t="shared" si="9"/>
        <v>41608</v>
      </c>
      <c r="T44" s="73">
        <f>IF($H$8=1,Calendrier!T46,Calendrier!AR46)</f>
        <v>0</v>
      </c>
      <c r="U44" s="73">
        <f>IF($H$8=1,Calendrier!U46,Calendrier!AS46)</f>
        <v>0</v>
      </c>
      <c r="V44" s="71">
        <f t="shared" si="10"/>
        <v>41638</v>
      </c>
      <c r="W44" s="72">
        <f t="shared" si="11"/>
        <v>41638</v>
      </c>
      <c r="X44" s="74">
        <f>IF($H$8=1,Calendrier!X46,Calendrier!AV46)</f>
        <v>0</v>
      </c>
      <c r="Y44" s="75">
        <f>IF($H$8=1,Calendrier!Y46,Calendrier!AW46)</f>
        <v>0</v>
      </c>
      <c r="Z44" s="7"/>
      <c r="AA44" s="7"/>
      <c r="AB44" s="7"/>
      <c r="AC44" s="7"/>
      <c r="AD44" s="7"/>
      <c r="AE44" s="7"/>
      <c r="AG44" s="56"/>
      <c r="AH44" s="80"/>
      <c r="AI44" s="80"/>
      <c r="AJ44" s="80"/>
      <c r="AK44" s="80"/>
      <c r="AL44" s="80"/>
      <c r="AM44" s="80"/>
      <c r="AN44" s="77"/>
    </row>
    <row r="45" spans="1:59" ht="12.95" customHeight="1" x14ac:dyDescent="0.25">
      <c r="A45" s="76"/>
      <c r="B45" s="71">
        <f t="shared" si="0"/>
        <v>41486</v>
      </c>
      <c r="C45" s="72">
        <f t="shared" si="1"/>
        <v>41486</v>
      </c>
      <c r="D45" s="73">
        <f>IF($H$8=1,Calendrier!D47,Calendrier!AB47)</f>
        <v>0</v>
      </c>
      <c r="E45" s="73">
        <f>IF($H$8=1,Calendrier!E47,Calendrier!AC47)</f>
        <v>0</v>
      </c>
      <c r="F45" s="71">
        <f>IF(F44="","",IF(MONTH(F44+1)=G$14,F44+1,""))</f>
        <v>41517</v>
      </c>
      <c r="G45" s="72">
        <f>IF(F45="","",IF(MONTH(G44+1)=$G$14,G44+1,""))</f>
        <v>41517</v>
      </c>
      <c r="H45" s="73">
        <f>IF($H$8=1,Calendrier!H47,Calendrier!AF47)</f>
        <v>0</v>
      </c>
      <c r="I45" s="73">
        <f>IF($H$8=1,Calendrier!I47,Calendrier!AG47)</f>
        <v>0</v>
      </c>
      <c r="J45" s="71" t="str">
        <f t="shared" si="4"/>
        <v/>
      </c>
      <c r="K45" s="72" t="str">
        <f t="shared" si="5"/>
        <v/>
      </c>
      <c r="L45" s="73">
        <f>IF($H$8=1,Calendrier!L47,Calendrier!AJ47)</f>
        <v>0</v>
      </c>
      <c r="M45" s="73">
        <f>IF($H$8=1,Calendrier!M47,Calendrier!AK47)</f>
        <v>0</v>
      </c>
      <c r="N45" s="71">
        <f t="shared" si="6"/>
        <v>41578</v>
      </c>
      <c r="O45" s="72">
        <f t="shared" si="7"/>
        <v>41578</v>
      </c>
      <c r="P45" s="73">
        <f>IF($H$8=1,Calendrier!P47,Calendrier!AN47)</f>
        <v>0</v>
      </c>
      <c r="Q45" s="73">
        <f>IF($H$8=1,Calendrier!Q47,Calendrier!AO47)</f>
        <v>0</v>
      </c>
      <c r="R45" s="71" t="str">
        <f t="shared" si="8"/>
        <v/>
      </c>
      <c r="S45" s="72" t="str">
        <f t="shared" si="9"/>
        <v/>
      </c>
      <c r="T45" s="73">
        <f>IF($H$8=1,Calendrier!T47,Calendrier!AR47)</f>
        <v>0</v>
      </c>
      <c r="U45" s="73">
        <f>IF($H$8=1,Calendrier!U47,Calendrier!AS47)</f>
        <v>0</v>
      </c>
      <c r="V45" s="71">
        <f t="shared" si="10"/>
        <v>41639</v>
      </c>
      <c r="W45" s="72">
        <f t="shared" si="11"/>
        <v>41639</v>
      </c>
      <c r="X45" s="74">
        <f>IF($H$8=1,Calendrier!X47,Calendrier!AV47)</f>
        <v>0</v>
      </c>
      <c r="Y45" s="75">
        <f>IF($H$8=1,Calendrier!Y47,Calendrier!AW47)</f>
        <v>0</v>
      </c>
      <c r="Z45" s="7"/>
      <c r="AA45" s="7"/>
      <c r="AB45" s="7"/>
      <c r="AC45" s="7"/>
      <c r="AD45" s="7"/>
      <c r="AE45" s="7"/>
      <c r="AG45" s="80"/>
      <c r="AI45" s="81"/>
      <c r="AJ45" s="81"/>
      <c r="AK45" s="81"/>
      <c r="AL45" s="82"/>
      <c r="AM45" s="82"/>
      <c r="AN45" s="77"/>
    </row>
    <row r="46" spans="1:59" ht="15.75" x14ac:dyDescent="0.25">
      <c r="A46" s="76"/>
      <c r="B46" s="76"/>
      <c r="C46" s="83"/>
      <c r="D46" s="287"/>
      <c r="E46" s="287"/>
      <c r="F46" s="76"/>
      <c r="G46" s="83"/>
      <c r="H46" s="287"/>
      <c r="I46" s="287"/>
      <c r="J46" s="76"/>
      <c r="K46" s="83"/>
      <c r="L46" s="287"/>
      <c r="M46" s="287"/>
      <c r="N46" s="76"/>
      <c r="O46" s="83"/>
      <c r="P46" s="288"/>
      <c r="Q46" s="288"/>
      <c r="S46" s="83"/>
      <c r="T46" s="288"/>
      <c r="U46" s="288"/>
      <c r="W46" s="83"/>
      <c r="X46" s="288"/>
      <c r="Y46" s="288"/>
      <c r="AA46" s="84"/>
      <c r="AB46" s="84"/>
      <c r="AC46" s="85"/>
      <c r="AD46" s="86"/>
      <c r="AE46" s="86"/>
      <c r="AF46" s="80"/>
      <c r="AI46" s="83"/>
      <c r="AM46" s="83"/>
      <c r="AZ46" s="87">
        <f>2.5/21</f>
        <v>0.11904761904761904</v>
      </c>
    </row>
    <row r="47" spans="1:59" ht="15.75" x14ac:dyDescent="0.25">
      <c r="A47" s="76"/>
      <c r="B47" s="76"/>
      <c r="C47" s="83"/>
      <c r="D47" s="76"/>
      <c r="E47" s="76"/>
      <c r="F47" s="76"/>
      <c r="G47" s="83"/>
      <c r="H47" s="76"/>
      <c r="I47" s="76"/>
      <c r="J47" s="76"/>
      <c r="K47" s="83"/>
      <c r="L47" s="76"/>
      <c r="M47" s="76"/>
      <c r="N47" s="76"/>
      <c r="O47" s="83"/>
      <c r="S47" s="83"/>
      <c r="W47" s="83"/>
      <c r="AA47" s="84"/>
      <c r="AB47" s="86"/>
      <c r="AC47" s="88"/>
      <c r="AD47" s="86"/>
      <c r="AE47" s="86"/>
      <c r="AF47" s="80"/>
      <c r="AI47" s="83"/>
      <c r="AM47" s="83"/>
    </row>
    <row r="48" spans="1:59" ht="15.75" x14ac:dyDescent="0.25">
      <c r="A48" s="77"/>
      <c r="B48" s="77"/>
      <c r="C48" s="89"/>
      <c r="D48" s="77"/>
      <c r="E48" s="77"/>
      <c r="F48" s="77"/>
      <c r="G48" s="77"/>
      <c r="H48" s="77"/>
      <c r="I48" s="77"/>
      <c r="J48" s="77"/>
      <c r="K48" s="77"/>
      <c r="L48" s="77"/>
      <c r="M48" s="77"/>
      <c r="N48" s="77"/>
      <c r="AA48" s="84"/>
      <c r="AB48" s="86"/>
      <c r="AC48" s="88"/>
      <c r="AD48" s="86"/>
      <c r="AE48" s="86"/>
      <c r="AF48" s="80"/>
    </row>
    <row r="49" spans="1:14" x14ac:dyDescent="0.2">
      <c r="A49" s="77"/>
      <c r="B49" s="77"/>
      <c r="C49" s="89"/>
      <c r="D49" s="77"/>
      <c r="E49" s="77"/>
      <c r="F49" s="77"/>
      <c r="G49" s="77"/>
      <c r="H49" s="77"/>
      <c r="I49" s="77"/>
      <c r="J49" s="77"/>
      <c r="K49" s="77"/>
      <c r="L49" s="77"/>
      <c r="M49" s="77"/>
      <c r="N49" s="77"/>
    </row>
    <row r="50" spans="1:14" x14ac:dyDescent="0.2">
      <c r="A50" s="77"/>
      <c r="B50" s="77"/>
      <c r="C50" s="89"/>
      <c r="D50" s="77"/>
      <c r="E50" s="77"/>
      <c r="F50" s="77"/>
      <c r="G50" s="77"/>
      <c r="H50" s="77"/>
      <c r="I50" s="77"/>
      <c r="J50" s="77"/>
      <c r="K50" s="77"/>
      <c r="L50" s="77"/>
      <c r="M50" s="77"/>
      <c r="N50" s="77"/>
    </row>
    <row r="51" spans="1:14" x14ac:dyDescent="0.2">
      <c r="A51" s="77"/>
      <c r="B51" s="77"/>
      <c r="C51" s="89"/>
      <c r="D51" s="77"/>
      <c r="E51" s="77"/>
      <c r="F51" s="77"/>
      <c r="G51" s="77"/>
      <c r="H51" s="77"/>
      <c r="I51" s="77"/>
      <c r="J51" s="77"/>
      <c r="K51" s="77"/>
      <c r="L51" s="77"/>
      <c r="M51" s="77"/>
      <c r="N51" s="77"/>
    </row>
    <row r="52" spans="1:14" x14ac:dyDescent="0.2">
      <c r="A52" s="77"/>
      <c r="B52" s="77"/>
      <c r="C52" s="89"/>
      <c r="D52" s="77"/>
      <c r="E52" s="77"/>
      <c r="F52" s="77"/>
      <c r="G52" s="77"/>
      <c r="H52" s="77"/>
      <c r="I52" s="77"/>
      <c r="J52" s="77"/>
      <c r="K52" s="77"/>
      <c r="L52" s="77"/>
      <c r="M52" s="77"/>
      <c r="N52" s="77"/>
    </row>
  </sheetData>
  <sheetProtection selectLockedCells="1"/>
  <mergeCells count="58">
    <mergeCell ref="AA26:AE26"/>
    <mergeCell ref="D46:E46"/>
    <mergeCell ref="H46:I46"/>
    <mergeCell ref="L46:M46"/>
    <mergeCell ref="P46:Q46"/>
    <mergeCell ref="T46:U46"/>
    <mergeCell ref="X46:Y46"/>
    <mergeCell ref="BD19:BD30"/>
    <mergeCell ref="BE19:BE30"/>
    <mergeCell ref="BF19:BF30"/>
    <mergeCell ref="BG19:BG30"/>
    <mergeCell ref="AX23:AX30"/>
    <mergeCell ref="AZ23:AZ30"/>
    <mergeCell ref="BB23:BB30"/>
    <mergeCell ref="Z12:AE12"/>
    <mergeCell ref="B13:E13"/>
    <mergeCell ref="F13:I13"/>
    <mergeCell ref="J13:M13"/>
    <mergeCell ref="N13:Q13"/>
    <mergeCell ref="R13:U13"/>
    <mergeCell ref="V13:Y13"/>
    <mergeCell ref="X10:Y10"/>
    <mergeCell ref="D11:E11"/>
    <mergeCell ref="H11:I11"/>
    <mergeCell ref="L11:M11"/>
    <mergeCell ref="P11:Q11"/>
    <mergeCell ref="X11:Y11"/>
    <mergeCell ref="V10:W10"/>
    <mergeCell ref="V11:W11"/>
    <mergeCell ref="T10:U10"/>
    <mergeCell ref="T11:U11"/>
    <mergeCell ref="AR6:AU6"/>
    <mergeCell ref="X7:Y7"/>
    <mergeCell ref="E8:G8"/>
    <mergeCell ref="X8:Y8"/>
    <mergeCell ref="X9:Y9"/>
    <mergeCell ref="AR9:AU9"/>
    <mergeCell ref="X6:Y6"/>
    <mergeCell ref="V6:W6"/>
    <mergeCell ref="V7:W7"/>
    <mergeCell ref="V8:W8"/>
    <mergeCell ref="V9:W9"/>
    <mergeCell ref="T6:U6"/>
    <mergeCell ref="T7:U7"/>
    <mergeCell ref="T8:U8"/>
    <mergeCell ref="T9:U9"/>
    <mergeCell ref="G1:Z1"/>
    <mergeCell ref="AC1:AD1"/>
    <mergeCell ref="B3:H3"/>
    <mergeCell ref="X4:Y4"/>
    <mergeCell ref="X5:Y5"/>
    <mergeCell ref="V4:W4"/>
    <mergeCell ref="V5:W5"/>
    <mergeCell ref="T4:U4"/>
    <mergeCell ref="T5:U5"/>
    <mergeCell ref="V3:W3"/>
    <mergeCell ref="T3:U3"/>
    <mergeCell ref="T2:W2"/>
  </mergeCells>
  <conditionalFormatting sqref="B15:C45">
    <cfRule type="expression" dxfId="57" priority="88">
      <formula>WEEKDAY(B15,2)=6</formula>
    </cfRule>
    <cfRule type="expression" dxfId="56" priority="89">
      <formula>WEEKDAY(B15,2)&gt;6</formula>
    </cfRule>
  </conditionalFormatting>
  <conditionalFormatting sqref="B15:E45">
    <cfRule type="expression" dxfId="55" priority="87">
      <formula>COUNTIF(fériés,B15)</formula>
    </cfRule>
  </conditionalFormatting>
  <conditionalFormatting sqref="D15:E45">
    <cfRule type="cellIs" dxfId="54" priority="78" operator="equal">
      <formula>0</formula>
    </cfRule>
    <cfRule type="containsText" dxfId="53" priority="83" operator="containsText" text="REC">
      <formula>NOT(ISERROR(SEARCH("REC",D15)))</formula>
    </cfRule>
    <cfRule type="containsText" dxfId="52" priority="84" operator="containsText" text="CT">
      <formula>NOT(ISERROR(SEARCH("CT",D15)))</formula>
    </cfRule>
    <cfRule type="containsText" dxfId="51" priority="85" operator="containsText" text="CP">
      <formula>NOT(ISERROR(SEARCH("CP",D15)))</formula>
    </cfRule>
    <cfRule type="containsText" dxfId="50" priority="86" operator="containsText" text="JF">
      <formula>NOT(ISERROR(SEARCH("JF",D15)))</formula>
    </cfRule>
    <cfRule type="containsText" dxfId="49" priority="90" operator="containsText" text="RTT">
      <formula>NOT(ISERROR(SEARCH("RTT",D15)))</formula>
    </cfRule>
  </conditionalFormatting>
  <conditionalFormatting sqref="BB31:BB38">
    <cfRule type="cellIs" dxfId="48" priority="82" operator="equal">
      <formula>0</formula>
    </cfRule>
  </conditionalFormatting>
  <conditionalFormatting sqref="J15:K45 V15:W45 R15:S45 N15:O45 F15:G45">
    <cfRule type="expression" dxfId="47" priority="80">
      <formula>WEEKDAY(F15,2)=6</formula>
    </cfRule>
    <cfRule type="expression" dxfId="46" priority="81">
      <formula>WEEKDAY(F15,2)&gt;6</formula>
    </cfRule>
  </conditionalFormatting>
  <conditionalFormatting sqref="J15:K45 V15:W45 R15:S45 N15:O45 F15:G45">
    <cfRule type="expression" dxfId="45" priority="79">
      <formula>COUNTIF(fériés,F15)</formula>
    </cfRule>
  </conditionalFormatting>
  <conditionalFormatting sqref="H15:I45">
    <cfRule type="expression" dxfId="44" priority="76">
      <formula>COUNTIF(fériés,H15)</formula>
    </cfRule>
  </conditionalFormatting>
  <conditionalFormatting sqref="H15:I45">
    <cfRule type="cellIs" dxfId="43" priority="71" operator="equal">
      <formula>0</formula>
    </cfRule>
    <cfRule type="containsText" dxfId="42" priority="73" operator="containsText" text="CT">
      <formula>NOT(ISERROR(SEARCH("CT",H15)))</formula>
    </cfRule>
    <cfRule type="containsText" dxfId="41" priority="74" operator="containsText" text="CP">
      <formula>NOT(ISERROR(SEARCH("CP",H15)))</formula>
    </cfRule>
    <cfRule type="containsText" dxfId="40" priority="75" operator="containsText" text="JF">
      <formula>NOT(ISERROR(SEARCH("JF",H15)))</formula>
    </cfRule>
    <cfRule type="containsText" dxfId="39" priority="77" operator="containsText" text="RTT">
      <formula>NOT(ISERROR(SEARCH("RTT",H15)))</formula>
    </cfRule>
  </conditionalFormatting>
  <conditionalFormatting sqref="D15:E45">
    <cfRule type="containsText" dxfId="38" priority="42" operator="containsText" text="JC">
      <formula>NOT(ISERROR(SEARCH("JC",D15)))</formula>
    </cfRule>
  </conditionalFormatting>
  <conditionalFormatting sqref="H15:I45">
    <cfRule type="containsText" dxfId="37" priority="41" operator="containsText" text="JC">
      <formula>NOT(ISERROR(SEARCH("JC",H15)))</formula>
    </cfRule>
  </conditionalFormatting>
  <conditionalFormatting sqref="H15:I45">
    <cfRule type="containsText" dxfId="36" priority="72" operator="containsText" text="REC">
      <formula>NOT(ISERROR(SEARCH("REC",H15)))</formula>
    </cfRule>
  </conditionalFormatting>
  <conditionalFormatting sqref="J45:K45 R45:S45 F43:G45 N45:O45 V45:W45">
    <cfRule type="cellIs" dxfId="35" priority="36" operator="equal">
      <formula>""</formula>
    </cfRule>
  </conditionalFormatting>
  <conditionalFormatting sqref="Z4:AE11">
    <cfRule type="cellIs" dxfId="34" priority="34" operator="equal">
      <formula>0</formula>
    </cfRule>
    <cfRule type="cellIs" dxfId="33" priority="35" operator="greaterThan">
      <formula>0</formula>
    </cfRule>
  </conditionalFormatting>
  <conditionalFormatting sqref="X12 T12 P12 L12 H12 D12">
    <cfRule type="cellIs" dxfId="32" priority="33" operator="equal">
      <formula>0</formula>
    </cfRule>
  </conditionalFormatting>
  <conditionalFormatting sqref="L15:M45">
    <cfRule type="expression" dxfId="31" priority="31">
      <formula>COUNTIF(fériés,L15)</formula>
    </cfRule>
  </conditionalFormatting>
  <conditionalFormatting sqref="L15:M45">
    <cfRule type="cellIs" dxfId="30" priority="26" operator="equal">
      <formula>0</formula>
    </cfRule>
    <cfRule type="containsText" dxfId="29" priority="28" operator="containsText" text="CT">
      <formula>NOT(ISERROR(SEARCH("CT",L15)))</formula>
    </cfRule>
    <cfRule type="containsText" dxfId="28" priority="29" operator="containsText" text="CP">
      <formula>NOT(ISERROR(SEARCH("CP",L15)))</formula>
    </cfRule>
    <cfRule type="containsText" dxfId="27" priority="30" operator="containsText" text="JF">
      <formula>NOT(ISERROR(SEARCH("JF",L15)))</formula>
    </cfRule>
    <cfRule type="containsText" dxfId="26" priority="32" operator="containsText" text="RTT">
      <formula>NOT(ISERROR(SEARCH("RTT",L15)))</formula>
    </cfRule>
  </conditionalFormatting>
  <conditionalFormatting sqref="L15:M45">
    <cfRule type="containsText" dxfId="25" priority="25" operator="containsText" text="JC">
      <formula>NOT(ISERROR(SEARCH("JC",L15)))</formula>
    </cfRule>
  </conditionalFormatting>
  <conditionalFormatting sqref="L15:M45">
    <cfRule type="containsText" dxfId="24" priority="27" operator="containsText" text="REC">
      <formula>NOT(ISERROR(SEARCH("REC",L15)))</formula>
    </cfRule>
  </conditionalFormatting>
  <conditionalFormatting sqref="P15:Q45">
    <cfRule type="expression" dxfId="23" priority="23">
      <formula>COUNTIF(fériés,P15)</formula>
    </cfRule>
  </conditionalFormatting>
  <conditionalFormatting sqref="P15:Q45">
    <cfRule type="cellIs" dxfId="22" priority="18" operator="equal">
      <formula>0</formula>
    </cfRule>
    <cfRule type="containsText" dxfId="21" priority="20" operator="containsText" text="CT">
      <formula>NOT(ISERROR(SEARCH("CT",P15)))</formula>
    </cfRule>
    <cfRule type="containsText" dxfId="20" priority="21" operator="containsText" text="CP">
      <formula>NOT(ISERROR(SEARCH("CP",P15)))</formula>
    </cfRule>
    <cfRule type="containsText" dxfId="19" priority="22" operator="containsText" text="JF">
      <formula>NOT(ISERROR(SEARCH("JF",P15)))</formula>
    </cfRule>
    <cfRule type="containsText" dxfId="18" priority="24" operator="containsText" text="RTT">
      <formula>NOT(ISERROR(SEARCH("RTT",P15)))</formula>
    </cfRule>
  </conditionalFormatting>
  <conditionalFormatting sqref="P15:Q45">
    <cfRule type="containsText" dxfId="17" priority="17" operator="containsText" text="JC">
      <formula>NOT(ISERROR(SEARCH("JC",P15)))</formula>
    </cfRule>
  </conditionalFormatting>
  <conditionalFormatting sqref="P15:Q45">
    <cfRule type="containsText" dxfId="16" priority="19" operator="containsText" text="REC">
      <formula>NOT(ISERROR(SEARCH("REC",P15)))</formula>
    </cfRule>
  </conditionalFormatting>
  <conditionalFormatting sqref="T15:U45">
    <cfRule type="expression" dxfId="15" priority="15">
      <formula>COUNTIF(fériés,T15)</formula>
    </cfRule>
  </conditionalFormatting>
  <conditionalFormatting sqref="T15:U45">
    <cfRule type="cellIs" dxfId="14" priority="10" operator="equal">
      <formula>0</formula>
    </cfRule>
    <cfRule type="containsText" dxfId="13" priority="12" operator="containsText" text="CT">
      <formula>NOT(ISERROR(SEARCH("CT",T15)))</formula>
    </cfRule>
    <cfRule type="containsText" dxfId="12" priority="13" operator="containsText" text="CP">
      <formula>NOT(ISERROR(SEARCH("CP",T15)))</formula>
    </cfRule>
    <cfRule type="containsText" dxfId="11" priority="14" operator="containsText" text="JF">
      <formula>NOT(ISERROR(SEARCH("JF",T15)))</formula>
    </cfRule>
    <cfRule type="containsText" dxfId="10" priority="16" operator="containsText" text="RTT">
      <formula>NOT(ISERROR(SEARCH("RTT",T15)))</formula>
    </cfRule>
  </conditionalFormatting>
  <conditionalFormatting sqref="T15:U45">
    <cfRule type="containsText" dxfId="9" priority="9" operator="containsText" text="JC">
      <formula>NOT(ISERROR(SEARCH("JC",T15)))</formula>
    </cfRule>
  </conditionalFormatting>
  <conditionalFormatting sqref="T15:U45">
    <cfRule type="containsText" dxfId="8" priority="11" operator="containsText" text="REC">
      <formula>NOT(ISERROR(SEARCH("REC",T15)))</formula>
    </cfRule>
  </conditionalFormatting>
  <conditionalFormatting sqref="X15:Y45">
    <cfRule type="expression" dxfId="7" priority="7">
      <formula>COUNTIF(fériés,X15)</formula>
    </cfRule>
  </conditionalFormatting>
  <conditionalFormatting sqref="X15:Y45">
    <cfRule type="cellIs" dxfId="6" priority="2" operator="equal">
      <formula>0</formula>
    </cfRule>
    <cfRule type="containsText" dxfId="5" priority="4" operator="containsText" text="CT">
      <formula>NOT(ISERROR(SEARCH("CT",X15)))</formula>
    </cfRule>
    <cfRule type="containsText" dxfId="4" priority="5" operator="containsText" text="CP">
      <formula>NOT(ISERROR(SEARCH("CP",X15)))</formula>
    </cfRule>
    <cfRule type="containsText" dxfId="3" priority="6" operator="containsText" text="JF">
      <formula>NOT(ISERROR(SEARCH("JF",X15)))</formula>
    </cfRule>
    <cfRule type="containsText" dxfId="2" priority="8" operator="containsText" text="RTT">
      <formula>NOT(ISERROR(SEARCH("RTT",X15)))</formula>
    </cfRule>
  </conditionalFormatting>
  <conditionalFormatting sqref="X15:Y45">
    <cfRule type="containsText" dxfId="1" priority="1" operator="containsText" text="JC">
      <formula>NOT(ISERROR(SEARCH("JC",X15)))</formula>
    </cfRule>
  </conditionalFormatting>
  <conditionalFormatting sqref="X15:Y45">
    <cfRule type="containsText" dxfId="0" priority="3" operator="containsText" text="REC">
      <formula>NOT(ISERROR(SEARCH("REC",X15)))</formula>
    </cfRule>
  </conditionalFormatting>
  <dataValidations count="2">
    <dataValidation type="list" allowBlank="1" showErrorMessage="1" error="Vous ne pouvez choisir que les valeurs: 1 ou 2" promptTitle="Choix du semestre" prompt="dans lequel vous souhaitez prendre vos congés." sqref="H8">
      <formula1>"1,2"</formula1>
    </dataValidation>
    <dataValidation type="list" errorStyle="warning" allowBlank="1" error="Vous devez choisir dans la liste !" promptTitle="Choix type de congés" prompt="Selon vos droits récapitulés dans le haut à droite de cette feuille." sqref="L15:M45 T15:U45 D15:E45 P15:Q45 H15:I45 X15:Y45">
      <formula1>$AF$4:$AF$12</formula1>
    </dataValidation>
  </dataValidations>
  <pageMargins left="0.25" right="0.25" top="0.75" bottom="0.75" header="0.3" footer="0.3"/>
  <pageSetup paperSize="9" scale="83" orientation="landscape" r:id="rId1"/>
  <headerFooter>
    <oddFooter>&amp;CImprimé le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Données</vt:lpstr>
      <vt:lpstr>Calendrier</vt:lpstr>
      <vt:lpstr>Demande de congés</vt:lpstr>
      <vt:lpstr>JANVIER</vt:lpstr>
      <vt:lpstr>an</vt:lpstr>
      <vt:lpstr>Congés</vt:lpstr>
      <vt:lpstr>Enfantsmalades</vt:lpstr>
      <vt:lpstr>fériés</vt:lpstr>
      <vt:lpstr>REC</vt:lpstr>
      <vt:lpstr>'Demande de congés'!Zone_d_impression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ALiA</dc:creator>
  <cp:lastModifiedBy>alia</cp:lastModifiedBy>
  <cp:lastPrinted>2013-02-11T14:50:26Z</cp:lastPrinted>
  <dcterms:created xsi:type="dcterms:W3CDTF">2011-04-07T14:10:52Z</dcterms:created>
  <dcterms:modified xsi:type="dcterms:W3CDTF">2013-02-16T01:46:30Z</dcterms:modified>
</cp:coreProperties>
</file>