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0" yWindow="300" windowWidth="16380" windowHeight="7890" tabRatio="805" activeTab="2"/>
  </bookViews>
  <sheets>
    <sheet name="Répartition salles" sheetId="21" r:id="rId1"/>
    <sheet name="Formulas" sheetId="17" r:id="rId2"/>
    <sheet name="occupancy 2012" sheetId="1" r:id="rId3"/>
    <sheet name="Janvier" sheetId="19" r:id="rId4"/>
  </sheets>
  <definedNames>
    <definedName name="_xlnm._FilterDatabase" localSheetId="1" hidden="1">Formulas!$B$2:$C$43</definedName>
    <definedName name="_xlnm._FilterDatabase" localSheetId="2" hidden="1">'occupancy 2012'!$A$5:$L$88</definedName>
  </definedNames>
  <calcPr calcId="125725" calcMode="manual"/>
</workbook>
</file>

<file path=xl/calcChain.xml><?xml version="1.0" encoding="utf-8"?>
<calcChain xmlns="http://schemas.openxmlformats.org/spreadsheetml/2006/main">
  <c r="H5" i="19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G6"/>
  <c r="CJ11" i="1"/>
  <c r="CJ12"/>
  <c r="CJ13"/>
  <c r="CJ14"/>
  <c r="CJ15"/>
  <c r="CJ16"/>
  <c r="CJ17"/>
  <c r="CJ18"/>
  <c r="CJ19"/>
  <c r="CJ20"/>
  <c r="CJ21"/>
  <c r="CJ22"/>
  <c r="CJ23"/>
  <c r="CJ24"/>
  <c r="CJ25"/>
  <c r="CJ26"/>
  <c r="CJ27"/>
  <c r="CJ28"/>
  <c r="CJ29"/>
  <c r="CJ30"/>
  <c r="CJ31"/>
  <c r="CJ32"/>
  <c r="CJ33"/>
  <c r="CJ34"/>
  <c r="CJ35"/>
  <c r="CJ36"/>
  <c r="CJ37"/>
  <c r="CJ38"/>
  <c r="CJ39"/>
  <c r="CJ40"/>
  <c r="CJ41"/>
  <c r="CJ42"/>
  <c r="CJ43"/>
  <c r="CJ44"/>
  <c r="CJ45"/>
  <c r="CJ46"/>
  <c r="CJ47"/>
  <c r="CJ48"/>
  <c r="CJ49"/>
  <c r="CJ50"/>
  <c r="CJ51"/>
  <c r="CJ52"/>
  <c r="CJ53"/>
  <c r="CJ54"/>
  <c r="CJ55"/>
  <c r="CJ56"/>
  <c r="CJ57"/>
  <c r="CJ58"/>
  <c r="CJ59"/>
  <c r="CJ60"/>
  <c r="CJ61"/>
  <c r="CJ62"/>
  <c r="CJ63"/>
  <c r="CJ64"/>
  <c r="CJ65"/>
  <c r="CJ66"/>
  <c r="CJ67"/>
  <c r="CJ68"/>
  <c r="CJ69"/>
  <c r="CJ70"/>
  <c r="CJ71"/>
  <c r="CJ72"/>
  <c r="CJ73"/>
  <c r="CJ74"/>
  <c r="CJ75"/>
  <c r="CJ76"/>
  <c r="CJ77"/>
  <c r="CJ78"/>
  <c r="CJ79"/>
  <c r="CJ80"/>
  <c r="CJ81"/>
  <c r="CJ82"/>
  <c r="CJ83"/>
  <c r="CJ84"/>
  <c r="CJ85"/>
  <c r="CJ86"/>
  <c r="CJ87"/>
  <c r="CJ88"/>
  <c r="CJ10"/>
  <c r="AG40" l="1"/>
  <c r="AL40"/>
  <c r="AQ40"/>
  <c r="AV40"/>
  <c r="BA40"/>
  <c r="BF40"/>
  <c r="BK40"/>
  <c r="BP40"/>
  <c r="BU40"/>
  <c r="BZ40"/>
  <c r="CE40"/>
  <c r="AG41"/>
  <c r="AL41"/>
  <c r="AQ41"/>
  <c r="AV41"/>
  <c r="BA41"/>
  <c r="BF41"/>
  <c r="BK41"/>
  <c r="BP41"/>
  <c r="BU41"/>
  <c r="BZ41"/>
  <c r="CE41"/>
  <c r="AG42"/>
  <c r="AL42"/>
  <c r="AQ42"/>
  <c r="AV42"/>
  <c r="BA42"/>
  <c r="BF42"/>
  <c r="BK42"/>
  <c r="BP42"/>
  <c r="BU42"/>
  <c r="BZ42"/>
  <c r="CE42"/>
  <c r="AG43"/>
  <c r="AL43"/>
  <c r="AQ43"/>
  <c r="AV43"/>
  <c r="BA43"/>
  <c r="BF43"/>
  <c r="BK43"/>
  <c r="BP43"/>
  <c r="BU43"/>
  <c r="BZ43"/>
  <c r="CE43"/>
  <c r="AG44"/>
  <c r="AL44"/>
  <c r="AQ44"/>
  <c r="AV44"/>
  <c r="BA44"/>
  <c r="BF44"/>
  <c r="BK44"/>
  <c r="BP44"/>
  <c r="BU44"/>
  <c r="BZ44"/>
  <c r="CE44"/>
  <c r="AG45"/>
  <c r="AL45"/>
  <c r="AQ45"/>
  <c r="AV45"/>
  <c r="BA45"/>
  <c r="BF45"/>
  <c r="BK45"/>
  <c r="BP45"/>
  <c r="BU45"/>
  <c r="BZ45"/>
  <c r="CE45"/>
  <c r="AG46"/>
  <c r="AL46"/>
  <c r="AQ46"/>
  <c r="AV46"/>
  <c r="BA46"/>
  <c r="BF46"/>
  <c r="BK46"/>
  <c r="BP46"/>
  <c r="BU46"/>
  <c r="BZ46"/>
  <c r="CE46"/>
  <c r="AG47"/>
  <c r="AL47"/>
  <c r="AQ47"/>
  <c r="AV47"/>
  <c r="BA47"/>
  <c r="BF47"/>
  <c r="BK47"/>
  <c r="BP47"/>
  <c r="BU47"/>
  <c r="BZ47"/>
  <c r="CE47"/>
  <c r="AG48"/>
  <c r="AL48"/>
  <c r="AQ48"/>
  <c r="AV48"/>
  <c r="BA48"/>
  <c r="BF48"/>
  <c r="BK48"/>
  <c r="BP48"/>
  <c r="BU48"/>
  <c r="BZ48"/>
  <c r="CE48"/>
  <c r="AG49"/>
  <c r="AL49"/>
  <c r="AQ49"/>
  <c r="AV49"/>
  <c r="BA49"/>
  <c r="BF49"/>
  <c r="BK49"/>
  <c r="BP49"/>
  <c r="BU49"/>
  <c r="BZ49"/>
  <c r="CE49"/>
  <c r="AG50"/>
  <c r="AL50"/>
  <c r="AQ50"/>
  <c r="AV50"/>
  <c r="BA50"/>
  <c r="BF50"/>
  <c r="BK50"/>
  <c r="BP50"/>
  <c r="BU50"/>
  <c r="BZ50"/>
  <c r="CE50"/>
  <c r="AG51"/>
  <c r="AL51"/>
  <c r="AQ51"/>
  <c r="AV51"/>
  <c r="BA51"/>
  <c r="BF51"/>
  <c r="BK51"/>
  <c r="BP51"/>
  <c r="BU51"/>
  <c r="BZ51"/>
  <c r="CE51"/>
  <c r="AG52"/>
  <c r="AL52"/>
  <c r="AQ52"/>
  <c r="AV52"/>
  <c r="BA52"/>
  <c r="BF52"/>
  <c r="BK52"/>
  <c r="BP52"/>
  <c r="BU52"/>
  <c r="BZ52"/>
  <c r="CE52"/>
  <c r="AG53"/>
  <c r="AL53"/>
  <c r="AQ53"/>
  <c r="AV53"/>
  <c r="BA53"/>
  <c r="BF53"/>
  <c r="BK53"/>
  <c r="BP53"/>
  <c r="BU53"/>
  <c r="BZ53"/>
  <c r="CE53"/>
  <c r="AG54"/>
  <c r="AL54"/>
  <c r="AQ54"/>
  <c r="AV54"/>
  <c r="BA54"/>
  <c r="BF54"/>
  <c r="BK54"/>
  <c r="BP54"/>
  <c r="BU54"/>
  <c r="BZ54"/>
  <c r="CE54"/>
  <c r="AG55"/>
  <c r="AL55"/>
  <c r="AQ55"/>
  <c r="AV55"/>
  <c r="BA55"/>
  <c r="BF55"/>
  <c r="BK55"/>
  <c r="BP55"/>
  <c r="BU55"/>
  <c r="BZ55"/>
  <c r="CE55"/>
  <c r="AG56"/>
  <c r="AL56"/>
  <c r="AQ56"/>
  <c r="AV56"/>
  <c r="BA56"/>
  <c r="BF56"/>
  <c r="BK56"/>
  <c r="BP56"/>
  <c r="BU56"/>
  <c r="BZ56"/>
  <c r="CE56"/>
  <c r="AG57"/>
  <c r="AL57"/>
  <c r="AQ57"/>
  <c r="AV57"/>
  <c r="BA57"/>
  <c r="BF57"/>
  <c r="BK57"/>
  <c r="BP57"/>
  <c r="BU57"/>
  <c r="BZ57"/>
  <c r="CE57"/>
  <c r="AG58"/>
  <c r="AL58"/>
  <c r="AQ58"/>
  <c r="AV58"/>
  <c r="BA58"/>
  <c r="BF58"/>
  <c r="BK58"/>
  <c r="BP58"/>
  <c r="BU58"/>
  <c r="BZ58"/>
  <c r="CE58"/>
  <c r="AG59"/>
  <c r="AL59"/>
  <c r="AQ59"/>
  <c r="AV59"/>
  <c r="BA59"/>
  <c r="BF59"/>
  <c r="BK59"/>
  <c r="BP59"/>
  <c r="BU59"/>
  <c r="BZ59"/>
  <c r="CE59"/>
  <c r="AG60"/>
  <c r="AL60"/>
  <c r="AQ60"/>
  <c r="AV60"/>
  <c r="BA60"/>
  <c r="BF60"/>
  <c r="BK60"/>
  <c r="BP60"/>
  <c r="BU60"/>
  <c r="BZ60"/>
  <c r="CE60"/>
  <c r="AG61"/>
  <c r="AL61"/>
  <c r="AQ61"/>
  <c r="AV61"/>
  <c r="BA61"/>
  <c r="BF61"/>
  <c r="BK61"/>
  <c r="BP61"/>
  <c r="BU61"/>
  <c r="BZ61"/>
  <c r="CE61"/>
  <c r="AG62"/>
  <c r="AL62"/>
  <c r="AQ62"/>
  <c r="AV62"/>
  <c r="BA62"/>
  <c r="BF62"/>
  <c r="BK62"/>
  <c r="BP62"/>
  <c r="BU62"/>
  <c r="BZ62"/>
  <c r="CE62"/>
  <c r="AG63"/>
  <c r="AL63"/>
  <c r="AQ63"/>
  <c r="AV63"/>
  <c r="BA63"/>
  <c r="BF63"/>
  <c r="BK63"/>
  <c r="BP63"/>
  <c r="BU63"/>
  <c r="BZ63"/>
  <c r="CE63"/>
  <c r="AG64"/>
  <c r="AL64"/>
  <c r="AQ64"/>
  <c r="AV64"/>
  <c r="BA64"/>
  <c r="BF64"/>
  <c r="BK64"/>
  <c r="BP64"/>
  <c r="BU64"/>
  <c r="BZ64"/>
  <c r="CE64"/>
  <c r="AG65"/>
  <c r="AL65"/>
  <c r="AQ65"/>
  <c r="AV65"/>
  <c r="BA65"/>
  <c r="BF65"/>
  <c r="BK65"/>
  <c r="BP65"/>
  <c r="BU65"/>
  <c r="BZ65"/>
  <c r="CE65"/>
  <c r="AG66"/>
  <c r="AL66"/>
  <c r="AQ66"/>
  <c r="AV66"/>
  <c r="BA66"/>
  <c r="BF66"/>
  <c r="BK66"/>
  <c r="BP66"/>
  <c r="BU66"/>
  <c r="BZ66"/>
  <c r="CE66"/>
  <c r="AG67"/>
  <c r="AL67"/>
  <c r="AQ67"/>
  <c r="AV67"/>
  <c r="BA67"/>
  <c r="BF67"/>
  <c r="BK67"/>
  <c r="BP67"/>
  <c r="BU67"/>
  <c r="BZ67"/>
  <c r="CE67"/>
  <c r="AG68"/>
  <c r="AL68"/>
  <c r="AQ68"/>
  <c r="AV68"/>
  <c r="BA68"/>
  <c r="BF68"/>
  <c r="BK68"/>
  <c r="BP68"/>
  <c r="BU68"/>
  <c r="BZ68"/>
  <c r="CE68"/>
  <c r="AG69"/>
  <c r="AL69"/>
  <c r="AQ69"/>
  <c r="AV69"/>
  <c r="BA69"/>
  <c r="BF69"/>
  <c r="BK69"/>
  <c r="BP69"/>
  <c r="BU69"/>
  <c r="BZ69"/>
  <c r="CE69"/>
  <c r="AG70"/>
  <c r="AL70"/>
  <c r="AQ70"/>
  <c r="AV70"/>
  <c r="BA70"/>
  <c r="BF70"/>
  <c r="BK70"/>
  <c r="BP70"/>
  <c r="BU70"/>
  <c r="BZ70"/>
  <c r="CE70"/>
  <c r="AG71"/>
  <c r="AL71"/>
  <c r="AQ71"/>
  <c r="AV71"/>
  <c r="BA71"/>
  <c r="BF71"/>
  <c r="BK71"/>
  <c r="BP71"/>
  <c r="BU71"/>
  <c r="BZ71"/>
  <c r="CE71"/>
  <c r="AG72"/>
  <c r="AL72"/>
  <c r="AQ72"/>
  <c r="AV72"/>
  <c r="BA72"/>
  <c r="BF72"/>
  <c r="BK72"/>
  <c r="BP72"/>
  <c r="BU72"/>
  <c r="BZ72"/>
  <c r="CE72"/>
  <c r="AG73"/>
  <c r="AL73"/>
  <c r="AQ73"/>
  <c r="AV73"/>
  <c r="BA73"/>
  <c r="BF73"/>
  <c r="BK73"/>
  <c r="BP73"/>
  <c r="BU73"/>
  <c r="BZ73"/>
  <c r="CE73"/>
  <c r="AG74"/>
  <c r="AL74"/>
  <c r="AQ74"/>
  <c r="AV74"/>
  <c r="BA74"/>
  <c r="BF74"/>
  <c r="BK74"/>
  <c r="BP74"/>
  <c r="BU74"/>
  <c r="BZ74"/>
  <c r="CE74"/>
  <c r="AG75"/>
  <c r="AL75"/>
  <c r="AQ75"/>
  <c r="AV75"/>
  <c r="BA75"/>
  <c r="BF75"/>
  <c r="BK75"/>
  <c r="BP75"/>
  <c r="BU75"/>
  <c r="BZ75"/>
  <c r="CE75"/>
  <c r="AG76"/>
  <c r="AL76"/>
  <c r="AQ76"/>
  <c r="AV76"/>
  <c r="BA76"/>
  <c r="BF76"/>
  <c r="BK76"/>
  <c r="BP76"/>
  <c r="BU76"/>
  <c r="BZ76"/>
  <c r="CE76"/>
  <c r="AG77"/>
  <c r="AL77"/>
  <c r="AQ77"/>
  <c r="AV77"/>
  <c r="BA77"/>
  <c r="BF77"/>
  <c r="BK77"/>
  <c r="BP77"/>
  <c r="BU77"/>
  <c r="BZ77"/>
  <c r="CE77"/>
  <c r="AG78"/>
  <c r="AL78"/>
  <c r="AQ78"/>
  <c r="AV78"/>
  <c r="BA78"/>
  <c r="BF78"/>
  <c r="BK78"/>
  <c r="BP78"/>
  <c r="BU78"/>
  <c r="BZ78"/>
  <c r="CE78"/>
  <c r="AG79"/>
  <c r="AL79"/>
  <c r="AQ79"/>
  <c r="AV79"/>
  <c r="BA79"/>
  <c r="BF79"/>
  <c r="BK79"/>
  <c r="BP79"/>
  <c r="BU79"/>
  <c r="BZ79"/>
  <c r="CE79"/>
  <c r="AG80"/>
  <c r="AL80"/>
  <c r="AQ80"/>
  <c r="AV80"/>
  <c r="BA80"/>
  <c r="BF80"/>
  <c r="BK80"/>
  <c r="BP80"/>
  <c r="BU80"/>
  <c r="BZ80"/>
  <c r="CE80"/>
  <c r="AG81"/>
  <c r="AL81"/>
  <c r="AQ81"/>
  <c r="AV81"/>
  <c r="BA81"/>
  <c r="BF81"/>
  <c r="BK81"/>
  <c r="BP81"/>
  <c r="BU81"/>
  <c r="BZ81"/>
  <c r="CE81"/>
  <c r="AG82"/>
  <c r="AL82"/>
  <c r="AQ82"/>
  <c r="AV82"/>
  <c r="BA82"/>
  <c r="BF82"/>
  <c r="BK82"/>
  <c r="BP82"/>
  <c r="BU82"/>
  <c r="BZ82"/>
  <c r="CE82"/>
  <c r="AG83"/>
  <c r="AL83"/>
  <c r="AQ83"/>
  <c r="AV83"/>
  <c r="BA83"/>
  <c r="BF83"/>
  <c r="BK83"/>
  <c r="BP83"/>
  <c r="BU83"/>
  <c r="BZ83"/>
  <c r="CE83"/>
  <c r="AG84"/>
  <c r="AL84"/>
  <c r="AQ84"/>
  <c r="AV84"/>
  <c r="BA84"/>
  <c r="BF84"/>
  <c r="BK84"/>
  <c r="BP84"/>
  <c r="BU84"/>
  <c r="BZ84"/>
  <c r="CE84"/>
  <c r="AG85"/>
  <c r="AL85"/>
  <c r="AQ85"/>
  <c r="AV85"/>
  <c r="BA85"/>
  <c r="BF85"/>
  <c r="BK85"/>
  <c r="BP85"/>
  <c r="BU85"/>
  <c r="BZ85"/>
  <c r="CE85"/>
  <c r="AG86"/>
  <c r="AL86"/>
  <c r="AQ86"/>
  <c r="AV86"/>
  <c r="BA86"/>
  <c r="BF86"/>
  <c r="BK86"/>
  <c r="BP86"/>
  <c r="BU86"/>
  <c r="BZ86"/>
  <c r="CE86"/>
  <c r="AG87"/>
  <c r="AL87"/>
  <c r="AQ87"/>
  <c r="AV87"/>
  <c r="BA87"/>
  <c r="BF87"/>
  <c r="BK87"/>
  <c r="BP87"/>
  <c r="BU87"/>
  <c r="BZ87"/>
  <c r="CE87"/>
  <c r="AG88"/>
  <c r="AL88"/>
  <c r="AQ88"/>
  <c r="AV88"/>
  <c r="BA88"/>
  <c r="BF88"/>
  <c r="BK88"/>
  <c r="BP88"/>
  <c r="BU88"/>
  <c r="BZ88"/>
  <c r="CE88"/>
  <c r="AG11"/>
  <c r="AL11"/>
  <c r="AQ11"/>
  <c r="AV11"/>
  <c r="BA11"/>
  <c r="BF11"/>
  <c r="BK11"/>
  <c r="BP11"/>
  <c r="BU11"/>
  <c r="BZ11"/>
  <c r="CE11"/>
  <c r="AG12"/>
  <c r="AL12"/>
  <c r="AQ12"/>
  <c r="AV12"/>
  <c r="BA12"/>
  <c r="BF12"/>
  <c r="BK12"/>
  <c r="BP12"/>
  <c r="BU12"/>
  <c r="BZ12"/>
  <c r="CE12"/>
  <c r="AG13"/>
  <c r="AL13"/>
  <c r="AQ13"/>
  <c r="AV13"/>
  <c r="BA13"/>
  <c r="BF13"/>
  <c r="BK13"/>
  <c r="BP13"/>
  <c r="BU13"/>
  <c r="BZ13"/>
  <c r="CE13"/>
  <c r="AG14"/>
  <c r="AL14"/>
  <c r="AQ14"/>
  <c r="AV14"/>
  <c r="BA14"/>
  <c r="BF14"/>
  <c r="BK14"/>
  <c r="BP14"/>
  <c r="BU14"/>
  <c r="BZ14"/>
  <c r="CE14"/>
  <c r="AG15"/>
  <c r="AL15"/>
  <c r="AQ15"/>
  <c r="AV15"/>
  <c r="BA15"/>
  <c r="BF15"/>
  <c r="BK15"/>
  <c r="BP15"/>
  <c r="BU15"/>
  <c r="BZ15"/>
  <c r="CE15"/>
  <c r="AG16"/>
  <c r="AL16"/>
  <c r="AQ16"/>
  <c r="AV16"/>
  <c r="BA16"/>
  <c r="BF16"/>
  <c r="BK16"/>
  <c r="BP16"/>
  <c r="BU16"/>
  <c r="BZ16"/>
  <c r="CE16"/>
  <c r="AG17"/>
  <c r="AL17"/>
  <c r="AQ17"/>
  <c r="AV17"/>
  <c r="BA17"/>
  <c r="BF17"/>
  <c r="BK17"/>
  <c r="BP17"/>
  <c r="BU17"/>
  <c r="BZ17"/>
  <c r="CE17"/>
  <c r="AG18"/>
  <c r="AL18"/>
  <c r="AQ18"/>
  <c r="AV18"/>
  <c r="BA18"/>
  <c r="BF18"/>
  <c r="BK18"/>
  <c r="BP18"/>
  <c r="BU18"/>
  <c r="BZ18"/>
  <c r="CE18"/>
  <c r="AG19"/>
  <c r="AL19"/>
  <c r="AQ19"/>
  <c r="AV19"/>
  <c r="BA19"/>
  <c r="BF19"/>
  <c r="BK19"/>
  <c r="BP19"/>
  <c r="BU19"/>
  <c r="BZ19"/>
  <c r="CE19"/>
  <c r="AG20"/>
  <c r="AL20"/>
  <c r="AQ20"/>
  <c r="AV20"/>
  <c r="BA20"/>
  <c r="BF20"/>
  <c r="BK20"/>
  <c r="BP20"/>
  <c r="BU20"/>
  <c r="BZ20"/>
  <c r="CE20"/>
  <c r="AG21"/>
  <c r="AL21"/>
  <c r="AQ21"/>
  <c r="AV21"/>
  <c r="BA21"/>
  <c r="BF21"/>
  <c r="BK21"/>
  <c r="BP21"/>
  <c r="BU21"/>
  <c r="BZ21"/>
  <c r="CE21"/>
  <c r="AG22"/>
  <c r="AL22"/>
  <c r="AQ22"/>
  <c r="AV22"/>
  <c r="BA22"/>
  <c r="BF22"/>
  <c r="BK22"/>
  <c r="BP22"/>
  <c r="BU22"/>
  <c r="BZ22"/>
  <c r="CE22"/>
  <c r="AG23"/>
  <c r="AL23"/>
  <c r="AQ23"/>
  <c r="AV23"/>
  <c r="BA23"/>
  <c r="BF23"/>
  <c r="BK23"/>
  <c r="BP23"/>
  <c r="BU23"/>
  <c r="BZ23"/>
  <c r="CE23"/>
  <c r="AG24"/>
  <c r="AL24"/>
  <c r="AQ24"/>
  <c r="AV24"/>
  <c r="BA24"/>
  <c r="BF24"/>
  <c r="BK24"/>
  <c r="BP24"/>
  <c r="BU24"/>
  <c r="BZ24"/>
  <c r="CE24"/>
  <c r="AG25"/>
  <c r="AL25"/>
  <c r="AQ25"/>
  <c r="AV25"/>
  <c r="BA25"/>
  <c r="BF25"/>
  <c r="BK25"/>
  <c r="BP25"/>
  <c r="BU25"/>
  <c r="BZ25"/>
  <c r="CE25"/>
  <c r="AG26"/>
  <c r="AL26"/>
  <c r="AQ26"/>
  <c r="AV26"/>
  <c r="BA26"/>
  <c r="BF26"/>
  <c r="BK26"/>
  <c r="BP26"/>
  <c r="BU26"/>
  <c r="BZ26"/>
  <c r="CE26"/>
  <c r="AG27"/>
  <c r="AL27"/>
  <c r="AQ27"/>
  <c r="AV27"/>
  <c r="BA27"/>
  <c r="BF27"/>
  <c r="BK27"/>
  <c r="BP27"/>
  <c r="BU27"/>
  <c r="BZ27"/>
  <c r="CE27"/>
  <c r="AG28"/>
  <c r="AL28"/>
  <c r="AQ28"/>
  <c r="AV28"/>
  <c r="BA28"/>
  <c r="BF28"/>
  <c r="BK28"/>
  <c r="BP28"/>
  <c r="BU28"/>
  <c r="BZ28"/>
  <c r="CE28"/>
  <c r="AG29"/>
  <c r="AL29"/>
  <c r="AQ29"/>
  <c r="AV29"/>
  <c r="BA29"/>
  <c r="BF29"/>
  <c r="BK29"/>
  <c r="BP29"/>
  <c r="BU29"/>
  <c r="BZ29"/>
  <c r="CE29"/>
  <c r="AG30"/>
  <c r="AL30"/>
  <c r="AQ30"/>
  <c r="AV30"/>
  <c r="BA30"/>
  <c r="BF30"/>
  <c r="BK30"/>
  <c r="BP30"/>
  <c r="BU30"/>
  <c r="BZ30"/>
  <c r="CE30"/>
  <c r="AG31"/>
  <c r="AL31"/>
  <c r="AQ31"/>
  <c r="AV31"/>
  <c r="BA31"/>
  <c r="BF31"/>
  <c r="BK31"/>
  <c r="BP31"/>
  <c r="BU31"/>
  <c r="BZ31"/>
  <c r="CE31"/>
  <c r="AG32"/>
  <c r="AL32"/>
  <c r="AQ32"/>
  <c r="AV32"/>
  <c r="BA32"/>
  <c r="BF32"/>
  <c r="BK32"/>
  <c r="BP32"/>
  <c r="BU32"/>
  <c r="BZ32"/>
  <c r="CE32"/>
  <c r="AG33"/>
  <c r="AL33"/>
  <c r="AQ33"/>
  <c r="AV33"/>
  <c r="BA33"/>
  <c r="BF33"/>
  <c r="BK33"/>
  <c r="BP33"/>
  <c r="BU33"/>
  <c r="BZ33"/>
  <c r="CE33"/>
  <c r="AG34"/>
  <c r="AL34"/>
  <c r="AQ34"/>
  <c r="AV34"/>
  <c r="BA34"/>
  <c r="BF34"/>
  <c r="BK34"/>
  <c r="BP34"/>
  <c r="BU34"/>
  <c r="BZ34"/>
  <c r="CE34"/>
  <c r="AG35"/>
  <c r="AL35"/>
  <c r="AQ35"/>
  <c r="AV35"/>
  <c r="BA35"/>
  <c r="BF35"/>
  <c r="BK35"/>
  <c r="BP35"/>
  <c r="BU35"/>
  <c r="BZ35"/>
  <c r="CE35"/>
  <c r="AG36"/>
  <c r="AL36"/>
  <c r="AQ36"/>
  <c r="AV36"/>
  <c r="BA36"/>
  <c r="BF36"/>
  <c r="BK36"/>
  <c r="BP36"/>
  <c r="BU36"/>
  <c r="BZ36"/>
  <c r="CE36"/>
  <c r="AG37"/>
  <c r="AL37"/>
  <c r="AQ37"/>
  <c r="AV37"/>
  <c r="BA37"/>
  <c r="BF37"/>
  <c r="BK37"/>
  <c r="BP37"/>
  <c r="BU37"/>
  <c r="BZ37"/>
  <c r="CE37"/>
  <c r="AG38"/>
  <c r="AL38"/>
  <c r="AQ38"/>
  <c r="AV38"/>
  <c r="BA38"/>
  <c r="BF38"/>
  <c r="BK38"/>
  <c r="BP38"/>
  <c r="BU38"/>
  <c r="BZ38"/>
  <c r="CE38"/>
  <c r="AG39"/>
  <c r="AL39"/>
  <c r="AQ39"/>
  <c r="AV39"/>
  <c r="BA39"/>
  <c r="BF39"/>
  <c r="BK39"/>
  <c r="BP39"/>
  <c r="BU39"/>
  <c r="BZ39"/>
  <c r="CE39"/>
  <c r="R11"/>
  <c r="U11" s="1"/>
  <c r="S11"/>
  <c r="T11"/>
  <c r="AE11"/>
  <c r="R12"/>
  <c r="U12" s="1"/>
  <c r="S12"/>
  <c r="T12"/>
  <c r="AE12"/>
  <c r="R13"/>
  <c r="U13" s="1"/>
  <c r="S13"/>
  <c r="T13"/>
  <c r="AE13"/>
  <c r="R14"/>
  <c r="U14" s="1"/>
  <c r="S14"/>
  <c r="T14"/>
  <c r="AE14"/>
  <c r="R15"/>
  <c r="U15" s="1"/>
  <c r="S15"/>
  <c r="T15"/>
  <c r="AE15"/>
  <c r="R16"/>
  <c r="U16" s="1"/>
  <c r="S16"/>
  <c r="T16"/>
  <c r="AE16"/>
  <c r="R17"/>
  <c r="U17" s="1"/>
  <c r="S17"/>
  <c r="T17"/>
  <c r="AE17"/>
  <c r="R18"/>
  <c r="U18" s="1"/>
  <c r="S18"/>
  <c r="T18"/>
  <c r="AE18"/>
  <c r="R19"/>
  <c r="U19" s="1"/>
  <c r="S19"/>
  <c r="T19"/>
  <c r="AE19"/>
  <c r="R20"/>
  <c r="U20" s="1"/>
  <c r="S20"/>
  <c r="T20"/>
  <c r="AE20"/>
  <c r="R21"/>
  <c r="U21" s="1"/>
  <c r="S21"/>
  <c r="T21"/>
  <c r="AE21"/>
  <c r="R22"/>
  <c r="U22" s="1"/>
  <c r="S22"/>
  <c r="T22"/>
  <c r="AE22"/>
  <c r="R23"/>
  <c r="U23" s="1"/>
  <c r="S23"/>
  <c r="T23"/>
  <c r="AE23"/>
  <c r="R24"/>
  <c r="U24" s="1"/>
  <c r="S24"/>
  <c r="T24"/>
  <c r="AE24"/>
  <c r="R25"/>
  <c r="U25" s="1"/>
  <c r="S25"/>
  <c r="T25"/>
  <c r="AE25"/>
  <c r="R26"/>
  <c r="U26" s="1"/>
  <c r="S26"/>
  <c r="T26"/>
  <c r="AE26"/>
  <c r="R27"/>
  <c r="U27" s="1"/>
  <c r="S27"/>
  <c r="T27"/>
  <c r="AE27"/>
  <c r="R28"/>
  <c r="U28" s="1"/>
  <c r="S28"/>
  <c r="T28"/>
  <c r="AE28"/>
  <c r="R29"/>
  <c r="U29" s="1"/>
  <c r="S29"/>
  <c r="T29"/>
  <c r="AE29"/>
  <c r="R30"/>
  <c r="U30" s="1"/>
  <c r="S30"/>
  <c r="T30"/>
  <c r="AE30"/>
  <c r="R31"/>
  <c r="U31" s="1"/>
  <c r="S31"/>
  <c r="T31"/>
  <c r="AE31"/>
  <c r="R32"/>
  <c r="U32" s="1"/>
  <c r="S32"/>
  <c r="T32"/>
  <c r="AE32"/>
  <c r="R33"/>
  <c r="U33" s="1"/>
  <c r="S33"/>
  <c r="T33"/>
  <c r="AE33"/>
  <c r="R34"/>
  <c r="U34" s="1"/>
  <c r="S34"/>
  <c r="T34"/>
  <c r="AE34"/>
  <c r="R35"/>
  <c r="U35" s="1"/>
  <c r="S35"/>
  <c r="T35"/>
  <c r="AE35"/>
  <c r="R36"/>
  <c r="U36" s="1"/>
  <c r="S36"/>
  <c r="T36"/>
  <c r="AE36"/>
  <c r="R37"/>
  <c r="U37" s="1"/>
  <c r="S37"/>
  <c r="T37"/>
  <c r="AE37"/>
  <c r="R38"/>
  <c r="U38" s="1"/>
  <c r="S38"/>
  <c r="T38"/>
  <c r="AE38"/>
  <c r="R39"/>
  <c r="U39" s="1"/>
  <c r="S39"/>
  <c r="T39"/>
  <c r="AE39"/>
  <c r="R40"/>
  <c r="U40" s="1"/>
  <c r="S40"/>
  <c r="T40"/>
  <c r="AE40"/>
  <c r="R41"/>
  <c r="U41" s="1"/>
  <c r="S41"/>
  <c r="T41"/>
  <c r="AE41"/>
  <c r="R42"/>
  <c r="U42" s="1"/>
  <c r="S42"/>
  <c r="T42"/>
  <c r="AE42"/>
  <c r="R43"/>
  <c r="U43" s="1"/>
  <c r="S43"/>
  <c r="T43"/>
  <c r="AE43"/>
  <c r="R44"/>
  <c r="U44" s="1"/>
  <c r="S44"/>
  <c r="T44"/>
  <c r="AE44"/>
  <c r="R45"/>
  <c r="U45" s="1"/>
  <c r="S45"/>
  <c r="T45"/>
  <c r="AE45"/>
  <c r="R46"/>
  <c r="U46" s="1"/>
  <c r="S46"/>
  <c r="T46"/>
  <c r="AE46"/>
  <c r="R47"/>
  <c r="U47" s="1"/>
  <c r="S47"/>
  <c r="T47"/>
  <c r="AE47"/>
  <c r="R48"/>
  <c r="U48" s="1"/>
  <c r="S48"/>
  <c r="T48"/>
  <c r="AE48"/>
  <c r="R49"/>
  <c r="U49" s="1"/>
  <c r="S49"/>
  <c r="T49"/>
  <c r="AE49"/>
  <c r="R50"/>
  <c r="U50" s="1"/>
  <c r="S50"/>
  <c r="T50"/>
  <c r="AE50"/>
  <c r="R51"/>
  <c r="U51" s="1"/>
  <c r="S51"/>
  <c r="T51"/>
  <c r="AE51"/>
  <c r="R52"/>
  <c r="U52" s="1"/>
  <c r="S52"/>
  <c r="T52"/>
  <c r="AE52"/>
  <c r="R53"/>
  <c r="U53" s="1"/>
  <c r="S53"/>
  <c r="T53"/>
  <c r="AE53"/>
  <c r="R54"/>
  <c r="U54" s="1"/>
  <c r="V54" s="1"/>
  <c r="S54"/>
  <c r="T54"/>
  <c r="AE54"/>
  <c r="R55"/>
  <c r="U55" s="1"/>
  <c r="V55" s="1"/>
  <c r="S55"/>
  <c r="T55"/>
  <c r="AE55"/>
  <c r="R56"/>
  <c r="U56" s="1"/>
  <c r="V56" s="1"/>
  <c r="S56"/>
  <c r="T56"/>
  <c r="AE56"/>
  <c r="R57"/>
  <c r="U57" s="1"/>
  <c r="V57" s="1"/>
  <c r="S57"/>
  <c r="T57"/>
  <c r="AE57"/>
  <c r="R58"/>
  <c r="U58" s="1"/>
  <c r="V58" s="1"/>
  <c r="S58"/>
  <c r="T58"/>
  <c r="AE58"/>
  <c r="R59"/>
  <c r="U59" s="1"/>
  <c r="V59" s="1"/>
  <c r="S59"/>
  <c r="T59"/>
  <c r="AE59"/>
  <c r="R60"/>
  <c r="U60" s="1"/>
  <c r="V60" s="1"/>
  <c r="S60"/>
  <c r="T60"/>
  <c r="AE60"/>
  <c r="R61"/>
  <c r="U61" s="1"/>
  <c r="V61" s="1"/>
  <c r="S61"/>
  <c r="T61"/>
  <c r="AE61"/>
  <c r="R62"/>
  <c r="U62" s="1"/>
  <c r="V62" s="1"/>
  <c r="S62"/>
  <c r="T62"/>
  <c r="AE62"/>
  <c r="R63"/>
  <c r="U63" s="1"/>
  <c r="V63" s="1"/>
  <c r="S63"/>
  <c r="T63"/>
  <c r="AE63"/>
  <c r="R64"/>
  <c r="U64" s="1"/>
  <c r="V64" s="1"/>
  <c r="S64"/>
  <c r="T64"/>
  <c r="AE64"/>
  <c r="R65"/>
  <c r="U65" s="1"/>
  <c r="V65" s="1"/>
  <c r="S65"/>
  <c r="T65"/>
  <c r="AE65"/>
  <c r="R66"/>
  <c r="U66" s="1"/>
  <c r="V66" s="1"/>
  <c r="S66"/>
  <c r="T66"/>
  <c r="AE66"/>
  <c r="R67"/>
  <c r="U67" s="1"/>
  <c r="V67" s="1"/>
  <c r="S67"/>
  <c r="T67"/>
  <c r="AE67"/>
  <c r="R68"/>
  <c r="U68" s="1"/>
  <c r="V68" s="1"/>
  <c r="S68"/>
  <c r="T68"/>
  <c r="AE68"/>
  <c r="R69"/>
  <c r="U69" s="1"/>
  <c r="V69" s="1"/>
  <c r="S69"/>
  <c r="T69"/>
  <c r="AE69"/>
  <c r="R70"/>
  <c r="U70" s="1"/>
  <c r="V70" s="1"/>
  <c r="S70"/>
  <c r="T70"/>
  <c r="AE70"/>
  <c r="R71"/>
  <c r="U71" s="1"/>
  <c r="V71" s="1"/>
  <c r="S71"/>
  <c r="T71"/>
  <c r="AE71"/>
  <c r="R72"/>
  <c r="U72" s="1"/>
  <c r="V72" s="1"/>
  <c r="S72"/>
  <c r="T72"/>
  <c r="AE72"/>
  <c r="R73"/>
  <c r="U73" s="1"/>
  <c r="V73" s="1"/>
  <c r="S73"/>
  <c r="T73"/>
  <c r="AE73"/>
  <c r="R74"/>
  <c r="U74" s="1"/>
  <c r="V74" s="1"/>
  <c r="S74"/>
  <c r="T74"/>
  <c r="AE74"/>
  <c r="R75"/>
  <c r="U75" s="1"/>
  <c r="V75" s="1"/>
  <c r="S75"/>
  <c r="T75"/>
  <c r="AE75"/>
  <c r="R76"/>
  <c r="U76" s="1"/>
  <c r="V76" s="1"/>
  <c r="S76"/>
  <c r="T76"/>
  <c r="AE76"/>
  <c r="R77"/>
  <c r="U77" s="1"/>
  <c r="V77" s="1"/>
  <c r="S77"/>
  <c r="T77"/>
  <c r="AE77"/>
  <c r="R78"/>
  <c r="U78" s="1"/>
  <c r="V78" s="1"/>
  <c r="S78"/>
  <c r="T78"/>
  <c r="AE78"/>
  <c r="R79"/>
  <c r="U79" s="1"/>
  <c r="V79" s="1"/>
  <c r="S79"/>
  <c r="T79"/>
  <c r="AE79"/>
  <c r="R80"/>
  <c r="U80" s="1"/>
  <c r="V80" s="1"/>
  <c r="S80"/>
  <c r="T80"/>
  <c r="AE80"/>
  <c r="R81"/>
  <c r="U81" s="1"/>
  <c r="V81" s="1"/>
  <c r="S81"/>
  <c r="T81"/>
  <c r="AE81"/>
  <c r="R82"/>
  <c r="U82" s="1"/>
  <c r="V82" s="1"/>
  <c r="S82"/>
  <c r="T82"/>
  <c r="AE82"/>
  <c r="R83"/>
  <c r="U83" s="1"/>
  <c r="V83" s="1"/>
  <c r="S83"/>
  <c r="T83"/>
  <c r="AE83"/>
  <c r="R84"/>
  <c r="U84" s="1"/>
  <c r="V84" s="1"/>
  <c r="S84"/>
  <c r="T84"/>
  <c r="AE84"/>
  <c r="R85"/>
  <c r="U85" s="1"/>
  <c r="V85" s="1"/>
  <c r="S85"/>
  <c r="T85"/>
  <c r="AE85"/>
  <c r="R86"/>
  <c r="U86" s="1"/>
  <c r="V86" s="1"/>
  <c r="S86"/>
  <c r="T86"/>
  <c r="AE86"/>
  <c r="R87"/>
  <c r="U87" s="1"/>
  <c r="V87" s="1"/>
  <c r="S87"/>
  <c r="T87"/>
  <c r="AE87"/>
  <c r="R88"/>
  <c r="U88" s="1"/>
  <c r="V88" s="1"/>
  <c r="S88"/>
  <c r="T88"/>
  <c r="AE88"/>
  <c r="N40"/>
  <c r="O40"/>
  <c r="AB40" s="1"/>
  <c r="P40"/>
  <c r="Q40"/>
  <c r="AD40" s="1"/>
  <c r="N41"/>
  <c r="O41"/>
  <c r="AB41" s="1"/>
  <c r="P41"/>
  <c r="Q41"/>
  <c r="AD41" s="1"/>
  <c r="N42"/>
  <c r="O42"/>
  <c r="AB42" s="1"/>
  <c r="P42"/>
  <c r="Q42"/>
  <c r="AD42" s="1"/>
  <c r="N43"/>
  <c r="O43"/>
  <c r="AB43" s="1"/>
  <c r="P43"/>
  <c r="Q43"/>
  <c r="N44"/>
  <c r="O44"/>
  <c r="AB44" s="1"/>
  <c r="P44"/>
  <c r="Q44"/>
  <c r="N45"/>
  <c r="O45"/>
  <c r="AB45" s="1"/>
  <c r="P45"/>
  <c r="Q45"/>
  <c r="AD45" s="1"/>
  <c r="N46"/>
  <c r="O46"/>
  <c r="AB46" s="1"/>
  <c r="P46"/>
  <c r="Q46"/>
  <c r="N47"/>
  <c r="O47"/>
  <c r="AB47" s="1"/>
  <c r="P47"/>
  <c r="Q47"/>
  <c r="N48"/>
  <c r="O48"/>
  <c r="AB48" s="1"/>
  <c r="P48"/>
  <c r="Q48"/>
  <c r="N49"/>
  <c r="O49"/>
  <c r="AB49" s="1"/>
  <c r="P49"/>
  <c r="Q49"/>
  <c r="N50"/>
  <c r="O50"/>
  <c r="AB50" s="1"/>
  <c r="P50"/>
  <c r="Q50"/>
  <c r="N51"/>
  <c r="O51"/>
  <c r="AB51" s="1"/>
  <c r="P51"/>
  <c r="Q51"/>
  <c r="N52"/>
  <c r="O52"/>
  <c r="AB52" s="1"/>
  <c r="P52"/>
  <c r="Q52"/>
  <c r="N53"/>
  <c r="O53"/>
  <c r="AB53" s="1"/>
  <c r="P53"/>
  <c r="Q53"/>
  <c r="N54"/>
  <c r="O54"/>
  <c r="AB54" s="1"/>
  <c r="P54"/>
  <c r="Q54"/>
  <c r="AD54" s="1"/>
  <c r="N55"/>
  <c r="O55"/>
  <c r="P55"/>
  <c r="Q55"/>
  <c r="N56"/>
  <c r="O56"/>
  <c r="AB56" s="1"/>
  <c r="P56"/>
  <c r="Q56"/>
  <c r="AD56" s="1"/>
  <c r="N57"/>
  <c r="O57"/>
  <c r="AB57" s="1"/>
  <c r="P57"/>
  <c r="Q57"/>
  <c r="AD57" s="1"/>
  <c r="N58"/>
  <c r="O58"/>
  <c r="P58"/>
  <c r="Q58"/>
  <c r="N59"/>
  <c r="O59"/>
  <c r="P59"/>
  <c r="Q59"/>
  <c r="AD59" s="1"/>
  <c r="N60"/>
  <c r="O60"/>
  <c r="P60"/>
  <c r="Q60"/>
  <c r="N61"/>
  <c r="O61"/>
  <c r="P61"/>
  <c r="Q61"/>
  <c r="AD61" s="1"/>
  <c r="N62"/>
  <c r="O62"/>
  <c r="P62"/>
  <c r="Q62"/>
  <c r="AD62" s="1"/>
  <c r="N63"/>
  <c r="O63"/>
  <c r="P63"/>
  <c r="Q63"/>
  <c r="AD63" s="1"/>
  <c r="N64"/>
  <c r="O64"/>
  <c r="P64"/>
  <c r="Q64"/>
  <c r="N65"/>
  <c r="O65"/>
  <c r="P65"/>
  <c r="Q65"/>
  <c r="AD65" s="1"/>
  <c r="N66"/>
  <c r="O66"/>
  <c r="P66"/>
  <c r="Q66"/>
  <c r="AD66" s="1"/>
  <c r="N67"/>
  <c r="O67"/>
  <c r="P67"/>
  <c r="Q67"/>
  <c r="N68"/>
  <c r="O68"/>
  <c r="P68"/>
  <c r="Q68"/>
  <c r="AD68" s="1"/>
  <c r="N69"/>
  <c r="O69"/>
  <c r="P69"/>
  <c r="Q69"/>
  <c r="N70"/>
  <c r="O70"/>
  <c r="P70"/>
  <c r="Q70"/>
  <c r="N71"/>
  <c r="O71"/>
  <c r="P71"/>
  <c r="Q71"/>
  <c r="N72"/>
  <c r="O72"/>
  <c r="P72"/>
  <c r="Q72"/>
  <c r="N73"/>
  <c r="O73"/>
  <c r="P73"/>
  <c r="Q73"/>
  <c r="AD73" s="1"/>
  <c r="N74"/>
  <c r="O74"/>
  <c r="P74"/>
  <c r="Q74"/>
  <c r="N75"/>
  <c r="O75"/>
  <c r="P75"/>
  <c r="Q75"/>
  <c r="AD75" s="1"/>
  <c r="N76"/>
  <c r="O76"/>
  <c r="P76"/>
  <c r="Q76"/>
  <c r="N77"/>
  <c r="O77"/>
  <c r="P77"/>
  <c r="Q77"/>
  <c r="N78"/>
  <c r="O78"/>
  <c r="P78"/>
  <c r="Q78"/>
  <c r="N79"/>
  <c r="O79"/>
  <c r="P79"/>
  <c r="Q79"/>
  <c r="N80"/>
  <c r="O80"/>
  <c r="P80"/>
  <c r="Q80"/>
  <c r="AD80" s="1"/>
  <c r="N81"/>
  <c r="O81"/>
  <c r="P81"/>
  <c r="Q81"/>
  <c r="Z81" s="1"/>
  <c r="N82"/>
  <c r="O82"/>
  <c r="P82"/>
  <c r="Q82"/>
  <c r="AD82" s="1"/>
  <c r="N83"/>
  <c r="O83"/>
  <c r="P83"/>
  <c r="Q83"/>
  <c r="AD83" s="1"/>
  <c r="N84"/>
  <c r="O84"/>
  <c r="P84"/>
  <c r="Q84"/>
  <c r="Z84" s="1"/>
  <c r="N85"/>
  <c r="O85"/>
  <c r="P85"/>
  <c r="Q85"/>
  <c r="AD85" s="1"/>
  <c r="N86"/>
  <c r="O86"/>
  <c r="P86"/>
  <c r="Q86"/>
  <c r="AD86" s="1"/>
  <c r="N87"/>
  <c r="O87"/>
  <c r="P87"/>
  <c r="Q87"/>
  <c r="N88"/>
  <c r="O88"/>
  <c r="P88"/>
  <c r="Q88"/>
  <c r="N11"/>
  <c r="O11"/>
  <c r="P11"/>
  <c r="Q11"/>
  <c r="N12"/>
  <c r="O12"/>
  <c r="P12"/>
  <c r="Q12"/>
  <c r="N13"/>
  <c r="O13"/>
  <c r="P13"/>
  <c r="Q13"/>
  <c r="N14"/>
  <c r="O14"/>
  <c r="P14"/>
  <c r="Q14"/>
  <c r="N15"/>
  <c r="O15"/>
  <c r="P15"/>
  <c r="Q15"/>
  <c r="N16"/>
  <c r="O16"/>
  <c r="P16"/>
  <c r="Q16"/>
  <c r="N17"/>
  <c r="O17"/>
  <c r="P17"/>
  <c r="Q17"/>
  <c r="N18"/>
  <c r="O18"/>
  <c r="P18"/>
  <c r="Q18"/>
  <c r="N19"/>
  <c r="O19"/>
  <c r="P19"/>
  <c r="Q19"/>
  <c r="N20"/>
  <c r="O20"/>
  <c r="P20"/>
  <c r="Q20"/>
  <c r="N21"/>
  <c r="O21"/>
  <c r="P21"/>
  <c r="Q21"/>
  <c r="N22"/>
  <c r="O22"/>
  <c r="P22"/>
  <c r="Q22"/>
  <c r="N23"/>
  <c r="O23"/>
  <c r="P23"/>
  <c r="Q23"/>
  <c r="N24"/>
  <c r="O24"/>
  <c r="P24"/>
  <c r="Q24"/>
  <c r="N25"/>
  <c r="O25"/>
  <c r="P25"/>
  <c r="Q25"/>
  <c r="N26"/>
  <c r="O26"/>
  <c r="P26"/>
  <c r="Q26"/>
  <c r="N27"/>
  <c r="O27"/>
  <c r="P27"/>
  <c r="Q27"/>
  <c r="N28"/>
  <c r="O28"/>
  <c r="P28"/>
  <c r="Q28"/>
  <c r="N29"/>
  <c r="O29"/>
  <c r="P29"/>
  <c r="Q29"/>
  <c r="N30"/>
  <c r="O30"/>
  <c r="P30"/>
  <c r="Q30"/>
  <c r="N31"/>
  <c r="O31"/>
  <c r="P31"/>
  <c r="Q31"/>
  <c r="N32"/>
  <c r="O32"/>
  <c r="P32"/>
  <c r="Q32"/>
  <c r="N33"/>
  <c r="O33"/>
  <c r="P33"/>
  <c r="Q33"/>
  <c r="N34"/>
  <c r="O34"/>
  <c r="P34"/>
  <c r="Q34"/>
  <c r="N35"/>
  <c r="O35"/>
  <c r="P35"/>
  <c r="Q35"/>
  <c r="N36"/>
  <c r="O36"/>
  <c r="P36"/>
  <c r="Q36"/>
  <c r="N37"/>
  <c r="O37"/>
  <c r="P37"/>
  <c r="Q37"/>
  <c r="N38"/>
  <c r="O38"/>
  <c r="P38"/>
  <c r="Q38"/>
  <c r="N39"/>
  <c r="O39"/>
  <c r="P39"/>
  <c r="Q39"/>
  <c r="Z69" l="1"/>
  <c r="Z60"/>
  <c r="Z88"/>
  <c r="Z87"/>
  <c r="Z76"/>
  <c r="Z74"/>
  <c r="Z72"/>
  <c r="Z70"/>
  <c r="X58"/>
  <c r="X55"/>
  <c r="Z44"/>
  <c r="Z58"/>
  <c r="Z55"/>
  <c r="Z52"/>
  <c r="Z49"/>
  <c r="AB58"/>
  <c r="AB55"/>
  <c r="X80"/>
  <c r="Z79"/>
  <c r="Z77"/>
  <c r="X61"/>
  <c r="X56"/>
  <c r="X85"/>
  <c r="X82"/>
  <c r="Z78"/>
  <c r="X75"/>
  <c r="Z71"/>
  <c r="X68"/>
  <c r="Z67"/>
  <c r="X65"/>
  <c r="Z64"/>
  <c r="X62"/>
  <c r="X59"/>
  <c r="AS39"/>
  <c r="BM39"/>
  <c r="CG39"/>
  <c r="AX39"/>
  <c r="BR39"/>
  <c r="AB39"/>
  <c r="AB38"/>
  <c r="AX38"/>
  <c r="BR38"/>
  <c r="AI38"/>
  <c r="BC38"/>
  <c r="BW38"/>
  <c r="AX37"/>
  <c r="AB37"/>
  <c r="CB37"/>
  <c r="BM37"/>
  <c r="CG37"/>
  <c r="BR37"/>
  <c r="AN36"/>
  <c r="BH36"/>
  <c r="CB36"/>
  <c r="AB36"/>
  <c r="AI35"/>
  <c r="BC35"/>
  <c r="BW35"/>
  <c r="AB35"/>
  <c r="AS34"/>
  <c r="BM34"/>
  <c r="CG34"/>
  <c r="AB34"/>
  <c r="AN33"/>
  <c r="BH33"/>
  <c r="CB33"/>
  <c r="AB33"/>
  <c r="AS32"/>
  <c r="BM32"/>
  <c r="CG32"/>
  <c r="AX32"/>
  <c r="BR32"/>
  <c r="AB32"/>
  <c r="AI31"/>
  <c r="BC31"/>
  <c r="BW31"/>
  <c r="AN31"/>
  <c r="BH31"/>
  <c r="CB31"/>
  <c r="AB31"/>
  <c r="AI30"/>
  <c r="BC30"/>
  <c r="BW30"/>
  <c r="AB30"/>
  <c r="AS29"/>
  <c r="BM29"/>
  <c r="CG29"/>
  <c r="AX29"/>
  <c r="BR29"/>
  <c r="AB29"/>
  <c r="AX28"/>
  <c r="BR28"/>
  <c r="AI28"/>
  <c r="BC28"/>
  <c r="BW28"/>
  <c r="AB28"/>
  <c r="AS27"/>
  <c r="BM27"/>
  <c r="CG27"/>
  <c r="AX27"/>
  <c r="BR27"/>
  <c r="AB27"/>
  <c r="AX26"/>
  <c r="BR26"/>
  <c r="AI26"/>
  <c r="BC26"/>
  <c r="BW26"/>
  <c r="AB26"/>
  <c r="AS25"/>
  <c r="BM25"/>
  <c r="CG25"/>
  <c r="AX25"/>
  <c r="BR25"/>
  <c r="AB25"/>
  <c r="AI24"/>
  <c r="BC24"/>
  <c r="BW24"/>
  <c r="AN24"/>
  <c r="BH24"/>
  <c r="CB24"/>
  <c r="AB24"/>
  <c r="AX23"/>
  <c r="BR23"/>
  <c r="AI23"/>
  <c r="BC23"/>
  <c r="BW23"/>
  <c r="AB23"/>
  <c r="AX22"/>
  <c r="BR22"/>
  <c r="AI22"/>
  <c r="BC22"/>
  <c r="BW22"/>
  <c r="AB22"/>
  <c r="AS21"/>
  <c r="BM21"/>
  <c r="CG21"/>
  <c r="AX21"/>
  <c r="BR21"/>
  <c r="AB21"/>
  <c r="AN20"/>
  <c r="BH20"/>
  <c r="CB20"/>
  <c r="AS20"/>
  <c r="BM20"/>
  <c r="CG20"/>
  <c r="AB20"/>
  <c r="AS19"/>
  <c r="BM19"/>
  <c r="CG19"/>
  <c r="AX19"/>
  <c r="BR19"/>
  <c r="AB19"/>
  <c r="AN18"/>
  <c r="BH18"/>
  <c r="CB18"/>
  <c r="AS18"/>
  <c r="BM18"/>
  <c r="CG18"/>
  <c r="AB18"/>
  <c r="AI17"/>
  <c r="BC17"/>
  <c r="BW17"/>
  <c r="AN17"/>
  <c r="BH17"/>
  <c r="CB17"/>
  <c r="AB17"/>
  <c r="AX16"/>
  <c r="BR16"/>
  <c r="AI16"/>
  <c r="BC16"/>
  <c r="BW16"/>
  <c r="AB16"/>
  <c r="AS15"/>
  <c r="BM15"/>
  <c r="CG15"/>
  <c r="AX15"/>
  <c r="BR15"/>
  <c r="AB15"/>
  <c r="AN14"/>
  <c r="BH14"/>
  <c r="CB14"/>
  <c r="AS14"/>
  <c r="BM14"/>
  <c r="CG14"/>
  <c r="AB14"/>
  <c r="AN13"/>
  <c r="BH13"/>
  <c r="CB13"/>
  <c r="AS13"/>
  <c r="BM13"/>
  <c r="CG13"/>
  <c r="AB13"/>
  <c r="AN12"/>
  <c r="BH12"/>
  <c r="BW12"/>
  <c r="BC12"/>
  <c r="CB12"/>
  <c r="AB12"/>
  <c r="AI11"/>
  <c r="BC11"/>
  <c r="BW11"/>
  <c r="AB11"/>
  <c r="AS88"/>
  <c r="BM88"/>
  <c r="CG88"/>
  <c r="AX88"/>
  <c r="BR88"/>
  <c r="AS87"/>
  <c r="BM87"/>
  <c r="CG87"/>
  <c r="AX87"/>
  <c r="BR87"/>
  <c r="AN86"/>
  <c r="BH86"/>
  <c r="CB86"/>
  <c r="AS86"/>
  <c r="BM86"/>
  <c r="CG86"/>
  <c r="AI85"/>
  <c r="BC85"/>
  <c r="BW85"/>
  <c r="AN85"/>
  <c r="BH85"/>
  <c r="CB85"/>
  <c r="AS84"/>
  <c r="BM84"/>
  <c r="CG84"/>
  <c r="AN84"/>
  <c r="BH84"/>
  <c r="CB84"/>
  <c r="AN83"/>
  <c r="BH83"/>
  <c r="CB83"/>
  <c r="AI83"/>
  <c r="BC83"/>
  <c r="BW83"/>
  <c r="AI82"/>
  <c r="BC82"/>
  <c r="BW82"/>
  <c r="AX82"/>
  <c r="BR82"/>
  <c r="AS81"/>
  <c r="BM81"/>
  <c r="CG81"/>
  <c r="AN81"/>
  <c r="BH81"/>
  <c r="CB81"/>
  <c r="AI80"/>
  <c r="BC80"/>
  <c r="BW80"/>
  <c r="AX80"/>
  <c r="BR80"/>
  <c r="AX79"/>
  <c r="BR79"/>
  <c r="AS79"/>
  <c r="BM79"/>
  <c r="CG79"/>
  <c r="AN78"/>
  <c r="BH78"/>
  <c r="CB78"/>
  <c r="AS78"/>
  <c r="BM78"/>
  <c r="CG78"/>
  <c r="AN77"/>
  <c r="BH77"/>
  <c r="CB77"/>
  <c r="AS77"/>
  <c r="BM77"/>
  <c r="CG77"/>
  <c r="AI76"/>
  <c r="BC76"/>
  <c r="BW76"/>
  <c r="AN76"/>
  <c r="BH76"/>
  <c r="CB76"/>
  <c r="AS75"/>
  <c r="BM75"/>
  <c r="CG75"/>
  <c r="AX75"/>
  <c r="BR75"/>
  <c r="AI74"/>
  <c r="BC74"/>
  <c r="BW74"/>
  <c r="AN74"/>
  <c r="BH74"/>
  <c r="CB74"/>
  <c r="AX73"/>
  <c r="BR73"/>
  <c r="BC73"/>
  <c r="BW73"/>
  <c r="AS72"/>
  <c r="BM72"/>
  <c r="CG72"/>
  <c r="AX71"/>
  <c r="BR71"/>
  <c r="AS71"/>
  <c r="BM71"/>
  <c r="CG71"/>
  <c r="AS70"/>
  <c r="BM70"/>
  <c r="CG70"/>
  <c r="AN70"/>
  <c r="BH70"/>
  <c r="CB70"/>
  <c r="AS69"/>
  <c r="BM69"/>
  <c r="CG69"/>
  <c r="AN69"/>
  <c r="BH69"/>
  <c r="CB69"/>
  <c r="AI68"/>
  <c r="BC68"/>
  <c r="BW68"/>
  <c r="AX68"/>
  <c r="BR68"/>
  <c r="AX67"/>
  <c r="BR67"/>
  <c r="AS67"/>
  <c r="BM67"/>
  <c r="CG67"/>
  <c r="AN66"/>
  <c r="BH66"/>
  <c r="CB66"/>
  <c r="AI66"/>
  <c r="BC66"/>
  <c r="BW66"/>
  <c r="AI65"/>
  <c r="BC65"/>
  <c r="BW65"/>
  <c r="AX65"/>
  <c r="BR65"/>
  <c r="AX64"/>
  <c r="BR64"/>
  <c r="AS64"/>
  <c r="BM64"/>
  <c r="CG64"/>
  <c r="AN63"/>
  <c r="BH63"/>
  <c r="CB63"/>
  <c r="AI63"/>
  <c r="BC63"/>
  <c r="BW63"/>
  <c r="AI62"/>
  <c r="BC62"/>
  <c r="BW62"/>
  <c r="AX62"/>
  <c r="BR62"/>
  <c r="AS61"/>
  <c r="BM61"/>
  <c r="CG61"/>
  <c r="AN61"/>
  <c r="BH61"/>
  <c r="CB61"/>
  <c r="AX60"/>
  <c r="AI60"/>
  <c r="BC60"/>
  <c r="BW60"/>
  <c r="BR60"/>
  <c r="AN59"/>
  <c r="BH59"/>
  <c r="CB59"/>
  <c r="AS59"/>
  <c r="BM59"/>
  <c r="CG59"/>
  <c r="AB88"/>
  <c r="Y88"/>
  <c r="W88"/>
  <c r="AB87"/>
  <c r="Y87"/>
  <c r="W87"/>
  <c r="AB84"/>
  <c r="Y84"/>
  <c r="W84"/>
  <c r="AB81"/>
  <c r="Y81"/>
  <c r="W81"/>
  <c r="AB76"/>
  <c r="Y76"/>
  <c r="W76"/>
  <c r="AB74"/>
  <c r="Y74"/>
  <c r="W74"/>
  <c r="AB72"/>
  <c r="Y72"/>
  <c r="W72"/>
  <c r="AB70"/>
  <c r="Y70"/>
  <c r="W70"/>
  <c r="AB69"/>
  <c r="Y69"/>
  <c r="W69"/>
  <c r="AB60"/>
  <c r="Y60"/>
  <c r="W60"/>
  <c r="Y58"/>
  <c r="W58"/>
  <c r="Y55"/>
  <c r="W55"/>
  <c r="V52"/>
  <c r="X52"/>
  <c r="Z51"/>
  <c r="Z50"/>
  <c r="V49"/>
  <c r="X49"/>
  <c r="Z46"/>
  <c r="V44"/>
  <c r="X44"/>
  <c r="Z43"/>
  <c r="Y42"/>
  <c r="BW39"/>
  <c r="BC39"/>
  <c r="AI39"/>
  <c r="CB38"/>
  <c r="BH38"/>
  <c r="AN38"/>
  <c r="AR39"/>
  <c r="BL39"/>
  <c r="CF39"/>
  <c r="AA39"/>
  <c r="AH39"/>
  <c r="BB39"/>
  <c r="BV39"/>
  <c r="AW38"/>
  <c r="BQ38"/>
  <c r="AM38"/>
  <c r="BG38"/>
  <c r="CA38"/>
  <c r="AA38"/>
  <c r="AW37"/>
  <c r="CA37"/>
  <c r="AM37"/>
  <c r="BG37"/>
  <c r="BQ37"/>
  <c r="AA37"/>
  <c r="AM36"/>
  <c r="BG36"/>
  <c r="CA36"/>
  <c r="AW36"/>
  <c r="BQ36"/>
  <c r="AA36"/>
  <c r="AH35"/>
  <c r="BB35"/>
  <c r="BV35"/>
  <c r="AA35"/>
  <c r="AR35"/>
  <c r="BL35"/>
  <c r="CF35"/>
  <c r="AR34"/>
  <c r="BL34"/>
  <c r="CF34"/>
  <c r="AA34"/>
  <c r="AH34"/>
  <c r="BB34"/>
  <c r="BV34"/>
  <c r="AM33"/>
  <c r="BG33"/>
  <c r="CA33"/>
  <c r="AW33"/>
  <c r="BQ33"/>
  <c r="AA33"/>
  <c r="AR32"/>
  <c r="BL32"/>
  <c r="CF32"/>
  <c r="AH32"/>
  <c r="BB32"/>
  <c r="BV32"/>
  <c r="AA32"/>
  <c r="AH31"/>
  <c r="BB31"/>
  <c r="BV31"/>
  <c r="AR31"/>
  <c r="BL31"/>
  <c r="CF31"/>
  <c r="AA31"/>
  <c r="AW30"/>
  <c r="BQ30"/>
  <c r="AM30"/>
  <c r="BG30"/>
  <c r="CA30"/>
  <c r="AA30"/>
  <c r="AR29"/>
  <c r="BL29"/>
  <c r="CF29"/>
  <c r="AH29"/>
  <c r="BB29"/>
  <c r="BV29"/>
  <c r="AA29"/>
  <c r="AW28"/>
  <c r="BQ28"/>
  <c r="AM28"/>
  <c r="BG28"/>
  <c r="CA28"/>
  <c r="AA28"/>
  <c r="AR27"/>
  <c r="BL27"/>
  <c r="CF27"/>
  <c r="AH27"/>
  <c r="BB27"/>
  <c r="BV27"/>
  <c r="AA27"/>
  <c r="AW26"/>
  <c r="BQ26"/>
  <c r="AM26"/>
  <c r="BG26"/>
  <c r="CA26"/>
  <c r="AA26"/>
  <c r="AR25"/>
  <c r="BL25"/>
  <c r="CF25"/>
  <c r="AH25"/>
  <c r="BB25"/>
  <c r="BV25"/>
  <c r="AA25"/>
  <c r="AH24"/>
  <c r="BB24"/>
  <c r="BV24"/>
  <c r="AR24"/>
  <c r="BL24"/>
  <c r="CF24"/>
  <c r="AA24"/>
  <c r="AW23"/>
  <c r="BQ23"/>
  <c r="AM23"/>
  <c r="BG23"/>
  <c r="CA23"/>
  <c r="AA23"/>
  <c r="AW22"/>
  <c r="BQ22"/>
  <c r="AM22"/>
  <c r="BG22"/>
  <c r="CA22"/>
  <c r="AA22"/>
  <c r="AR21"/>
  <c r="BL21"/>
  <c r="CF21"/>
  <c r="AH21"/>
  <c r="BB21"/>
  <c r="BV21"/>
  <c r="AA21"/>
  <c r="AM20"/>
  <c r="BG20"/>
  <c r="CA20"/>
  <c r="AW20"/>
  <c r="BQ20"/>
  <c r="AA20"/>
  <c r="AR19"/>
  <c r="BL19"/>
  <c r="CF19"/>
  <c r="AH19"/>
  <c r="BB19"/>
  <c r="BV19"/>
  <c r="AA19"/>
  <c r="AM18"/>
  <c r="BG18"/>
  <c r="CA18"/>
  <c r="AW18"/>
  <c r="BQ18"/>
  <c r="AA18"/>
  <c r="AH17"/>
  <c r="BB17"/>
  <c r="BV17"/>
  <c r="AR17"/>
  <c r="BL17"/>
  <c r="CF17"/>
  <c r="AA17"/>
  <c r="AW16"/>
  <c r="BQ16"/>
  <c r="AM16"/>
  <c r="BG16"/>
  <c r="CA16"/>
  <c r="AA16"/>
  <c r="AR15"/>
  <c r="BL15"/>
  <c r="CF15"/>
  <c r="AH15"/>
  <c r="BB15"/>
  <c r="BV15"/>
  <c r="AA15"/>
  <c r="AM14"/>
  <c r="BG14"/>
  <c r="CA14"/>
  <c r="AW14"/>
  <c r="BQ14"/>
  <c r="AA14"/>
  <c r="AM13"/>
  <c r="BG13"/>
  <c r="CA13"/>
  <c r="AW13"/>
  <c r="BQ13"/>
  <c r="AA13"/>
  <c r="AM12"/>
  <c r="BV12"/>
  <c r="AW12"/>
  <c r="BG12"/>
  <c r="BL12"/>
  <c r="CF12"/>
  <c r="AA12"/>
  <c r="AH11"/>
  <c r="BB11"/>
  <c r="BV11"/>
  <c r="AR11"/>
  <c r="BL11"/>
  <c r="CF11"/>
  <c r="AA11"/>
  <c r="AW88"/>
  <c r="BQ88"/>
  <c r="AM88"/>
  <c r="BG88"/>
  <c r="CA88"/>
  <c r="AA88"/>
  <c r="AW87"/>
  <c r="BQ87"/>
  <c r="AM87"/>
  <c r="BG87"/>
  <c r="CA87"/>
  <c r="AA87"/>
  <c r="AR86"/>
  <c r="BL86"/>
  <c r="CF86"/>
  <c r="AH86"/>
  <c r="BB86"/>
  <c r="BV86"/>
  <c r="AA86"/>
  <c r="AM85"/>
  <c r="BG85"/>
  <c r="CA85"/>
  <c r="AW85"/>
  <c r="BQ85"/>
  <c r="AA85"/>
  <c r="AW84"/>
  <c r="BQ84"/>
  <c r="AM84"/>
  <c r="BG84"/>
  <c r="CA84"/>
  <c r="AA84"/>
  <c r="AR83"/>
  <c r="BL83"/>
  <c r="CF83"/>
  <c r="AH83"/>
  <c r="BB83"/>
  <c r="BV83"/>
  <c r="AA83"/>
  <c r="AM82"/>
  <c r="BG82"/>
  <c r="CA82"/>
  <c r="AW82"/>
  <c r="BQ82"/>
  <c r="AA82"/>
  <c r="AW81"/>
  <c r="BQ81"/>
  <c r="AM81"/>
  <c r="BG81"/>
  <c r="CA81"/>
  <c r="AA81"/>
  <c r="AM80"/>
  <c r="BG80"/>
  <c r="CA80"/>
  <c r="AW80"/>
  <c r="BQ80"/>
  <c r="AA80"/>
  <c r="AH79"/>
  <c r="BB79"/>
  <c r="BV79"/>
  <c r="AR79"/>
  <c r="BL79"/>
  <c r="CF79"/>
  <c r="AA79"/>
  <c r="AH78"/>
  <c r="BB78"/>
  <c r="BV78"/>
  <c r="AR78"/>
  <c r="BL78"/>
  <c r="CF78"/>
  <c r="AA78"/>
  <c r="AH77"/>
  <c r="BB77"/>
  <c r="BV77"/>
  <c r="AR77"/>
  <c r="BL77"/>
  <c r="CF77"/>
  <c r="AA77"/>
  <c r="AW76"/>
  <c r="BQ76"/>
  <c r="AM76"/>
  <c r="BG76"/>
  <c r="CA76"/>
  <c r="AA76"/>
  <c r="AW75"/>
  <c r="BQ75"/>
  <c r="AA75"/>
  <c r="AM74"/>
  <c r="BG74"/>
  <c r="CA74"/>
  <c r="AA74"/>
  <c r="AH73"/>
  <c r="BB73"/>
  <c r="BV73"/>
  <c r="AA73"/>
  <c r="AR72"/>
  <c r="BL72"/>
  <c r="CF72"/>
  <c r="AA72"/>
  <c r="AW71"/>
  <c r="BQ71"/>
  <c r="AA71"/>
  <c r="AR70"/>
  <c r="BL70"/>
  <c r="CF70"/>
  <c r="AA70"/>
  <c r="AR69"/>
  <c r="BL69"/>
  <c r="CF69"/>
  <c r="AA69"/>
  <c r="AM68"/>
  <c r="BG68"/>
  <c r="CA68"/>
  <c r="AH68"/>
  <c r="BB68"/>
  <c r="BV68"/>
  <c r="AA68"/>
  <c r="AH67"/>
  <c r="BB67"/>
  <c r="BV67"/>
  <c r="AW67"/>
  <c r="BQ67"/>
  <c r="AA67"/>
  <c r="AM66"/>
  <c r="BG66"/>
  <c r="CA66"/>
  <c r="AA66"/>
  <c r="AH65"/>
  <c r="BB65"/>
  <c r="BV65"/>
  <c r="AA65"/>
  <c r="AW64"/>
  <c r="BQ64"/>
  <c r="AA64"/>
  <c r="AM63"/>
  <c r="BG63"/>
  <c r="CA63"/>
  <c r="AA63"/>
  <c r="AH62"/>
  <c r="BB62"/>
  <c r="BV62"/>
  <c r="AA62"/>
  <c r="AH61"/>
  <c r="BB61"/>
  <c r="BV61"/>
  <c r="AR61"/>
  <c r="BL61"/>
  <c r="CF61"/>
  <c r="AA61"/>
  <c r="AH60"/>
  <c r="BB60"/>
  <c r="AR60"/>
  <c r="BL60"/>
  <c r="CF60"/>
  <c r="BV60"/>
  <c r="AA60"/>
  <c r="AR59"/>
  <c r="BL59"/>
  <c r="CF59"/>
  <c r="AH59"/>
  <c r="BB59"/>
  <c r="BV59"/>
  <c r="AA59"/>
  <c r="AW58"/>
  <c r="BQ58"/>
  <c r="AM58"/>
  <c r="BG58"/>
  <c r="CA58"/>
  <c r="AA58"/>
  <c r="AR57"/>
  <c r="BL57"/>
  <c r="CF57"/>
  <c r="AH57"/>
  <c r="BB57"/>
  <c r="BV57"/>
  <c r="AA57"/>
  <c r="AM56"/>
  <c r="BG56"/>
  <c r="CA56"/>
  <c r="AW56"/>
  <c r="BQ56"/>
  <c r="AA56"/>
  <c r="AW55"/>
  <c r="BQ55"/>
  <c r="AM55"/>
  <c r="BG55"/>
  <c r="CA55"/>
  <c r="AA55"/>
  <c r="AR54"/>
  <c r="BL54"/>
  <c r="CF54"/>
  <c r="AH54"/>
  <c r="BB54"/>
  <c r="BV54"/>
  <c r="AA54"/>
  <c r="AW53"/>
  <c r="BQ53"/>
  <c r="AM53"/>
  <c r="BG53"/>
  <c r="CA53"/>
  <c r="AA53"/>
  <c r="AR52"/>
  <c r="BL52"/>
  <c r="CF52"/>
  <c r="AH52"/>
  <c r="BB52"/>
  <c r="BV52"/>
  <c r="AA52"/>
  <c r="AH51"/>
  <c r="BB51"/>
  <c r="BV51"/>
  <c r="AR51"/>
  <c r="BL51"/>
  <c r="CF51"/>
  <c r="AA51"/>
  <c r="AM50"/>
  <c r="AR50"/>
  <c r="BG50"/>
  <c r="CA50"/>
  <c r="AA50"/>
  <c r="AW49"/>
  <c r="BQ49"/>
  <c r="AH49"/>
  <c r="BB49"/>
  <c r="BV49"/>
  <c r="AA49"/>
  <c r="AR48"/>
  <c r="BL48"/>
  <c r="CF48"/>
  <c r="AW48"/>
  <c r="BQ48"/>
  <c r="AA48"/>
  <c r="AR47"/>
  <c r="BL47"/>
  <c r="CF47"/>
  <c r="AW47"/>
  <c r="BQ47"/>
  <c r="AA47"/>
  <c r="AW46"/>
  <c r="BQ46"/>
  <c r="AH46"/>
  <c r="BB46"/>
  <c r="BV46"/>
  <c r="AA46"/>
  <c r="AH45"/>
  <c r="BB45"/>
  <c r="BV45"/>
  <c r="AM45"/>
  <c r="BG45"/>
  <c r="CA45"/>
  <c r="AA45"/>
  <c r="AW44"/>
  <c r="AH44"/>
  <c r="BQ44"/>
  <c r="BV44"/>
  <c r="AA44"/>
  <c r="BQ43"/>
  <c r="AM43"/>
  <c r="AW43"/>
  <c r="BB43"/>
  <c r="BV43"/>
  <c r="AA43"/>
  <c r="AR42"/>
  <c r="BL42"/>
  <c r="CF42"/>
  <c r="AH42"/>
  <c r="BB42"/>
  <c r="BV42"/>
  <c r="AA42"/>
  <c r="AH41"/>
  <c r="BB41"/>
  <c r="BV41"/>
  <c r="AM41"/>
  <c r="BG41"/>
  <c r="CA41"/>
  <c r="AA41"/>
  <c r="AR40"/>
  <c r="BL40"/>
  <c r="CF40"/>
  <c r="AH40"/>
  <c r="BB40"/>
  <c r="BV40"/>
  <c r="AA40"/>
  <c r="AB86"/>
  <c r="W86"/>
  <c r="Y86"/>
  <c r="AB83"/>
  <c r="W83"/>
  <c r="Y83"/>
  <c r="X79"/>
  <c r="X78"/>
  <c r="X77"/>
  <c r="AB73"/>
  <c r="W73"/>
  <c r="Y73"/>
  <c r="X71"/>
  <c r="X67"/>
  <c r="AB66"/>
  <c r="W66"/>
  <c r="Y66"/>
  <c r="X64"/>
  <c r="AB63"/>
  <c r="W63"/>
  <c r="Y63"/>
  <c r="W57"/>
  <c r="Y57"/>
  <c r="W54"/>
  <c r="Y54"/>
  <c r="Y53"/>
  <c r="X48"/>
  <c r="V48"/>
  <c r="Z48"/>
  <c r="X47"/>
  <c r="V47"/>
  <c r="Z47"/>
  <c r="Y45"/>
  <c r="X41"/>
  <c r="V41"/>
  <c r="Z41"/>
  <c r="X40"/>
  <c r="V40"/>
  <c r="Z40"/>
  <c r="V39"/>
  <c r="X39"/>
  <c r="X38"/>
  <c r="V38"/>
  <c r="Z38"/>
  <c r="X37"/>
  <c r="V37"/>
  <c r="Z37"/>
  <c r="X36"/>
  <c r="V36"/>
  <c r="Z36"/>
  <c r="V35"/>
  <c r="X35"/>
  <c r="V34"/>
  <c r="X34"/>
  <c r="X33"/>
  <c r="V33"/>
  <c r="Z33"/>
  <c r="V32"/>
  <c r="X32"/>
  <c r="V31"/>
  <c r="X31"/>
  <c r="X30"/>
  <c r="V30"/>
  <c r="Z30"/>
  <c r="V29"/>
  <c r="X29"/>
  <c r="X28"/>
  <c r="V28"/>
  <c r="Z28"/>
  <c r="V27"/>
  <c r="X27"/>
  <c r="X26"/>
  <c r="V26"/>
  <c r="Z26"/>
  <c r="V25"/>
  <c r="X25"/>
  <c r="V24"/>
  <c r="X24"/>
  <c r="X23"/>
  <c r="V23"/>
  <c r="Z23"/>
  <c r="X22"/>
  <c r="V22"/>
  <c r="Z22"/>
  <c r="V21"/>
  <c r="X21"/>
  <c r="X20"/>
  <c r="V20"/>
  <c r="Z20"/>
  <c r="V19"/>
  <c r="X19"/>
  <c r="X18"/>
  <c r="V18"/>
  <c r="Z18"/>
  <c r="V17"/>
  <c r="X17"/>
  <c r="X16"/>
  <c r="V16"/>
  <c r="Z16"/>
  <c r="V15"/>
  <c r="X15"/>
  <c r="X14"/>
  <c r="V14"/>
  <c r="Z14"/>
  <c r="X13"/>
  <c r="V13"/>
  <c r="Z13"/>
  <c r="V12"/>
  <c r="X12"/>
  <c r="X11"/>
  <c r="V11"/>
  <c r="Z11"/>
  <c r="BQ39"/>
  <c r="AW39"/>
  <c r="BV38"/>
  <c r="BB38"/>
  <c r="AH38"/>
  <c r="CF37"/>
  <c r="BN37"/>
  <c r="AS37"/>
  <c r="BW36"/>
  <c r="BC36"/>
  <c r="AI36"/>
  <c r="BR35"/>
  <c r="AX35"/>
  <c r="CB34"/>
  <c r="BH34"/>
  <c r="AN34"/>
  <c r="BW33"/>
  <c r="BC33"/>
  <c r="AI33"/>
  <c r="AZ39"/>
  <c r="BT39"/>
  <c r="AD39"/>
  <c r="AK39"/>
  <c r="BE39"/>
  <c r="BY39"/>
  <c r="AP39"/>
  <c r="BJ39"/>
  <c r="CD39"/>
  <c r="AU39"/>
  <c r="BO39"/>
  <c r="CI39"/>
  <c r="AK38"/>
  <c r="BE38"/>
  <c r="BY38"/>
  <c r="AP38"/>
  <c r="BJ38"/>
  <c r="CD38"/>
  <c r="AU38"/>
  <c r="BO38"/>
  <c r="CI38"/>
  <c r="AD38"/>
  <c r="AZ38"/>
  <c r="BT38"/>
  <c r="AZ37"/>
  <c r="AP37"/>
  <c r="BJ37"/>
  <c r="BO37"/>
  <c r="CI37"/>
  <c r="BT37"/>
  <c r="AU37"/>
  <c r="BY37"/>
  <c r="AD37"/>
  <c r="CD37"/>
  <c r="AP36"/>
  <c r="BJ36"/>
  <c r="CD36"/>
  <c r="AZ36"/>
  <c r="BT36"/>
  <c r="AK36"/>
  <c r="BE36"/>
  <c r="BY36"/>
  <c r="AD36"/>
  <c r="AK35"/>
  <c r="BE35"/>
  <c r="BY35"/>
  <c r="AU35"/>
  <c r="BO35"/>
  <c r="CI35"/>
  <c r="AD35"/>
  <c r="AZ35"/>
  <c r="BT35"/>
  <c r="AU34"/>
  <c r="BO34"/>
  <c r="CI34"/>
  <c r="AK34"/>
  <c r="BE34"/>
  <c r="BY34"/>
  <c r="AD34"/>
  <c r="AP34"/>
  <c r="BJ34"/>
  <c r="CD34"/>
  <c r="AP33"/>
  <c r="BJ33"/>
  <c r="CD33"/>
  <c r="AZ33"/>
  <c r="BT33"/>
  <c r="AK33"/>
  <c r="BE33"/>
  <c r="BY33"/>
  <c r="AD33"/>
  <c r="AU32"/>
  <c r="BO32"/>
  <c r="CI32"/>
  <c r="AZ32"/>
  <c r="BT32"/>
  <c r="AK32"/>
  <c r="BE32"/>
  <c r="BY32"/>
  <c r="AP32"/>
  <c r="BJ32"/>
  <c r="CD32"/>
  <c r="AD32"/>
  <c r="AK31"/>
  <c r="BE31"/>
  <c r="BY31"/>
  <c r="AP31"/>
  <c r="BJ31"/>
  <c r="CD31"/>
  <c r="AU31"/>
  <c r="BO31"/>
  <c r="CI31"/>
  <c r="AZ31"/>
  <c r="BT31"/>
  <c r="AD31"/>
  <c r="AZ30"/>
  <c r="BT30"/>
  <c r="AK30"/>
  <c r="BE30"/>
  <c r="BY30"/>
  <c r="AP30"/>
  <c r="BJ30"/>
  <c r="CD30"/>
  <c r="AU30"/>
  <c r="BO30"/>
  <c r="CI30"/>
  <c r="AD30"/>
  <c r="AU29"/>
  <c r="BO29"/>
  <c r="CI29"/>
  <c r="AZ29"/>
  <c r="BT29"/>
  <c r="AK29"/>
  <c r="BE29"/>
  <c r="BY29"/>
  <c r="AP29"/>
  <c r="BJ29"/>
  <c r="CD29"/>
  <c r="AD29"/>
  <c r="AZ28"/>
  <c r="BT28"/>
  <c r="AK28"/>
  <c r="BE28"/>
  <c r="BY28"/>
  <c r="AP28"/>
  <c r="BJ28"/>
  <c r="CD28"/>
  <c r="AU28"/>
  <c r="BO28"/>
  <c r="CI28"/>
  <c r="AD28"/>
  <c r="AU27"/>
  <c r="BO27"/>
  <c r="CI27"/>
  <c r="AZ27"/>
  <c r="BT27"/>
  <c r="AK27"/>
  <c r="BE27"/>
  <c r="BY27"/>
  <c r="AP27"/>
  <c r="BJ27"/>
  <c r="CD27"/>
  <c r="AD27"/>
  <c r="AZ26"/>
  <c r="BT26"/>
  <c r="AK26"/>
  <c r="BE26"/>
  <c r="BY26"/>
  <c r="AP26"/>
  <c r="BJ26"/>
  <c r="CD26"/>
  <c r="AU26"/>
  <c r="BO26"/>
  <c r="CI26"/>
  <c r="AD26"/>
  <c r="AU25"/>
  <c r="BO25"/>
  <c r="CI25"/>
  <c r="AZ25"/>
  <c r="BT25"/>
  <c r="AK25"/>
  <c r="BE25"/>
  <c r="BY25"/>
  <c r="AP25"/>
  <c r="BJ25"/>
  <c r="CD25"/>
  <c r="AD25"/>
  <c r="AK24"/>
  <c r="BE24"/>
  <c r="BY24"/>
  <c r="AP24"/>
  <c r="BJ24"/>
  <c r="CD24"/>
  <c r="AU24"/>
  <c r="BO24"/>
  <c r="CI24"/>
  <c r="AZ24"/>
  <c r="BT24"/>
  <c r="AD24"/>
  <c r="AZ23"/>
  <c r="BT23"/>
  <c r="AK23"/>
  <c r="BE23"/>
  <c r="BY23"/>
  <c r="AP23"/>
  <c r="BJ23"/>
  <c r="CD23"/>
  <c r="AU23"/>
  <c r="BO23"/>
  <c r="CI23"/>
  <c r="AD23"/>
  <c r="AZ22"/>
  <c r="BT22"/>
  <c r="AK22"/>
  <c r="BE22"/>
  <c r="BY22"/>
  <c r="AP22"/>
  <c r="BJ22"/>
  <c r="CD22"/>
  <c r="AU22"/>
  <c r="BO22"/>
  <c r="CI22"/>
  <c r="AD22"/>
  <c r="AU21"/>
  <c r="BO21"/>
  <c r="CI21"/>
  <c r="AZ21"/>
  <c r="BT21"/>
  <c r="AK21"/>
  <c r="BE21"/>
  <c r="BY21"/>
  <c r="AP21"/>
  <c r="BJ21"/>
  <c r="CD21"/>
  <c r="AD21"/>
  <c r="AP20"/>
  <c r="BJ20"/>
  <c r="CD20"/>
  <c r="AU20"/>
  <c r="BO20"/>
  <c r="CI20"/>
  <c r="AZ20"/>
  <c r="BT20"/>
  <c r="AK20"/>
  <c r="BE20"/>
  <c r="BY20"/>
  <c r="AD20"/>
  <c r="AU19"/>
  <c r="BO19"/>
  <c r="CI19"/>
  <c r="AZ19"/>
  <c r="BT19"/>
  <c r="AK19"/>
  <c r="BE19"/>
  <c r="BY19"/>
  <c r="AP19"/>
  <c r="BJ19"/>
  <c r="CD19"/>
  <c r="AD19"/>
  <c r="AP18"/>
  <c r="BJ18"/>
  <c r="CD18"/>
  <c r="AU18"/>
  <c r="BO18"/>
  <c r="CI18"/>
  <c r="AZ18"/>
  <c r="BT18"/>
  <c r="AK18"/>
  <c r="BE18"/>
  <c r="BY18"/>
  <c r="AD18"/>
  <c r="AK17"/>
  <c r="BE17"/>
  <c r="BY17"/>
  <c r="AP17"/>
  <c r="BJ17"/>
  <c r="CD17"/>
  <c r="AU17"/>
  <c r="BO17"/>
  <c r="CI17"/>
  <c r="AZ17"/>
  <c r="BT17"/>
  <c r="AD17"/>
  <c r="AZ16"/>
  <c r="BT16"/>
  <c r="AK16"/>
  <c r="BE16"/>
  <c r="BY16"/>
  <c r="AP16"/>
  <c r="BJ16"/>
  <c r="CD16"/>
  <c r="AU16"/>
  <c r="BO16"/>
  <c r="CI16"/>
  <c r="AD16"/>
  <c r="AU15"/>
  <c r="BO15"/>
  <c r="CI15"/>
  <c r="AZ15"/>
  <c r="BT15"/>
  <c r="AK15"/>
  <c r="BE15"/>
  <c r="BY15"/>
  <c r="AP15"/>
  <c r="BJ15"/>
  <c r="CD15"/>
  <c r="AD15"/>
  <c r="AP14"/>
  <c r="BJ14"/>
  <c r="CD14"/>
  <c r="AU14"/>
  <c r="BO14"/>
  <c r="CI14"/>
  <c r="AZ14"/>
  <c r="BT14"/>
  <c r="AK14"/>
  <c r="BE14"/>
  <c r="BY14"/>
  <c r="AD14"/>
  <c r="AP13"/>
  <c r="BJ13"/>
  <c r="CD13"/>
  <c r="AU13"/>
  <c r="BO13"/>
  <c r="CI13"/>
  <c r="AZ13"/>
  <c r="BT13"/>
  <c r="AK13"/>
  <c r="BE13"/>
  <c r="BY13"/>
  <c r="AD13"/>
  <c r="AP12"/>
  <c r="BJ12"/>
  <c r="BY12"/>
  <c r="AZ12"/>
  <c r="BE12"/>
  <c r="CD12"/>
  <c r="BO12"/>
  <c r="CI12"/>
  <c r="AK12"/>
  <c r="BT12"/>
  <c r="AD12"/>
  <c r="AU11"/>
  <c r="BO11"/>
  <c r="CI11"/>
  <c r="AK11"/>
  <c r="BE11"/>
  <c r="BY11"/>
  <c r="AZ11"/>
  <c r="BT11"/>
  <c r="AD11"/>
  <c r="AK88"/>
  <c r="BE88"/>
  <c r="BY88"/>
  <c r="AP88"/>
  <c r="BJ88"/>
  <c r="CD88"/>
  <c r="AU88"/>
  <c r="BO88"/>
  <c r="CI88"/>
  <c r="AZ88"/>
  <c r="BT88"/>
  <c r="AK87"/>
  <c r="BE87"/>
  <c r="BY87"/>
  <c r="AP87"/>
  <c r="BJ87"/>
  <c r="CD87"/>
  <c r="AU87"/>
  <c r="BO87"/>
  <c r="CI87"/>
  <c r="AZ87"/>
  <c r="BT87"/>
  <c r="AZ86"/>
  <c r="BT86"/>
  <c r="AK86"/>
  <c r="BE86"/>
  <c r="BY86"/>
  <c r="AP86"/>
  <c r="BJ86"/>
  <c r="CD86"/>
  <c r="AU86"/>
  <c r="BO86"/>
  <c r="CI86"/>
  <c r="AU85"/>
  <c r="BO85"/>
  <c r="CI85"/>
  <c r="AZ85"/>
  <c r="BT85"/>
  <c r="AK85"/>
  <c r="BE85"/>
  <c r="BY85"/>
  <c r="AP85"/>
  <c r="BJ85"/>
  <c r="CD85"/>
  <c r="AK84"/>
  <c r="BE84"/>
  <c r="BY84"/>
  <c r="AP84"/>
  <c r="BJ84"/>
  <c r="CD84"/>
  <c r="AU84"/>
  <c r="BO84"/>
  <c r="CI84"/>
  <c r="AZ84"/>
  <c r="BT84"/>
  <c r="AZ83"/>
  <c r="BT83"/>
  <c r="AK83"/>
  <c r="BE83"/>
  <c r="BY83"/>
  <c r="AP83"/>
  <c r="BJ83"/>
  <c r="CD83"/>
  <c r="AU83"/>
  <c r="BO83"/>
  <c r="CI83"/>
  <c r="AU82"/>
  <c r="BO82"/>
  <c r="CI82"/>
  <c r="AZ82"/>
  <c r="BT82"/>
  <c r="AK82"/>
  <c r="BE82"/>
  <c r="BY82"/>
  <c r="AP82"/>
  <c r="BJ82"/>
  <c r="CD82"/>
  <c r="AK81"/>
  <c r="BE81"/>
  <c r="BY81"/>
  <c r="AP81"/>
  <c r="BJ81"/>
  <c r="CD81"/>
  <c r="AU81"/>
  <c r="BO81"/>
  <c r="CI81"/>
  <c r="AZ81"/>
  <c r="BT81"/>
  <c r="AU80"/>
  <c r="BO80"/>
  <c r="CI80"/>
  <c r="AZ80"/>
  <c r="BT80"/>
  <c r="AK80"/>
  <c r="BE80"/>
  <c r="BY80"/>
  <c r="AP80"/>
  <c r="BJ80"/>
  <c r="CD80"/>
  <c r="AP79"/>
  <c r="BJ79"/>
  <c r="CD79"/>
  <c r="AU79"/>
  <c r="BO79"/>
  <c r="CI79"/>
  <c r="AZ79"/>
  <c r="BT79"/>
  <c r="AK79"/>
  <c r="BE79"/>
  <c r="BY79"/>
  <c r="AP78"/>
  <c r="BJ78"/>
  <c r="CD78"/>
  <c r="AU78"/>
  <c r="BO78"/>
  <c r="CI78"/>
  <c r="AZ78"/>
  <c r="BT78"/>
  <c r="AK78"/>
  <c r="BE78"/>
  <c r="BY78"/>
  <c r="AP77"/>
  <c r="BJ77"/>
  <c r="CD77"/>
  <c r="AU77"/>
  <c r="BO77"/>
  <c r="CI77"/>
  <c r="AZ77"/>
  <c r="BT77"/>
  <c r="AK77"/>
  <c r="BE77"/>
  <c r="BY77"/>
  <c r="AK76"/>
  <c r="BE76"/>
  <c r="BY76"/>
  <c r="AP76"/>
  <c r="BJ76"/>
  <c r="CD76"/>
  <c r="AU76"/>
  <c r="BO76"/>
  <c r="CI76"/>
  <c r="AZ76"/>
  <c r="BT76"/>
  <c r="AU75"/>
  <c r="BO75"/>
  <c r="CI75"/>
  <c r="AZ75"/>
  <c r="BT75"/>
  <c r="AK75"/>
  <c r="BE75"/>
  <c r="BY75"/>
  <c r="AP75"/>
  <c r="BJ75"/>
  <c r="CD75"/>
  <c r="AK74"/>
  <c r="BE74"/>
  <c r="BY74"/>
  <c r="AP74"/>
  <c r="BJ74"/>
  <c r="CD74"/>
  <c r="AU74"/>
  <c r="BO74"/>
  <c r="CI74"/>
  <c r="AZ74"/>
  <c r="BT74"/>
  <c r="AZ73"/>
  <c r="BT73"/>
  <c r="AK73"/>
  <c r="BE73"/>
  <c r="BY73"/>
  <c r="AP73"/>
  <c r="BJ73"/>
  <c r="CD73"/>
  <c r="AU73"/>
  <c r="BO73"/>
  <c r="CI73"/>
  <c r="AU72"/>
  <c r="BO72"/>
  <c r="CI72"/>
  <c r="AP71"/>
  <c r="BJ71"/>
  <c r="CD71"/>
  <c r="AU71"/>
  <c r="BO71"/>
  <c r="CI71"/>
  <c r="AZ71"/>
  <c r="BT71"/>
  <c r="AK71"/>
  <c r="BE71"/>
  <c r="BY71"/>
  <c r="AK70"/>
  <c r="BE70"/>
  <c r="BY70"/>
  <c r="AP70"/>
  <c r="BJ70"/>
  <c r="CD70"/>
  <c r="AU70"/>
  <c r="BO70"/>
  <c r="CI70"/>
  <c r="AZ70"/>
  <c r="BT70"/>
  <c r="AK69"/>
  <c r="BE69"/>
  <c r="BY69"/>
  <c r="AP69"/>
  <c r="BJ69"/>
  <c r="CD69"/>
  <c r="AU69"/>
  <c r="BO69"/>
  <c r="CI69"/>
  <c r="AZ69"/>
  <c r="BT69"/>
  <c r="AU68"/>
  <c r="BO68"/>
  <c r="CI68"/>
  <c r="AZ68"/>
  <c r="BT68"/>
  <c r="AK68"/>
  <c r="BE68"/>
  <c r="BY68"/>
  <c r="AP68"/>
  <c r="BJ68"/>
  <c r="CD68"/>
  <c r="AP67"/>
  <c r="BJ67"/>
  <c r="CD67"/>
  <c r="AU67"/>
  <c r="BO67"/>
  <c r="CI67"/>
  <c r="AZ67"/>
  <c r="BT67"/>
  <c r="AK67"/>
  <c r="BE67"/>
  <c r="BY67"/>
  <c r="AZ66"/>
  <c r="BT66"/>
  <c r="AK66"/>
  <c r="BE66"/>
  <c r="BY66"/>
  <c r="AP66"/>
  <c r="BJ66"/>
  <c r="CD66"/>
  <c r="AU66"/>
  <c r="BO66"/>
  <c r="CI66"/>
  <c r="AU65"/>
  <c r="BO65"/>
  <c r="CI65"/>
  <c r="AZ65"/>
  <c r="BT65"/>
  <c r="AK65"/>
  <c r="BE65"/>
  <c r="BY65"/>
  <c r="AP65"/>
  <c r="BJ65"/>
  <c r="CD65"/>
  <c r="AP64"/>
  <c r="BJ64"/>
  <c r="CD64"/>
  <c r="AU64"/>
  <c r="BO64"/>
  <c r="CI64"/>
  <c r="AZ64"/>
  <c r="BT64"/>
  <c r="AK64"/>
  <c r="BE64"/>
  <c r="BY64"/>
  <c r="AZ63"/>
  <c r="BT63"/>
  <c r="AK63"/>
  <c r="BE63"/>
  <c r="BY63"/>
  <c r="AP63"/>
  <c r="BJ63"/>
  <c r="CD63"/>
  <c r="AU63"/>
  <c r="BO63"/>
  <c r="CI63"/>
  <c r="AU62"/>
  <c r="BO62"/>
  <c r="CI62"/>
  <c r="AZ62"/>
  <c r="BT62"/>
  <c r="AK62"/>
  <c r="BE62"/>
  <c r="BY62"/>
  <c r="AP62"/>
  <c r="BJ62"/>
  <c r="CD62"/>
  <c r="AK61"/>
  <c r="BE61"/>
  <c r="BY61"/>
  <c r="AP61"/>
  <c r="BJ61"/>
  <c r="CD61"/>
  <c r="AU61"/>
  <c r="BO61"/>
  <c r="CI61"/>
  <c r="AP60"/>
  <c r="AU60"/>
  <c r="BO60"/>
  <c r="CI60"/>
  <c r="AZ60"/>
  <c r="BT60"/>
  <c r="AK60"/>
  <c r="BE60"/>
  <c r="BY60"/>
  <c r="BJ60"/>
  <c r="CD60"/>
  <c r="AZ59"/>
  <c r="BT59"/>
  <c r="AK59"/>
  <c r="BE59"/>
  <c r="BY59"/>
  <c r="AP59"/>
  <c r="BJ59"/>
  <c r="CD59"/>
  <c r="AU59"/>
  <c r="BO59"/>
  <c r="CI59"/>
  <c r="AZ58"/>
  <c r="BT58"/>
  <c r="AK58"/>
  <c r="BE58"/>
  <c r="BY58"/>
  <c r="AP58"/>
  <c r="BJ58"/>
  <c r="CD58"/>
  <c r="AU58"/>
  <c r="BO58"/>
  <c r="CI58"/>
  <c r="AU57"/>
  <c r="BO57"/>
  <c r="CI57"/>
  <c r="AZ57"/>
  <c r="BT57"/>
  <c r="AK57"/>
  <c r="BE57"/>
  <c r="BY57"/>
  <c r="AP57"/>
  <c r="BJ57"/>
  <c r="CD57"/>
  <c r="AP56"/>
  <c r="BJ56"/>
  <c r="CD56"/>
  <c r="AU56"/>
  <c r="BO56"/>
  <c r="CI56"/>
  <c r="AZ56"/>
  <c r="BT56"/>
  <c r="AK56"/>
  <c r="BE56"/>
  <c r="BY56"/>
  <c r="AZ55"/>
  <c r="BT55"/>
  <c r="AK55"/>
  <c r="BE55"/>
  <c r="BY55"/>
  <c r="AP55"/>
  <c r="BJ55"/>
  <c r="CD55"/>
  <c r="AU55"/>
  <c r="BO55"/>
  <c r="CI55"/>
  <c r="AU54"/>
  <c r="BO54"/>
  <c r="CI54"/>
  <c r="AZ54"/>
  <c r="BT54"/>
  <c r="AK54"/>
  <c r="BE54"/>
  <c r="BY54"/>
  <c r="AP54"/>
  <c r="BJ54"/>
  <c r="CD54"/>
  <c r="X88"/>
  <c r="X87"/>
  <c r="Z86"/>
  <c r="AB85"/>
  <c r="Y85"/>
  <c r="W85"/>
  <c r="X84"/>
  <c r="Z83"/>
  <c r="AB82"/>
  <c r="Y82"/>
  <c r="W82"/>
  <c r="X81"/>
  <c r="AB80"/>
  <c r="Y80"/>
  <c r="W80"/>
  <c r="AD79"/>
  <c r="AD78"/>
  <c r="AD77"/>
  <c r="X76"/>
  <c r="AB75"/>
  <c r="Y75"/>
  <c r="W75"/>
  <c r="X74"/>
  <c r="Z73"/>
  <c r="X72"/>
  <c r="AD71"/>
  <c r="X70"/>
  <c r="X69"/>
  <c r="AB68"/>
  <c r="Y68"/>
  <c r="W68"/>
  <c r="AD67"/>
  <c r="Z66"/>
  <c r="AB65"/>
  <c r="Y65"/>
  <c r="W65"/>
  <c r="AD64"/>
  <c r="Z63"/>
  <c r="AB62"/>
  <c r="Y62"/>
  <c r="W62"/>
  <c r="AB61"/>
  <c r="Y61"/>
  <c r="W61"/>
  <c r="X60"/>
  <c r="AB59"/>
  <c r="Y59"/>
  <c r="W59"/>
  <c r="Z57"/>
  <c r="Y56"/>
  <c r="W56"/>
  <c r="Z54"/>
  <c r="V51"/>
  <c r="X51"/>
  <c r="V50"/>
  <c r="X50"/>
  <c r="V46"/>
  <c r="X46"/>
  <c r="V43"/>
  <c r="X43"/>
  <c r="X42"/>
  <c r="V42"/>
  <c r="Z42"/>
  <c r="BI37"/>
  <c r="AJ39"/>
  <c r="BD39"/>
  <c r="BX39"/>
  <c r="AT39"/>
  <c r="BN39"/>
  <c r="CH39"/>
  <c r="AC39"/>
  <c r="AO38"/>
  <c r="BI38"/>
  <c r="CC38"/>
  <c r="AC38"/>
  <c r="AY38"/>
  <c r="BS38"/>
  <c r="BS37"/>
  <c r="AY37"/>
  <c r="AC37"/>
  <c r="CC37"/>
  <c r="AO37"/>
  <c r="AO36"/>
  <c r="BI36"/>
  <c r="CC36"/>
  <c r="AC36"/>
  <c r="AY36"/>
  <c r="BS36"/>
  <c r="AJ35"/>
  <c r="BD35"/>
  <c r="BX35"/>
  <c r="AT35"/>
  <c r="BN35"/>
  <c r="CH35"/>
  <c r="AC35"/>
  <c r="AT34"/>
  <c r="BN34"/>
  <c r="CH34"/>
  <c r="AJ34"/>
  <c r="BD34"/>
  <c r="BX34"/>
  <c r="AC34"/>
  <c r="AO33"/>
  <c r="BI33"/>
  <c r="CC33"/>
  <c r="AC33"/>
  <c r="AY33"/>
  <c r="BS33"/>
  <c r="AJ32"/>
  <c r="BD32"/>
  <c r="BX32"/>
  <c r="AT32"/>
  <c r="BN32"/>
  <c r="CH32"/>
  <c r="AC32"/>
  <c r="AT31"/>
  <c r="BN31"/>
  <c r="CH31"/>
  <c r="AJ31"/>
  <c r="BD31"/>
  <c r="BX31"/>
  <c r="AC31"/>
  <c r="AO30"/>
  <c r="BI30"/>
  <c r="CC30"/>
  <c r="AY30"/>
  <c r="BS30"/>
  <c r="AC30"/>
  <c r="AJ29"/>
  <c r="BD29"/>
  <c r="BX29"/>
  <c r="AT29"/>
  <c r="BN29"/>
  <c r="CH29"/>
  <c r="AC29"/>
  <c r="AO28"/>
  <c r="BI28"/>
  <c r="CC28"/>
  <c r="AY28"/>
  <c r="BS28"/>
  <c r="AC28"/>
  <c r="AJ27"/>
  <c r="BD27"/>
  <c r="BX27"/>
  <c r="AT27"/>
  <c r="BN27"/>
  <c r="CH27"/>
  <c r="AC27"/>
  <c r="AO26"/>
  <c r="BI26"/>
  <c r="CC26"/>
  <c r="AY26"/>
  <c r="BS26"/>
  <c r="AC26"/>
  <c r="AJ25"/>
  <c r="BD25"/>
  <c r="BX25"/>
  <c r="AT25"/>
  <c r="BN25"/>
  <c r="CH25"/>
  <c r="AC25"/>
  <c r="AT24"/>
  <c r="BN24"/>
  <c r="CH24"/>
  <c r="AJ24"/>
  <c r="BD24"/>
  <c r="BX24"/>
  <c r="AC24"/>
  <c r="AO23"/>
  <c r="BI23"/>
  <c r="CC23"/>
  <c r="AY23"/>
  <c r="BS23"/>
  <c r="AC23"/>
  <c r="AO22"/>
  <c r="BI22"/>
  <c r="CC22"/>
  <c r="AY22"/>
  <c r="BS22"/>
  <c r="AC22"/>
  <c r="AJ21"/>
  <c r="BD21"/>
  <c r="BX21"/>
  <c r="AT21"/>
  <c r="BN21"/>
  <c r="CH21"/>
  <c r="AC21"/>
  <c r="AY20"/>
  <c r="BS20"/>
  <c r="AO20"/>
  <c r="BI20"/>
  <c r="CC20"/>
  <c r="AC20"/>
  <c r="AJ19"/>
  <c r="BD19"/>
  <c r="BX19"/>
  <c r="AT19"/>
  <c r="BN19"/>
  <c r="CH19"/>
  <c r="AC19"/>
  <c r="AY18"/>
  <c r="BS18"/>
  <c r="AO18"/>
  <c r="BI18"/>
  <c r="CC18"/>
  <c r="AC18"/>
  <c r="AT17"/>
  <c r="BN17"/>
  <c r="CH17"/>
  <c r="AJ17"/>
  <c r="BD17"/>
  <c r="BX17"/>
  <c r="AC17"/>
  <c r="AO16"/>
  <c r="BI16"/>
  <c r="CC16"/>
  <c r="AY16"/>
  <c r="BS16"/>
  <c r="AC16"/>
  <c r="AJ15"/>
  <c r="BD15"/>
  <c r="BX15"/>
  <c r="AT15"/>
  <c r="BN15"/>
  <c r="CH15"/>
  <c r="AC15"/>
  <c r="AY14"/>
  <c r="BS14"/>
  <c r="AO14"/>
  <c r="BI14"/>
  <c r="CC14"/>
  <c r="AC14"/>
  <c r="AY13"/>
  <c r="BS13"/>
  <c r="AO13"/>
  <c r="BI13"/>
  <c r="CC13"/>
  <c r="AC13"/>
  <c r="AY12"/>
  <c r="BI12"/>
  <c r="BN12"/>
  <c r="CH12"/>
  <c r="AO12"/>
  <c r="BX12"/>
  <c r="AC12"/>
  <c r="AT11"/>
  <c r="BN11"/>
  <c r="CH11"/>
  <c r="AJ11"/>
  <c r="BD11"/>
  <c r="BX11"/>
  <c r="AC11"/>
  <c r="AO88"/>
  <c r="BI88"/>
  <c r="CC88"/>
  <c r="AY88"/>
  <c r="BS88"/>
  <c r="AC88"/>
  <c r="AO87"/>
  <c r="BI87"/>
  <c r="CC87"/>
  <c r="AY87"/>
  <c r="BS87"/>
  <c r="AC87"/>
  <c r="AJ86"/>
  <c r="BD86"/>
  <c r="BX86"/>
  <c r="AT86"/>
  <c r="BN86"/>
  <c r="CH86"/>
  <c r="AC86"/>
  <c r="AY85"/>
  <c r="BS85"/>
  <c r="AO85"/>
  <c r="BI85"/>
  <c r="CC85"/>
  <c r="AC85"/>
  <c r="AO84"/>
  <c r="BI84"/>
  <c r="CC84"/>
  <c r="AY84"/>
  <c r="BS84"/>
  <c r="AC84"/>
  <c r="AJ83"/>
  <c r="BD83"/>
  <c r="BX83"/>
  <c r="AT83"/>
  <c r="BN83"/>
  <c r="CH83"/>
  <c r="AC83"/>
  <c r="AY82"/>
  <c r="BS82"/>
  <c r="AO82"/>
  <c r="BI82"/>
  <c r="CC82"/>
  <c r="AC82"/>
  <c r="AO81"/>
  <c r="BI81"/>
  <c r="CC81"/>
  <c r="AY81"/>
  <c r="BS81"/>
  <c r="AC81"/>
  <c r="AY80"/>
  <c r="BS80"/>
  <c r="AO80"/>
  <c r="BI80"/>
  <c r="CC80"/>
  <c r="AC80"/>
  <c r="AT79"/>
  <c r="BN79"/>
  <c r="CH79"/>
  <c r="AJ79"/>
  <c r="BD79"/>
  <c r="BX79"/>
  <c r="AC79"/>
  <c r="AT78"/>
  <c r="BN78"/>
  <c r="CH78"/>
  <c r="AJ78"/>
  <c r="BD78"/>
  <c r="BX78"/>
  <c r="AC78"/>
  <c r="AT77"/>
  <c r="BN77"/>
  <c r="CH77"/>
  <c r="AJ77"/>
  <c r="BD77"/>
  <c r="BX77"/>
  <c r="AC77"/>
  <c r="AO76"/>
  <c r="BI76"/>
  <c r="CC76"/>
  <c r="AY76"/>
  <c r="BS76"/>
  <c r="AC76"/>
  <c r="AY75"/>
  <c r="BS75"/>
  <c r="AO75"/>
  <c r="BI75"/>
  <c r="CC75"/>
  <c r="AC75"/>
  <c r="AO74"/>
  <c r="BI74"/>
  <c r="CC74"/>
  <c r="AY74"/>
  <c r="BS74"/>
  <c r="AC74"/>
  <c r="AJ73"/>
  <c r="BD73"/>
  <c r="BX73"/>
  <c r="AT73"/>
  <c r="BN73"/>
  <c r="CH73"/>
  <c r="AC73"/>
  <c r="AT72"/>
  <c r="BN72"/>
  <c r="CH72"/>
  <c r="AC72"/>
  <c r="AT71"/>
  <c r="BN71"/>
  <c r="CH71"/>
  <c r="AY71"/>
  <c r="BS71"/>
  <c r="AC71"/>
  <c r="AO70"/>
  <c r="BI70"/>
  <c r="CC70"/>
  <c r="AT70"/>
  <c r="BN70"/>
  <c r="CH70"/>
  <c r="AC70"/>
  <c r="AO69"/>
  <c r="BI69"/>
  <c r="CC69"/>
  <c r="AT69"/>
  <c r="BN69"/>
  <c r="CH69"/>
  <c r="AJ69"/>
  <c r="BD69"/>
  <c r="BX69"/>
  <c r="AC69"/>
  <c r="AY68"/>
  <c r="BS68"/>
  <c r="AJ68"/>
  <c r="BD68"/>
  <c r="BX68"/>
  <c r="AC68"/>
  <c r="AT67"/>
  <c r="BN67"/>
  <c r="CH67"/>
  <c r="AY67"/>
  <c r="BS67"/>
  <c r="AC67"/>
  <c r="AJ66"/>
  <c r="BD66"/>
  <c r="BX66"/>
  <c r="AO66"/>
  <c r="BI66"/>
  <c r="CC66"/>
  <c r="AC66"/>
  <c r="AY65"/>
  <c r="BS65"/>
  <c r="AJ65"/>
  <c r="BD65"/>
  <c r="BX65"/>
  <c r="AC65"/>
  <c r="AT64"/>
  <c r="BN64"/>
  <c r="CH64"/>
  <c r="AY64"/>
  <c r="BS64"/>
  <c r="AC64"/>
  <c r="AJ63"/>
  <c r="BD63"/>
  <c r="BX63"/>
  <c r="AO63"/>
  <c r="BI63"/>
  <c r="CC63"/>
  <c r="AC63"/>
  <c r="AY62"/>
  <c r="BS62"/>
  <c r="AJ62"/>
  <c r="BD62"/>
  <c r="BX62"/>
  <c r="AC62"/>
  <c r="AT61"/>
  <c r="BN61"/>
  <c r="CH61"/>
  <c r="AJ61"/>
  <c r="BD61"/>
  <c r="BX61"/>
  <c r="AC61"/>
  <c r="AT60"/>
  <c r="AJ60"/>
  <c r="BD60"/>
  <c r="BX60"/>
  <c r="BN60"/>
  <c r="CH60"/>
  <c r="AC60"/>
  <c r="AJ59"/>
  <c r="BD59"/>
  <c r="BX59"/>
  <c r="AT59"/>
  <c r="BN59"/>
  <c r="CH59"/>
  <c r="AC59"/>
  <c r="AO58"/>
  <c r="BI58"/>
  <c r="CC58"/>
  <c r="AY58"/>
  <c r="BS58"/>
  <c r="AC58"/>
  <c r="AJ57"/>
  <c r="BD57"/>
  <c r="BX57"/>
  <c r="AT57"/>
  <c r="BN57"/>
  <c r="CH57"/>
  <c r="AC57"/>
  <c r="AY56"/>
  <c r="BS56"/>
  <c r="AO56"/>
  <c r="BI56"/>
  <c r="CC56"/>
  <c r="AC56"/>
  <c r="AO55"/>
  <c r="BI55"/>
  <c r="CC55"/>
  <c r="AY55"/>
  <c r="BS55"/>
  <c r="AC55"/>
  <c r="AJ54"/>
  <c r="BD54"/>
  <c r="BX54"/>
  <c r="AT54"/>
  <c r="BN54"/>
  <c r="CH54"/>
  <c r="AC54"/>
  <c r="AO53"/>
  <c r="BI53"/>
  <c r="CC53"/>
  <c r="AY53"/>
  <c r="BS53"/>
  <c r="AC53"/>
  <c r="AJ52"/>
  <c r="BD52"/>
  <c r="BX52"/>
  <c r="AT52"/>
  <c r="BN52"/>
  <c r="CH52"/>
  <c r="AC52"/>
  <c r="AT51"/>
  <c r="BN51"/>
  <c r="CH51"/>
  <c r="AJ51"/>
  <c r="BD51"/>
  <c r="BX51"/>
  <c r="AC51"/>
  <c r="AO50"/>
  <c r="BI50"/>
  <c r="CC50"/>
  <c r="BD50"/>
  <c r="BX50"/>
  <c r="AJ50"/>
  <c r="AC50"/>
  <c r="AT49"/>
  <c r="BN49"/>
  <c r="CH49"/>
  <c r="AC49"/>
  <c r="AO48"/>
  <c r="BI48"/>
  <c r="CC48"/>
  <c r="AT48"/>
  <c r="BN48"/>
  <c r="CH48"/>
  <c r="AC48"/>
  <c r="AO47"/>
  <c r="BI47"/>
  <c r="CC47"/>
  <c r="AT47"/>
  <c r="BN47"/>
  <c r="CH47"/>
  <c r="AC47"/>
  <c r="AT46"/>
  <c r="BN46"/>
  <c r="CH46"/>
  <c r="AC46"/>
  <c r="AY45"/>
  <c r="BS45"/>
  <c r="AC45"/>
  <c r="AT44"/>
  <c r="BI44"/>
  <c r="BN44"/>
  <c r="CH44"/>
  <c r="BS44"/>
  <c r="AC44"/>
  <c r="AO43"/>
  <c r="BS43"/>
  <c r="AY43"/>
  <c r="BN43"/>
  <c r="CH43"/>
  <c r="AC43"/>
  <c r="AJ42"/>
  <c r="BD42"/>
  <c r="BX42"/>
  <c r="AT42"/>
  <c r="BN42"/>
  <c r="CH42"/>
  <c r="AC42"/>
  <c r="AJ41"/>
  <c r="BD41"/>
  <c r="BX41"/>
  <c r="AY41"/>
  <c r="BS41"/>
  <c r="AC41"/>
  <c r="AJ40"/>
  <c r="BD40"/>
  <c r="BX40"/>
  <c r="AT40"/>
  <c r="BN40"/>
  <c r="CH40"/>
  <c r="AC40"/>
  <c r="AD88"/>
  <c r="AD87"/>
  <c r="X86"/>
  <c r="Z85"/>
  <c r="AD84"/>
  <c r="X83"/>
  <c r="Z82"/>
  <c r="AD81"/>
  <c r="Z80"/>
  <c r="AB79"/>
  <c r="W79"/>
  <c r="Y79"/>
  <c r="AB78"/>
  <c r="W78"/>
  <c r="Y78"/>
  <c r="AB77"/>
  <c r="W77"/>
  <c r="Y77"/>
  <c r="AD76"/>
  <c r="Z75"/>
  <c r="AD74"/>
  <c r="X73"/>
  <c r="AD72"/>
  <c r="AB71"/>
  <c r="W71"/>
  <c r="Y71"/>
  <c r="AD70"/>
  <c r="AD69"/>
  <c r="Z68"/>
  <c r="AB67"/>
  <c r="W67"/>
  <c r="Y67"/>
  <c r="X66"/>
  <c r="Z65"/>
  <c r="AB64"/>
  <c r="W64"/>
  <c r="Y64"/>
  <c r="X63"/>
  <c r="Z62"/>
  <c r="Z61"/>
  <c r="AD60"/>
  <c r="Z59"/>
  <c r="AD58"/>
  <c r="X57"/>
  <c r="Z56"/>
  <c r="AD55"/>
  <c r="X54"/>
  <c r="X53"/>
  <c r="V53"/>
  <c r="Z53"/>
  <c r="Y48"/>
  <c r="Y47"/>
  <c r="X45"/>
  <c r="V45"/>
  <c r="Z45"/>
  <c r="Y41"/>
  <c r="Y40"/>
  <c r="Z39"/>
  <c r="Y38"/>
  <c r="Y37"/>
  <c r="Y36"/>
  <c r="Z35"/>
  <c r="Z34"/>
  <c r="Y33"/>
  <c r="Z32"/>
  <c r="Z31"/>
  <c r="Y30"/>
  <c r="Z29"/>
  <c r="Y28"/>
  <c r="Z27"/>
  <c r="Y26"/>
  <c r="Z25"/>
  <c r="Z24"/>
  <c r="Y23"/>
  <c r="Y22"/>
  <c r="Z21"/>
  <c r="Y20"/>
  <c r="Z19"/>
  <c r="Y18"/>
  <c r="Z17"/>
  <c r="Y16"/>
  <c r="Z15"/>
  <c r="Y14"/>
  <c r="Y13"/>
  <c r="Z12"/>
  <c r="Y11"/>
  <c r="CB39"/>
  <c r="BH39"/>
  <c r="AN39"/>
  <c r="CG38"/>
  <c r="BM38"/>
  <c r="AS38"/>
  <c r="BW37"/>
  <c r="BC37"/>
  <c r="AI37"/>
  <c r="CG36"/>
  <c r="BM36"/>
  <c r="AS36"/>
  <c r="CB35"/>
  <c r="BH35"/>
  <c r="AN35"/>
  <c r="BR34"/>
  <c r="AX34"/>
  <c r="CG33"/>
  <c r="BM33"/>
  <c r="AS33"/>
  <c r="AK53"/>
  <c r="BE53"/>
  <c r="BY53"/>
  <c r="AP53"/>
  <c r="BJ53"/>
  <c r="CD53"/>
  <c r="AU53"/>
  <c r="BO53"/>
  <c r="CI53"/>
  <c r="AZ53"/>
  <c r="BT53"/>
  <c r="AZ52"/>
  <c r="BT52"/>
  <c r="AK52"/>
  <c r="BE52"/>
  <c r="BY52"/>
  <c r="AP52"/>
  <c r="BJ52"/>
  <c r="CD52"/>
  <c r="AU52"/>
  <c r="BO52"/>
  <c r="CI52"/>
  <c r="AP51"/>
  <c r="BJ51"/>
  <c r="CD51"/>
  <c r="AU51"/>
  <c r="BO51"/>
  <c r="CI51"/>
  <c r="AZ51"/>
  <c r="BT51"/>
  <c r="AK51"/>
  <c r="BE51"/>
  <c r="BY51"/>
  <c r="AP50"/>
  <c r="BJ50"/>
  <c r="CD50"/>
  <c r="AK50"/>
  <c r="BE50"/>
  <c r="BY50"/>
  <c r="AU50"/>
  <c r="BO50"/>
  <c r="CI50"/>
  <c r="AZ49"/>
  <c r="BT49"/>
  <c r="AK49"/>
  <c r="BE49"/>
  <c r="BY49"/>
  <c r="AU49"/>
  <c r="BO49"/>
  <c r="CI49"/>
  <c r="AU48"/>
  <c r="BO48"/>
  <c r="CI48"/>
  <c r="AZ48"/>
  <c r="BT48"/>
  <c r="AK48"/>
  <c r="BE48"/>
  <c r="BY48"/>
  <c r="AP48"/>
  <c r="BJ48"/>
  <c r="CD48"/>
  <c r="AU47"/>
  <c r="BO47"/>
  <c r="CI47"/>
  <c r="AZ47"/>
  <c r="BT47"/>
  <c r="AK47"/>
  <c r="BE47"/>
  <c r="BY47"/>
  <c r="AP47"/>
  <c r="BJ47"/>
  <c r="CD47"/>
  <c r="AZ46"/>
  <c r="BT46"/>
  <c r="AK46"/>
  <c r="BE46"/>
  <c r="BY46"/>
  <c r="AP46"/>
  <c r="BJ46"/>
  <c r="CD46"/>
  <c r="AU46"/>
  <c r="BO46"/>
  <c r="CI46"/>
  <c r="AK45"/>
  <c r="BE45"/>
  <c r="BY45"/>
  <c r="AP45"/>
  <c r="BJ45"/>
  <c r="CD45"/>
  <c r="AU45"/>
  <c r="BO45"/>
  <c r="CI45"/>
  <c r="AZ45"/>
  <c r="BT45"/>
  <c r="AU44"/>
  <c r="AZ44"/>
  <c r="AK44"/>
  <c r="BT44"/>
  <c r="BY44"/>
  <c r="CD44"/>
  <c r="BO44"/>
  <c r="CI44"/>
  <c r="AZ43"/>
  <c r="BO43"/>
  <c r="CI43"/>
  <c r="AK43"/>
  <c r="AP43"/>
  <c r="BT43"/>
  <c r="BE43"/>
  <c r="BY43"/>
  <c r="BJ43"/>
  <c r="CD43"/>
  <c r="AZ42"/>
  <c r="BT42"/>
  <c r="AK42"/>
  <c r="BE42"/>
  <c r="BY42"/>
  <c r="AU42"/>
  <c r="BO42"/>
  <c r="CI42"/>
  <c r="AK41"/>
  <c r="BE41"/>
  <c r="BY41"/>
  <c r="AP41"/>
  <c r="BJ41"/>
  <c r="CD41"/>
  <c r="AZ41"/>
  <c r="BT41"/>
  <c r="AZ40"/>
  <c r="BT40"/>
  <c r="AK40"/>
  <c r="BE40"/>
  <c r="BY40"/>
  <c r="AP40"/>
  <c r="AU40"/>
  <c r="BO40"/>
  <c r="CI40"/>
  <c r="BJ40"/>
  <c r="W53"/>
  <c r="Y52"/>
  <c r="Y51"/>
  <c r="Y50"/>
  <c r="Y49"/>
  <c r="W48"/>
  <c r="W47"/>
  <c r="Y46"/>
  <c r="W45"/>
  <c r="Y44"/>
  <c r="Y43"/>
  <c r="W42"/>
  <c r="W41"/>
  <c r="W40"/>
  <c r="Y39"/>
  <c r="W38"/>
  <c r="W37"/>
  <c r="W36"/>
  <c r="Y35"/>
  <c r="Y34"/>
  <c r="W33"/>
  <c r="Y32"/>
  <c r="Y31"/>
  <c r="W30"/>
  <c r="Y29"/>
  <c r="W28"/>
  <c r="Y27"/>
  <c r="W26"/>
  <c r="Y25"/>
  <c r="Y24"/>
  <c r="W23"/>
  <c r="W22"/>
  <c r="Y21"/>
  <c r="W20"/>
  <c r="Y19"/>
  <c r="W18"/>
  <c r="Y17"/>
  <c r="W16"/>
  <c r="Y15"/>
  <c r="W14"/>
  <c r="W13"/>
  <c r="Y12"/>
  <c r="W11"/>
  <c r="CA39"/>
  <c r="BS39"/>
  <c r="BG39"/>
  <c r="AY39"/>
  <c r="AM39"/>
  <c r="CF38"/>
  <c r="BX38"/>
  <c r="BL38"/>
  <c r="BD38"/>
  <c r="AR38"/>
  <c r="AJ38"/>
  <c r="CH37"/>
  <c r="BV37"/>
  <c r="BR30"/>
  <c r="AX30"/>
  <c r="AI12"/>
  <c r="BR11"/>
  <c r="AX11"/>
  <c r="AD53"/>
  <c r="AD48"/>
  <c r="AD47"/>
  <c r="BD37"/>
  <c r="BB37"/>
  <c r="AJ37"/>
  <c r="AH37"/>
  <c r="CH36"/>
  <c r="CF36"/>
  <c r="BN36"/>
  <c r="BL36"/>
  <c r="AT36"/>
  <c r="AR36"/>
  <c r="CC35"/>
  <c r="CA35"/>
  <c r="BI35"/>
  <c r="BG35"/>
  <c r="AO35"/>
  <c r="AM35"/>
  <c r="BS34"/>
  <c r="BQ34"/>
  <c r="AY34"/>
  <c r="AW34"/>
  <c r="CH33"/>
  <c r="CF33"/>
  <c r="BN33"/>
  <c r="BL33"/>
  <c r="AT33"/>
  <c r="AR33"/>
  <c r="CA32"/>
  <c r="BG32"/>
  <c r="AM32"/>
  <c r="BQ31"/>
  <c r="AW31"/>
  <c r="CF30"/>
  <c r="BL30"/>
  <c r="AR30"/>
  <c r="CA29"/>
  <c r="BG29"/>
  <c r="AM29"/>
  <c r="CF28"/>
  <c r="BL28"/>
  <c r="AR28"/>
  <c r="CA27"/>
  <c r="BG27"/>
  <c r="AM27"/>
  <c r="CF26"/>
  <c r="BL26"/>
  <c r="AR26"/>
  <c r="CA25"/>
  <c r="BG25"/>
  <c r="AM25"/>
  <c r="BQ24"/>
  <c r="AW24"/>
  <c r="CF23"/>
  <c r="BL23"/>
  <c r="AR23"/>
  <c r="CF22"/>
  <c r="BL22"/>
  <c r="AR22"/>
  <c r="CA21"/>
  <c r="BG21"/>
  <c r="AM21"/>
  <c r="BV20"/>
  <c r="BB20"/>
  <c r="AH20"/>
  <c r="CA19"/>
  <c r="BG19"/>
  <c r="AM19"/>
  <c r="BV18"/>
  <c r="BB18"/>
  <c r="AH18"/>
  <c r="BQ17"/>
  <c r="AW17"/>
  <c r="CF16"/>
  <c r="BL16"/>
  <c r="AR16"/>
  <c r="CA15"/>
  <c r="BG15"/>
  <c r="AM15"/>
  <c r="BV14"/>
  <c r="BB14"/>
  <c r="AH14"/>
  <c r="BV13"/>
  <c r="BB13"/>
  <c r="AH13"/>
  <c r="BQ12"/>
  <c r="AN58"/>
  <c r="BH58"/>
  <c r="CB58"/>
  <c r="AS58"/>
  <c r="BM58"/>
  <c r="CG58"/>
  <c r="AI57"/>
  <c r="BC57"/>
  <c r="BW57"/>
  <c r="AN57"/>
  <c r="BH57"/>
  <c r="CB57"/>
  <c r="AX56"/>
  <c r="BR56"/>
  <c r="AI56"/>
  <c r="BC56"/>
  <c r="BW56"/>
  <c r="AN55"/>
  <c r="BH55"/>
  <c r="CB55"/>
  <c r="AS55"/>
  <c r="BM55"/>
  <c r="CG55"/>
  <c r="AI54"/>
  <c r="BC54"/>
  <c r="BW54"/>
  <c r="AN54"/>
  <c r="BH54"/>
  <c r="CB54"/>
  <c r="AI53"/>
  <c r="BC53"/>
  <c r="BW53"/>
  <c r="AX52"/>
  <c r="BR52"/>
  <c r="AN51"/>
  <c r="BH51"/>
  <c r="CB51"/>
  <c r="AS51"/>
  <c r="BM51"/>
  <c r="CG51"/>
  <c r="AI50"/>
  <c r="CG50"/>
  <c r="AN50"/>
  <c r="BC50"/>
  <c r="BH50"/>
  <c r="BW50"/>
  <c r="CB50"/>
  <c r="AS49"/>
  <c r="BM49"/>
  <c r="CG49"/>
  <c r="AX49"/>
  <c r="BR49"/>
  <c r="AN48"/>
  <c r="BH48"/>
  <c r="CB48"/>
  <c r="AS48"/>
  <c r="BM48"/>
  <c r="CG48"/>
  <c r="AN47"/>
  <c r="BH47"/>
  <c r="CB47"/>
  <c r="AS47"/>
  <c r="BM47"/>
  <c r="CG47"/>
  <c r="AS46"/>
  <c r="BM46"/>
  <c r="CG46"/>
  <c r="AX46"/>
  <c r="BR46"/>
  <c r="AX45"/>
  <c r="BR45"/>
  <c r="AI45"/>
  <c r="BC45"/>
  <c r="BW45"/>
  <c r="AS44"/>
  <c r="AX44"/>
  <c r="BM44"/>
  <c r="CG44"/>
  <c r="BR44"/>
  <c r="AI43"/>
  <c r="AX43"/>
  <c r="BM43"/>
  <c r="CG43"/>
  <c r="AS43"/>
  <c r="BR43"/>
  <c r="AS42"/>
  <c r="BM42"/>
  <c r="CG42"/>
  <c r="AX42"/>
  <c r="BR42"/>
  <c r="AN41"/>
  <c r="BH41"/>
  <c r="CB41"/>
  <c r="AI41"/>
  <c r="BC41"/>
  <c r="BW41"/>
  <c r="AX40"/>
  <c r="BR40"/>
  <c r="W52"/>
  <c r="W51"/>
  <c r="W50"/>
  <c r="W49"/>
  <c r="W46"/>
  <c r="W44"/>
  <c r="W43"/>
  <c r="W39"/>
  <c r="W35"/>
  <c r="W34"/>
  <c r="W32"/>
  <c r="W31"/>
  <c r="W29"/>
  <c r="W27"/>
  <c r="W25"/>
  <c r="W24"/>
  <c r="W21"/>
  <c r="W19"/>
  <c r="W17"/>
  <c r="W15"/>
  <c r="W12"/>
  <c r="CC39"/>
  <c r="BI39"/>
  <c r="AO39"/>
  <c r="CH38"/>
  <c r="BN38"/>
  <c r="AT38"/>
  <c r="BX37"/>
  <c r="BL37"/>
  <c r="BH37"/>
  <c r="AN37"/>
  <c r="BR36"/>
  <c r="AX36"/>
  <c r="CG35"/>
  <c r="BM35"/>
  <c r="AS35"/>
  <c r="BW34"/>
  <c r="BC34"/>
  <c r="AI34"/>
  <c r="BR33"/>
  <c r="AX33"/>
  <c r="BW32"/>
  <c r="BC32"/>
  <c r="AI32"/>
  <c r="CG31"/>
  <c r="BM31"/>
  <c r="AS31"/>
  <c r="CB30"/>
  <c r="BH30"/>
  <c r="AN30"/>
  <c r="BW29"/>
  <c r="BC29"/>
  <c r="AI29"/>
  <c r="CB28"/>
  <c r="BH28"/>
  <c r="AN28"/>
  <c r="BW27"/>
  <c r="BC27"/>
  <c r="AI27"/>
  <c r="CB26"/>
  <c r="BH26"/>
  <c r="AN26"/>
  <c r="BW25"/>
  <c r="BC25"/>
  <c r="AI25"/>
  <c r="CG24"/>
  <c r="BM24"/>
  <c r="AS24"/>
  <c r="CB23"/>
  <c r="BH23"/>
  <c r="AN23"/>
  <c r="CB22"/>
  <c r="BH22"/>
  <c r="AN22"/>
  <c r="BW21"/>
  <c r="BC21"/>
  <c r="AI21"/>
  <c r="BR20"/>
  <c r="AX20"/>
  <c r="BW19"/>
  <c r="BC19"/>
  <c r="AI19"/>
  <c r="BR18"/>
  <c r="AX18"/>
  <c r="CG17"/>
  <c r="BM17"/>
  <c r="AS17"/>
  <c r="CB16"/>
  <c r="BH16"/>
  <c r="AN16"/>
  <c r="BW15"/>
  <c r="BC15"/>
  <c r="AI15"/>
  <c r="BR14"/>
  <c r="AX14"/>
  <c r="BR13"/>
  <c r="AX13"/>
  <c r="CG12"/>
  <c r="BM12"/>
  <c r="AD52"/>
  <c r="AD51"/>
  <c r="AD50"/>
  <c r="AD49"/>
  <c r="AD46"/>
  <c r="AD44"/>
  <c r="AD43"/>
  <c r="BE37"/>
  <c r="AR37"/>
  <c r="AT37"/>
  <c r="AK37"/>
  <c r="CI36"/>
  <c r="BV36"/>
  <c r="BX36"/>
  <c r="BO36"/>
  <c r="BB36"/>
  <c r="BD36"/>
  <c r="AU36"/>
  <c r="AH36"/>
  <c r="AJ36"/>
  <c r="CD35"/>
  <c r="BQ35"/>
  <c r="BS35"/>
  <c r="BJ35"/>
  <c r="AW35"/>
  <c r="AY35"/>
  <c r="AP35"/>
  <c r="CA34"/>
  <c r="CC34"/>
  <c r="BT34"/>
  <c r="BG34"/>
  <c r="BI34"/>
  <c r="AZ34"/>
  <c r="AM34"/>
  <c r="AO34"/>
  <c r="CI33"/>
  <c r="BV33"/>
  <c r="BX33"/>
  <c r="BO33"/>
  <c r="BB33"/>
  <c r="BD33"/>
  <c r="AU33"/>
  <c r="AH33"/>
  <c r="AJ33"/>
  <c r="BS32"/>
  <c r="AY32"/>
  <c r="CC31"/>
  <c r="BI31"/>
  <c r="AO31"/>
  <c r="BX30"/>
  <c r="BD30"/>
  <c r="AJ30"/>
  <c r="BS29"/>
  <c r="AY29"/>
  <c r="BX28"/>
  <c r="BD28"/>
  <c r="AJ28"/>
  <c r="BS27"/>
  <c r="AY27"/>
  <c r="BX26"/>
  <c r="BD26"/>
  <c r="AJ26"/>
  <c r="BS25"/>
  <c r="AY25"/>
  <c r="CC24"/>
  <c r="BI24"/>
  <c r="AO24"/>
  <c r="BX23"/>
  <c r="BD23"/>
  <c r="AJ23"/>
  <c r="BX22"/>
  <c r="BD22"/>
  <c r="AJ22"/>
  <c r="BS21"/>
  <c r="AY21"/>
  <c r="CH20"/>
  <c r="BN20"/>
  <c r="AT20"/>
  <c r="BS19"/>
  <c r="AY19"/>
  <c r="CH18"/>
  <c r="BN18"/>
  <c r="AT18"/>
  <c r="CC17"/>
  <c r="BI17"/>
  <c r="AO17"/>
  <c r="BX16"/>
  <c r="BD16"/>
  <c r="AJ16"/>
  <c r="BS15"/>
  <c r="AY15"/>
  <c r="CH14"/>
  <c r="BN14"/>
  <c r="AT14"/>
  <c r="CH13"/>
  <c r="BN13"/>
  <c r="AT13"/>
  <c r="CC12"/>
  <c r="AR12"/>
  <c r="AT12"/>
  <c r="CA11"/>
  <c r="CC11"/>
  <c r="BG11"/>
  <c r="BI11"/>
  <c r="AM11"/>
  <c r="AO11"/>
  <c r="CC32"/>
  <c r="BQ32"/>
  <c r="BI32"/>
  <c r="AW32"/>
  <c r="AO32"/>
  <c r="CA31"/>
  <c r="BS31"/>
  <c r="BG31"/>
  <c r="AY31"/>
  <c r="AM31"/>
  <c r="CH30"/>
  <c r="BV30"/>
  <c r="BN30"/>
  <c r="BB30"/>
  <c r="AT30"/>
  <c r="AH30"/>
  <c r="CC29"/>
  <c r="BQ29"/>
  <c r="BI29"/>
  <c r="AW29"/>
  <c r="AO29"/>
  <c r="CH28"/>
  <c r="BV28"/>
  <c r="BN28"/>
  <c r="BB28"/>
  <c r="AT28"/>
  <c r="AH28"/>
  <c r="CC27"/>
  <c r="BQ27"/>
  <c r="BI27"/>
  <c r="AW27"/>
  <c r="AO27"/>
  <c r="CH26"/>
  <c r="BV26"/>
  <c r="BN26"/>
  <c r="BB26"/>
  <c r="AT26"/>
  <c r="AH26"/>
  <c r="CC25"/>
  <c r="BQ25"/>
  <c r="BI25"/>
  <c r="AW25"/>
  <c r="AO25"/>
  <c r="CA24"/>
  <c r="BS24"/>
  <c r="BG24"/>
  <c r="AY24"/>
  <c r="AM24"/>
  <c r="CH23"/>
  <c r="BV23"/>
  <c r="BN23"/>
  <c r="BB23"/>
  <c r="AT23"/>
  <c r="AH23"/>
  <c r="CH22"/>
  <c r="BV22"/>
  <c r="BN22"/>
  <c r="BB22"/>
  <c r="AT22"/>
  <c r="AH22"/>
  <c r="CC21"/>
  <c r="BQ21"/>
  <c r="BI21"/>
  <c r="AW21"/>
  <c r="AO21"/>
  <c r="CF20"/>
  <c r="BX20"/>
  <c r="BL20"/>
  <c r="BD20"/>
  <c r="AR20"/>
  <c r="AJ20"/>
  <c r="CC19"/>
  <c r="BQ19"/>
  <c r="BI19"/>
  <c r="AW19"/>
  <c r="AO19"/>
  <c r="CF18"/>
  <c r="BX18"/>
  <c r="BL18"/>
  <c r="BD18"/>
  <c r="AR18"/>
  <c r="AJ18"/>
  <c r="CA17"/>
  <c r="BS17"/>
  <c r="BG17"/>
  <c r="AY17"/>
  <c r="AM17"/>
  <c r="CH16"/>
  <c r="BV16"/>
  <c r="BN16"/>
  <c r="BB16"/>
  <c r="AT16"/>
  <c r="AH16"/>
  <c r="CC15"/>
  <c r="BQ15"/>
  <c r="BI15"/>
  <c r="AW15"/>
  <c r="AO15"/>
  <c r="CF14"/>
  <c r="BX14"/>
  <c r="BL14"/>
  <c r="BD14"/>
  <c r="AR14"/>
  <c r="AJ14"/>
  <c r="CF13"/>
  <c r="BX13"/>
  <c r="BL13"/>
  <c r="BD13"/>
  <c r="AR13"/>
  <c r="AJ13"/>
  <c r="CA12"/>
  <c r="BS12"/>
  <c r="BB12"/>
  <c r="AX12"/>
  <c r="CG11"/>
  <c r="BM11"/>
  <c r="AS11"/>
  <c r="CB32"/>
  <c r="BH32"/>
  <c r="AN32"/>
  <c r="BR31"/>
  <c r="AX31"/>
  <c r="CG30"/>
  <c r="BM30"/>
  <c r="AS30"/>
  <c r="CB29"/>
  <c r="BH29"/>
  <c r="AN29"/>
  <c r="CG28"/>
  <c r="BM28"/>
  <c r="AS28"/>
  <c r="CB27"/>
  <c r="BH27"/>
  <c r="AN27"/>
  <c r="CG26"/>
  <c r="BM26"/>
  <c r="AS26"/>
  <c r="CB25"/>
  <c r="BH25"/>
  <c r="AN25"/>
  <c r="BR24"/>
  <c r="AX24"/>
  <c r="CG23"/>
  <c r="BM23"/>
  <c r="AS23"/>
  <c r="CG22"/>
  <c r="BM22"/>
  <c r="AS22"/>
  <c r="CB21"/>
  <c r="BH21"/>
  <c r="AN21"/>
  <c r="BW20"/>
  <c r="BC20"/>
  <c r="AI20"/>
  <c r="CB19"/>
  <c r="BH19"/>
  <c r="AN19"/>
  <c r="BW18"/>
  <c r="BC18"/>
  <c r="AI18"/>
  <c r="BR17"/>
  <c r="AX17"/>
  <c r="CG16"/>
  <c r="BM16"/>
  <c r="AS16"/>
  <c r="CB15"/>
  <c r="BH15"/>
  <c r="AN15"/>
  <c r="BW14"/>
  <c r="BC14"/>
  <c r="AI14"/>
  <c r="BW13"/>
  <c r="BC13"/>
  <c r="AI13"/>
  <c r="BR12"/>
  <c r="AU12"/>
  <c r="AJ12"/>
  <c r="AH12"/>
  <c r="CD11"/>
  <c r="BS11"/>
  <c r="BQ11"/>
  <c r="BJ11"/>
  <c r="AY11"/>
  <c r="AW11"/>
  <c r="AP11"/>
  <c r="BD12"/>
  <c r="AS12"/>
  <c r="CB11"/>
  <c r="BH11"/>
  <c r="AN11"/>
  <c r="CB88"/>
  <c r="BH88"/>
  <c r="AN88"/>
  <c r="CB87"/>
  <c r="BH87"/>
  <c r="AN87"/>
  <c r="BW86"/>
  <c r="BC86"/>
  <c r="AI86"/>
  <c r="BR85"/>
  <c r="AX85"/>
  <c r="AI73"/>
  <c r="CB72"/>
  <c r="BH72"/>
  <c r="AN72"/>
  <c r="BV88"/>
  <c r="BB88"/>
  <c r="AH88"/>
  <c r="BV87"/>
  <c r="BB87"/>
  <c r="AH87"/>
  <c r="BQ86"/>
  <c r="AW86"/>
  <c r="CF85"/>
  <c r="BL85"/>
  <c r="AR85"/>
  <c r="BV84"/>
  <c r="BB84"/>
  <c r="AH84"/>
  <c r="BQ83"/>
  <c r="AW83"/>
  <c r="CF82"/>
  <c r="BL82"/>
  <c r="AR82"/>
  <c r="BV81"/>
  <c r="BB81"/>
  <c r="AH81"/>
  <c r="CF80"/>
  <c r="BL80"/>
  <c r="AR80"/>
  <c r="CA79"/>
  <c r="BG79"/>
  <c r="AM79"/>
  <c r="CA78"/>
  <c r="BG78"/>
  <c r="AM78"/>
  <c r="CA77"/>
  <c r="BG77"/>
  <c r="AM77"/>
  <c r="BV76"/>
  <c r="BB76"/>
  <c r="AH76"/>
  <c r="CF75"/>
  <c r="BL75"/>
  <c r="AR75"/>
  <c r="BV74"/>
  <c r="BB74"/>
  <c r="AH74"/>
  <c r="BQ73"/>
  <c r="AW73"/>
  <c r="BV72"/>
  <c r="BB72"/>
  <c r="AH72"/>
  <c r="BR84"/>
  <c r="AX84"/>
  <c r="CG83"/>
  <c r="BM83"/>
  <c r="AS83"/>
  <c r="CB82"/>
  <c r="BH82"/>
  <c r="AN82"/>
  <c r="BR81"/>
  <c r="AX81"/>
  <c r="CB80"/>
  <c r="BH80"/>
  <c r="AN80"/>
  <c r="BW79"/>
  <c r="BC79"/>
  <c r="AI79"/>
  <c r="BW78"/>
  <c r="BC78"/>
  <c r="AI78"/>
  <c r="BW77"/>
  <c r="BC77"/>
  <c r="AI77"/>
  <c r="BR76"/>
  <c r="AX76"/>
  <c r="CA75"/>
  <c r="BG75"/>
  <c r="AM75"/>
  <c r="BQ74"/>
  <c r="AW74"/>
  <c r="CF73"/>
  <c r="BL73"/>
  <c r="AR73"/>
  <c r="BQ72"/>
  <c r="AW72"/>
  <c r="CH88"/>
  <c r="BN88"/>
  <c r="AT88"/>
  <c r="CH87"/>
  <c r="BN87"/>
  <c r="AT87"/>
  <c r="CC86"/>
  <c r="BI86"/>
  <c r="AO86"/>
  <c r="BX85"/>
  <c r="BD85"/>
  <c r="AJ85"/>
  <c r="CH84"/>
  <c r="BN84"/>
  <c r="AT84"/>
  <c r="CC83"/>
  <c r="BI83"/>
  <c r="AO83"/>
  <c r="BX82"/>
  <c r="BD82"/>
  <c r="AJ82"/>
  <c r="CH81"/>
  <c r="BN81"/>
  <c r="AT81"/>
  <c r="BX80"/>
  <c r="BD80"/>
  <c r="AJ80"/>
  <c r="BS79"/>
  <c r="AY79"/>
  <c r="BR78"/>
  <c r="AX78"/>
  <c r="BR77"/>
  <c r="AX77"/>
  <c r="CG76"/>
  <c r="BM76"/>
  <c r="AS76"/>
  <c r="BW75"/>
  <c r="BC75"/>
  <c r="AI75"/>
  <c r="CG74"/>
  <c r="BM74"/>
  <c r="AS74"/>
  <c r="CB73"/>
  <c r="BH73"/>
  <c r="AN73"/>
  <c r="CF88"/>
  <c r="BX88"/>
  <c r="BL88"/>
  <c r="BD88"/>
  <c r="AR88"/>
  <c r="AJ88"/>
  <c r="CF87"/>
  <c r="BX87"/>
  <c r="BL87"/>
  <c r="BD87"/>
  <c r="AR87"/>
  <c r="AJ87"/>
  <c r="CA86"/>
  <c r="BS86"/>
  <c r="BG86"/>
  <c r="AY86"/>
  <c r="AM86"/>
  <c r="CH85"/>
  <c r="BV85"/>
  <c r="BN85"/>
  <c r="BB85"/>
  <c r="AT85"/>
  <c r="AH85"/>
  <c r="CF84"/>
  <c r="BX84"/>
  <c r="BL84"/>
  <c r="BD84"/>
  <c r="AR84"/>
  <c r="AJ84"/>
  <c r="CA83"/>
  <c r="BS83"/>
  <c r="BG83"/>
  <c r="AY83"/>
  <c r="AM83"/>
  <c r="CH82"/>
  <c r="BV82"/>
  <c r="BN82"/>
  <c r="BB82"/>
  <c r="AT82"/>
  <c r="AH82"/>
  <c r="CF81"/>
  <c r="BX81"/>
  <c r="BL81"/>
  <c r="BD81"/>
  <c r="AR81"/>
  <c r="AJ81"/>
  <c r="CH80"/>
  <c r="BV80"/>
  <c r="BN80"/>
  <c r="BB80"/>
  <c r="AT80"/>
  <c r="AH80"/>
  <c r="CC79"/>
  <c r="BQ79"/>
  <c r="BI79"/>
  <c r="AW79"/>
  <c r="AO79"/>
  <c r="CC78"/>
  <c r="BQ78"/>
  <c r="BI78"/>
  <c r="AW78"/>
  <c r="AO78"/>
  <c r="CC77"/>
  <c r="BQ77"/>
  <c r="BI77"/>
  <c r="AW77"/>
  <c r="AO77"/>
  <c r="CF76"/>
  <c r="BX76"/>
  <c r="BL76"/>
  <c r="BD76"/>
  <c r="AR76"/>
  <c r="AJ76"/>
  <c r="CH75"/>
  <c r="BV75"/>
  <c r="BN75"/>
  <c r="BB75"/>
  <c r="AT75"/>
  <c r="AH75"/>
  <c r="CF74"/>
  <c r="BX74"/>
  <c r="BL74"/>
  <c r="BD74"/>
  <c r="AR74"/>
  <c r="AJ74"/>
  <c r="CA73"/>
  <c r="BS73"/>
  <c r="BG73"/>
  <c r="AY73"/>
  <c r="AM73"/>
  <c r="CF71"/>
  <c r="BL71"/>
  <c r="AR71"/>
  <c r="CA70"/>
  <c r="BG70"/>
  <c r="AM70"/>
  <c r="CA69"/>
  <c r="BG69"/>
  <c r="AM69"/>
  <c r="BQ68"/>
  <c r="AW68"/>
  <c r="CF67"/>
  <c r="BL67"/>
  <c r="AR67"/>
  <c r="BV66"/>
  <c r="BB66"/>
  <c r="AH66"/>
  <c r="BQ65"/>
  <c r="AW65"/>
  <c r="CF64"/>
  <c r="BL64"/>
  <c r="AR64"/>
  <c r="BV63"/>
  <c r="BB63"/>
  <c r="AH63"/>
  <c r="BQ62"/>
  <c r="AW62"/>
  <c r="BW88"/>
  <c r="BC88"/>
  <c r="AI88"/>
  <c r="BW87"/>
  <c r="BC87"/>
  <c r="AI87"/>
  <c r="BR86"/>
  <c r="AX86"/>
  <c r="CG85"/>
  <c r="BM85"/>
  <c r="AS85"/>
  <c r="BW84"/>
  <c r="BC84"/>
  <c r="AI84"/>
  <c r="BR83"/>
  <c r="AX83"/>
  <c r="CG82"/>
  <c r="BM82"/>
  <c r="AS82"/>
  <c r="BW81"/>
  <c r="BC81"/>
  <c r="AI81"/>
  <c r="CG80"/>
  <c r="BM80"/>
  <c r="AS80"/>
  <c r="CB79"/>
  <c r="BH79"/>
  <c r="AN79"/>
  <c r="CA72"/>
  <c r="BW72"/>
  <c r="BS72"/>
  <c r="BG72"/>
  <c r="BC72"/>
  <c r="AY72"/>
  <c r="AM72"/>
  <c r="AI72"/>
  <c r="CA71"/>
  <c r="BG71"/>
  <c r="AM71"/>
  <c r="BV70"/>
  <c r="BB70"/>
  <c r="AH70"/>
  <c r="BV69"/>
  <c r="BB69"/>
  <c r="AH69"/>
  <c r="CF68"/>
  <c r="BL68"/>
  <c r="AR68"/>
  <c r="CA67"/>
  <c r="BG67"/>
  <c r="AM67"/>
  <c r="BQ66"/>
  <c r="AW66"/>
  <c r="CF65"/>
  <c r="BL65"/>
  <c r="AR65"/>
  <c r="CA64"/>
  <c r="BG64"/>
  <c r="AM64"/>
  <c r="BQ63"/>
  <c r="AW63"/>
  <c r="CF62"/>
  <c r="BL62"/>
  <c r="AR62"/>
  <c r="BS78"/>
  <c r="AY78"/>
  <c r="BS77"/>
  <c r="AY77"/>
  <c r="CH76"/>
  <c r="BN76"/>
  <c r="AT76"/>
  <c r="CB75"/>
  <c r="BX75"/>
  <c r="BH75"/>
  <c r="BD75"/>
  <c r="AN75"/>
  <c r="AJ75"/>
  <c r="CH74"/>
  <c r="BR74"/>
  <c r="BN74"/>
  <c r="AX74"/>
  <c r="AT74"/>
  <c r="CG73"/>
  <c r="CC73"/>
  <c r="BM73"/>
  <c r="BI73"/>
  <c r="AS73"/>
  <c r="AO73"/>
  <c r="CD72"/>
  <c r="BY72"/>
  <c r="BT72"/>
  <c r="BJ72"/>
  <c r="BE72"/>
  <c r="AZ72"/>
  <c r="AP72"/>
  <c r="AK72"/>
  <c r="BV71"/>
  <c r="BB71"/>
  <c r="AH71"/>
  <c r="BQ70"/>
  <c r="AW70"/>
  <c r="BQ69"/>
  <c r="AW69"/>
  <c r="CB68"/>
  <c r="BH68"/>
  <c r="AN68"/>
  <c r="BW67"/>
  <c r="BC67"/>
  <c r="AI67"/>
  <c r="CF66"/>
  <c r="BL66"/>
  <c r="AR66"/>
  <c r="CA65"/>
  <c r="BG65"/>
  <c r="AM65"/>
  <c r="BV64"/>
  <c r="BB64"/>
  <c r="AH64"/>
  <c r="CF63"/>
  <c r="BL63"/>
  <c r="AR63"/>
  <c r="CA62"/>
  <c r="BG62"/>
  <c r="AM62"/>
  <c r="CC72"/>
  <c r="BX72"/>
  <c r="BR72"/>
  <c r="BI72"/>
  <c r="BD72"/>
  <c r="AX72"/>
  <c r="AO72"/>
  <c r="AJ72"/>
  <c r="CC71"/>
  <c r="BI71"/>
  <c r="AO71"/>
  <c r="BX70"/>
  <c r="BD70"/>
  <c r="AJ70"/>
  <c r="CH68"/>
  <c r="BN68"/>
  <c r="AT68"/>
  <c r="CC67"/>
  <c r="BI67"/>
  <c r="AO67"/>
  <c r="BS66"/>
  <c r="AY66"/>
  <c r="CH65"/>
  <c r="BN65"/>
  <c r="AT65"/>
  <c r="CC64"/>
  <c r="BI64"/>
  <c r="AO64"/>
  <c r="BS63"/>
  <c r="AY63"/>
  <c r="CH62"/>
  <c r="BN62"/>
  <c r="AT62"/>
  <c r="CC61"/>
  <c r="BQ61"/>
  <c r="BR61"/>
  <c r="BS61"/>
  <c r="BI61"/>
  <c r="AW61"/>
  <c r="AX61"/>
  <c r="AY61"/>
  <c r="AO61"/>
  <c r="CA60"/>
  <c r="CB60"/>
  <c r="CC60"/>
  <c r="BS60"/>
  <c r="BG60"/>
  <c r="AM60"/>
  <c r="BQ59"/>
  <c r="AW59"/>
  <c r="CB71"/>
  <c r="BX71"/>
  <c r="BH71"/>
  <c r="BD71"/>
  <c r="AN71"/>
  <c r="AJ71"/>
  <c r="BW70"/>
  <c r="BS70"/>
  <c r="BC70"/>
  <c r="AY70"/>
  <c r="AI70"/>
  <c r="BW69"/>
  <c r="BS69"/>
  <c r="BC69"/>
  <c r="AY69"/>
  <c r="AI69"/>
  <c r="CG68"/>
  <c r="CC68"/>
  <c r="BM68"/>
  <c r="BI68"/>
  <c r="AS68"/>
  <c r="AO68"/>
  <c r="CB67"/>
  <c r="BX67"/>
  <c r="BH67"/>
  <c r="BD67"/>
  <c r="AN67"/>
  <c r="AJ67"/>
  <c r="CH66"/>
  <c r="BR66"/>
  <c r="BN66"/>
  <c r="AX66"/>
  <c r="AT66"/>
  <c r="CG65"/>
  <c r="CC65"/>
  <c r="BM65"/>
  <c r="BI65"/>
  <c r="AS65"/>
  <c r="AO65"/>
  <c r="CB64"/>
  <c r="BX64"/>
  <c r="BH64"/>
  <c r="BD64"/>
  <c r="AN64"/>
  <c r="AJ64"/>
  <c r="CH63"/>
  <c r="BR63"/>
  <c r="BN63"/>
  <c r="AX63"/>
  <c r="AT63"/>
  <c r="CG62"/>
  <c r="CC62"/>
  <c r="BM62"/>
  <c r="BI62"/>
  <c r="AS62"/>
  <c r="AO62"/>
  <c r="BW71"/>
  <c r="BC71"/>
  <c r="AI71"/>
  <c r="BR70"/>
  <c r="AX70"/>
  <c r="BR69"/>
  <c r="AX69"/>
  <c r="CG66"/>
  <c r="BM66"/>
  <c r="AS66"/>
  <c r="CB65"/>
  <c r="BH65"/>
  <c r="AN65"/>
  <c r="BW64"/>
  <c r="BC64"/>
  <c r="AI64"/>
  <c r="CG63"/>
  <c r="BM63"/>
  <c r="AS63"/>
  <c r="CB62"/>
  <c r="BH62"/>
  <c r="AN62"/>
  <c r="BW61"/>
  <c r="BC61"/>
  <c r="AI61"/>
  <c r="CG60"/>
  <c r="BM60"/>
  <c r="AY60"/>
  <c r="CC59"/>
  <c r="BI59"/>
  <c r="AO59"/>
  <c r="BT61"/>
  <c r="AZ61"/>
  <c r="AS60"/>
  <c r="BW59"/>
  <c r="BC59"/>
  <c r="AI59"/>
  <c r="CA61"/>
  <c r="BG61"/>
  <c r="AM61"/>
  <c r="BQ60"/>
  <c r="BI60"/>
  <c r="AW60"/>
  <c r="AO60"/>
  <c r="CA59"/>
  <c r="BS59"/>
  <c r="BG59"/>
  <c r="AY59"/>
  <c r="AM59"/>
  <c r="BH60"/>
  <c r="AN60"/>
  <c r="BR59"/>
  <c r="AX59"/>
  <c r="BX58"/>
  <c r="BD58"/>
  <c r="AJ58"/>
  <c r="BS57"/>
  <c r="AY57"/>
  <c r="CH56"/>
  <c r="BN56"/>
  <c r="AT56"/>
  <c r="BX55"/>
  <c r="BD55"/>
  <c r="AJ55"/>
  <c r="BS54"/>
  <c r="AY54"/>
  <c r="BR58"/>
  <c r="AX58"/>
  <c r="CG57"/>
  <c r="BM57"/>
  <c r="AS57"/>
  <c r="CB56"/>
  <c r="BH56"/>
  <c r="AN56"/>
  <c r="BR55"/>
  <c r="AX55"/>
  <c r="CG54"/>
  <c r="BM54"/>
  <c r="AS54"/>
  <c r="CF58"/>
  <c r="BL58"/>
  <c r="AR58"/>
  <c r="CA57"/>
  <c r="BG57"/>
  <c r="AM57"/>
  <c r="BV56"/>
  <c r="BB56"/>
  <c r="AH56"/>
  <c r="CF55"/>
  <c r="BL55"/>
  <c r="AR55"/>
  <c r="CA54"/>
  <c r="BG54"/>
  <c r="AM54"/>
  <c r="BW58"/>
  <c r="BC58"/>
  <c r="AI58"/>
  <c r="BR57"/>
  <c r="AX57"/>
  <c r="CG56"/>
  <c r="BM56"/>
  <c r="AS56"/>
  <c r="BW55"/>
  <c r="BC55"/>
  <c r="AI55"/>
  <c r="BR54"/>
  <c r="AX54"/>
  <c r="CH58"/>
  <c r="BV58"/>
  <c r="BN58"/>
  <c r="BB58"/>
  <c r="AT58"/>
  <c r="AH58"/>
  <c r="CC57"/>
  <c r="BQ57"/>
  <c r="BI57"/>
  <c r="AW57"/>
  <c r="AO57"/>
  <c r="CF56"/>
  <c r="BX56"/>
  <c r="BL56"/>
  <c r="BD56"/>
  <c r="AR56"/>
  <c r="AJ56"/>
  <c r="CH55"/>
  <c r="BV55"/>
  <c r="BN55"/>
  <c r="BB55"/>
  <c r="AT55"/>
  <c r="AH55"/>
  <c r="CC54"/>
  <c r="BQ54"/>
  <c r="BI54"/>
  <c r="AW54"/>
  <c r="AO54"/>
  <c r="BR53"/>
  <c r="AX53"/>
  <c r="CG52"/>
  <c r="BM52"/>
  <c r="AS52"/>
  <c r="BW51"/>
  <c r="BC51"/>
  <c r="AI51"/>
  <c r="CG53"/>
  <c r="BM53"/>
  <c r="AS53"/>
  <c r="CB52"/>
  <c r="BH52"/>
  <c r="AN52"/>
  <c r="BR51"/>
  <c r="AX51"/>
  <c r="CD49"/>
  <c r="BJ49"/>
  <c r="AP49"/>
  <c r="CB53"/>
  <c r="BH53"/>
  <c r="AN53"/>
  <c r="BW52"/>
  <c r="BC52"/>
  <c r="AI52"/>
  <c r="CF50"/>
  <c r="BL50"/>
  <c r="BV53"/>
  <c r="BB53"/>
  <c r="AH53"/>
  <c r="BQ52"/>
  <c r="AW52"/>
  <c r="CA51"/>
  <c r="BG51"/>
  <c r="AM51"/>
  <c r="CF53"/>
  <c r="BX53"/>
  <c r="BL53"/>
  <c r="BD53"/>
  <c r="AR53"/>
  <c r="AJ53"/>
  <c r="CA52"/>
  <c r="BS52"/>
  <c r="BG52"/>
  <c r="AY52"/>
  <c r="AM52"/>
  <c r="CC51"/>
  <c r="BQ51"/>
  <c r="BI51"/>
  <c r="AW51"/>
  <c r="AO51"/>
  <c r="BR50"/>
  <c r="BQ50"/>
  <c r="AX50"/>
  <c r="AW50"/>
  <c r="CA48"/>
  <c r="BG48"/>
  <c r="AM48"/>
  <c r="CA47"/>
  <c r="BG47"/>
  <c r="AM47"/>
  <c r="CF46"/>
  <c r="BL46"/>
  <c r="AR46"/>
  <c r="BQ45"/>
  <c r="AW45"/>
  <c r="CF44"/>
  <c r="BV50"/>
  <c r="BB50"/>
  <c r="CB49"/>
  <c r="CC49"/>
  <c r="CA49"/>
  <c r="BS49"/>
  <c r="BH49"/>
  <c r="BI49"/>
  <c r="BG49"/>
  <c r="AY49"/>
  <c r="AN49"/>
  <c r="AO49"/>
  <c r="AM49"/>
  <c r="BW48"/>
  <c r="BC48"/>
  <c r="AI48"/>
  <c r="BW47"/>
  <c r="BC47"/>
  <c r="AI47"/>
  <c r="CB46"/>
  <c r="BH46"/>
  <c r="AN46"/>
  <c r="CG45"/>
  <c r="BM45"/>
  <c r="AS45"/>
  <c r="CB44"/>
  <c r="BJ44"/>
  <c r="AP44"/>
  <c r="CH53"/>
  <c r="BN53"/>
  <c r="AT53"/>
  <c r="CC52"/>
  <c r="BI52"/>
  <c r="AO52"/>
  <c r="BS51"/>
  <c r="AY51"/>
  <c r="BT50"/>
  <c r="AZ50"/>
  <c r="BS48"/>
  <c r="AY48"/>
  <c r="BS47"/>
  <c r="AY47"/>
  <c r="BX46"/>
  <c r="BD46"/>
  <c r="AJ46"/>
  <c r="CC45"/>
  <c r="BI45"/>
  <c r="AO45"/>
  <c r="BX44"/>
  <c r="BB44"/>
  <c r="CH50"/>
  <c r="BS50"/>
  <c r="BN50"/>
  <c r="BM50"/>
  <c r="AY50"/>
  <c r="AT50"/>
  <c r="AH50"/>
  <c r="CF49"/>
  <c r="BX49"/>
  <c r="BL49"/>
  <c r="BD49"/>
  <c r="AR49"/>
  <c r="AJ49"/>
  <c r="BS46"/>
  <c r="AY46"/>
  <c r="BX45"/>
  <c r="BD45"/>
  <c r="AJ45"/>
  <c r="AS50"/>
  <c r="BW49"/>
  <c r="BC49"/>
  <c r="AI49"/>
  <c r="BV48"/>
  <c r="BR48"/>
  <c r="BB48"/>
  <c r="AX48"/>
  <c r="AH48"/>
  <c r="BV47"/>
  <c r="BR47"/>
  <c r="BB47"/>
  <c r="AX47"/>
  <c r="AH47"/>
  <c r="CA46"/>
  <c r="BW46"/>
  <c r="BG46"/>
  <c r="BC46"/>
  <c r="AM46"/>
  <c r="AI46"/>
  <c r="CF45"/>
  <c r="CB45"/>
  <c r="BL45"/>
  <c r="BH45"/>
  <c r="AR45"/>
  <c r="AN45"/>
  <c r="CA44"/>
  <c r="BW44"/>
  <c r="AY44"/>
  <c r="CF43"/>
  <c r="BL43"/>
  <c r="BC44"/>
  <c r="BD44"/>
  <c r="AM44"/>
  <c r="AN44"/>
  <c r="AO44"/>
  <c r="CA43"/>
  <c r="BG43"/>
  <c r="BX48"/>
  <c r="BD48"/>
  <c r="AJ48"/>
  <c r="BX47"/>
  <c r="BD47"/>
  <c r="AJ47"/>
  <c r="CC46"/>
  <c r="BI46"/>
  <c r="AO46"/>
  <c r="CH45"/>
  <c r="BN45"/>
  <c r="AT45"/>
  <c r="CC44"/>
  <c r="BG44"/>
  <c r="BH44"/>
  <c r="BW43"/>
  <c r="BC43"/>
  <c r="BL44"/>
  <c r="BE44"/>
  <c r="AR44"/>
  <c r="AI44"/>
  <c r="AH43"/>
  <c r="CB42"/>
  <c r="CC42"/>
  <c r="CA42"/>
  <c r="BQ42"/>
  <c r="BH42"/>
  <c r="BI42"/>
  <c r="BG42"/>
  <c r="AW42"/>
  <c r="AN42"/>
  <c r="AO42"/>
  <c r="AM42"/>
  <c r="CC43"/>
  <c r="BI43"/>
  <c r="AR43"/>
  <c r="AN43"/>
  <c r="AJ44"/>
  <c r="CB43"/>
  <c r="BX43"/>
  <c r="BH43"/>
  <c r="BD43"/>
  <c r="AU43"/>
  <c r="BW42"/>
  <c r="BC42"/>
  <c r="AI42"/>
  <c r="AT43"/>
  <c r="CD42"/>
  <c r="BJ42"/>
  <c r="AP42"/>
  <c r="CI41"/>
  <c r="BO41"/>
  <c r="AU41"/>
  <c r="AJ43"/>
  <c r="BS42"/>
  <c r="AY42"/>
  <c r="CG41"/>
  <c r="CH41"/>
  <c r="CF41"/>
  <c r="BM41"/>
  <c r="BN41"/>
  <c r="BL41"/>
  <c r="AS41"/>
  <c r="AT41"/>
  <c r="AR41"/>
  <c r="BC40"/>
  <c r="AI40"/>
  <c r="CC41"/>
  <c r="BQ41"/>
  <c r="BI41"/>
  <c r="AW41"/>
  <c r="AO41"/>
  <c r="CB40"/>
  <c r="CC40"/>
  <c r="CA40"/>
  <c r="BQ40"/>
  <c r="BH40"/>
  <c r="AN40"/>
  <c r="BR41"/>
  <c r="AX41"/>
  <c r="CG40"/>
  <c r="BW40"/>
  <c r="BM40"/>
  <c r="AW40"/>
  <c r="CD40"/>
  <c r="AS40"/>
  <c r="BS40"/>
  <c r="BG40"/>
  <c r="AY40"/>
  <c r="AM40"/>
  <c r="BI40"/>
  <c r="AO40"/>
  <c r="AL10"/>
  <c r="AG10"/>
  <c r="CE10"/>
  <c r="BZ10"/>
  <c r="BU10"/>
  <c r="BP10"/>
  <c r="BK10"/>
  <c r="BF10"/>
  <c r="BA10"/>
  <c r="AV10"/>
  <c r="AQ10"/>
  <c r="T10" l="1"/>
  <c r="S10"/>
  <c r="R10"/>
  <c r="U10" s="1"/>
  <c r="V10" s="1"/>
  <c r="Q10"/>
  <c r="P10"/>
  <c r="O10"/>
  <c r="N10"/>
  <c r="AE10"/>
  <c r="BO10" l="1"/>
  <c r="BT10"/>
  <c r="BY10"/>
  <c r="CI10"/>
  <c r="CD10"/>
  <c r="BL10"/>
  <c r="BQ10"/>
  <c r="BV10"/>
  <c r="CA10"/>
  <c r="CF10"/>
  <c r="CB10"/>
  <c r="BM10"/>
  <c r="BR10"/>
  <c r="BW10"/>
  <c r="CG10"/>
  <c r="CC10"/>
  <c r="BN10"/>
  <c r="BS10"/>
  <c r="BX10"/>
  <c r="CH10"/>
  <c r="BG10"/>
  <c r="AC10"/>
  <c r="AJ10"/>
  <c r="BI10"/>
  <c r="AT10"/>
  <c r="AY10"/>
  <c r="BD10"/>
  <c r="AO10"/>
  <c r="AD10"/>
  <c r="AK10"/>
  <c r="BJ10"/>
  <c r="AU10"/>
  <c r="AZ10"/>
  <c r="BE10"/>
  <c r="AP10"/>
  <c r="AA10"/>
  <c r="AH10"/>
  <c r="AR10"/>
  <c r="AW10"/>
  <c r="BB10"/>
  <c r="AM10"/>
  <c r="AB10"/>
  <c r="AI10"/>
  <c r="AS10"/>
  <c r="BH10"/>
  <c r="AX10"/>
  <c r="BC10"/>
  <c r="AN10"/>
  <c r="H6" i="19" l="1"/>
  <c r="H7" s="1"/>
  <c r="I6"/>
  <c r="I7" s="1"/>
  <c r="J6"/>
  <c r="J7" s="1"/>
  <c r="K6"/>
  <c r="K7" s="1"/>
  <c r="L6"/>
  <c r="L7" s="1"/>
  <c r="M6"/>
  <c r="M7" s="1"/>
  <c r="N6"/>
  <c r="N7" s="1"/>
  <c r="O6"/>
  <c r="O7" s="1"/>
  <c r="P6"/>
  <c r="Q6"/>
  <c r="Q7" s="1"/>
  <c r="R6"/>
  <c r="R7" s="1"/>
  <c r="S6"/>
  <c r="S7" s="1"/>
  <c r="T6"/>
  <c r="T7" s="1"/>
  <c r="U6"/>
  <c r="U7" s="1"/>
  <c r="V6"/>
  <c r="V7" s="1"/>
  <c r="W6"/>
  <c r="W7" s="1"/>
  <c r="X6"/>
  <c r="X7" s="1"/>
  <c r="Y6"/>
  <c r="Y7" s="1"/>
  <c r="Z6"/>
  <c r="Z7" s="1"/>
  <c r="AA6"/>
  <c r="AA7" s="1"/>
  <c r="AB6"/>
  <c r="AB7" s="1"/>
  <c r="AC6"/>
  <c r="AC7" s="1"/>
  <c r="AD6"/>
  <c r="AD7" s="1"/>
  <c r="AE6"/>
  <c r="AE7" s="1"/>
  <c r="AF6"/>
  <c r="AF7" s="1"/>
  <c r="AG6"/>
  <c r="AG7" s="1"/>
  <c r="AH6"/>
  <c r="AH7" s="1"/>
  <c r="AI6"/>
  <c r="AI7" s="1"/>
  <c r="AJ6"/>
  <c r="AJ7" s="1"/>
  <c r="AK6"/>
  <c r="AK7" s="1"/>
  <c r="G7"/>
  <c r="G5"/>
  <c r="B5"/>
  <c r="P7" l="1"/>
  <c r="Y10" i="1" l="1"/>
  <c r="X10"/>
  <c r="Z10"/>
  <c r="W10"/>
  <c r="AE18" i="19" l="1"/>
  <c r="W28"/>
  <c r="O33"/>
  <c r="V38"/>
  <c r="T48"/>
  <c r="G18"/>
  <c r="O28"/>
  <c r="K33"/>
  <c r="M13"/>
  <c r="AC13"/>
  <c r="L18"/>
  <c r="AB18"/>
  <c r="L23"/>
  <c r="AB23"/>
  <c r="L28"/>
  <c r="AB28"/>
  <c r="L33"/>
  <c r="AB33"/>
  <c r="P38"/>
  <c r="AJ43"/>
  <c r="AB53"/>
  <c r="AJ58"/>
  <c r="P13"/>
  <c r="S23"/>
  <c r="V13"/>
  <c r="I18"/>
  <c r="Y18"/>
  <c r="I23"/>
  <c r="Y23"/>
  <c r="I28"/>
  <c r="Y28"/>
  <c r="I33"/>
  <c r="Y33"/>
  <c r="J38"/>
  <c r="H43"/>
  <c r="P53"/>
  <c r="H58"/>
  <c r="AA18"/>
  <c r="AE28"/>
  <c r="S33"/>
  <c r="W13"/>
  <c r="G13"/>
  <c r="V18"/>
  <c r="J23"/>
  <c r="Z23"/>
  <c r="N28"/>
  <c r="AD28"/>
  <c r="V33"/>
  <c r="L38"/>
  <c r="L43"/>
  <c r="T53"/>
  <c r="L58"/>
  <c r="X63"/>
  <c r="H68"/>
  <c r="X68"/>
  <c r="H73"/>
  <c r="X73"/>
  <c r="H78"/>
  <c r="X78"/>
  <c r="Q38"/>
  <c r="AG38"/>
  <c r="Q43"/>
  <c r="AG43"/>
  <c r="Q48"/>
  <c r="AG48"/>
  <c r="Q53"/>
  <c r="AG53"/>
  <c r="Q58"/>
  <c r="AG58"/>
  <c r="Q63"/>
  <c r="AG63"/>
  <c r="Q68"/>
  <c r="AG68"/>
  <c r="Q73"/>
  <c r="AG73"/>
  <c r="Q78"/>
  <c r="AG78"/>
  <c r="N43"/>
  <c r="AD43"/>
  <c r="R48"/>
  <c r="AH48"/>
  <c r="V53"/>
  <c r="N58"/>
  <c r="AD58"/>
  <c r="R63"/>
  <c r="AH63"/>
  <c r="V68"/>
  <c r="J73"/>
  <c r="Z73"/>
  <c r="N78"/>
  <c r="AD78"/>
  <c r="G38"/>
  <c r="W38"/>
  <c r="G43"/>
  <c r="W43"/>
  <c r="G48"/>
  <c r="W48"/>
  <c r="G53"/>
  <c r="W53"/>
  <c r="G58"/>
  <c r="W58"/>
  <c r="G63"/>
  <c r="W63"/>
  <c r="G68"/>
  <c r="W68"/>
  <c r="G73"/>
  <c r="W73"/>
  <c r="G78"/>
  <c r="W78"/>
  <c r="T13"/>
  <c r="G23"/>
  <c r="AA33"/>
  <c r="AD38"/>
  <c r="AJ48"/>
  <c r="W18"/>
  <c r="AI28"/>
  <c r="W33"/>
  <c r="Q13"/>
  <c r="AG13"/>
  <c r="P18"/>
  <c r="AF18"/>
  <c r="P23"/>
  <c r="AF23"/>
  <c r="P28"/>
  <c r="AF28"/>
  <c r="P33"/>
  <c r="AF33"/>
  <c r="X38"/>
  <c r="H48"/>
  <c r="H63"/>
  <c r="AF13"/>
  <c r="AI23"/>
  <c r="J13"/>
  <c r="Z13"/>
  <c r="M18"/>
  <c r="AC18"/>
  <c r="M23"/>
  <c r="AC23"/>
  <c r="M28"/>
  <c r="AC28"/>
  <c r="M33"/>
  <c r="AC33"/>
  <c r="R38"/>
  <c r="X43"/>
  <c r="AF53"/>
  <c r="X58"/>
  <c r="L13"/>
  <c r="O23"/>
  <c r="K13"/>
  <c r="AA13"/>
  <c r="J18"/>
  <c r="Z18"/>
  <c r="N23"/>
  <c r="AD23"/>
  <c r="R28"/>
  <c r="AH28"/>
  <c r="J33"/>
  <c r="Z33"/>
  <c r="T38"/>
  <c r="AB43"/>
  <c r="AJ53"/>
  <c r="AB58"/>
  <c r="AB63"/>
  <c r="L68"/>
  <c r="AB68"/>
  <c r="L73"/>
  <c r="AB73"/>
  <c r="L78"/>
  <c r="AB78"/>
  <c r="U38"/>
  <c r="AK38"/>
  <c r="U43"/>
  <c r="AK43"/>
  <c r="U48"/>
  <c r="AK48"/>
  <c r="U53"/>
  <c r="AK53"/>
  <c r="U58"/>
  <c r="AK58"/>
  <c r="U63"/>
  <c r="AK63"/>
  <c r="U68"/>
  <c r="AK68"/>
  <c r="U73"/>
  <c r="AK73"/>
  <c r="U78"/>
  <c r="AK78"/>
  <c r="R43"/>
  <c r="AH43"/>
  <c r="V48"/>
  <c r="J53"/>
  <c r="Z53"/>
  <c r="R58"/>
  <c r="AH58"/>
  <c r="V63"/>
  <c r="J68"/>
  <c r="Z68"/>
  <c r="N73"/>
  <c r="AD73"/>
  <c r="R78"/>
  <c r="AH78"/>
  <c r="K38"/>
  <c r="AA38"/>
  <c r="K43"/>
  <c r="AA43"/>
  <c r="K48"/>
  <c r="AA48"/>
  <c r="K53"/>
  <c r="AA53"/>
  <c r="K58"/>
  <c r="AA58"/>
  <c r="K63"/>
  <c r="AA63"/>
  <c r="K68"/>
  <c r="AA68"/>
  <c r="K73"/>
  <c r="AA73"/>
  <c r="K78"/>
  <c r="AA78"/>
  <c r="AJ13"/>
  <c r="W23"/>
  <c r="AI33"/>
  <c r="P43"/>
  <c r="H53"/>
  <c r="P58"/>
  <c r="H13"/>
  <c r="K23"/>
  <c r="AE33"/>
  <c r="U13"/>
  <c r="AK13"/>
  <c r="T18"/>
  <c r="AJ18"/>
  <c r="T23"/>
  <c r="AJ23"/>
  <c r="T28"/>
  <c r="AJ28"/>
  <c r="T33"/>
  <c r="AJ33"/>
  <c r="AF38"/>
  <c r="X48"/>
  <c r="S18"/>
  <c r="K28"/>
  <c r="N13"/>
  <c r="AD13"/>
  <c r="Q18"/>
  <c r="AG18"/>
  <c r="Q23"/>
  <c r="AG23"/>
  <c r="Q28"/>
  <c r="AG28"/>
  <c r="Q33"/>
  <c r="AG33"/>
  <c r="Z38"/>
  <c r="L48"/>
  <c r="L63"/>
  <c r="X13"/>
  <c r="AE23"/>
  <c r="O13"/>
  <c r="AE13"/>
  <c r="N18"/>
  <c r="AD18"/>
  <c r="R23"/>
  <c r="AH23"/>
  <c r="V28"/>
  <c r="N33"/>
  <c r="AD33"/>
  <c r="AB38"/>
  <c r="P48"/>
  <c r="P63"/>
  <c r="AF63"/>
  <c r="P68"/>
  <c r="AF68"/>
  <c r="P73"/>
  <c r="AF73"/>
  <c r="P78"/>
  <c r="AF78"/>
  <c r="I38"/>
  <c r="Y38"/>
  <c r="I43"/>
  <c r="Y43"/>
  <c r="I48"/>
  <c r="Y48"/>
  <c r="I53"/>
  <c r="Y53"/>
  <c r="I58"/>
  <c r="Y58"/>
  <c r="I63"/>
  <c r="Y63"/>
  <c r="I68"/>
  <c r="Y68"/>
  <c r="I73"/>
  <c r="Y73"/>
  <c r="I78"/>
  <c r="Y78"/>
  <c r="V43"/>
  <c r="J48"/>
  <c r="Z48"/>
  <c r="N53"/>
  <c r="AD53"/>
  <c r="V58"/>
  <c r="J63"/>
  <c r="Z63"/>
  <c r="N68"/>
  <c r="AD68"/>
  <c r="R73"/>
  <c r="AH73"/>
  <c r="V78"/>
  <c r="O38"/>
  <c r="AE38"/>
  <c r="O43"/>
  <c r="AE43"/>
  <c r="O48"/>
  <c r="AE48"/>
  <c r="O53"/>
  <c r="AE53"/>
  <c r="O58"/>
  <c r="AE58"/>
  <c r="O63"/>
  <c r="AE63"/>
  <c r="O68"/>
  <c r="AE68"/>
  <c r="O73"/>
  <c r="AE73"/>
  <c r="O78"/>
  <c r="AE78"/>
  <c r="O18"/>
  <c r="G28"/>
  <c r="N38"/>
  <c r="AF43"/>
  <c r="X53"/>
  <c r="AF58"/>
  <c r="AB13"/>
  <c r="AA23"/>
  <c r="I13"/>
  <c r="Y13"/>
  <c r="H18"/>
  <c r="X18"/>
  <c r="H23"/>
  <c r="X23"/>
  <c r="H28"/>
  <c r="X28"/>
  <c r="H33"/>
  <c r="X33"/>
  <c r="H38"/>
  <c r="T43"/>
  <c r="L53"/>
  <c r="T58"/>
  <c r="AI18"/>
  <c r="AA28"/>
  <c r="R13"/>
  <c r="AH13"/>
  <c r="U18"/>
  <c r="AK18"/>
  <c r="U23"/>
  <c r="AK23"/>
  <c r="U28"/>
  <c r="AK28"/>
  <c r="U33"/>
  <c r="AK33"/>
  <c r="AH38"/>
  <c r="AB48"/>
  <c r="K18"/>
  <c r="S28"/>
  <c r="G33"/>
  <c r="S13"/>
  <c r="AI13"/>
  <c r="R18"/>
  <c r="AH18"/>
  <c r="V23"/>
  <c r="J28"/>
  <c r="Z28"/>
  <c r="R33"/>
  <c r="AH33"/>
  <c r="AJ38"/>
  <c r="AF48"/>
  <c r="T63"/>
  <c r="AJ63"/>
  <c r="T68"/>
  <c r="AJ68"/>
  <c r="T73"/>
  <c r="AJ73"/>
  <c r="T78"/>
  <c r="AJ78"/>
  <c r="M38"/>
  <c r="AC38"/>
  <c r="M43"/>
  <c r="AC43"/>
  <c r="M48"/>
  <c r="AC48"/>
  <c r="M53"/>
  <c r="AC53"/>
  <c r="M58"/>
  <c r="AC58"/>
  <c r="M63"/>
  <c r="AC63"/>
  <c r="M68"/>
  <c r="AC68"/>
  <c r="M73"/>
  <c r="AC73"/>
  <c r="M78"/>
  <c r="AC78"/>
  <c r="J43"/>
  <c r="Z43"/>
  <c r="N48"/>
  <c r="AD48"/>
  <c r="R53"/>
  <c r="AH53"/>
  <c r="J58"/>
  <c r="Z58"/>
  <c r="N63"/>
  <c r="AD63"/>
  <c r="R68"/>
  <c r="AH68"/>
  <c r="V73"/>
  <c r="J78"/>
  <c r="Z78"/>
  <c r="S38"/>
  <c r="AI38"/>
  <c r="S43"/>
  <c r="AI43"/>
  <c r="S48"/>
  <c r="AI48"/>
  <c r="S53"/>
  <c r="AI53"/>
  <c r="S58"/>
  <c r="AI58"/>
  <c r="S63"/>
  <c r="AI63"/>
  <c r="S68"/>
  <c r="AI68"/>
  <c r="S73"/>
  <c r="AI73"/>
  <c r="S78"/>
  <c r="AI78"/>
  <c r="AL33" l="1"/>
  <c r="AL78"/>
  <c r="AL63"/>
  <c r="AL58"/>
  <c r="AL48"/>
  <c r="AL43"/>
  <c r="AL23"/>
  <c r="AL73"/>
  <c r="AL38"/>
  <c r="AL28"/>
  <c r="AL68"/>
  <c r="AL53"/>
  <c r="AL13"/>
  <c r="AL18"/>
  <c r="AL81" l="1"/>
</calcChain>
</file>

<file path=xl/sharedStrings.xml><?xml version="1.0" encoding="utf-8"?>
<sst xmlns="http://schemas.openxmlformats.org/spreadsheetml/2006/main" count="2302" uniqueCount="649">
  <si>
    <t>Matin</t>
  </si>
  <si>
    <t>Après-midi</t>
  </si>
  <si>
    <t>Soirée</t>
  </si>
  <si>
    <t>Nuit</t>
  </si>
  <si>
    <t>Arrivée</t>
  </si>
  <si>
    <t>&gt;</t>
  </si>
  <si>
    <t>Départ</t>
  </si>
  <si>
    <t>&lt;=</t>
  </si>
  <si>
    <t>GCO</t>
  </si>
  <si>
    <t>CON</t>
  </si>
  <si>
    <t>COV</t>
  </si>
  <si>
    <t>BOA</t>
  </si>
  <si>
    <t>JANSSEN</t>
  </si>
  <si>
    <t>GSO</t>
  </si>
  <si>
    <t>WED</t>
  </si>
  <si>
    <t>Storage</t>
  </si>
  <si>
    <t>ACT</t>
  </si>
  <si>
    <t>DIB</t>
  </si>
  <si>
    <t>DIN</t>
  </si>
  <si>
    <t>R'Yves Restaurant</t>
  </si>
  <si>
    <t>LUB</t>
  </si>
  <si>
    <t>MET</t>
  </si>
  <si>
    <t>Hotel</t>
  </si>
  <si>
    <t>OFI</t>
  </si>
  <si>
    <t>Office</t>
  </si>
  <si>
    <t>BRK</t>
  </si>
  <si>
    <t>Charlie Parker (-1)</t>
  </si>
  <si>
    <t>Saint Michel (2)</t>
  </si>
  <si>
    <t>GEN</t>
  </si>
  <si>
    <t>Répétitions</t>
  </si>
  <si>
    <t>Auditorium (-1)</t>
  </si>
  <si>
    <t>SET</t>
  </si>
  <si>
    <t>Setup</t>
  </si>
  <si>
    <t>Les Rives de Seine Level 0</t>
  </si>
  <si>
    <t>Miles Davis A (-1)</t>
  </si>
  <si>
    <t>Miles Davis B &amp; C (-1)</t>
  </si>
  <si>
    <t>Louis Armstrong ( -1)</t>
  </si>
  <si>
    <t>Ella Fitzgerald (-1)</t>
  </si>
  <si>
    <t>Le Pont des Arts (0)</t>
  </si>
  <si>
    <t>Saint Germain des Prés (2)</t>
  </si>
  <si>
    <t>Les Invalides (2)</t>
  </si>
  <si>
    <t>Le Parc Montsouris B (3)</t>
  </si>
  <si>
    <t>Le Parc Montsouris A (3)</t>
  </si>
  <si>
    <t>Foyer La Seine (0)</t>
  </si>
  <si>
    <t>Foyer Rives de Seine (0)</t>
  </si>
  <si>
    <t>R'Yves 123 (2nd floor)</t>
  </si>
  <si>
    <t>COA</t>
  </si>
  <si>
    <t>Coat Check</t>
  </si>
  <si>
    <t>Le Bar des Arts (0)</t>
  </si>
  <si>
    <t>Dinner Buffet</t>
  </si>
  <si>
    <t>Le Jardins du Luxembourg - Le Patio (3)</t>
  </si>
  <si>
    <t>LUN</t>
  </si>
  <si>
    <t>Le pont de Sully (0)</t>
  </si>
  <si>
    <t>La Seine (0)</t>
  </si>
  <si>
    <t>Foyer Auditorium (-1)</t>
  </si>
  <si>
    <t>Le Parc Montsouris (3)</t>
  </si>
  <si>
    <t>Le Sénat (2)</t>
  </si>
  <si>
    <t>La Sorbonne C &amp; D (2)</t>
  </si>
  <si>
    <t>Duke Ellington (-1)</t>
  </si>
  <si>
    <t>M Room (2)</t>
  </si>
  <si>
    <t>La Sorbonne A &amp; B (2)</t>
  </si>
  <si>
    <t>Salon R'Yves (2nd floor)</t>
  </si>
  <si>
    <t>Foyer Rive Gauche (2)</t>
  </si>
  <si>
    <t>Foyer Jazz (-1)</t>
  </si>
  <si>
    <t>Le Jardin des Plantes (3)</t>
  </si>
  <si>
    <t>La Sorbonne A (2)</t>
  </si>
  <si>
    <t>La Sorbonne B (2)</t>
  </si>
  <si>
    <t>Lunch Buffet</t>
  </si>
  <si>
    <t>La Seine C (0)</t>
  </si>
  <si>
    <t>Le Pont des Arts C (0)</t>
  </si>
  <si>
    <t>Les Invalides A (2)</t>
  </si>
  <si>
    <t>Les Invalides B (2)</t>
  </si>
  <si>
    <t>Ella Fitzgerald A (-1)</t>
  </si>
  <si>
    <t>Le Pont de Sully A (0)</t>
  </si>
  <si>
    <t>Louis Armstrong C &amp; D (-1)</t>
  </si>
  <si>
    <t>Louis Armstrong A &amp; B (-1)</t>
  </si>
  <si>
    <t>La Seine A &amp; B (0)</t>
  </si>
  <si>
    <t>Le Pont des Arts B (0)</t>
  </si>
  <si>
    <t>Le Pont des Arts A + Extensions (0)</t>
  </si>
  <si>
    <t>Miles Davis B (-1)</t>
  </si>
  <si>
    <t>Miles Davis C (-1)</t>
  </si>
  <si>
    <t>Le Pont de Sully B (0)</t>
  </si>
  <si>
    <t>Ella Fitzgerald B (-1)</t>
  </si>
  <si>
    <t>Saint Germain des Prés A (2)</t>
  </si>
  <si>
    <t>Saint Germain des Prés B (2)</t>
  </si>
  <si>
    <t>Le Jardin du Luxembourg A, B, D &amp; E - Extensions (3)</t>
  </si>
  <si>
    <t>Le Jardin du Luxembourg D (3)</t>
  </si>
  <si>
    <t>Le Jardin du Luxembourg E (3)</t>
  </si>
  <si>
    <t>Le Jardin du Luxembourg B (3)</t>
  </si>
  <si>
    <t>*Louis Armstrong A &amp; B</t>
  </si>
  <si>
    <t>Le Jardin du Luxembourg A (3)</t>
  </si>
  <si>
    <t>Le Jardin du Luxembourg C - Extension (3)</t>
  </si>
  <si>
    <t>Le Patio (3)</t>
  </si>
  <si>
    <t>Hall Congrès (0)</t>
  </si>
  <si>
    <t>Les Clubs de Jazz, level -1</t>
  </si>
  <si>
    <t>Quartiers Rive Gauche, level 2</t>
  </si>
  <si>
    <t>Executive Lounge</t>
  </si>
  <si>
    <t>STO</t>
  </si>
  <si>
    <t>Salle NON UTILISEE</t>
  </si>
  <si>
    <t>Foyer Les Arts (0)</t>
  </si>
  <si>
    <t>REC</t>
  </si>
  <si>
    <t>R'Yves Bar</t>
  </si>
  <si>
    <t>Bagagerie</t>
  </si>
  <si>
    <t>TED</t>
  </si>
  <si>
    <t>Le Pont des Arts + Extensions (0)</t>
  </si>
  <si>
    <t>Démontage</t>
  </si>
  <si>
    <t>COC</t>
  </si>
  <si>
    <t>Miles Davis (-1)</t>
  </si>
  <si>
    <t>DID</t>
  </si>
  <si>
    <t>Dîner Dansant</t>
  </si>
  <si>
    <t>Meeting</t>
  </si>
  <si>
    <t>Louis Armstrong C (-1)</t>
  </si>
  <si>
    <t>Louis Armstrong D (-1)</t>
  </si>
  <si>
    <t>Louis Armstrong B (-1)</t>
  </si>
  <si>
    <t>Louis Armstrong A (-1)</t>
  </si>
  <si>
    <t>Le Pont des Arts A (0)</t>
  </si>
  <si>
    <t>R'Yves 1 (2nd flloor)</t>
  </si>
  <si>
    <t>La Sorbonne D (2)</t>
  </si>
  <si>
    <t>REH</t>
  </si>
  <si>
    <t>Rehearsal</t>
  </si>
  <si>
    <t>Aperitif</t>
  </si>
  <si>
    <t>Le Jardin du Luxembourg (3)</t>
  </si>
  <si>
    <t>La Sorbonne C (2)</t>
  </si>
  <si>
    <t>COR</t>
  </si>
  <si>
    <t>Cocktail Rounds</t>
  </si>
  <si>
    <t>Dinner</t>
  </si>
  <si>
    <t>La Seine + Extensions (0)</t>
  </si>
  <si>
    <t>General Session</t>
  </si>
  <si>
    <t>REG</t>
  </si>
  <si>
    <t>Registration</t>
  </si>
  <si>
    <t>INM</t>
  </si>
  <si>
    <t>La Seine A &amp; B - Extensions (0)</t>
  </si>
  <si>
    <t>Cocktail Reception</t>
  </si>
  <si>
    <t>EXH</t>
  </si>
  <si>
    <t>La Seine C - Le Pont des Arts - Foyer Rives de Seine (0)</t>
  </si>
  <si>
    <t>Auditorium</t>
  </si>
  <si>
    <t>Le Jardin du Luxembourg A &amp; B (3)</t>
  </si>
  <si>
    <t>R'Yves 3 (2nd floor)</t>
  </si>
  <si>
    <t>Exposition</t>
  </si>
  <si>
    <t>Lunch</t>
  </si>
  <si>
    <t>R'Yves 1+2 (2nd floor)</t>
  </si>
  <si>
    <t>PCM</t>
  </si>
  <si>
    <t>Pre-Convention Meeting</t>
  </si>
  <si>
    <t>Foyer Rives de Seine - Le Pont des Arts (0)</t>
  </si>
  <si>
    <t>Symposium 1</t>
  </si>
  <si>
    <t>La Seine C - Le Pont des Arts - Foyers Seine C &amp; Arts (0)</t>
  </si>
  <si>
    <t>DAN</t>
  </si>
  <si>
    <t>Le Pont des Arts B &amp; C (0)</t>
  </si>
  <si>
    <t>Foyer Auditorium - Charlie Parker (-1)</t>
  </si>
  <si>
    <t>Cocktail</t>
  </si>
  <si>
    <t>R'Yves 2 (2nd floor)</t>
  </si>
  <si>
    <t>Le Jardin du Luxembourg A, B &amp; C - Extensions (3)</t>
  </si>
  <si>
    <t>Le Jardin du Luxembourg C (3)</t>
  </si>
  <si>
    <t>Foyer Rives de Seine+Le Pont des Arts (0)</t>
  </si>
  <si>
    <t>Le Jardin du Luxembourg - Jardin des Plantes (3)</t>
  </si>
  <si>
    <t>Le Jardin du Luxembourg A &amp; B + extensions (3)</t>
  </si>
  <si>
    <t>Le Jardin du Luxembourg A &amp; D + Extensions (3)</t>
  </si>
  <si>
    <t>La Sorbonne (2)</t>
  </si>
  <si>
    <t>Extension La Seine B (0)</t>
  </si>
  <si>
    <t>Foyer La Seine C (0)</t>
  </si>
  <si>
    <t>La Sorbonne A, B &amp; C (2)</t>
  </si>
  <si>
    <t>Soirée dansante</t>
  </si>
  <si>
    <t>Le Patio 1 (3)</t>
  </si>
  <si>
    <t>Louis Armstrong - Extensions (-1)</t>
  </si>
  <si>
    <t>Le Jardin du Luxembourg D &amp; E (3)</t>
  </si>
  <si>
    <t>LEVEL 1 (La rotonde)</t>
  </si>
  <si>
    <t>Foyer La Seine A (0)</t>
  </si>
  <si>
    <t>Foyer La Seine B &amp; C (0)</t>
  </si>
  <si>
    <t>La Seine C - Extensions (0)</t>
  </si>
  <si>
    <t>Le Pont des Arts A &amp; B (0)</t>
  </si>
  <si>
    <t>La Seine A &amp; B - Foyers Seine A &amp; B (-1)</t>
  </si>
  <si>
    <t>Le Jardin du Luxembourg A, B &amp; C (3)</t>
  </si>
  <si>
    <t>Foyer La Seine A &amp; B (0)</t>
  </si>
  <si>
    <t>Bisou-Bisou A</t>
  </si>
  <si>
    <t>Les Jardins, Level 3</t>
  </si>
  <si>
    <t>CLO</t>
  </si>
  <si>
    <t>Louis Armstrong &amp; Ella Fitzgerald (-1)</t>
  </si>
  <si>
    <t>24 Hour Hold</t>
  </si>
  <si>
    <t>SPR</t>
  </si>
  <si>
    <t>Speaker Room</t>
  </si>
  <si>
    <t>La Seine B &amp; C (0)</t>
  </si>
  <si>
    <t>La Seine A (0)</t>
  </si>
  <si>
    <t>Foyer Rives de Seine - Pont des Arts A &amp; B (0)</t>
  </si>
  <si>
    <t>La Seine B (0)</t>
  </si>
  <si>
    <t>La Seine - Foyer La Seine (0)</t>
  </si>
  <si>
    <t>Miles Davis A &amp; B (-1)</t>
  </si>
  <si>
    <t>Board Meeting</t>
  </si>
  <si>
    <t>La Seine A - Foyers Seine A &amp; B (0)</t>
  </si>
  <si>
    <t>La Seine A - Foyer La Seine (0)</t>
  </si>
  <si>
    <t>Extension La Seine C (0)</t>
  </si>
  <si>
    <t>Foyer Auditorium - Charlie Parker - Louis Amstrong A &amp; B (-1)</t>
  </si>
  <si>
    <t>MEL</t>
  </si>
  <si>
    <t>Meeting / Lunch</t>
  </si>
  <si>
    <t>La Seine B &amp; C + Foyer La Seine (0)</t>
  </si>
  <si>
    <t>Bisou-Bisou B</t>
  </si>
  <si>
    <t>Le Jardin du Luxembourg B+C+E+Foyer</t>
  </si>
  <si>
    <t>CHG</t>
  </si>
  <si>
    <t>Reception</t>
  </si>
  <si>
    <t>RED</t>
  </si>
  <si>
    <t>Notre Dame</t>
  </si>
  <si>
    <t>Wedding Dinner</t>
  </si>
  <si>
    <t>La Seine A - Extensions (0)</t>
  </si>
  <si>
    <t>BAC</t>
  </si>
  <si>
    <t>Backup Space</t>
  </si>
  <si>
    <t>Le Pont des Arts A - Foyer Les Rives de Seine (0)</t>
  </si>
  <si>
    <t>Le Jardin du Luxembourg B &amp; C (3)</t>
  </si>
  <si>
    <t>Louis Armstrong C &amp; D - Extensions (-1)</t>
  </si>
  <si>
    <t>Le Pont des Arts A &amp; B - Foyer Seine B &amp; C &amp; Arts (0)</t>
  </si>
  <si>
    <t>Le Pont des Arts A - Foyers les Arts - Foyer Seine C (0)</t>
  </si>
  <si>
    <t>Miles Davis - Foyer Jazz (-1)</t>
  </si>
  <si>
    <t>La Seine B &amp; C - Extensions (0)</t>
  </si>
  <si>
    <t>La Seine C - Foyer Rives de Seine (0)</t>
  </si>
  <si>
    <t>Louis Armstrong A &amp; C (-1)</t>
  </si>
  <si>
    <t>Foyer jardin du Luxembourg E (3)</t>
  </si>
  <si>
    <t>Plénière Franchise PSY</t>
  </si>
  <si>
    <t>Plénière de conclusion</t>
  </si>
  <si>
    <t>General session</t>
  </si>
  <si>
    <t>La Seine B &amp; C - le Ponts des Arts - Foyer Rives de Seine (0)</t>
  </si>
  <si>
    <t>MED</t>
  </si>
  <si>
    <t>Meeting / Dinner</t>
  </si>
  <si>
    <t>La Seine B &amp; C - Foyers Seine B &amp; C (0)</t>
  </si>
  <si>
    <t>La Seine - Le Pont des Arts - Foyer Rives de Seine (0)</t>
  </si>
  <si>
    <t>Louis Armstrong - Ella Fitzgerald - Foyer Jazz (-1)</t>
  </si>
  <si>
    <t>Cocktail reception</t>
  </si>
  <si>
    <t>Le Pont des Arts A &amp; B - Foyer les Arts - Foyer Seine C (0)</t>
  </si>
  <si>
    <t>RCR</t>
  </si>
  <si>
    <t>HOR</t>
  </si>
  <si>
    <t>Holding Room</t>
  </si>
  <si>
    <t>CER</t>
  </si>
  <si>
    <t>Cérémonie religieuse</t>
  </si>
  <si>
    <t>TRA</t>
  </si>
  <si>
    <t>Foyer Rive Gauche - La Sorbonne A (2)</t>
  </si>
  <si>
    <t>Le Jardin du Luxembourg A - Extensions (3)</t>
  </si>
  <si>
    <t>La Seine C - Foyer Seine C - Foyer les Arts (0)</t>
  </si>
  <si>
    <t>HOS</t>
  </si>
  <si>
    <t>Hospitality Room</t>
  </si>
  <si>
    <t>Bridge in Vacanza OPPTY M C62PA6 IT</t>
  </si>
  <si>
    <t>Level -1</t>
  </si>
  <si>
    <t>Level 3</t>
  </si>
  <si>
    <t>R'Yves</t>
  </si>
  <si>
    <t>Level 0</t>
  </si>
  <si>
    <t>Level 1</t>
  </si>
  <si>
    <t>Level 2</t>
  </si>
  <si>
    <t>AM</t>
  </si>
  <si>
    <t>PM</t>
  </si>
  <si>
    <t>EVENING</t>
  </si>
  <si>
    <t>NIGHT</t>
  </si>
  <si>
    <t>Month</t>
  </si>
  <si>
    <t>MONTH</t>
  </si>
  <si>
    <t>WE days</t>
  </si>
  <si>
    <t>weekdays</t>
  </si>
  <si>
    <t>TOTAL</t>
  </si>
  <si>
    <t>onglet orange</t>
  </si>
  <si>
    <t>ID</t>
  </si>
  <si>
    <t>EVENT ID</t>
  </si>
  <si>
    <t>CODE</t>
  </si>
  <si>
    <t>NAME</t>
  </si>
  <si>
    <t>FUNCTION SPACE</t>
  </si>
  <si>
    <t>STATUS</t>
  </si>
  <si>
    <t>START</t>
  </si>
  <si>
    <t>END</t>
  </si>
  <si>
    <t>DATE</t>
  </si>
  <si>
    <t>MKT CODE</t>
  </si>
  <si>
    <t>EVENT TYPE</t>
  </si>
  <si>
    <t>ACCOUNT</t>
  </si>
  <si>
    <t>WEL</t>
  </si>
  <si>
    <t>CAO</t>
  </si>
  <si>
    <t>FAS</t>
  </si>
  <si>
    <t>INT</t>
  </si>
  <si>
    <t>Casino</t>
  </si>
  <si>
    <t>Fashion Show</t>
  </si>
  <si>
    <t>Interview</t>
  </si>
  <si>
    <t>Wedding Lunch</t>
  </si>
  <si>
    <t>Recreation</t>
  </si>
  <si>
    <t>Reception / Danse</t>
  </si>
  <si>
    <t>Breakout room</t>
  </si>
  <si>
    <t>Changing room</t>
  </si>
  <si>
    <t>cloakroom - vestiaire</t>
  </si>
  <si>
    <t>Danse</t>
  </si>
  <si>
    <t>Exhibition</t>
  </si>
  <si>
    <t>Inhouse meeting</t>
  </si>
  <si>
    <t>Reception - danse</t>
  </si>
  <si>
    <t>Tear down</t>
  </si>
  <si>
    <t>Trade show</t>
  </si>
  <si>
    <t>Level 0 - CAO</t>
  </si>
  <si>
    <t>Level -1 - CAO</t>
  </si>
  <si>
    <t>Level 2 - CAO</t>
  </si>
  <si>
    <t>Level 3 - CAO</t>
  </si>
  <si>
    <t>R'Yves - CAO</t>
  </si>
  <si>
    <t>Level 1 - CAO</t>
  </si>
  <si>
    <t>Level 0 - COC</t>
  </si>
  <si>
    <t>Level -1 - COC</t>
  </si>
  <si>
    <t>Level 2 - COC</t>
  </si>
  <si>
    <t>Level 3 - COC</t>
  </si>
  <si>
    <t>R'Yves - COC</t>
  </si>
  <si>
    <t>Level 1 - COC</t>
  </si>
  <si>
    <t>Level 0 - COR</t>
  </si>
  <si>
    <t>Level -1 - COR</t>
  </si>
  <si>
    <t>Level 2 - COR</t>
  </si>
  <si>
    <t>Level 3 - COR</t>
  </si>
  <si>
    <t>R'Yves - COR</t>
  </si>
  <si>
    <t>Level 1 - COR</t>
  </si>
  <si>
    <t>Level 0 - DIB</t>
  </si>
  <si>
    <t>Level -1 - DIB</t>
  </si>
  <si>
    <t>Level 2 - DIB</t>
  </si>
  <si>
    <t>Level 3 - DIB</t>
  </si>
  <si>
    <t>R'Yves - DIB</t>
  </si>
  <si>
    <t>Level 1 - DIB</t>
  </si>
  <si>
    <t>Hotel - DIB</t>
  </si>
  <si>
    <t>Level 0 - DID</t>
  </si>
  <si>
    <t>Level -1 - DID</t>
  </si>
  <si>
    <t>Level 2 - DID</t>
  </si>
  <si>
    <t>Level 3 - DID</t>
  </si>
  <si>
    <t>R'Yves - DID</t>
  </si>
  <si>
    <t>Level 1 - DID</t>
  </si>
  <si>
    <t>Hotel - DID</t>
  </si>
  <si>
    <t>Level 0 - DIN</t>
  </si>
  <si>
    <t>Level -1 - DIN</t>
  </si>
  <si>
    <t>Level 2 - DIN</t>
  </si>
  <si>
    <t>Level 3 - DIN</t>
  </si>
  <si>
    <t>R'Yves - DIN</t>
  </si>
  <si>
    <t>Hotel - DIN</t>
  </si>
  <si>
    <t>Level 0 - MED</t>
  </si>
  <si>
    <t>Level -1 - MED</t>
  </si>
  <si>
    <t>Level 2 - MED</t>
  </si>
  <si>
    <t>Level 3 - MED</t>
  </si>
  <si>
    <t>R'Yves - MED</t>
  </si>
  <si>
    <t>Hotel - MED</t>
  </si>
  <si>
    <t>Level 0 - MEL</t>
  </si>
  <si>
    <t>Level -1 - MEL</t>
  </si>
  <si>
    <t>Level 2 - MEL</t>
  </si>
  <si>
    <t>Level 3 - MEL</t>
  </si>
  <si>
    <t>R'Yves - MEL</t>
  </si>
  <si>
    <t>Level 0 - RCR</t>
  </si>
  <si>
    <t>Level -1 - RCR</t>
  </si>
  <si>
    <t>Level 2 - RCR</t>
  </si>
  <si>
    <t>Level 3 - RCR</t>
  </si>
  <si>
    <t>R'Yves - RCR</t>
  </si>
  <si>
    <t>Level 0 - REC</t>
  </si>
  <si>
    <t>Level -1 - REC</t>
  </si>
  <si>
    <t>Level 2 - REC</t>
  </si>
  <si>
    <t>Level 3 - REC</t>
  </si>
  <si>
    <t>R'Yves - REC</t>
  </si>
  <si>
    <t>Level 0 - RED</t>
  </si>
  <si>
    <t>Level -1 - RED</t>
  </si>
  <si>
    <t>Level 2 - RED</t>
  </si>
  <si>
    <t>Level 3 - RED</t>
  </si>
  <si>
    <t>R'Yves - RED</t>
  </si>
  <si>
    <t>Level 0 - WED</t>
  </si>
  <si>
    <t>Level -1 - WED</t>
  </si>
  <si>
    <t>Level 2 - WED</t>
  </si>
  <si>
    <t>Level 3 - WED</t>
  </si>
  <si>
    <t>R'Yves - WED</t>
  </si>
  <si>
    <t>Level 0 - WEL</t>
  </si>
  <si>
    <t>Level -1 - WEL</t>
  </si>
  <si>
    <t>Level 2 - WEL</t>
  </si>
  <si>
    <t>Level 3 - WEL</t>
  </si>
  <si>
    <t>R'Yves - WEL</t>
  </si>
  <si>
    <t>catering</t>
  </si>
  <si>
    <t>Level 0 - BAC</t>
  </si>
  <si>
    <t>Level -1 - BAC</t>
  </si>
  <si>
    <t>Level 2 - BAC</t>
  </si>
  <si>
    <t>R'Yves - BAC</t>
  </si>
  <si>
    <t>Level 1 - BAC</t>
  </si>
  <si>
    <t>Hotel - BAC</t>
  </si>
  <si>
    <t>Level 0 - BOA</t>
  </si>
  <si>
    <t>Level -1 - BOA</t>
  </si>
  <si>
    <t>Level 2 - BOA</t>
  </si>
  <si>
    <t>R'Yves - BOA</t>
  </si>
  <si>
    <t>Level 1 - BOA</t>
  </si>
  <si>
    <t>Hotel - BOA</t>
  </si>
  <si>
    <t>Level 0 - BRK</t>
  </si>
  <si>
    <t>Level -1 - BRK</t>
  </si>
  <si>
    <t>Level 2 - BRK</t>
  </si>
  <si>
    <t>R'Yves - BRK</t>
  </si>
  <si>
    <t>Level 1 - BRK</t>
  </si>
  <si>
    <t>Hotel - BRK</t>
  </si>
  <si>
    <t>Level 0 - CER</t>
  </si>
  <si>
    <t>Level -1 - CER</t>
  </si>
  <si>
    <t>Level 2 - CER</t>
  </si>
  <si>
    <t>R'Yves - CER</t>
  </si>
  <si>
    <t>Level 1 - CER</t>
  </si>
  <si>
    <t>Hotel - CER</t>
  </si>
  <si>
    <t>Level 0 - CHG</t>
  </si>
  <si>
    <t>Level -1 - CHG</t>
  </si>
  <si>
    <t>Level 2 - CHG</t>
  </si>
  <si>
    <t>R'Yves - CHG</t>
  </si>
  <si>
    <t>Level 1 - CHG</t>
  </si>
  <si>
    <t>Hotel - CHG</t>
  </si>
  <si>
    <t>Level 0 - CLO</t>
  </si>
  <si>
    <t>Level -1 - CLO</t>
  </si>
  <si>
    <t>Level 2 - CLO</t>
  </si>
  <si>
    <t>R'Yves - CLO</t>
  </si>
  <si>
    <t>Level 1 - CLO</t>
  </si>
  <si>
    <t>Hotel - CLO</t>
  </si>
  <si>
    <t>Level 0 - COA</t>
  </si>
  <si>
    <t>Level -1 - COA</t>
  </si>
  <si>
    <t>Level 2 - COA</t>
  </si>
  <si>
    <t>R'Yves - COA</t>
  </si>
  <si>
    <t>Level 1 - COA</t>
  </si>
  <si>
    <t>Hotel - COA</t>
  </si>
  <si>
    <t>Level 0 - DAN</t>
  </si>
  <si>
    <t>Level -1 - DAN</t>
  </si>
  <si>
    <t>Level 2 - DAN</t>
  </si>
  <si>
    <t>R'Yves - DAN</t>
  </si>
  <si>
    <t>Level 1 - DAN</t>
  </si>
  <si>
    <t>Hotel - DAN</t>
  </si>
  <si>
    <t>Level 0 - EXH</t>
  </si>
  <si>
    <t>Level -1 - EXH</t>
  </si>
  <si>
    <t>Level 2 - EXH</t>
  </si>
  <si>
    <t>R'Yves - EXH</t>
  </si>
  <si>
    <t>Level 1 - EXH</t>
  </si>
  <si>
    <t>Hotel - EXH</t>
  </si>
  <si>
    <t>Level 0 - FAS</t>
  </si>
  <si>
    <t>Level -1 - FAS</t>
  </si>
  <si>
    <t>Level 2 - FAS</t>
  </si>
  <si>
    <t>R'Yves - FAS</t>
  </si>
  <si>
    <t>Level 1 - FAS</t>
  </si>
  <si>
    <t>Hotel - FAS</t>
  </si>
  <si>
    <t>Level 0 - GEN</t>
  </si>
  <si>
    <t>Level -1 - GEN</t>
  </si>
  <si>
    <t>Level 2 - GEN</t>
  </si>
  <si>
    <t>Level 3 - GEN</t>
  </si>
  <si>
    <t>R'Yves - GEN</t>
  </si>
  <si>
    <t>Level 1 - GEN</t>
  </si>
  <si>
    <t>Hotel - GEN</t>
  </si>
  <si>
    <t>Level 0 - HOR</t>
  </si>
  <si>
    <t>Level -1 - HOR</t>
  </si>
  <si>
    <t>Level 3 - HOR</t>
  </si>
  <si>
    <t>R'Yves - HOR</t>
  </si>
  <si>
    <t>Level 1 - HOR</t>
  </si>
  <si>
    <t>Hotel - HOR</t>
  </si>
  <si>
    <t>Level 0 - HOS</t>
  </si>
  <si>
    <t>Level -1 - HOS</t>
  </si>
  <si>
    <t>Level 2 - HOS</t>
  </si>
  <si>
    <t>Level 3 - HOS</t>
  </si>
  <si>
    <t>R'Yves - HOS</t>
  </si>
  <si>
    <t>Level 1 - HOS</t>
  </si>
  <si>
    <t>Hotel - HOS</t>
  </si>
  <si>
    <t>Level 0 - INM</t>
  </si>
  <si>
    <t>Level -1 - INM</t>
  </si>
  <si>
    <t>Level 2 - INM</t>
  </si>
  <si>
    <t>Level 3 - INM</t>
  </si>
  <si>
    <t>R'Yves - INM</t>
  </si>
  <si>
    <t>Level 1 - INM</t>
  </si>
  <si>
    <t>Hotel - INM</t>
  </si>
  <si>
    <t>Level 0 - INT</t>
  </si>
  <si>
    <t>Level -1 - INT</t>
  </si>
  <si>
    <t>Level 2 - INT</t>
  </si>
  <si>
    <t>R'Yves - INT</t>
  </si>
  <si>
    <t>Level 1 - INT</t>
  </si>
  <si>
    <t>Hotel - INT</t>
  </si>
  <si>
    <t>Level 0 - MET</t>
  </si>
  <si>
    <t>Level -1 - MET</t>
  </si>
  <si>
    <t>Level 2 - MET</t>
  </si>
  <si>
    <t>R'Yves - MET</t>
  </si>
  <si>
    <t>Level 1 - MET</t>
  </si>
  <si>
    <t>Hotel - MET</t>
  </si>
  <si>
    <t>Level 0 - OFI</t>
  </si>
  <si>
    <t>Level -1 - OFI</t>
  </si>
  <si>
    <t>Level 2 - OFI</t>
  </si>
  <si>
    <t>R'Yves - OFI</t>
  </si>
  <si>
    <t>Level 1 - OFI</t>
  </si>
  <si>
    <t>Hotel - OFI</t>
  </si>
  <si>
    <t>Level 0 - PCM</t>
  </si>
  <si>
    <t>Level -1 - PCM</t>
  </si>
  <si>
    <t>Level 2 - PCM</t>
  </si>
  <si>
    <t>R'Yves - PCM</t>
  </si>
  <si>
    <t>Level 1 - PCM</t>
  </si>
  <si>
    <t>Hotel - PCM</t>
  </si>
  <si>
    <t>Level 0 - REH</t>
  </si>
  <si>
    <t>Level -1 - REH</t>
  </si>
  <si>
    <t>Level 2 - REH</t>
  </si>
  <si>
    <t>R'Yves - REH</t>
  </si>
  <si>
    <t>Level 1 - REH</t>
  </si>
  <si>
    <t>Hotel - REH</t>
  </si>
  <si>
    <t>Level 0 - SET</t>
  </si>
  <si>
    <t>Level -1 - SET</t>
  </si>
  <si>
    <t>Level 2 - SET</t>
  </si>
  <si>
    <t>R'Yves - SET</t>
  </si>
  <si>
    <t>Level 1 - SET</t>
  </si>
  <si>
    <t>Hotel - SET</t>
  </si>
  <si>
    <t>Level 0 - SPR</t>
  </si>
  <si>
    <t>Level -1 - SPR</t>
  </si>
  <si>
    <t>Level 2 - SPR</t>
  </si>
  <si>
    <t>R'Yves - SPR</t>
  </si>
  <si>
    <t>Level 1 - SPR</t>
  </si>
  <si>
    <t>Hotel - SPR</t>
  </si>
  <si>
    <t>Level 0 - STO</t>
  </si>
  <si>
    <t>Level -1 - STO</t>
  </si>
  <si>
    <t>Level 2 - STO</t>
  </si>
  <si>
    <t>Level 3 - STO</t>
  </si>
  <si>
    <t>R'Yves - STO</t>
  </si>
  <si>
    <t>Level 1 - STO</t>
  </si>
  <si>
    <t>Hotel - STO</t>
  </si>
  <si>
    <t>Level 0 - TED</t>
  </si>
  <si>
    <t>Level -1 - TED</t>
  </si>
  <si>
    <t>Level 2 - TED</t>
  </si>
  <si>
    <t>Level 3 - TED</t>
  </si>
  <si>
    <t>R'Yves - TED</t>
  </si>
  <si>
    <t>Level 1 - TED</t>
  </si>
  <si>
    <t>Hotel - TED</t>
  </si>
  <si>
    <t>Level 0 - TRA</t>
  </si>
  <si>
    <t>Level -1 - TRA</t>
  </si>
  <si>
    <t>Level 2 - TRA</t>
  </si>
  <si>
    <t>Level 3 - TRA</t>
  </si>
  <si>
    <t>R'Yves - TRA</t>
  </si>
  <si>
    <t>Level 1 - TRA</t>
  </si>
  <si>
    <t>Hotel - TRA</t>
  </si>
  <si>
    <t>Level 0 - 24</t>
  </si>
  <si>
    <t>Level -1 - 24</t>
  </si>
  <si>
    <t>Level 3 - 24</t>
  </si>
  <si>
    <t>R'Yves - 24</t>
  </si>
  <si>
    <t>Level 1 - 24</t>
  </si>
  <si>
    <t>Hotel - 24</t>
  </si>
  <si>
    <t>meeting</t>
  </si>
  <si>
    <t>Level 3 - LUB</t>
  </si>
  <si>
    <t>Level 3 - LUN</t>
  </si>
  <si>
    <t>R'Yves - LUN</t>
  </si>
  <si>
    <t>FABC</t>
  </si>
  <si>
    <t>SABC</t>
  </si>
  <si>
    <t>SABCEXT</t>
  </si>
  <si>
    <t>SAEXT</t>
  </si>
  <si>
    <t>SAB</t>
  </si>
  <si>
    <t>SA</t>
  </si>
  <si>
    <t>SBCEXT</t>
  </si>
  <si>
    <t>SBC - FSBC</t>
  </si>
  <si>
    <t>SBC</t>
  </si>
  <si>
    <t>SBC - FSABC</t>
  </si>
  <si>
    <t>SB</t>
  </si>
  <si>
    <t>SCEXT</t>
  </si>
  <si>
    <t>SC</t>
  </si>
  <si>
    <t>PSAB</t>
  </si>
  <si>
    <t>PSA</t>
  </si>
  <si>
    <t>PSB</t>
  </si>
  <si>
    <t>PABC</t>
  </si>
  <si>
    <t>PABCEXT</t>
  </si>
  <si>
    <t>PA - FABC</t>
  </si>
  <si>
    <t>PAB</t>
  </si>
  <si>
    <t>PA</t>
  </si>
  <si>
    <t>PAEXT</t>
  </si>
  <si>
    <t>PBC</t>
  </si>
  <si>
    <t>PC</t>
  </si>
  <si>
    <t>LEVEL0</t>
  </si>
  <si>
    <t>FSBC</t>
  </si>
  <si>
    <t>Seine A</t>
  </si>
  <si>
    <t>SAEXT - SBEXT</t>
  </si>
  <si>
    <t>SBEXT</t>
  </si>
  <si>
    <t>Seine B</t>
  </si>
  <si>
    <t>Seine C</t>
  </si>
  <si>
    <t>Pont des Arts A</t>
  </si>
  <si>
    <t>Pont des Arts B</t>
  </si>
  <si>
    <t>Pont des Arts C</t>
  </si>
  <si>
    <t>FSABC</t>
  </si>
  <si>
    <t>SC - PABC - FSABC</t>
  </si>
  <si>
    <t>SC - FSABC</t>
  </si>
  <si>
    <t>PB</t>
  </si>
  <si>
    <t>FSABC - PABC</t>
  </si>
  <si>
    <t>FSABC - PAB</t>
  </si>
  <si>
    <t>SFSABC</t>
  </si>
  <si>
    <t>SABC - PABC - FSABC</t>
  </si>
  <si>
    <t>SBC - PABC - FSABC</t>
  </si>
  <si>
    <t>Foyer Rives de Seine</t>
  </si>
  <si>
    <t>Foyer La Seine A</t>
  </si>
  <si>
    <t>Le Bar des Arts</t>
  </si>
  <si>
    <t>La Sorbonne B &amp; C (2)</t>
  </si>
  <si>
    <t>La Sorbonne B, C &amp; D (2)</t>
  </si>
  <si>
    <t>Charlie Parker</t>
  </si>
  <si>
    <t>Duke Ellington</t>
  </si>
  <si>
    <t>Ella Fitzgerald A</t>
  </si>
  <si>
    <t>Ella Fitzgerald B</t>
  </si>
  <si>
    <t>Foyer Auditorium</t>
  </si>
  <si>
    <t>Louis Armstrong A</t>
  </si>
  <si>
    <t>Louis Armstrong B</t>
  </si>
  <si>
    <t>Foyer Jazz</t>
  </si>
  <si>
    <t>Louis Armstrong C</t>
  </si>
  <si>
    <t>Louis Armstrong D</t>
  </si>
  <si>
    <t>Miles Davis A</t>
  </si>
  <si>
    <t>Miles Davis B</t>
  </si>
  <si>
    <t>Miles Davis C</t>
  </si>
  <si>
    <t>Foyer Rive Gauche</t>
  </si>
  <si>
    <t>La Sorbonne A</t>
  </si>
  <si>
    <t>La Sorbonne B</t>
  </si>
  <si>
    <t>La Sorbonne C</t>
  </si>
  <si>
    <t>La Sorbonne D</t>
  </si>
  <si>
    <t>Le Sénat</t>
  </si>
  <si>
    <t>Les Invalides A</t>
  </si>
  <si>
    <t>Les Invalides B</t>
  </si>
  <si>
    <t>M Room</t>
  </si>
  <si>
    <t>Saint-Germain des Prés A</t>
  </si>
  <si>
    <t>Saint-Germain des Prés B</t>
  </si>
  <si>
    <t>Saint Michel</t>
  </si>
  <si>
    <t>Salon R'Yves</t>
  </si>
  <si>
    <t>Le Jardin des Plantes A</t>
  </si>
  <si>
    <t>Le Jardin des Plantes B</t>
  </si>
  <si>
    <t>Le Jardin du Luxembourg A</t>
  </si>
  <si>
    <t>Le Jardin du Luxembourg B</t>
  </si>
  <si>
    <t>Le Jardin du Luxembourg C</t>
  </si>
  <si>
    <t>Le Jardin du Luxembourg D</t>
  </si>
  <si>
    <t>Le Jardin du Luxembourg E</t>
  </si>
  <si>
    <t>Le Patio</t>
  </si>
  <si>
    <t>Le Parc Montsouris A</t>
  </si>
  <si>
    <t>Le Parc Montsouris B</t>
  </si>
  <si>
    <t>salles non attribuées dans répartition</t>
  </si>
  <si>
    <t>Foyer La Seine B (0)</t>
  </si>
  <si>
    <t>Foyer La Seine</t>
  </si>
  <si>
    <t>Foyer La Seine B</t>
  </si>
  <si>
    <t>Foyer La Seine C</t>
  </si>
  <si>
    <t>Pont de Sully A</t>
  </si>
  <si>
    <t>Pont de Sully B</t>
  </si>
  <si>
    <t>COPIER / COLLER LES DONNEES DE L'ONGLET DATAS (colonnes G à R) APRES AVOIR TRIE LA COLONNE "E" ET AVOIR CONSERVE UNIQUEMENT LES "YES"</t>
  </si>
  <si>
    <t>dom</t>
  </si>
  <si>
    <t>Axway</t>
  </si>
  <si>
    <t>GOODYEAR</t>
  </si>
  <si>
    <t>Pleniere Consumer</t>
  </si>
  <si>
    <t>Setup Pleniere</t>
  </si>
  <si>
    <t>Storage et Bagagerie Arrivee back up</t>
  </si>
  <si>
    <t>Division Moto</t>
  </si>
  <si>
    <t>Reunion Agricole</t>
  </si>
  <si>
    <t>Division Industrielle</t>
  </si>
  <si>
    <t>Pleniere</t>
  </si>
  <si>
    <t>Storage et Bagagerie Depart back up</t>
  </si>
  <si>
    <t>Seminaire National DOP ville</t>
  </si>
  <si>
    <t>Secretariat Vaccins</t>
  </si>
  <si>
    <t>Montage pleniere</t>
  </si>
  <si>
    <t>Sous-commission</t>
  </si>
  <si>
    <t>Dîner des Régions</t>
  </si>
  <si>
    <t>Plénière d'Ouverture</t>
  </si>
  <si>
    <t>Accès à la salle des DR</t>
  </si>
  <si>
    <t>Mise en place / distribution cartons</t>
  </si>
  <si>
    <t>Salles NON UTILISEES</t>
  </si>
  <si>
    <t>SALLE NON UTILISEE</t>
  </si>
  <si>
    <t>Vestiaires soirée</t>
  </si>
  <si>
    <t>Bagagerie départs</t>
  </si>
  <si>
    <t>Plénière BU MI/ PSY / IMMUNO</t>
  </si>
  <si>
    <t>Plénière BU ONCO / HEMATO</t>
  </si>
  <si>
    <t>Plénière Président( 14h -16h30) et cocktail dînatoire</t>
  </si>
  <si>
    <t>Plénière VIH  (9h - 13h)</t>
  </si>
  <si>
    <t>Non utilisée</t>
  </si>
  <si>
    <t>Plénière BU VIRO</t>
  </si>
  <si>
    <t>C.A.C.V.S. 2013</t>
  </si>
  <si>
    <t>Montage Exposition</t>
  </si>
  <si>
    <t>Montage La Seine A</t>
  </si>
  <si>
    <t>Room B</t>
  </si>
  <si>
    <t>ROOM B</t>
  </si>
  <si>
    <t>APAC</t>
  </si>
  <si>
    <t>Marketing</t>
  </si>
  <si>
    <t>Dépose Bagages</t>
  </si>
  <si>
    <t>-</t>
  </si>
</sst>
</file>

<file path=xl/styles.xml><?xml version="1.0" encoding="utf-8"?>
<styleSheet xmlns="http://schemas.openxmlformats.org/spreadsheetml/2006/main">
  <numFmts count="3">
    <numFmt numFmtId="164" formatCode="dd/mm/yy"/>
    <numFmt numFmtId="165" formatCode="dd/mm/yy;@"/>
    <numFmt numFmtId="166" formatCode="#,##0\ &quot;€&quot;"/>
  </numFmts>
  <fonts count="31">
    <font>
      <sz val="10"/>
      <color rgb="FF000000"/>
      <name val="Arial"/>
      <family val="2"/>
      <charset val="1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  <charset val="1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theme="0"/>
      <name val="Arial"/>
      <family val="2"/>
    </font>
    <font>
      <b/>
      <sz val="10"/>
      <color rgb="FFFF0000"/>
      <name val="Arial"/>
      <family val="2"/>
    </font>
    <font>
      <sz val="10"/>
      <color rgb="FFA0101E"/>
      <name val="Arial"/>
      <family val="2"/>
    </font>
    <font>
      <b/>
      <sz val="11"/>
      <color theme="9" tint="0.59999389629810485"/>
      <name val="Arial"/>
      <family val="2"/>
    </font>
    <font>
      <sz val="10"/>
      <name val="Arial"/>
      <family val="2"/>
    </font>
    <font>
      <b/>
      <sz val="10"/>
      <color rgb="FFC00000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rgb="FFE6E0EC"/>
        <bgColor rgb="FFFFFFFF"/>
      </patternFill>
    </fill>
    <fill>
      <patternFill patternType="solid">
        <fgColor rgb="FF00FF0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DFCC0"/>
        <bgColor indexed="64"/>
      </patternFill>
    </fill>
    <fill>
      <patternFill patternType="solid">
        <fgColor rgb="FFF7CDA3"/>
        <bgColor indexed="64"/>
      </patternFill>
    </fill>
    <fill>
      <patternFill patternType="solid">
        <fgColor rgb="FF97BAFF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499984740745262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74">
    <xf numFmtId="0" fontId="0" fillId="0" borderId="0"/>
    <xf numFmtId="0" fontId="17" fillId="10" borderId="7" applyNumberFormat="0" applyAlignment="0" applyProtection="0"/>
    <xf numFmtId="0" fontId="16" fillId="0" borderId="6" applyNumberFormat="0" applyFill="0" applyAlignment="0" applyProtection="0"/>
    <xf numFmtId="0" fontId="15" fillId="9" borderId="4" applyNumberFormat="0" applyAlignment="0" applyProtection="0"/>
    <xf numFmtId="0" fontId="14" fillId="9" borderId="5" applyNumberFormat="0" applyAlignment="0" applyProtection="0"/>
    <xf numFmtId="0" fontId="13" fillId="8" borderId="4" applyNumberFormat="0" applyAlignment="0" applyProtection="0"/>
    <xf numFmtId="0" fontId="12" fillId="7" borderId="0" applyNumberFormat="0" applyBorder="0" applyAlignment="0" applyProtection="0"/>
    <xf numFmtId="0" fontId="11" fillId="6" borderId="0" applyNumberFormat="0" applyBorder="0" applyAlignment="0" applyProtection="0"/>
    <xf numFmtId="0" fontId="10" fillId="5" borderId="0" applyNumberFormat="0" applyBorder="0" applyAlignment="0" applyProtection="0"/>
    <xf numFmtId="0" fontId="9" fillId="0" borderId="0" applyNumberFormat="0" applyFill="0" applyBorder="0" applyAlignment="0" applyProtection="0"/>
    <xf numFmtId="0" fontId="9" fillId="0" borderId="3" applyNumberFormat="0" applyFill="0" applyAlignment="0" applyProtection="0"/>
    <xf numFmtId="0" fontId="8" fillId="0" borderId="2" applyNumberFormat="0" applyFill="0" applyAlignment="0" applyProtection="0"/>
    <xf numFmtId="0" fontId="7" fillId="0" borderId="1" applyNumberFormat="0" applyFill="0" applyAlignment="0" applyProtection="0"/>
    <xf numFmtId="0" fontId="6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21" fillId="35" borderId="0" applyNumberFormat="0" applyBorder="0" applyAlignment="0" applyProtection="0"/>
    <xf numFmtId="0" fontId="4" fillId="0" borderId="0"/>
    <xf numFmtId="0" fontId="4" fillId="11" borderId="8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2" fillId="0" borderId="0"/>
    <xf numFmtId="0" fontId="2" fillId="0" borderId="0"/>
    <xf numFmtId="0" fontId="2" fillId="11" borderId="8" applyNumberFormat="0" applyFont="0" applyAlignment="0" applyProtection="0"/>
    <xf numFmtId="9" fontId="22" fillId="0" borderId="0" applyFont="0" applyFill="0" applyBorder="0" applyAlignment="0" applyProtection="0"/>
    <xf numFmtId="0" fontId="1" fillId="0" borderId="0"/>
    <xf numFmtId="0" fontId="1" fillId="11" borderId="8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17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20" fontId="0" fillId="3" borderId="0" xfId="0" applyNumberFormat="1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20" fontId="0" fillId="4" borderId="0" xfId="0" applyNumberFormat="1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20" fontId="0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0" xfId="41" applyFill="1" applyAlignment="1">
      <alignment horizontal="left" vertical="center"/>
    </xf>
    <xf numFmtId="0" fontId="0" fillId="36" borderId="0" xfId="0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23" fillId="36" borderId="0" xfId="0" applyFont="1" applyFill="1" applyAlignment="1">
      <alignment horizontal="center" vertical="center"/>
    </xf>
    <xf numFmtId="0" fontId="0" fillId="44" borderId="16" xfId="0" applyFill="1" applyBorder="1" applyAlignment="1">
      <alignment horizontal="center" vertical="center"/>
    </xf>
    <xf numFmtId="0" fontId="4" fillId="38" borderId="17" xfId="41" applyFill="1" applyBorder="1" applyAlignment="1">
      <alignment horizontal="left" vertical="center"/>
    </xf>
    <xf numFmtId="0" fontId="0" fillId="44" borderId="18" xfId="0" applyFill="1" applyBorder="1" applyAlignment="1">
      <alignment horizontal="center" vertical="center"/>
    </xf>
    <xf numFmtId="0" fontId="4" fillId="38" borderId="19" xfId="41" applyFill="1" applyBorder="1" applyAlignment="1">
      <alignment horizontal="left" vertical="center"/>
    </xf>
    <xf numFmtId="0" fontId="0" fillId="44" borderId="20" xfId="0" applyFill="1" applyBorder="1" applyAlignment="1">
      <alignment horizontal="center" vertical="center"/>
    </xf>
    <xf numFmtId="0" fontId="4" fillId="38" borderId="21" xfId="41" applyFill="1" applyBorder="1" applyAlignment="1">
      <alignment horizontal="left" vertical="center"/>
    </xf>
    <xf numFmtId="0" fontId="0" fillId="39" borderId="16" xfId="0" applyFill="1" applyBorder="1" applyAlignment="1">
      <alignment horizontal="center" vertical="center"/>
    </xf>
    <xf numFmtId="0" fontId="0" fillId="39" borderId="18" xfId="0" applyFill="1" applyBorder="1" applyAlignment="1">
      <alignment horizontal="center" vertical="center"/>
    </xf>
    <xf numFmtId="0" fontId="0" fillId="39" borderId="20" xfId="0" applyFill="1" applyBorder="1" applyAlignment="1">
      <alignment horizontal="center" vertical="center"/>
    </xf>
    <xf numFmtId="0" fontId="0" fillId="41" borderId="22" xfId="0" applyFill="1" applyBorder="1" applyAlignment="1">
      <alignment horizontal="center" vertical="center"/>
    </xf>
    <xf numFmtId="0" fontId="4" fillId="38" borderId="23" xfId="41" applyFill="1" applyBorder="1" applyAlignment="1">
      <alignment horizontal="left" vertical="center"/>
    </xf>
    <xf numFmtId="0" fontId="0" fillId="45" borderId="22" xfId="0" applyFill="1" applyBorder="1" applyAlignment="1">
      <alignment horizontal="center" vertical="center"/>
    </xf>
    <xf numFmtId="0" fontId="0" fillId="43" borderId="16" xfId="0" applyFill="1" applyBorder="1" applyAlignment="1">
      <alignment horizontal="center" vertical="center"/>
    </xf>
    <xf numFmtId="0" fontId="0" fillId="43" borderId="18" xfId="0" applyFill="1" applyBorder="1" applyAlignment="1">
      <alignment horizontal="center" vertical="center"/>
    </xf>
    <xf numFmtId="0" fontId="0" fillId="43" borderId="20" xfId="0" applyFill="1" applyBorder="1" applyAlignment="1">
      <alignment horizontal="center" vertical="center"/>
    </xf>
    <xf numFmtId="0" fontId="0" fillId="42" borderId="16" xfId="0" applyFill="1" applyBorder="1" applyAlignment="1">
      <alignment horizontal="center" vertical="center"/>
    </xf>
    <xf numFmtId="0" fontId="0" fillId="42" borderId="18" xfId="0" applyFill="1" applyBorder="1" applyAlignment="1">
      <alignment horizontal="center" vertical="center"/>
    </xf>
    <xf numFmtId="0" fontId="0" fillId="40" borderId="16" xfId="0" applyFill="1" applyBorder="1" applyAlignment="1">
      <alignment horizontal="center" vertical="center"/>
    </xf>
    <xf numFmtId="0" fontId="0" fillId="40" borderId="18" xfId="0" applyFill="1" applyBorder="1" applyAlignment="1">
      <alignment horizontal="center" vertical="center"/>
    </xf>
    <xf numFmtId="0" fontId="0" fillId="40" borderId="20" xfId="0" applyFill="1" applyBorder="1" applyAlignment="1">
      <alignment horizontal="center" vertical="center"/>
    </xf>
    <xf numFmtId="0" fontId="4" fillId="42" borderId="19" xfId="41" applyFill="1" applyBorder="1" applyAlignment="1">
      <alignment horizontal="left" vertical="center"/>
    </xf>
    <xf numFmtId="0" fontId="23" fillId="36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23" fillId="40" borderId="31" xfId="0" applyFont="1" applyFill="1" applyBorder="1" applyAlignment="1">
      <alignment horizontal="center" vertical="center"/>
    </xf>
    <xf numFmtId="0" fontId="23" fillId="40" borderId="32" xfId="0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20" fontId="23" fillId="0" borderId="0" xfId="0" applyNumberFormat="1" applyFont="1" applyFill="1" applyAlignment="1">
      <alignment horizontal="center" vertical="center"/>
    </xf>
    <xf numFmtId="165" fontId="24" fillId="46" borderId="0" xfId="0" applyNumberFormat="1" applyFont="1" applyFill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3" fillId="0" borderId="0" xfId="0" applyFont="1" applyAlignment="1">
      <alignment horizontal="center" vertical="center"/>
    </xf>
    <xf numFmtId="0" fontId="20" fillId="46" borderId="16" xfId="41" applyFont="1" applyFill="1" applyBorder="1" applyAlignment="1">
      <alignment horizontal="left" vertical="center"/>
    </xf>
    <xf numFmtId="0" fontId="20" fillId="46" borderId="18" xfId="41" applyFont="1" applyFill="1" applyBorder="1" applyAlignment="1">
      <alignment horizontal="left" vertical="center"/>
    </xf>
    <xf numFmtId="0" fontId="20" fillId="0" borderId="0" xfId="41" applyFont="1" applyFill="1" applyAlignment="1">
      <alignment horizontal="left" vertical="center"/>
    </xf>
    <xf numFmtId="0" fontId="23" fillId="40" borderId="28" xfId="0" applyFont="1" applyFill="1" applyBorder="1" applyAlignment="1">
      <alignment horizontal="center" vertical="center"/>
    </xf>
    <xf numFmtId="0" fontId="23" fillId="49" borderId="0" xfId="0" applyFont="1" applyFill="1" applyBorder="1" applyAlignment="1">
      <alignment horizontal="center" vertical="center"/>
    </xf>
    <xf numFmtId="0" fontId="17" fillId="53" borderId="28" xfId="0" applyFont="1" applyFill="1" applyBorder="1" applyAlignment="1">
      <alignment horizontal="center" vertical="center"/>
    </xf>
    <xf numFmtId="165" fontId="25" fillId="53" borderId="0" xfId="0" applyNumberFormat="1" applyFont="1" applyFill="1" applyAlignment="1">
      <alignment horizontal="center" vertical="center"/>
    </xf>
    <xf numFmtId="0" fontId="17" fillId="54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7" fillId="56" borderId="28" xfId="0" applyFont="1" applyFill="1" applyBorder="1" applyAlignment="1">
      <alignment horizontal="center" vertical="center" wrapText="1"/>
    </xf>
    <xf numFmtId="0" fontId="17" fillId="56" borderId="23" xfId="0" applyFont="1" applyFill="1" applyBorder="1" applyAlignment="1">
      <alignment horizontal="center" vertical="center" wrapText="1"/>
    </xf>
    <xf numFmtId="166" fontId="23" fillId="0" borderId="0" xfId="0" applyNumberFormat="1" applyFont="1" applyAlignment="1">
      <alignment vertical="center"/>
    </xf>
    <xf numFmtId="166" fontId="23" fillId="0" borderId="0" xfId="0" applyNumberFormat="1" applyFont="1" applyFill="1" applyAlignment="1">
      <alignment vertical="center"/>
    </xf>
    <xf numFmtId="166" fontId="20" fillId="0" borderId="0" xfId="41" applyNumberFormat="1" applyFont="1" applyFill="1" applyAlignment="1">
      <alignment horizontal="left" vertical="center"/>
    </xf>
    <xf numFmtId="0" fontId="23" fillId="46" borderId="0" xfId="0" applyFont="1" applyFill="1" applyAlignment="1">
      <alignment vertical="center"/>
    </xf>
    <xf numFmtId="0" fontId="23" fillId="38" borderId="27" xfId="0" applyFont="1" applyFill="1" applyBorder="1" applyAlignment="1">
      <alignment horizontal="center" vertical="center"/>
    </xf>
    <xf numFmtId="0" fontId="5" fillId="48" borderId="0" xfId="0" applyFont="1" applyFill="1" applyAlignment="1">
      <alignment horizontal="center" vertical="center"/>
    </xf>
    <xf numFmtId="0" fontId="5" fillId="4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57" borderId="27" xfId="0" applyFont="1" applyFill="1" applyBorder="1" applyAlignment="1">
      <alignment horizontal="center" vertical="center" wrapText="1"/>
    </xf>
    <xf numFmtId="0" fontId="3" fillId="38" borderId="19" xfId="41" applyFont="1" applyFill="1" applyBorder="1" applyAlignment="1">
      <alignment horizontal="left" vertical="center"/>
    </xf>
    <xf numFmtId="0" fontId="22" fillId="41" borderId="18" xfId="56" applyFill="1" applyBorder="1" applyAlignment="1">
      <alignment horizontal="center" vertical="center"/>
    </xf>
    <xf numFmtId="0" fontId="22" fillId="45" borderId="18" xfId="56" applyFill="1" applyBorder="1" applyAlignment="1">
      <alignment horizontal="center" vertical="center"/>
    </xf>
    <xf numFmtId="0" fontId="2" fillId="38" borderId="17" xfId="57" applyFill="1" applyBorder="1" applyAlignment="1">
      <alignment horizontal="left" vertical="center"/>
    </xf>
    <xf numFmtId="0" fontId="22" fillId="44" borderId="18" xfId="56" applyFill="1" applyBorder="1" applyAlignment="1">
      <alignment horizontal="center" vertical="center"/>
    </xf>
    <xf numFmtId="0" fontId="2" fillId="38" borderId="19" xfId="57" applyFill="1" applyBorder="1" applyAlignment="1">
      <alignment horizontal="left" vertical="center"/>
    </xf>
    <xf numFmtId="0" fontId="22" fillId="39" borderId="18" xfId="56" applyFill="1" applyBorder="1" applyAlignment="1">
      <alignment horizontal="center" vertical="center"/>
    </xf>
    <xf numFmtId="0" fontId="22" fillId="43" borderId="18" xfId="56" applyFill="1" applyBorder="1" applyAlignment="1">
      <alignment horizontal="center" vertical="center"/>
    </xf>
    <xf numFmtId="0" fontId="22" fillId="42" borderId="16" xfId="56" applyFill="1" applyBorder="1" applyAlignment="1">
      <alignment horizontal="center" vertical="center"/>
    </xf>
    <xf numFmtId="0" fontId="22" fillId="42" borderId="18" xfId="56" applyFill="1" applyBorder="1" applyAlignment="1">
      <alignment horizontal="center" vertical="center"/>
    </xf>
    <xf numFmtId="0" fontId="22" fillId="40" borderId="18" xfId="56" applyFill="1" applyBorder="1" applyAlignment="1">
      <alignment horizontal="center" vertical="center"/>
    </xf>
    <xf numFmtId="0" fontId="0" fillId="42" borderId="0" xfId="0" applyFill="1" applyAlignment="1">
      <alignment vertical="center"/>
    </xf>
    <xf numFmtId="0" fontId="5" fillId="42" borderId="0" xfId="0" applyFont="1" applyFill="1" applyAlignment="1">
      <alignment vertical="center"/>
    </xf>
    <xf numFmtId="0" fontId="0" fillId="38" borderId="0" xfId="0" applyFill="1" applyAlignment="1">
      <alignment vertical="center"/>
    </xf>
    <xf numFmtId="0" fontId="0" fillId="38" borderId="0" xfId="0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" fillId="38" borderId="21" xfId="57" applyFill="1" applyBorder="1" applyAlignment="1">
      <alignment horizontal="left" vertical="center"/>
    </xf>
    <xf numFmtId="0" fontId="2" fillId="38" borderId="19" xfId="57" applyFont="1" applyFill="1" applyBorder="1" applyAlignment="1">
      <alignment horizontal="left" vertical="center"/>
    </xf>
    <xf numFmtId="0" fontId="2" fillId="0" borderId="0" xfId="57" applyFill="1" applyAlignment="1">
      <alignment horizontal="left" vertical="center"/>
    </xf>
    <xf numFmtId="0" fontId="2" fillId="38" borderId="23" xfId="57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" fillId="38" borderId="0" xfId="57" applyFill="1" applyBorder="1" applyAlignment="1">
      <alignment horizontal="left" vertical="center"/>
    </xf>
    <xf numFmtId="0" fontId="0" fillId="38" borderId="0" xfId="57" applyFont="1" applyFill="1" applyBorder="1" applyAlignment="1">
      <alignment horizontal="left" vertical="center"/>
    </xf>
    <xf numFmtId="0" fontId="2" fillId="42" borderId="0" xfId="57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 wrapText="1"/>
    </xf>
    <xf numFmtId="0" fontId="27" fillId="0" borderId="0" xfId="0" applyFont="1" applyAlignment="1">
      <alignment horizontal="center" vertical="center"/>
    </xf>
    <xf numFmtId="165" fontId="27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/>
    </xf>
    <xf numFmtId="164" fontId="27" fillId="0" borderId="0" xfId="0" applyNumberFormat="1" applyFont="1" applyBorder="1" applyAlignment="1">
      <alignment horizontal="left" vertical="center" wrapText="1"/>
    </xf>
    <xf numFmtId="20" fontId="27" fillId="0" borderId="0" xfId="0" applyNumberFormat="1" applyFont="1" applyAlignment="1">
      <alignment horizontal="center" vertical="center"/>
    </xf>
    <xf numFmtId="164" fontId="27" fillId="0" borderId="0" xfId="0" applyNumberFormat="1" applyFont="1" applyFill="1" applyBorder="1" applyAlignment="1">
      <alignment vertical="center" wrapText="1"/>
    </xf>
    <xf numFmtId="164" fontId="27" fillId="0" borderId="0" xfId="0" applyNumberFormat="1" applyFont="1" applyFill="1" applyBorder="1" applyAlignment="1">
      <alignment horizontal="left" vertical="center" wrapText="1"/>
    </xf>
    <xf numFmtId="20" fontId="27" fillId="0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165" fontId="27" fillId="0" borderId="0" xfId="0" applyNumberFormat="1" applyFont="1" applyFill="1" applyAlignment="1">
      <alignment horizontal="center" vertical="center"/>
    </xf>
    <xf numFmtId="0" fontId="27" fillId="0" borderId="0" xfId="41" applyFont="1" applyFill="1" applyAlignment="1">
      <alignment horizontal="center"/>
    </xf>
    <xf numFmtId="0" fontId="27" fillId="0" borderId="0" xfId="41" applyFont="1" applyFill="1" applyAlignment="1">
      <alignment horizontal="left"/>
    </xf>
    <xf numFmtId="0" fontId="27" fillId="38" borderId="0" xfId="41" applyFont="1" applyFill="1" applyAlignment="1">
      <alignment horizontal="left"/>
    </xf>
    <xf numFmtId="0" fontId="27" fillId="37" borderId="0" xfId="41" applyFont="1" applyFill="1" applyAlignment="1">
      <alignment horizontal="center"/>
    </xf>
    <xf numFmtId="20" fontId="27" fillId="37" borderId="0" xfId="41" applyNumberFormat="1" applyFont="1" applyFill="1" applyAlignment="1">
      <alignment horizontal="center"/>
    </xf>
    <xf numFmtId="165" fontId="27" fillId="37" borderId="0" xfId="41" applyNumberFormat="1" applyFont="1" applyFill="1" applyAlignment="1">
      <alignment horizontal="center"/>
    </xf>
    <xf numFmtId="0" fontId="27" fillId="0" borderId="0" xfId="41" applyFont="1" applyFill="1"/>
    <xf numFmtId="0" fontId="27" fillId="0" borderId="0" xfId="41" applyFont="1" applyAlignment="1">
      <alignment horizontal="center"/>
    </xf>
    <xf numFmtId="0" fontId="27" fillId="0" borderId="0" xfId="41" applyFont="1" applyAlignment="1">
      <alignment horizontal="left"/>
    </xf>
    <xf numFmtId="0" fontId="27" fillId="0" borderId="0" xfId="41" applyFont="1"/>
    <xf numFmtId="0" fontId="27" fillId="0" borderId="0" xfId="0" applyFont="1" applyAlignment="1">
      <alignment horizontal="left" vertical="center"/>
    </xf>
    <xf numFmtId="20" fontId="29" fillId="3" borderId="0" xfId="0" applyNumberFormat="1" applyFont="1" applyFill="1" applyAlignment="1">
      <alignment horizontal="center" vertical="center"/>
    </xf>
    <xf numFmtId="20" fontId="29" fillId="4" borderId="0" xfId="0" applyNumberFormat="1" applyFont="1" applyFill="1" applyAlignment="1">
      <alignment horizontal="center" vertical="center"/>
    </xf>
    <xf numFmtId="0" fontId="30" fillId="58" borderId="0" xfId="0" applyFont="1" applyFill="1" applyAlignment="1">
      <alignment horizontal="center" vertical="center"/>
    </xf>
    <xf numFmtId="0" fontId="20" fillId="48" borderId="24" xfId="41" applyFont="1" applyFill="1" applyBorder="1" applyAlignment="1">
      <alignment horizontal="center" vertical="center"/>
    </xf>
    <xf numFmtId="0" fontId="20" fillId="48" borderId="25" xfId="41" applyFont="1" applyFill="1" applyBorder="1" applyAlignment="1">
      <alignment horizontal="center" vertical="center"/>
    </xf>
    <xf numFmtId="0" fontId="20" fillId="48" borderId="26" xfId="41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3" fillId="40" borderId="36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21" fillId="55" borderId="0" xfId="41" applyFont="1" applyFill="1" applyAlignment="1">
      <alignment horizontal="left"/>
    </xf>
    <xf numFmtId="0" fontId="23" fillId="57" borderId="27" xfId="0" applyFont="1" applyFill="1" applyBorder="1" applyAlignment="1">
      <alignment horizontal="center" vertical="center" wrapText="1"/>
    </xf>
    <xf numFmtId="0" fontId="26" fillId="57" borderId="27" xfId="0" applyFont="1" applyFill="1" applyBorder="1" applyAlignment="1">
      <alignment horizontal="center" vertical="center" wrapText="1"/>
    </xf>
    <xf numFmtId="0" fontId="23" fillId="57" borderId="33" xfId="0" applyFont="1" applyFill="1" applyBorder="1" applyAlignment="1">
      <alignment horizontal="center" vertical="center" wrapText="1"/>
    </xf>
    <xf numFmtId="0" fontId="23" fillId="57" borderId="34" xfId="0" applyFont="1" applyFill="1" applyBorder="1" applyAlignment="1">
      <alignment horizontal="center" vertical="center" wrapText="1"/>
    </xf>
    <xf numFmtId="0" fontId="23" fillId="57" borderId="35" xfId="0" applyFont="1" applyFill="1" applyBorder="1" applyAlignment="1">
      <alignment horizontal="center" vertical="center" wrapText="1"/>
    </xf>
    <xf numFmtId="0" fontId="23" fillId="38" borderId="27" xfId="0" applyFont="1" applyFill="1" applyBorder="1" applyAlignment="1">
      <alignment horizontal="center" vertical="center"/>
    </xf>
    <xf numFmtId="0" fontId="23" fillId="46" borderId="18" xfId="0" applyFont="1" applyFill="1" applyBorder="1" applyAlignment="1">
      <alignment horizontal="center" vertical="center"/>
    </xf>
    <xf numFmtId="0" fontId="20" fillId="52" borderId="24" xfId="41" applyFont="1" applyFill="1" applyBorder="1" applyAlignment="1">
      <alignment horizontal="center" vertical="center"/>
    </xf>
    <xf numFmtId="0" fontId="20" fillId="52" borderId="25" xfId="41" applyFont="1" applyFill="1" applyBorder="1" applyAlignment="1">
      <alignment horizontal="center" vertical="center"/>
    </xf>
    <xf numFmtId="0" fontId="20" fillId="52" borderId="26" xfId="41" applyFont="1" applyFill="1" applyBorder="1" applyAlignment="1">
      <alignment horizontal="center" vertical="center"/>
    </xf>
    <xf numFmtId="0" fontId="20" fillId="51" borderId="24" xfId="41" applyFont="1" applyFill="1" applyBorder="1" applyAlignment="1">
      <alignment horizontal="center" vertical="center"/>
    </xf>
    <xf numFmtId="0" fontId="20" fillId="51" borderId="25" xfId="41" applyFont="1" applyFill="1" applyBorder="1" applyAlignment="1">
      <alignment horizontal="center" vertical="center"/>
    </xf>
    <xf numFmtId="0" fontId="20" fillId="51" borderId="26" xfId="41" applyFont="1" applyFill="1" applyBorder="1" applyAlignment="1">
      <alignment horizontal="center" vertical="center"/>
    </xf>
    <xf numFmtId="0" fontId="20" fillId="50" borderId="24" xfId="41" applyFont="1" applyFill="1" applyBorder="1" applyAlignment="1">
      <alignment horizontal="center" vertical="center"/>
    </xf>
    <xf numFmtId="0" fontId="20" fillId="50" borderId="25" xfId="41" applyFont="1" applyFill="1" applyBorder="1" applyAlignment="1">
      <alignment horizontal="center" vertical="center"/>
    </xf>
    <xf numFmtId="0" fontId="20" fillId="50" borderId="26" xfId="41" applyFont="1" applyFill="1" applyBorder="1" applyAlignment="1">
      <alignment horizontal="center" vertical="center"/>
    </xf>
    <xf numFmtId="0" fontId="20" fillId="50" borderId="24" xfId="41" applyFont="1" applyFill="1" applyBorder="1" applyAlignment="1">
      <alignment horizontal="center" vertical="center" wrapText="1"/>
    </xf>
    <xf numFmtId="0" fontId="20" fillId="50" borderId="25" xfId="41" applyFont="1" applyFill="1" applyBorder="1" applyAlignment="1">
      <alignment horizontal="center" vertical="center" wrapText="1"/>
    </xf>
    <xf numFmtId="0" fontId="20" fillId="50" borderId="26" xfId="41" applyFont="1" applyFill="1" applyBorder="1" applyAlignment="1">
      <alignment horizontal="center" vertical="center" wrapText="1"/>
    </xf>
    <xf numFmtId="0" fontId="20" fillId="48" borderId="24" xfId="41" applyFont="1" applyFill="1" applyBorder="1" applyAlignment="1">
      <alignment horizontal="center" vertical="center"/>
    </xf>
    <xf numFmtId="0" fontId="20" fillId="48" borderId="25" xfId="41" applyFont="1" applyFill="1" applyBorder="1" applyAlignment="1">
      <alignment horizontal="center" vertical="center"/>
    </xf>
    <xf numFmtId="0" fontId="20" fillId="48" borderId="26" xfId="41" applyFont="1" applyFill="1" applyBorder="1" applyAlignment="1">
      <alignment horizontal="center" vertical="center"/>
    </xf>
    <xf numFmtId="0" fontId="20" fillId="48" borderId="24" xfId="41" applyFont="1" applyFill="1" applyBorder="1" applyAlignment="1">
      <alignment horizontal="center" vertical="center" wrapText="1"/>
    </xf>
    <xf numFmtId="0" fontId="20" fillId="48" borderId="25" xfId="41" applyFont="1" applyFill="1" applyBorder="1" applyAlignment="1">
      <alignment horizontal="center" vertical="center" wrapText="1"/>
    </xf>
    <xf numFmtId="0" fontId="20" fillId="48" borderId="26" xfId="4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47" borderId="0" xfId="0" applyFill="1" applyAlignment="1">
      <alignment horizontal="center" vertical="center"/>
    </xf>
    <xf numFmtId="0" fontId="28" fillId="55" borderId="0" xfId="0" applyFont="1" applyFill="1" applyAlignment="1">
      <alignment horizontal="center" vertical="center"/>
    </xf>
    <xf numFmtId="166" fontId="20" fillId="48" borderId="24" xfId="41" applyNumberFormat="1" applyFont="1" applyFill="1" applyBorder="1" applyAlignment="1">
      <alignment horizontal="center" vertical="center"/>
    </xf>
    <xf numFmtId="166" fontId="20" fillId="48" borderId="25" xfId="41" applyNumberFormat="1" applyFont="1" applyFill="1" applyBorder="1" applyAlignment="1">
      <alignment horizontal="center" vertical="center"/>
    </xf>
    <xf numFmtId="166" fontId="20" fillId="48" borderId="26" xfId="41" applyNumberFormat="1" applyFont="1" applyFill="1" applyBorder="1" applyAlignment="1">
      <alignment horizontal="center" vertical="center"/>
    </xf>
    <xf numFmtId="0" fontId="23" fillId="48" borderId="24" xfId="0" applyFont="1" applyFill="1" applyBorder="1" applyAlignment="1">
      <alignment horizontal="center" vertical="center"/>
    </xf>
    <xf numFmtId="0" fontId="23" fillId="48" borderId="25" xfId="0" applyFont="1" applyFill="1" applyBorder="1" applyAlignment="1">
      <alignment horizontal="center" vertical="center"/>
    </xf>
    <xf numFmtId="0" fontId="23" fillId="48" borderId="26" xfId="0" applyFont="1" applyFill="1" applyBorder="1" applyAlignment="1">
      <alignment horizontal="center" vertical="center"/>
    </xf>
  </cellXfs>
  <cellStyles count="74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20% - Accent1 2" xfId="44"/>
    <cellStyle name="20% - Accent1 3" xfId="62"/>
    <cellStyle name="20% - Accent2 2" xfId="46"/>
    <cellStyle name="20% - Accent2 3" xfId="64"/>
    <cellStyle name="20% - Accent3 2" xfId="48"/>
    <cellStyle name="20% - Accent3 3" xfId="66"/>
    <cellStyle name="20% - Accent4 2" xfId="50"/>
    <cellStyle name="20% - Accent4 3" xfId="68"/>
    <cellStyle name="20% - Accent5 2" xfId="52"/>
    <cellStyle name="20% - Accent5 3" xfId="70"/>
    <cellStyle name="20% - Accent6 2" xfId="54"/>
    <cellStyle name="20% - Accent6 3" xfId="72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40% - Accent1 2" xfId="45"/>
    <cellStyle name="40% - Accent1 3" xfId="63"/>
    <cellStyle name="40% - Accent2 2" xfId="47"/>
    <cellStyle name="40% - Accent2 3" xfId="65"/>
    <cellStyle name="40% - Accent3 2" xfId="49"/>
    <cellStyle name="40% - Accent3 3" xfId="67"/>
    <cellStyle name="40% - Accent4 2" xfId="51"/>
    <cellStyle name="40% - Accent4 3" xfId="69"/>
    <cellStyle name="40% - Accent5 2" xfId="53"/>
    <cellStyle name="40% - Accent5 3" xfId="71"/>
    <cellStyle name="40% - Accent6 2" xfId="55"/>
    <cellStyle name="40% - Accent6 3" xfId="73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3" builtinId="22" customBuiltin="1"/>
    <cellStyle name="Cellule liée" xfId="2" builtinId="24" customBuiltin="1"/>
    <cellStyle name="Entrée" xfId="5" builtinId="20" customBuiltin="1"/>
    <cellStyle name="Insatisfaisant" xfId="7" builtinId="27" customBuiltin="1"/>
    <cellStyle name="Neutre" xfId="6" builtinId="28" customBuiltin="1"/>
    <cellStyle name="Normal" xfId="0" builtinId="0"/>
    <cellStyle name="Normal 2" xfId="41"/>
    <cellStyle name="Normal 2 2" xfId="57"/>
    <cellStyle name="Normal 3" xfId="56"/>
    <cellStyle name="Normal 4" xfId="43"/>
    <cellStyle name="Normal 5" xfId="60"/>
    <cellStyle name="Note 2" xfId="42"/>
    <cellStyle name="Note 2 2" xfId="58"/>
    <cellStyle name="Note 3" xfId="61"/>
    <cellStyle name="Percent 2" xfId="59"/>
    <cellStyle name="Satisfaisant" xfId="8" builtinId="26" customBuiltin="1"/>
    <cellStyle name="Sortie" xfId="4" builtinId="21" customBuiltin="1"/>
    <cellStyle name="Texte explicatif" xfId="15" builtinId="53" customBuiltin="1"/>
    <cellStyle name="Titre" xfId="13" builtinId="15" customBuiltin="1"/>
    <cellStyle name="Titre 1" xfId="12" builtinId="16" customBuiltin="1"/>
    <cellStyle name="Titre 2" xfId="11" builtinId="17" customBuiltin="1"/>
    <cellStyle name="Titre 3" xfId="10" builtinId="18" customBuiltin="1"/>
    <cellStyle name="Titre 4" xfId="9" builtinId="19" customBuiltin="1"/>
    <cellStyle name="Total" xfId="16" builtinId="25" customBuiltin="1"/>
    <cellStyle name="Vérification" xfId="1" builtinId="23" customBuiltin="1"/>
  </cellStyles>
  <dxfs count="1">
    <dxf>
      <fill>
        <patternFill patternType="solid">
          <fgColor rgb="FFC4D79B"/>
          <bgColor rgb="FF00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3B679"/>
      <color rgb="FFFDFCC0"/>
      <color rgb="FFA0101E"/>
      <color rgb="FFBDFFEE"/>
      <color rgb="FFFFFFCC"/>
      <color rgb="FF97BAFF"/>
      <color rgb="FFF7CDA3"/>
      <color rgb="FFEA76D4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>
    <tabColor rgb="FFFF0000"/>
  </sheetPr>
  <dimension ref="C1:W576"/>
  <sheetViews>
    <sheetView workbookViewId="0">
      <selection activeCell="H132" sqref="H132:H136"/>
    </sheetView>
  </sheetViews>
  <sheetFormatPr baseColWidth="10" defaultColWidth="9.140625" defaultRowHeight="12.75"/>
  <cols>
    <col min="3" max="3" width="57.7109375" bestFit="1" customWidth="1"/>
    <col min="4" max="4" width="21.42578125" style="67" bestFit="1" customWidth="1"/>
    <col min="5" max="7" width="7.85546875" style="68" bestFit="1" customWidth="1"/>
    <col min="8" max="19" width="15.140625" style="72" customWidth="1"/>
  </cols>
  <sheetData>
    <row r="1" spans="3:23" ht="13.5" thickBot="1"/>
    <row r="2" spans="3:23" ht="12.75" customHeight="1">
      <c r="C2" s="157" t="s">
        <v>143</v>
      </c>
      <c r="D2" s="144" t="s">
        <v>557</v>
      </c>
      <c r="E2" s="143" t="s">
        <v>553</v>
      </c>
      <c r="F2" s="143" t="s">
        <v>535</v>
      </c>
      <c r="G2" s="143"/>
      <c r="H2" s="138" t="s">
        <v>562</v>
      </c>
      <c r="I2" s="138" t="s">
        <v>550</v>
      </c>
      <c r="J2" s="138" t="s">
        <v>551</v>
      </c>
      <c r="K2" s="138" t="s">
        <v>552</v>
      </c>
      <c r="L2" s="138"/>
      <c r="M2" s="138"/>
      <c r="N2" s="138"/>
      <c r="O2" s="138"/>
      <c r="P2" s="138"/>
      <c r="Q2" s="138"/>
      <c r="R2" s="138"/>
      <c r="S2" s="138"/>
      <c r="W2" t="s">
        <v>143</v>
      </c>
    </row>
    <row r="3" spans="3:23">
      <c r="C3" s="158"/>
      <c r="D3" s="144"/>
      <c r="E3" s="143"/>
      <c r="F3" s="143"/>
      <c r="G3" s="143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W3" t="s">
        <v>182</v>
      </c>
    </row>
    <row r="4" spans="3:23">
      <c r="C4" s="158"/>
      <c r="D4" s="144"/>
      <c r="E4" s="143"/>
      <c r="F4" s="143"/>
      <c r="G4" s="143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W4" t="s">
        <v>44</v>
      </c>
    </row>
    <row r="5" spans="3:23">
      <c r="C5" s="158"/>
      <c r="D5" s="144"/>
      <c r="E5" s="143"/>
      <c r="F5" s="143"/>
      <c r="G5" s="143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W5" t="s">
        <v>153</v>
      </c>
    </row>
    <row r="6" spans="3:23" ht="13.5" thickBot="1">
      <c r="C6" s="159"/>
      <c r="D6" s="144"/>
      <c r="E6" s="143"/>
      <c r="F6" s="143"/>
      <c r="G6" s="143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W6" t="s">
        <v>184</v>
      </c>
    </row>
    <row r="7" spans="3:23">
      <c r="C7" s="157" t="s">
        <v>182</v>
      </c>
      <c r="D7" s="144" t="s">
        <v>558</v>
      </c>
      <c r="E7" s="143" t="s">
        <v>553</v>
      </c>
      <c r="F7" s="143" t="s">
        <v>538</v>
      </c>
      <c r="G7" s="143"/>
      <c r="H7" s="138" t="s">
        <v>562</v>
      </c>
      <c r="I7" s="138" t="s">
        <v>550</v>
      </c>
      <c r="J7" s="138" t="s">
        <v>551</v>
      </c>
      <c r="K7" s="138"/>
      <c r="L7" s="138"/>
      <c r="M7" s="138"/>
      <c r="N7" s="138"/>
      <c r="O7" s="138"/>
      <c r="P7" s="138"/>
      <c r="Q7" s="138"/>
      <c r="R7" s="138"/>
      <c r="S7" s="138"/>
      <c r="W7" t="s">
        <v>221</v>
      </c>
    </row>
    <row r="8" spans="3:23">
      <c r="C8" s="158"/>
      <c r="D8" s="144"/>
      <c r="E8" s="143"/>
      <c r="F8" s="143"/>
      <c r="G8" s="143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W8" t="s">
        <v>53</v>
      </c>
    </row>
    <row r="9" spans="3:23">
      <c r="C9" s="158"/>
      <c r="D9" s="144"/>
      <c r="E9" s="143"/>
      <c r="F9" s="143"/>
      <c r="G9" s="143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W9" t="s">
        <v>126</v>
      </c>
    </row>
    <row r="10" spans="3:23">
      <c r="C10" s="158"/>
      <c r="D10" s="144"/>
      <c r="E10" s="143"/>
      <c r="F10" s="143"/>
      <c r="G10" s="143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W10" t="s">
        <v>201</v>
      </c>
    </row>
    <row r="11" spans="3:23" ht="13.5" thickBot="1">
      <c r="C11" s="159"/>
      <c r="D11" s="144"/>
      <c r="E11" s="143"/>
      <c r="F11" s="143"/>
      <c r="G11" s="143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W11" t="s">
        <v>131</v>
      </c>
    </row>
    <row r="12" spans="3:23">
      <c r="C12" s="157" t="s">
        <v>44</v>
      </c>
      <c r="D12" s="144" t="s">
        <v>553</v>
      </c>
      <c r="E12" s="143" t="s">
        <v>553</v>
      </c>
      <c r="F12" s="143"/>
      <c r="G12" s="143"/>
      <c r="H12" s="138" t="s">
        <v>562</v>
      </c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W12" t="s">
        <v>76</v>
      </c>
    </row>
    <row r="13" spans="3:23">
      <c r="C13" s="158"/>
      <c r="D13" s="144"/>
      <c r="E13" s="143"/>
      <c r="F13" s="143"/>
      <c r="G13" s="143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W13" t="s">
        <v>181</v>
      </c>
    </row>
    <row r="14" spans="3:23">
      <c r="C14" s="158"/>
      <c r="D14" s="144"/>
      <c r="E14" s="143"/>
      <c r="F14" s="143"/>
      <c r="G14" s="143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W14" t="s">
        <v>210</v>
      </c>
    </row>
    <row r="15" spans="3:23">
      <c r="C15" s="158"/>
      <c r="D15" s="144"/>
      <c r="E15" s="143"/>
      <c r="F15" s="143"/>
      <c r="G15" s="143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W15" t="s">
        <v>220</v>
      </c>
    </row>
    <row r="16" spans="3:23" ht="13.5" thickBot="1">
      <c r="C16" s="159"/>
      <c r="D16" s="144"/>
      <c r="E16" s="143"/>
      <c r="F16" s="143"/>
      <c r="G16" s="143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W16" t="s">
        <v>217</v>
      </c>
    </row>
    <row r="17" spans="3:23">
      <c r="C17" s="157" t="s">
        <v>43</v>
      </c>
      <c r="D17" s="144" t="s">
        <v>553</v>
      </c>
      <c r="E17" s="143" t="s">
        <v>553</v>
      </c>
      <c r="F17" s="143"/>
      <c r="G17" s="143"/>
      <c r="H17" s="138" t="s">
        <v>562</v>
      </c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W17" t="s">
        <v>76</v>
      </c>
    </row>
    <row r="18" spans="3:23">
      <c r="C18" s="158"/>
      <c r="D18" s="144"/>
      <c r="E18" s="143"/>
      <c r="F18" s="143"/>
      <c r="G18" s="143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W18" t="s">
        <v>181</v>
      </c>
    </row>
    <row r="19" spans="3:23">
      <c r="C19" s="158"/>
      <c r="D19" s="144"/>
      <c r="E19" s="143"/>
      <c r="F19" s="143"/>
      <c r="G19" s="143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W19" t="s">
        <v>210</v>
      </c>
    </row>
    <row r="20" spans="3:23">
      <c r="C20" s="158"/>
      <c r="D20" s="144"/>
      <c r="E20" s="143"/>
      <c r="F20" s="143"/>
      <c r="G20" s="143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W20" t="s">
        <v>220</v>
      </c>
    </row>
    <row r="21" spans="3:23" ht="13.5" thickBot="1">
      <c r="C21" s="159"/>
      <c r="D21" s="144"/>
      <c r="E21" s="143"/>
      <c r="F21" s="143"/>
      <c r="G21" s="143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W21" t="s">
        <v>217</v>
      </c>
    </row>
    <row r="22" spans="3:23">
      <c r="C22" s="157" t="s">
        <v>153</v>
      </c>
      <c r="D22" s="144" t="s">
        <v>557</v>
      </c>
      <c r="E22" s="143" t="s">
        <v>553</v>
      </c>
      <c r="F22" s="143" t="s">
        <v>535</v>
      </c>
      <c r="G22" s="143"/>
      <c r="H22" s="138" t="s">
        <v>562</v>
      </c>
      <c r="I22" s="138" t="s">
        <v>550</v>
      </c>
      <c r="J22" s="138" t="s">
        <v>551</v>
      </c>
      <c r="K22" s="138" t="s">
        <v>552</v>
      </c>
      <c r="L22" s="138"/>
      <c r="M22" s="138"/>
      <c r="N22" s="138"/>
      <c r="O22" s="138"/>
      <c r="P22" s="138"/>
      <c r="Q22" s="138"/>
      <c r="R22" s="138"/>
      <c r="S22" s="138"/>
      <c r="W22" t="s">
        <v>180</v>
      </c>
    </row>
    <row r="23" spans="3:23">
      <c r="C23" s="158"/>
      <c r="D23" s="144"/>
      <c r="E23" s="143"/>
      <c r="F23" s="143"/>
      <c r="G23" s="143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W23" t="s">
        <v>193</v>
      </c>
    </row>
    <row r="24" spans="3:23">
      <c r="C24" s="158"/>
      <c r="D24" s="144"/>
      <c r="E24" s="143"/>
      <c r="F24" s="143"/>
      <c r="G24" s="143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W24" t="s">
        <v>183</v>
      </c>
    </row>
    <row r="25" spans="3:23">
      <c r="C25" s="158"/>
      <c r="D25" s="144"/>
      <c r="E25" s="143"/>
      <c r="F25" s="143"/>
      <c r="G25" s="143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W25" t="s">
        <v>168</v>
      </c>
    </row>
    <row r="26" spans="3:23" ht="13.5" thickBot="1">
      <c r="C26" s="159"/>
      <c r="D26" s="144"/>
      <c r="E26" s="143"/>
      <c r="F26" s="143"/>
      <c r="G26" s="143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W26" t="s">
        <v>211</v>
      </c>
    </row>
    <row r="27" spans="3:23">
      <c r="C27" s="157" t="s">
        <v>184</v>
      </c>
      <c r="D27" s="144" t="s">
        <v>559</v>
      </c>
      <c r="E27" s="143" t="s">
        <v>559</v>
      </c>
      <c r="F27" s="143"/>
      <c r="G27" s="143"/>
      <c r="H27" s="138" t="s">
        <v>545</v>
      </c>
      <c r="I27" s="138" t="s">
        <v>548</v>
      </c>
      <c r="J27" s="138" t="s">
        <v>549</v>
      </c>
      <c r="K27" s="138" t="s">
        <v>562</v>
      </c>
      <c r="L27" s="138"/>
      <c r="M27" s="138"/>
      <c r="N27" s="138"/>
      <c r="O27" s="138"/>
      <c r="P27" s="138"/>
      <c r="Q27" s="138"/>
      <c r="R27" s="138"/>
      <c r="S27" s="138"/>
      <c r="W27" t="s">
        <v>134</v>
      </c>
    </row>
    <row r="28" spans="3:23">
      <c r="C28" s="158"/>
      <c r="D28" s="144"/>
      <c r="E28" s="143"/>
      <c r="F28" s="143"/>
      <c r="G28" s="143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W28" t="s">
        <v>68</v>
      </c>
    </row>
    <row r="29" spans="3:23">
      <c r="C29" s="158"/>
      <c r="D29" s="144"/>
      <c r="E29" s="143"/>
      <c r="F29" s="143"/>
      <c r="G29" s="143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W29" t="s">
        <v>48</v>
      </c>
    </row>
    <row r="30" spans="3:23">
      <c r="C30" s="158"/>
      <c r="D30" s="144"/>
      <c r="E30" s="143"/>
      <c r="F30" s="143"/>
      <c r="G30" s="143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W30" t="s">
        <v>52</v>
      </c>
    </row>
    <row r="31" spans="3:23" ht="13.5" thickBot="1">
      <c r="C31" s="159"/>
      <c r="D31" s="144"/>
      <c r="E31" s="143"/>
      <c r="F31" s="143"/>
      <c r="G31" s="143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W31" t="s">
        <v>73</v>
      </c>
    </row>
    <row r="32" spans="3:23">
      <c r="C32" s="157" t="s">
        <v>221</v>
      </c>
      <c r="D32" s="144" t="s">
        <v>560</v>
      </c>
      <c r="E32" s="143" t="s">
        <v>520</v>
      </c>
      <c r="F32" s="143" t="s">
        <v>535</v>
      </c>
      <c r="G32" s="143" t="s">
        <v>553</v>
      </c>
      <c r="H32" s="138" t="s">
        <v>545</v>
      </c>
      <c r="I32" s="138" t="s">
        <v>548</v>
      </c>
      <c r="J32" s="138" t="s">
        <v>549</v>
      </c>
      <c r="K32" s="138" t="s">
        <v>550</v>
      </c>
      <c r="L32" s="138" t="s">
        <v>551</v>
      </c>
      <c r="M32" s="138" t="s">
        <v>552</v>
      </c>
      <c r="N32" s="138" t="s">
        <v>562</v>
      </c>
      <c r="O32" s="138"/>
      <c r="P32" s="138"/>
      <c r="Q32" s="138"/>
      <c r="R32" s="138"/>
      <c r="S32" s="138"/>
      <c r="W32" t="s">
        <v>81</v>
      </c>
    </row>
    <row r="33" spans="3:23">
      <c r="C33" s="158"/>
      <c r="D33" s="144"/>
      <c r="E33" s="143"/>
      <c r="F33" s="143"/>
      <c r="G33" s="143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W33" t="s">
        <v>38</v>
      </c>
    </row>
    <row r="34" spans="3:23">
      <c r="C34" s="158"/>
      <c r="D34" s="144"/>
      <c r="E34" s="143"/>
      <c r="F34" s="143"/>
      <c r="G34" s="143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W34" t="s">
        <v>104</v>
      </c>
    </row>
    <row r="35" spans="3:23">
      <c r="C35" s="158"/>
      <c r="D35" s="144"/>
      <c r="E35" s="143"/>
      <c r="F35" s="143"/>
      <c r="G35" s="143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W35" t="s">
        <v>204</v>
      </c>
    </row>
    <row r="36" spans="3:23" ht="13.5" thickBot="1">
      <c r="C36" s="159"/>
      <c r="D36" s="144"/>
      <c r="E36" s="143"/>
      <c r="F36" s="143"/>
      <c r="G36" s="143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W36" t="s">
        <v>169</v>
      </c>
    </row>
    <row r="37" spans="3:23">
      <c r="C37" s="157" t="s">
        <v>53</v>
      </c>
      <c r="D37" s="144" t="s">
        <v>520</v>
      </c>
      <c r="E37" s="143" t="s">
        <v>524</v>
      </c>
      <c r="F37" s="143" t="s">
        <v>529</v>
      </c>
      <c r="G37" s="143" t="s">
        <v>531</v>
      </c>
      <c r="H37" s="138" t="s">
        <v>545</v>
      </c>
      <c r="I37" s="138" t="s">
        <v>548</v>
      </c>
      <c r="J37" s="138" t="s">
        <v>549</v>
      </c>
      <c r="K37" s="138"/>
      <c r="L37" s="138"/>
      <c r="M37" s="138"/>
      <c r="N37" s="138"/>
      <c r="O37" s="138"/>
      <c r="P37" s="138"/>
      <c r="Q37" s="138"/>
      <c r="R37" s="138"/>
      <c r="S37" s="138"/>
      <c r="W37" t="s">
        <v>115</v>
      </c>
    </row>
    <row r="38" spans="3:23">
      <c r="C38" s="158"/>
      <c r="D38" s="144"/>
      <c r="E38" s="143"/>
      <c r="F38" s="143"/>
      <c r="G38" s="143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W38" t="s">
        <v>78</v>
      </c>
    </row>
    <row r="39" spans="3:23">
      <c r="C39" s="158"/>
      <c r="D39" s="144"/>
      <c r="E39" s="143"/>
      <c r="F39" s="143"/>
      <c r="G39" s="143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W39" t="s">
        <v>147</v>
      </c>
    </row>
    <row r="40" spans="3:23">
      <c r="C40" s="158"/>
      <c r="D40" s="144"/>
      <c r="E40" s="143"/>
      <c r="F40" s="143"/>
      <c r="G40" s="143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W40" t="s">
        <v>77</v>
      </c>
    </row>
    <row r="41" spans="3:23" ht="13.5" thickBot="1">
      <c r="C41" s="159"/>
      <c r="D41" s="144"/>
      <c r="E41" s="143"/>
      <c r="F41" s="143"/>
      <c r="G41" s="143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W41" t="s">
        <v>69</v>
      </c>
    </row>
    <row r="42" spans="3:23">
      <c r="C42" s="157" t="s">
        <v>126</v>
      </c>
      <c r="D42" s="144" t="s">
        <v>521</v>
      </c>
      <c r="E42" s="143" t="s">
        <v>524</v>
      </c>
      <c r="F42" s="143" t="s">
        <v>529</v>
      </c>
      <c r="G42" s="143" t="s">
        <v>531</v>
      </c>
      <c r="H42" s="138" t="s">
        <v>545</v>
      </c>
      <c r="I42" s="138" t="s">
        <v>548</v>
      </c>
      <c r="J42" s="138" t="s">
        <v>549</v>
      </c>
      <c r="K42" s="138"/>
      <c r="L42" s="138"/>
      <c r="M42" s="138"/>
      <c r="N42" s="138"/>
      <c r="O42" s="138"/>
      <c r="P42" s="138"/>
      <c r="Q42" s="138"/>
      <c r="R42" s="138"/>
      <c r="S42" s="138"/>
      <c r="W42" t="s">
        <v>33</v>
      </c>
    </row>
    <row r="43" spans="3:23">
      <c r="C43" s="158"/>
      <c r="D43" s="144"/>
      <c r="E43" s="143"/>
      <c r="F43" s="143"/>
      <c r="G43" s="143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</row>
    <row r="44" spans="3:23">
      <c r="C44" s="158"/>
      <c r="D44" s="144"/>
      <c r="E44" s="143"/>
      <c r="F44" s="143"/>
      <c r="G44" s="143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</row>
    <row r="45" spans="3:23">
      <c r="C45" s="158"/>
      <c r="D45" s="144"/>
      <c r="E45" s="143"/>
      <c r="F45" s="143"/>
      <c r="G45" s="143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</row>
    <row r="46" spans="3:23" ht="13.5" thickBot="1">
      <c r="C46" s="159"/>
      <c r="D46" s="144"/>
      <c r="E46" s="143"/>
      <c r="F46" s="143"/>
      <c r="G46" s="143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</row>
    <row r="47" spans="3:23">
      <c r="C47" s="157" t="s">
        <v>201</v>
      </c>
      <c r="D47" s="144" t="s">
        <v>522</v>
      </c>
      <c r="E47" s="143" t="s">
        <v>522</v>
      </c>
      <c r="F47" s="143"/>
      <c r="G47" s="143"/>
      <c r="H47" s="138" t="s">
        <v>545</v>
      </c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</row>
    <row r="48" spans="3:23">
      <c r="C48" s="158"/>
      <c r="D48" s="144"/>
      <c r="E48" s="143"/>
      <c r="F48" s="143"/>
      <c r="G48" s="143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</row>
    <row r="49" spans="3:19">
      <c r="C49" s="158"/>
      <c r="D49" s="144"/>
      <c r="E49" s="143"/>
      <c r="F49" s="143"/>
      <c r="G49" s="143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</row>
    <row r="50" spans="3:19">
      <c r="C50" s="158"/>
      <c r="D50" s="144"/>
      <c r="E50" s="143"/>
      <c r="F50" s="143"/>
      <c r="G50" s="143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</row>
    <row r="51" spans="3:19" ht="13.5" thickBot="1">
      <c r="C51" s="159"/>
      <c r="D51" s="144"/>
      <c r="E51" s="143"/>
      <c r="F51" s="143"/>
      <c r="G51" s="143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</row>
    <row r="52" spans="3:19">
      <c r="C52" s="157" t="s">
        <v>131</v>
      </c>
      <c r="D52" s="144" t="s">
        <v>546</v>
      </c>
      <c r="E52" s="143" t="s">
        <v>522</v>
      </c>
      <c r="F52" s="143" t="s">
        <v>547</v>
      </c>
      <c r="G52" s="143"/>
      <c r="H52" s="138" t="s">
        <v>545</v>
      </c>
      <c r="I52" s="138" t="s">
        <v>548</v>
      </c>
      <c r="J52" s="138"/>
      <c r="K52" s="138"/>
      <c r="L52" s="138"/>
      <c r="M52" s="138"/>
      <c r="N52" s="138"/>
      <c r="O52" s="138"/>
      <c r="P52" s="138"/>
      <c r="Q52" s="138"/>
      <c r="R52" s="138"/>
      <c r="S52" s="138"/>
    </row>
    <row r="53" spans="3:19">
      <c r="C53" s="158"/>
      <c r="D53" s="144"/>
      <c r="E53" s="143"/>
      <c r="F53" s="143"/>
      <c r="G53" s="143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</row>
    <row r="54" spans="3:19">
      <c r="C54" s="158"/>
      <c r="D54" s="144"/>
      <c r="E54" s="143"/>
      <c r="F54" s="143"/>
      <c r="G54" s="143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</row>
    <row r="55" spans="3:19">
      <c r="C55" s="158"/>
      <c r="D55" s="144"/>
      <c r="E55" s="143"/>
      <c r="F55" s="143"/>
      <c r="G55" s="143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</row>
    <row r="56" spans="3:19" ht="13.5" thickBot="1">
      <c r="C56" s="159"/>
      <c r="D56" s="144"/>
      <c r="E56" s="143"/>
      <c r="F56" s="143"/>
      <c r="G56" s="143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</row>
    <row r="57" spans="3:19">
      <c r="C57" s="157" t="s">
        <v>76</v>
      </c>
      <c r="D57" s="144" t="s">
        <v>523</v>
      </c>
      <c r="E57" s="143" t="s">
        <v>524</v>
      </c>
      <c r="F57" s="143" t="s">
        <v>529</v>
      </c>
      <c r="G57" s="143"/>
      <c r="H57" s="138" t="s">
        <v>545</v>
      </c>
      <c r="I57" s="140" t="s">
        <v>548</v>
      </c>
      <c r="J57" s="138"/>
      <c r="K57" s="138"/>
      <c r="L57" s="138"/>
      <c r="M57" s="138"/>
      <c r="N57" s="138"/>
      <c r="O57" s="138"/>
      <c r="P57" s="138"/>
      <c r="Q57" s="138"/>
      <c r="R57" s="138"/>
      <c r="S57" s="138"/>
    </row>
    <row r="58" spans="3:19">
      <c r="C58" s="158"/>
      <c r="D58" s="144"/>
      <c r="E58" s="143"/>
      <c r="F58" s="143"/>
      <c r="G58" s="143"/>
      <c r="H58" s="138"/>
      <c r="I58" s="141"/>
      <c r="J58" s="138"/>
      <c r="K58" s="138"/>
      <c r="L58" s="138"/>
      <c r="M58" s="138"/>
      <c r="N58" s="138"/>
      <c r="O58" s="138"/>
      <c r="P58" s="138"/>
      <c r="Q58" s="138"/>
      <c r="R58" s="138"/>
      <c r="S58" s="138"/>
    </row>
    <row r="59" spans="3:19">
      <c r="C59" s="158"/>
      <c r="D59" s="144"/>
      <c r="E59" s="143"/>
      <c r="F59" s="143"/>
      <c r="G59" s="143"/>
      <c r="H59" s="138"/>
      <c r="I59" s="141"/>
      <c r="J59" s="138"/>
      <c r="K59" s="138"/>
      <c r="L59" s="138"/>
      <c r="M59" s="138"/>
      <c r="N59" s="138"/>
      <c r="O59" s="138"/>
      <c r="P59" s="138"/>
      <c r="Q59" s="138"/>
      <c r="R59" s="138"/>
      <c r="S59" s="138"/>
    </row>
    <row r="60" spans="3:19">
      <c r="C60" s="158"/>
      <c r="D60" s="144"/>
      <c r="E60" s="143"/>
      <c r="F60" s="143"/>
      <c r="G60" s="143"/>
      <c r="H60" s="138"/>
      <c r="I60" s="141"/>
      <c r="J60" s="138"/>
      <c r="K60" s="138"/>
      <c r="L60" s="138"/>
      <c r="M60" s="138"/>
      <c r="N60" s="138"/>
      <c r="O60" s="138"/>
      <c r="P60" s="138"/>
      <c r="Q60" s="138"/>
      <c r="R60" s="138"/>
      <c r="S60" s="138"/>
    </row>
    <row r="61" spans="3:19" ht="13.5" thickBot="1">
      <c r="C61" s="159"/>
      <c r="D61" s="144"/>
      <c r="E61" s="143"/>
      <c r="F61" s="143"/>
      <c r="G61" s="143"/>
      <c r="H61" s="138"/>
      <c r="I61" s="142"/>
      <c r="J61" s="138"/>
      <c r="K61" s="138"/>
      <c r="L61" s="138"/>
      <c r="M61" s="138"/>
      <c r="N61" s="138"/>
      <c r="O61" s="138"/>
      <c r="P61" s="138"/>
      <c r="Q61" s="138"/>
      <c r="R61" s="138"/>
      <c r="S61" s="138"/>
    </row>
    <row r="62" spans="3:19">
      <c r="C62" s="157" t="s">
        <v>181</v>
      </c>
      <c r="D62" s="144" t="s">
        <v>524</v>
      </c>
      <c r="E62" s="143" t="s">
        <v>524</v>
      </c>
      <c r="F62" s="143"/>
      <c r="G62" s="143"/>
      <c r="H62" s="138" t="s">
        <v>545</v>
      </c>
      <c r="I62" s="140"/>
      <c r="J62" s="138"/>
      <c r="K62" s="138"/>
      <c r="L62" s="138"/>
      <c r="M62" s="138"/>
      <c r="N62" s="138"/>
      <c r="O62" s="138"/>
      <c r="P62" s="138"/>
      <c r="Q62" s="138"/>
      <c r="R62" s="138"/>
      <c r="S62" s="138"/>
    </row>
    <row r="63" spans="3:19">
      <c r="C63" s="158"/>
      <c r="D63" s="144"/>
      <c r="E63" s="143"/>
      <c r="F63" s="143"/>
      <c r="G63" s="143"/>
      <c r="H63" s="138"/>
      <c r="I63" s="141"/>
      <c r="J63" s="138"/>
      <c r="K63" s="138"/>
      <c r="L63" s="138"/>
      <c r="M63" s="138"/>
      <c r="N63" s="138"/>
      <c r="O63" s="138"/>
      <c r="P63" s="138"/>
      <c r="Q63" s="138"/>
      <c r="R63" s="138"/>
      <c r="S63" s="138"/>
    </row>
    <row r="64" spans="3:19">
      <c r="C64" s="158"/>
      <c r="D64" s="144"/>
      <c r="E64" s="143"/>
      <c r="F64" s="143"/>
      <c r="G64" s="143"/>
      <c r="H64" s="138"/>
      <c r="I64" s="141"/>
      <c r="J64" s="138"/>
      <c r="K64" s="138"/>
      <c r="L64" s="138"/>
      <c r="M64" s="138"/>
      <c r="N64" s="138"/>
      <c r="O64" s="138"/>
      <c r="P64" s="138"/>
      <c r="Q64" s="138"/>
      <c r="R64" s="138"/>
      <c r="S64" s="138"/>
    </row>
    <row r="65" spans="3:19">
      <c r="C65" s="158"/>
      <c r="D65" s="144"/>
      <c r="E65" s="143"/>
      <c r="F65" s="143"/>
      <c r="G65" s="143"/>
      <c r="H65" s="138"/>
      <c r="I65" s="141"/>
      <c r="J65" s="138"/>
      <c r="K65" s="138"/>
      <c r="L65" s="138"/>
      <c r="M65" s="138"/>
      <c r="N65" s="138"/>
      <c r="O65" s="138"/>
      <c r="P65" s="138"/>
      <c r="Q65" s="138"/>
      <c r="R65" s="138"/>
      <c r="S65" s="138"/>
    </row>
    <row r="66" spans="3:19" ht="13.5" thickBot="1">
      <c r="C66" s="159"/>
      <c r="D66" s="144"/>
      <c r="E66" s="143"/>
      <c r="F66" s="143"/>
      <c r="G66" s="143"/>
      <c r="H66" s="138"/>
      <c r="I66" s="142"/>
      <c r="J66" s="138"/>
      <c r="K66" s="138"/>
      <c r="L66" s="138"/>
      <c r="M66" s="138"/>
      <c r="N66" s="138"/>
      <c r="O66" s="138"/>
      <c r="P66" s="138"/>
      <c r="Q66" s="138"/>
      <c r="R66" s="138"/>
      <c r="S66" s="138"/>
    </row>
    <row r="67" spans="3:19">
      <c r="C67" s="157" t="s">
        <v>210</v>
      </c>
      <c r="D67" s="144" t="s">
        <v>525</v>
      </c>
      <c r="E67" s="143" t="s">
        <v>529</v>
      </c>
      <c r="F67" s="143" t="s">
        <v>531</v>
      </c>
      <c r="G67" s="143"/>
      <c r="H67" s="138" t="s">
        <v>548</v>
      </c>
      <c r="I67" s="138" t="s">
        <v>549</v>
      </c>
      <c r="J67" s="138"/>
      <c r="K67" s="138"/>
      <c r="L67" s="138"/>
      <c r="M67" s="138"/>
      <c r="N67" s="138"/>
      <c r="O67" s="138"/>
      <c r="P67" s="138"/>
      <c r="Q67" s="138"/>
      <c r="R67" s="138"/>
      <c r="S67" s="138"/>
    </row>
    <row r="68" spans="3:19">
      <c r="C68" s="158"/>
      <c r="D68" s="144"/>
      <c r="E68" s="143"/>
      <c r="F68" s="143"/>
      <c r="G68" s="143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</row>
    <row r="69" spans="3:19">
      <c r="C69" s="158"/>
      <c r="D69" s="144"/>
      <c r="E69" s="143"/>
      <c r="F69" s="143"/>
      <c r="G69" s="143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</row>
    <row r="70" spans="3:19">
      <c r="C70" s="158"/>
      <c r="D70" s="144"/>
      <c r="E70" s="143"/>
      <c r="F70" s="143"/>
      <c r="G70" s="143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</row>
    <row r="71" spans="3:19" ht="13.5" thickBot="1">
      <c r="C71" s="159"/>
      <c r="D71" s="144"/>
      <c r="E71" s="143"/>
      <c r="F71" s="143"/>
      <c r="G71" s="143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  <c r="S71" s="138"/>
    </row>
    <row r="72" spans="3:19">
      <c r="C72" s="157" t="s">
        <v>220</v>
      </c>
      <c r="D72" s="144" t="s">
        <v>526</v>
      </c>
      <c r="E72" s="143" t="s">
        <v>529</v>
      </c>
      <c r="F72" s="143" t="s">
        <v>531</v>
      </c>
      <c r="G72" s="143" t="s">
        <v>544</v>
      </c>
      <c r="H72" s="138" t="s">
        <v>548</v>
      </c>
      <c r="I72" s="138" t="s">
        <v>549</v>
      </c>
      <c r="J72" s="138" t="s">
        <v>562</v>
      </c>
      <c r="K72" s="138"/>
      <c r="L72" s="138"/>
      <c r="M72" s="138"/>
      <c r="N72" s="138"/>
      <c r="O72" s="138"/>
      <c r="P72" s="138"/>
      <c r="Q72" s="138"/>
      <c r="R72" s="138"/>
      <c r="S72" s="138"/>
    </row>
    <row r="73" spans="3:19">
      <c r="C73" s="158"/>
      <c r="D73" s="144"/>
      <c r="E73" s="143"/>
      <c r="F73" s="143"/>
      <c r="G73" s="143"/>
      <c r="H73" s="138"/>
      <c r="I73" s="138"/>
      <c r="J73" s="138"/>
      <c r="K73" s="138"/>
      <c r="L73" s="138"/>
      <c r="M73" s="138"/>
      <c r="N73" s="138"/>
      <c r="O73" s="138"/>
      <c r="P73" s="138"/>
      <c r="Q73" s="138"/>
      <c r="R73" s="138"/>
      <c r="S73" s="138"/>
    </row>
    <row r="74" spans="3:19">
      <c r="C74" s="158"/>
      <c r="D74" s="144"/>
      <c r="E74" s="143"/>
      <c r="F74" s="143"/>
      <c r="G74" s="143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</row>
    <row r="75" spans="3:19">
      <c r="C75" s="158"/>
      <c r="D75" s="144"/>
      <c r="E75" s="143"/>
      <c r="F75" s="143"/>
      <c r="G75" s="143"/>
      <c r="H75" s="138"/>
      <c r="I75" s="138"/>
      <c r="J75" s="138"/>
      <c r="K75" s="138"/>
      <c r="L75" s="138"/>
      <c r="M75" s="138"/>
      <c r="N75" s="138"/>
      <c r="O75" s="138"/>
      <c r="P75" s="138"/>
      <c r="Q75" s="138"/>
      <c r="R75" s="138"/>
      <c r="S75" s="138"/>
    </row>
    <row r="76" spans="3:19" ht="13.5" thickBot="1">
      <c r="C76" s="159"/>
      <c r="D76" s="144"/>
      <c r="E76" s="143"/>
      <c r="F76" s="143"/>
      <c r="G76" s="143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</row>
    <row r="77" spans="3:19">
      <c r="C77" s="160" t="s">
        <v>217</v>
      </c>
      <c r="D77" s="144" t="s">
        <v>561</v>
      </c>
      <c r="E77" s="143" t="s">
        <v>527</v>
      </c>
      <c r="F77" s="143" t="s">
        <v>535</v>
      </c>
      <c r="G77" s="143" t="s">
        <v>553</v>
      </c>
      <c r="H77" s="138" t="s">
        <v>548</v>
      </c>
      <c r="I77" s="138" t="s">
        <v>549</v>
      </c>
      <c r="J77" s="138" t="s">
        <v>550</v>
      </c>
      <c r="K77" s="138" t="s">
        <v>551</v>
      </c>
      <c r="L77" s="138" t="s">
        <v>552</v>
      </c>
      <c r="M77" s="138" t="s">
        <v>562</v>
      </c>
      <c r="N77" s="138"/>
      <c r="O77" s="138"/>
      <c r="P77" s="138"/>
      <c r="Q77" s="138"/>
      <c r="R77" s="138"/>
      <c r="S77" s="138"/>
    </row>
    <row r="78" spans="3:19">
      <c r="C78" s="161"/>
      <c r="D78" s="144"/>
      <c r="E78" s="143"/>
      <c r="F78" s="143"/>
      <c r="G78" s="143"/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</row>
    <row r="79" spans="3:19">
      <c r="C79" s="161"/>
      <c r="D79" s="144"/>
      <c r="E79" s="143"/>
      <c r="F79" s="143"/>
      <c r="G79" s="143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</row>
    <row r="80" spans="3:19">
      <c r="C80" s="161"/>
      <c r="D80" s="144"/>
      <c r="E80" s="143"/>
      <c r="F80" s="143"/>
      <c r="G80" s="143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</row>
    <row r="81" spans="3:19" ht="13.5" thickBot="1">
      <c r="C81" s="162"/>
      <c r="D81" s="144"/>
      <c r="E81" s="143"/>
      <c r="F81" s="143"/>
      <c r="G81" s="143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</row>
    <row r="82" spans="3:19">
      <c r="C82" s="157" t="s">
        <v>180</v>
      </c>
      <c r="D82" s="144" t="s">
        <v>527</v>
      </c>
      <c r="E82" s="143" t="s">
        <v>529</v>
      </c>
      <c r="F82" s="143" t="s">
        <v>531</v>
      </c>
      <c r="G82" s="143"/>
      <c r="H82" s="138" t="s">
        <v>548</v>
      </c>
      <c r="I82" s="138" t="s">
        <v>549</v>
      </c>
      <c r="J82" s="138"/>
      <c r="K82" s="138"/>
      <c r="L82" s="138"/>
      <c r="M82" s="138"/>
      <c r="N82" s="138"/>
      <c r="O82" s="138"/>
      <c r="P82" s="138"/>
      <c r="Q82" s="138"/>
      <c r="R82" s="138"/>
      <c r="S82" s="138"/>
    </row>
    <row r="83" spans="3:19">
      <c r="C83" s="158"/>
      <c r="D83" s="144"/>
      <c r="E83" s="143"/>
      <c r="F83" s="143"/>
      <c r="G83" s="143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</row>
    <row r="84" spans="3:19">
      <c r="C84" s="158"/>
      <c r="D84" s="144"/>
      <c r="E84" s="143"/>
      <c r="F84" s="143"/>
      <c r="G84" s="143"/>
      <c r="H84" s="138"/>
      <c r="I84" s="138"/>
      <c r="J84" s="138"/>
      <c r="K84" s="138"/>
      <c r="L84" s="138"/>
      <c r="M84" s="138"/>
      <c r="N84" s="138"/>
      <c r="O84" s="138"/>
      <c r="P84" s="138"/>
      <c r="Q84" s="138"/>
      <c r="R84" s="138"/>
      <c r="S84" s="138"/>
    </row>
    <row r="85" spans="3:19">
      <c r="C85" s="158"/>
      <c r="D85" s="144"/>
      <c r="E85" s="143"/>
      <c r="F85" s="143"/>
      <c r="G85" s="143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</row>
    <row r="86" spans="3:19" ht="13.5" thickBot="1">
      <c r="C86" s="159"/>
      <c r="D86" s="144"/>
      <c r="E86" s="143"/>
      <c r="F86" s="143"/>
      <c r="G86" s="143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</row>
    <row r="87" spans="3:19">
      <c r="C87" s="157" t="s">
        <v>193</v>
      </c>
      <c r="D87" s="144" t="s">
        <v>528</v>
      </c>
      <c r="E87" s="143" t="s">
        <v>529</v>
      </c>
      <c r="F87" s="143" t="s">
        <v>531</v>
      </c>
      <c r="G87" s="143" t="s">
        <v>553</v>
      </c>
      <c r="H87" s="138" t="s">
        <v>548</v>
      </c>
      <c r="I87" s="138" t="s">
        <v>549</v>
      </c>
      <c r="J87" s="138" t="s">
        <v>562</v>
      </c>
      <c r="K87" s="138"/>
      <c r="L87" s="138"/>
      <c r="M87" s="138"/>
      <c r="N87" s="138"/>
      <c r="O87" s="138"/>
      <c r="P87" s="138"/>
      <c r="Q87" s="138"/>
      <c r="R87" s="138"/>
      <c r="S87" s="138"/>
    </row>
    <row r="88" spans="3:19">
      <c r="C88" s="158"/>
      <c r="D88" s="144"/>
      <c r="E88" s="143"/>
      <c r="F88" s="143"/>
      <c r="G88" s="143"/>
      <c r="H88" s="138"/>
      <c r="I88" s="138"/>
      <c r="J88" s="138"/>
      <c r="K88" s="138"/>
      <c r="L88" s="138"/>
      <c r="M88" s="138"/>
      <c r="N88" s="138"/>
      <c r="O88" s="138"/>
      <c r="P88" s="138"/>
      <c r="Q88" s="138"/>
      <c r="R88" s="138"/>
      <c r="S88" s="138"/>
    </row>
    <row r="89" spans="3:19">
      <c r="C89" s="158"/>
      <c r="D89" s="144"/>
      <c r="E89" s="143"/>
      <c r="F89" s="143"/>
      <c r="G89" s="143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</row>
    <row r="90" spans="3:19">
      <c r="C90" s="158"/>
      <c r="D90" s="144"/>
      <c r="E90" s="143"/>
      <c r="F90" s="143"/>
      <c r="G90" s="143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  <c r="S90" s="138"/>
    </row>
    <row r="91" spans="3:19" ht="13.5" thickBot="1">
      <c r="C91" s="159"/>
      <c r="D91" s="144"/>
      <c r="E91" s="143"/>
      <c r="F91" s="143"/>
      <c r="G91" s="143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</row>
    <row r="92" spans="3:19">
      <c r="C92" s="157" t="s">
        <v>183</v>
      </c>
      <c r="D92" s="144" t="s">
        <v>529</v>
      </c>
      <c r="E92" s="143" t="s">
        <v>529</v>
      </c>
      <c r="F92" s="143"/>
      <c r="G92" s="143"/>
      <c r="H92" s="138" t="s">
        <v>548</v>
      </c>
      <c r="I92" s="138"/>
      <c r="J92" s="138"/>
      <c r="K92" s="138"/>
      <c r="L92" s="138"/>
      <c r="M92" s="138"/>
      <c r="N92" s="138"/>
      <c r="O92" s="138"/>
      <c r="P92" s="138"/>
      <c r="Q92" s="138"/>
      <c r="R92" s="138"/>
      <c r="S92" s="138"/>
    </row>
    <row r="93" spans="3:19">
      <c r="C93" s="158"/>
      <c r="D93" s="144"/>
      <c r="E93" s="143"/>
      <c r="F93" s="143"/>
      <c r="G93" s="143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38"/>
      <c r="S93" s="138"/>
    </row>
    <row r="94" spans="3:19">
      <c r="C94" s="158"/>
      <c r="D94" s="144"/>
      <c r="E94" s="143"/>
      <c r="F94" s="143"/>
      <c r="G94" s="143"/>
      <c r="H94" s="138"/>
      <c r="I94" s="138"/>
      <c r="J94" s="138"/>
      <c r="K94" s="138"/>
      <c r="L94" s="138"/>
      <c r="M94" s="138"/>
      <c r="N94" s="138"/>
      <c r="O94" s="138"/>
      <c r="P94" s="138"/>
      <c r="Q94" s="138"/>
      <c r="R94" s="138"/>
      <c r="S94" s="138"/>
    </row>
    <row r="95" spans="3:19">
      <c r="C95" s="158"/>
      <c r="D95" s="144"/>
      <c r="E95" s="143"/>
      <c r="F95" s="143"/>
      <c r="G95" s="143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</row>
    <row r="96" spans="3:19" ht="13.5" thickBot="1">
      <c r="C96" s="159"/>
      <c r="D96" s="144"/>
      <c r="E96" s="143"/>
      <c r="F96" s="143"/>
      <c r="G96" s="143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</row>
    <row r="97" spans="3:19">
      <c r="C97" s="157" t="s">
        <v>168</v>
      </c>
      <c r="D97" s="144" t="s">
        <v>530</v>
      </c>
      <c r="E97" s="143" t="s">
        <v>530</v>
      </c>
      <c r="F97" s="143"/>
      <c r="G97" s="143"/>
      <c r="H97" s="138" t="s">
        <v>549</v>
      </c>
      <c r="I97" s="138"/>
      <c r="J97" s="138"/>
      <c r="K97" s="138"/>
      <c r="L97" s="138"/>
      <c r="M97" s="138"/>
      <c r="N97" s="138"/>
      <c r="O97" s="138"/>
      <c r="P97" s="138"/>
      <c r="Q97" s="138"/>
      <c r="R97" s="138"/>
      <c r="S97" s="138"/>
    </row>
    <row r="98" spans="3:19">
      <c r="C98" s="158"/>
      <c r="D98" s="144"/>
      <c r="E98" s="143"/>
      <c r="F98" s="143"/>
      <c r="G98" s="143"/>
      <c r="H98" s="138"/>
      <c r="I98" s="138"/>
      <c r="J98" s="138"/>
      <c r="K98" s="138"/>
      <c r="L98" s="138"/>
      <c r="M98" s="138"/>
      <c r="N98" s="138"/>
      <c r="O98" s="138"/>
      <c r="P98" s="138"/>
      <c r="Q98" s="138"/>
      <c r="R98" s="138"/>
      <c r="S98" s="138"/>
    </row>
    <row r="99" spans="3:19">
      <c r="C99" s="158"/>
      <c r="D99" s="144"/>
      <c r="E99" s="143"/>
      <c r="F99" s="143"/>
      <c r="G99" s="143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</row>
    <row r="100" spans="3:19">
      <c r="C100" s="158"/>
      <c r="D100" s="144"/>
      <c r="E100" s="143"/>
      <c r="F100" s="143"/>
      <c r="G100" s="143"/>
      <c r="H100" s="138"/>
      <c r="I100" s="138"/>
      <c r="J100" s="138"/>
      <c r="K100" s="138"/>
      <c r="L100" s="138"/>
      <c r="M100" s="138"/>
      <c r="N100" s="138"/>
      <c r="O100" s="138"/>
      <c r="P100" s="138"/>
      <c r="Q100" s="138"/>
      <c r="R100" s="138"/>
      <c r="S100" s="138"/>
    </row>
    <row r="101" spans="3:19" ht="13.5" thickBot="1">
      <c r="C101" s="159"/>
      <c r="D101" s="144"/>
      <c r="E101" s="143"/>
      <c r="F101" s="143"/>
      <c r="G101" s="143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</row>
    <row r="102" spans="3:19">
      <c r="C102" s="157" t="s">
        <v>211</v>
      </c>
      <c r="D102" s="144" t="s">
        <v>555</v>
      </c>
      <c r="E102" s="143" t="s">
        <v>531</v>
      </c>
      <c r="F102" s="143" t="s">
        <v>553</v>
      </c>
      <c r="G102" s="143"/>
      <c r="H102" s="138" t="s">
        <v>549</v>
      </c>
      <c r="I102" s="138" t="s">
        <v>562</v>
      </c>
      <c r="J102" s="138"/>
      <c r="K102" s="138"/>
      <c r="L102" s="138"/>
      <c r="M102" s="138"/>
      <c r="N102" s="138"/>
      <c r="O102" s="138"/>
      <c r="P102" s="138"/>
      <c r="Q102" s="138"/>
      <c r="R102" s="138"/>
      <c r="S102" s="138"/>
    </row>
    <row r="103" spans="3:19">
      <c r="C103" s="158"/>
      <c r="D103" s="144"/>
      <c r="E103" s="143"/>
      <c r="F103" s="143"/>
      <c r="G103" s="143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</row>
    <row r="104" spans="3:19">
      <c r="C104" s="158"/>
      <c r="D104" s="144"/>
      <c r="E104" s="143"/>
      <c r="F104" s="143"/>
      <c r="G104" s="143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</row>
    <row r="105" spans="3:19">
      <c r="C105" s="158"/>
      <c r="D105" s="144"/>
      <c r="E105" s="143"/>
      <c r="F105" s="143"/>
      <c r="G105" s="143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38"/>
      <c r="S105" s="138"/>
    </row>
    <row r="106" spans="3:19" ht="13.5" thickBot="1">
      <c r="C106" s="159"/>
      <c r="D106" s="144"/>
      <c r="E106" s="143"/>
      <c r="F106" s="143"/>
      <c r="G106" s="143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38"/>
      <c r="S106" s="138"/>
    </row>
    <row r="107" spans="3:19">
      <c r="C107" s="157" t="s">
        <v>134</v>
      </c>
      <c r="D107" s="144" t="s">
        <v>554</v>
      </c>
      <c r="E107" s="143" t="s">
        <v>531</v>
      </c>
      <c r="F107" s="143" t="s">
        <v>535</v>
      </c>
      <c r="G107" s="143" t="s">
        <v>553</v>
      </c>
      <c r="H107" s="138" t="s">
        <v>549</v>
      </c>
      <c r="I107" s="138" t="s">
        <v>550</v>
      </c>
      <c r="J107" s="138" t="s">
        <v>551</v>
      </c>
      <c r="K107" s="138" t="s">
        <v>552</v>
      </c>
      <c r="L107" s="138" t="s">
        <v>562</v>
      </c>
      <c r="M107" s="138"/>
      <c r="N107" s="138"/>
      <c r="O107" s="138"/>
      <c r="P107" s="138"/>
      <c r="Q107" s="138"/>
      <c r="R107" s="138"/>
      <c r="S107" s="138"/>
    </row>
    <row r="108" spans="3:19">
      <c r="C108" s="158"/>
      <c r="D108" s="144"/>
      <c r="E108" s="143"/>
      <c r="F108" s="143"/>
      <c r="G108" s="143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38"/>
      <c r="S108" s="138"/>
    </row>
    <row r="109" spans="3:19">
      <c r="C109" s="158"/>
      <c r="D109" s="144"/>
      <c r="E109" s="143"/>
      <c r="F109" s="143"/>
      <c r="G109" s="143"/>
      <c r="H109" s="138"/>
      <c r="I109" s="138"/>
      <c r="J109" s="138"/>
      <c r="K109" s="138"/>
      <c r="L109" s="138"/>
      <c r="M109" s="138"/>
      <c r="N109" s="138"/>
      <c r="O109" s="138"/>
      <c r="P109" s="138"/>
      <c r="Q109" s="138"/>
      <c r="R109" s="138"/>
      <c r="S109" s="138"/>
    </row>
    <row r="110" spans="3:19">
      <c r="C110" s="158"/>
      <c r="D110" s="144"/>
      <c r="E110" s="143"/>
      <c r="F110" s="143"/>
      <c r="G110" s="143"/>
      <c r="H110" s="138"/>
      <c r="I110" s="138"/>
      <c r="J110" s="138"/>
      <c r="K110" s="138"/>
      <c r="L110" s="138"/>
      <c r="M110" s="138"/>
      <c r="N110" s="138"/>
      <c r="O110" s="138"/>
      <c r="P110" s="138"/>
      <c r="Q110" s="138"/>
      <c r="R110" s="138"/>
      <c r="S110" s="138"/>
    </row>
    <row r="111" spans="3:19" ht="13.5" thickBot="1">
      <c r="C111" s="159"/>
      <c r="D111" s="144"/>
      <c r="E111" s="143"/>
      <c r="F111" s="143"/>
      <c r="G111" s="143"/>
      <c r="H111" s="138"/>
      <c r="I111" s="138"/>
      <c r="J111" s="138"/>
      <c r="K111" s="138"/>
      <c r="L111" s="138"/>
      <c r="M111" s="138"/>
      <c r="N111" s="138"/>
      <c r="O111" s="138"/>
      <c r="P111" s="138"/>
      <c r="Q111" s="138"/>
      <c r="R111" s="138"/>
      <c r="S111" s="138"/>
    </row>
    <row r="112" spans="3:19">
      <c r="C112" s="157" t="s">
        <v>68</v>
      </c>
      <c r="D112" s="144" t="s">
        <v>531</v>
      </c>
      <c r="E112" s="143" t="s">
        <v>531</v>
      </c>
      <c r="F112" s="143"/>
      <c r="G112" s="143"/>
      <c r="H112" s="138" t="s">
        <v>549</v>
      </c>
      <c r="I112" s="138"/>
      <c r="J112" s="138"/>
      <c r="K112" s="138"/>
      <c r="L112" s="138"/>
      <c r="M112" s="138"/>
      <c r="N112" s="138"/>
      <c r="O112" s="138"/>
      <c r="P112" s="138"/>
      <c r="Q112" s="138"/>
      <c r="R112" s="138"/>
      <c r="S112" s="138"/>
    </row>
    <row r="113" spans="3:19">
      <c r="C113" s="158"/>
      <c r="D113" s="144"/>
      <c r="E113" s="143"/>
      <c r="F113" s="143"/>
      <c r="G113" s="143"/>
      <c r="H113" s="138"/>
      <c r="I113" s="138"/>
      <c r="J113" s="138"/>
      <c r="K113" s="138"/>
      <c r="L113" s="138"/>
      <c r="M113" s="138"/>
      <c r="N113" s="138"/>
      <c r="O113" s="138"/>
      <c r="P113" s="138"/>
      <c r="Q113" s="138"/>
      <c r="R113" s="138"/>
      <c r="S113" s="138"/>
    </row>
    <row r="114" spans="3:19">
      <c r="C114" s="158"/>
      <c r="D114" s="144"/>
      <c r="E114" s="143"/>
      <c r="F114" s="143"/>
      <c r="G114" s="143"/>
      <c r="H114" s="138"/>
      <c r="I114" s="138"/>
      <c r="J114" s="138"/>
      <c r="K114" s="138"/>
      <c r="L114" s="138"/>
      <c r="M114" s="138"/>
      <c r="N114" s="138"/>
      <c r="O114" s="138"/>
      <c r="P114" s="138"/>
      <c r="Q114" s="138"/>
      <c r="R114" s="138"/>
      <c r="S114" s="138"/>
    </row>
    <row r="115" spans="3:19">
      <c r="C115" s="158"/>
      <c r="D115" s="144"/>
      <c r="E115" s="143"/>
      <c r="F115" s="143"/>
      <c r="G115" s="143"/>
      <c r="H115" s="138"/>
      <c r="I115" s="138"/>
      <c r="J115" s="138"/>
      <c r="K115" s="138"/>
      <c r="L115" s="138"/>
      <c r="M115" s="138"/>
      <c r="N115" s="138"/>
      <c r="O115" s="138"/>
      <c r="P115" s="138"/>
      <c r="Q115" s="138"/>
      <c r="R115" s="138"/>
      <c r="S115" s="138"/>
    </row>
    <row r="116" spans="3:19" ht="13.5" thickBot="1">
      <c r="C116" s="159"/>
      <c r="D116" s="144"/>
      <c r="E116" s="143"/>
      <c r="F116" s="143"/>
      <c r="G116" s="143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8"/>
      <c r="S116" s="138"/>
    </row>
    <row r="117" spans="3:19">
      <c r="C117" s="157" t="s">
        <v>48</v>
      </c>
      <c r="D117" s="144"/>
      <c r="E117" s="143"/>
      <c r="F117" s="143"/>
      <c r="G117" s="143"/>
      <c r="H117" s="138" t="s">
        <v>564</v>
      </c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</row>
    <row r="118" spans="3:19">
      <c r="C118" s="158"/>
      <c r="D118" s="144"/>
      <c r="E118" s="143"/>
      <c r="F118" s="143"/>
      <c r="G118" s="143"/>
      <c r="H118" s="138"/>
      <c r="I118" s="138"/>
      <c r="J118" s="138"/>
      <c r="K118" s="138"/>
      <c r="L118" s="138"/>
      <c r="M118" s="138"/>
      <c r="N118" s="138"/>
      <c r="O118" s="138"/>
      <c r="P118" s="138"/>
      <c r="Q118" s="138"/>
      <c r="R118" s="138"/>
      <c r="S118" s="138"/>
    </row>
    <row r="119" spans="3:19">
      <c r="C119" s="158"/>
      <c r="D119" s="144"/>
      <c r="E119" s="143"/>
      <c r="F119" s="143"/>
      <c r="G119" s="143"/>
      <c r="H119" s="138"/>
      <c r="I119" s="138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</row>
    <row r="120" spans="3:19">
      <c r="C120" s="158"/>
      <c r="D120" s="144"/>
      <c r="E120" s="143"/>
      <c r="F120" s="143"/>
      <c r="G120" s="143"/>
      <c r="H120" s="138"/>
      <c r="I120" s="138"/>
      <c r="J120" s="138"/>
      <c r="K120" s="138"/>
      <c r="L120" s="138"/>
      <c r="M120" s="138"/>
      <c r="N120" s="138"/>
      <c r="O120" s="138"/>
      <c r="P120" s="138"/>
      <c r="Q120" s="138"/>
      <c r="R120" s="138"/>
      <c r="S120" s="138"/>
    </row>
    <row r="121" spans="3:19" ht="13.5" thickBot="1">
      <c r="C121" s="159"/>
      <c r="D121" s="144"/>
      <c r="E121" s="143"/>
      <c r="F121" s="143"/>
      <c r="G121" s="143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</row>
    <row r="122" spans="3:19">
      <c r="C122" s="157" t="s">
        <v>52</v>
      </c>
      <c r="D122" s="144" t="s">
        <v>532</v>
      </c>
      <c r="E122" s="143" t="s">
        <v>533</v>
      </c>
      <c r="F122" s="143" t="s">
        <v>534</v>
      </c>
      <c r="G122" s="143"/>
      <c r="H122" s="138" t="s">
        <v>608</v>
      </c>
      <c r="I122" s="138" t="s">
        <v>609</v>
      </c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</row>
    <row r="123" spans="3:19">
      <c r="C123" s="158"/>
      <c r="D123" s="144"/>
      <c r="E123" s="143"/>
      <c r="F123" s="143"/>
      <c r="G123" s="143"/>
      <c r="H123" s="138"/>
      <c r="I123" s="138"/>
      <c r="J123" s="138"/>
      <c r="K123" s="138"/>
      <c r="L123" s="138"/>
      <c r="M123" s="138"/>
      <c r="N123" s="138"/>
      <c r="O123" s="138"/>
      <c r="P123" s="138"/>
      <c r="Q123" s="138"/>
      <c r="R123" s="138"/>
      <c r="S123" s="138"/>
    </row>
    <row r="124" spans="3:19">
      <c r="C124" s="158"/>
      <c r="D124" s="144"/>
      <c r="E124" s="143"/>
      <c r="F124" s="143"/>
      <c r="G124" s="143"/>
      <c r="H124" s="138"/>
      <c r="I124" s="138"/>
      <c r="J124" s="138"/>
      <c r="K124" s="138"/>
      <c r="L124" s="138"/>
      <c r="M124" s="138"/>
      <c r="N124" s="138"/>
      <c r="O124" s="138"/>
      <c r="P124" s="138"/>
      <c r="Q124" s="138"/>
      <c r="R124" s="138"/>
      <c r="S124" s="138"/>
    </row>
    <row r="125" spans="3:19">
      <c r="C125" s="158"/>
      <c r="D125" s="144"/>
      <c r="E125" s="143"/>
      <c r="F125" s="143"/>
      <c r="G125" s="143"/>
      <c r="H125" s="138"/>
      <c r="I125" s="138"/>
      <c r="J125" s="138"/>
      <c r="K125" s="138"/>
      <c r="L125" s="138"/>
      <c r="M125" s="138"/>
      <c r="N125" s="138"/>
      <c r="O125" s="138"/>
      <c r="P125" s="138"/>
      <c r="Q125" s="138"/>
      <c r="R125" s="138"/>
      <c r="S125" s="138"/>
    </row>
    <row r="126" spans="3:19" ht="13.5" thickBot="1">
      <c r="C126" s="159"/>
      <c r="D126" s="144"/>
      <c r="E126" s="143"/>
      <c r="F126" s="143"/>
      <c r="G126" s="143"/>
      <c r="H126" s="138"/>
      <c r="I126" s="138"/>
      <c r="J126" s="138"/>
      <c r="K126" s="138"/>
      <c r="L126" s="138"/>
      <c r="M126" s="138"/>
      <c r="N126" s="138"/>
      <c r="O126" s="138"/>
      <c r="P126" s="138"/>
      <c r="Q126" s="138"/>
      <c r="R126" s="138"/>
      <c r="S126" s="138"/>
    </row>
    <row r="127" spans="3:19">
      <c r="C127" s="157" t="s">
        <v>73</v>
      </c>
      <c r="D127" s="144" t="s">
        <v>533</v>
      </c>
      <c r="E127" s="143" t="s">
        <v>533</v>
      </c>
      <c r="F127" s="143"/>
      <c r="G127" s="143"/>
      <c r="H127" s="138" t="s">
        <v>608</v>
      </c>
      <c r="I127" s="138"/>
      <c r="J127" s="138"/>
      <c r="K127" s="138"/>
      <c r="L127" s="138"/>
      <c r="M127" s="138"/>
      <c r="N127" s="138"/>
      <c r="O127" s="138"/>
      <c r="P127" s="138"/>
      <c r="Q127" s="138"/>
      <c r="R127" s="138"/>
      <c r="S127" s="138"/>
    </row>
    <row r="128" spans="3:19">
      <c r="C128" s="158"/>
      <c r="D128" s="144"/>
      <c r="E128" s="143"/>
      <c r="F128" s="143"/>
      <c r="G128" s="143"/>
      <c r="H128" s="138"/>
      <c r="I128" s="138"/>
      <c r="J128" s="138"/>
      <c r="K128" s="138"/>
      <c r="L128" s="138"/>
      <c r="M128" s="138"/>
      <c r="N128" s="138"/>
      <c r="O128" s="138"/>
      <c r="P128" s="138"/>
      <c r="Q128" s="138"/>
      <c r="R128" s="138"/>
      <c r="S128" s="138"/>
    </row>
    <row r="129" spans="3:19">
      <c r="C129" s="158"/>
      <c r="D129" s="144"/>
      <c r="E129" s="143"/>
      <c r="F129" s="143"/>
      <c r="G129" s="143"/>
      <c r="H129" s="138"/>
      <c r="I129" s="138"/>
      <c r="J129" s="138"/>
      <c r="K129" s="138"/>
      <c r="L129" s="138"/>
      <c r="M129" s="138"/>
      <c r="N129" s="138"/>
      <c r="O129" s="138"/>
      <c r="P129" s="138"/>
      <c r="Q129" s="138"/>
      <c r="R129" s="138"/>
      <c r="S129" s="138"/>
    </row>
    <row r="130" spans="3:19">
      <c r="C130" s="158"/>
      <c r="D130" s="144"/>
      <c r="E130" s="143"/>
      <c r="F130" s="143"/>
      <c r="G130" s="143"/>
      <c r="H130" s="138"/>
      <c r="I130" s="138"/>
      <c r="J130" s="138"/>
      <c r="K130" s="138"/>
      <c r="L130" s="138"/>
      <c r="M130" s="138"/>
      <c r="N130" s="138"/>
      <c r="O130" s="138"/>
      <c r="P130" s="138"/>
      <c r="Q130" s="138"/>
      <c r="R130" s="138"/>
      <c r="S130" s="138"/>
    </row>
    <row r="131" spans="3:19" ht="13.5" thickBot="1">
      <c r="C131" s="159"/>
      <c r="D131" s="144"/>
      <c r="E131" s="143"/>
      <c r="F131" s="143"/>
      <c r="G131" s="143"/>
      <c r="H131" s="138"/>
      <c r="I131" s="138"/>
      <c r="J131" s="138"/>
      <c r="K131" s="138"/>
      <c r="L131" s="138"/>
      <c r="M131" s="138"/>
      <c r="N131" s="138"/>
      <c r="O131" s="138"/>
      <c r="P131" s="138"/>
      <c r="Q131" s="138"/>
      <c r="R131" s="138"/>
      <c r="S131" s="138"/>
    </row>
    <row r="132" spans="3:19">
      <c r="C132" s="157" t="s">
        <v>81</v>
      </c>
      <c r="D132" s="144" t="s">
        <v>534</v>
      </c>
      <c r="E132" s="143" t="s">
        <v>534</v>
      </c>
      <c r="F132" s="143"/>
      <c r="G132" s="143"/>
      <c r="H132" s="138" t="s">
        <v>609</v>
      </c>
      <c r="I132" s="138"/>
      <c r="J132" s="138"/>
      <c r="K132" s="138"/>
      <c r="L132" s="138"/>
      <c r="M132" s="138"/>
      <c r="N132" s="138"/>
      <c r="O132" s="138"/>
      <c r="P132" s="138"/>
      <c r="Q132" s="138"/>
      <c r="R132" s="138"/>
      <c r="S132" s="138"/>
    </row>
    <row r="133" spans="3:19">
      <c r="C133" s="158"/>
      <c r="D133" s="144"/>
      <c r="E133" s="143"/>
      <c r="F133" s="143"/>
      <c r="G133" s="143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8"/>
      <c r="S133" s="138"/>
    </row>
    <row r="134" spans="3:19">
      <c r="C134" s="158"/>
      <c r="D134" s="144"/>
      <c r="E134" s="143"/>
      <c r="F134" s="143"/>
      <c r="G134" s="143"/>
      <c r="H134" s="138"/>
      <c r="I134" s="138"/>
      <c r="J134" s="138"/>
      <c r="K134" s="138"/>
      <c r="L134" s="138"/>
      <c r="M134" s="138"/>
      <c r="N134" s="138"/>
      <c r="O134" s="138"/>
      <c r="P134" s="138"/>
      <c r="Q134" s="138"/>
      <c r="R134" s="138"/>
      <c r="S134" s="138"/>
    </row>
    <row r="135" spans="3:19">
      <c r="C135" s="158"/>
      <c r="D135" s="144"/>
      <c r="E135" s="143"/>
      <c r="F135" s="143"/>
      <c r="G135" s="143"/>
      <c r="H135" s="138"/>
      <c r="I135" s="138"/>
      <c r="J135" s="138"/>
      <c r="K135" s="138"/>
      <c r="L135" s="138"/>
      <c r="M135" s="138"/>
      <c r="N135" s="138"/>
      <c r="O135" s="138"/>
      <c r="P135" s="138"/>
      <c r="Q135" s="138"/>
      <c r="R135" s="138"/>
      <c r="S135" s="138"/>
    </row>
    <row r="136" spans="3:19" ht="13.5" thickBot="1">
      <c r="C136" s="159"/>
      <c r="D136" s="144"/>
      <c r="E136" s="143"/>
      <c r="F136" s="143"/>
      <c r="G136" s="143"/>
      <c r="H136" s="138"/>
      <c r="I136" s="138"/>
      <c r="J136" s="138"/>
      <c r="K136" s="138"/>
      <c r="L136" s="138"/>
      <c r="M136" s="138"/>
      <c r="N136" s="138"/>
      <c r="O136" s="138"/>
      <c r="P136" s="138"/>
      <c r="Q136" s="138"/>
      <c r="R136" s="138"/>
      <c r="S136" s="138"/>
    </row>
    <row r="137" spans="3:19">
      <c r="C137" s="157" t="s">
        <v>38</v>
      </c>
      <c r="D137" s="144" t="s">
        <v>535</v>
      </c>
      <c r="E137" s="143" t="s">
        <v>539</v>
      </c>
      <c r="F137" s="143" t="s">
        <v>556</v>
      </c>
      <c r="G137" s="143" t="s">
        <v>542</v>
      </c>
      <c r="H137" s="138" t="s">
        <v>550</v>
      </c>
      <c r="I137" s="138" t="s">
        <v>551</v>
      </c>
      <c r="J137" s="138" t="s">
        <v>552</v>
      </c>
      <c r="K137" s="138"/>
      <c r="L137" s="138"/>
      <c r="M137" s="138"/>
      <c r="N137" s="138"/>
      <c r="O137" s="138"/>
      <c r="P137" s="138"/>
      <c r="Q137" s="138"/>
      <c r="R137" s="138"/>
      <c r="S137" s="138"/>
    </row>
    <row r="138" spans="3:19">
      <c r="C138" s="158"/>
      <c r="D138" s="144"/>
      <c r="E138" s="143"/>
      <c r="F138" s="143"/>
      <c r="G138" s="143"/>
      <c r="H138" s="138"/>
      <c r="I138" s="138"/>
      <c r="J138" s="138"/>
      <c r="K138" s="138"/>
      <c r="L138" s="138"/>
      <c r="M138" s="138"/>
      <c r="N138" s="138"/>
      <c r="O138" s="138"/>
      <c r="P138" s="138"/>
      <c r="Q138" s="138"/>
      <c r="R138" s="138"/>
      <c r="S138" s="138"/>
    </row>
    <row r="139" spans="3:19">
      <c r="C139" s="158"/>
      <c r="D139" s="144"/>
      <c r="E139" s="143"/>
      <c r="F139" s="143"/>
      <c r="G139" s="143"/>
      <c r="H139" s="138"/>
      <c r="I139" s="138"/>
      <c r="J139" s="138"/>
      <c r="K139" s="138"/>
      <c r="L139" s="138"/>
      <c r="M139" s="138"/>
      <c r="N139" s="138"/>
      <c r="O139" s="138"/>
      <c r="P139" s="138"/>
      <c r="Q139" s="138"/>
      <c r="R139" s="138"/>
      <c r="S139" s="138"/>
    </row>
    <row r="140" spans="3:19">
      <c r="C140" s="158"/>
      <c r="D140" s="144"/>
      <c r="E140" s="143"/>
      <c r="F140" s="143"/>
      <c r="G140" s="143"/>
      <c r="H140" s="138"/>
      <c r="I140" s="138"/>
      <c r="J140" s="138"/>
      <c r="K140" s="138"/>
      <c r="L140" s="138"/>
      <c r="M140" s="138"/>
      <c r="N140" s="138"/>
      <c r="O140" s="138"/>
      <c r="P140" s="138"/>
      <c r="Q140" s="138"/>
      <c r="R140" s="138"/>
      <c r="S140" s="138"/>
    </row>
    <row r="141" spans="3:19" ht="13.5" thickBot="1">
      <c r="C141" s="159"/>
      <c r="D141" s="144"/>
      <c r="E141" s="143"/>
      <c r="F141" s="143"/>
      <c r="G141" s="143"/>
      <c r="H141" s="138"/>
      <c r="I141" s="138"/>
      <c r="J141" s="138"/>
      <c r="K141" s="138"/>
      <c r="L141" s="138"/>
      <c r="M141" s="138"/>
      <c r="N141" s="138"/>
      <c r="O141" s="138"/>
      <c r="P141" s="138"/>
      <c r="Q141" s="138"/>
      <c r="R141" s="138"/>
      <c r="S141" s="138"/>
    </row>
    <row r="142" spans="3:19">
      <c r="C142" s="157" t="s">
        <v>104</v>
      </c>
      <c r="D142" s="144" t="s">
        <v>536</v>
      </c>
      <c r="E142" s="143" t="s">
        <v>539</v>
      </c>
      <c r="F142" s="143" t="s">
        <v>556</v>
      </c>
      <c r="G142" s="143" t="s">
        <v>542</v>
      </c>
      <c r="H142" s="138" t="s">
        <v>550</v>
      </c>
      <c r="I142" s="138"/>
      <c r="J142" s="138"/>
      <c r="K142" s="138"/>
      <c r="L142" s="138"/>
      <c r="M142" s="138"/>
      <c r="N142" s="138"/>
      <c r="O142" s="138"/>
      <c r="P142" s="138"/>
      <c r="Q142" s="138"/>
      <c r="R142" s="138"/>
      <c r="S142" s="138"/>
    </row>
    <row r="143" spans="3:19">
      <c r="C143" s="158"/>
      <c r="D143" s="144"/>
      <c r="E143" s="143"/>
      <c r="F143" s="143"/>
      <c r="G143" s="143"/>
      <c r="H143" s="138"/>
      <c r="I143" s="138"/>
      <c r="J143" s="138"/>
      <c r="K143" s="138"/>
      <c r="L143" s="138"/>
      <c r="M143" s="138"/>
      <c r="N143" s="138"/>
      <c r="O143" s="138"/>
      <c r="P143" s="138"/>
      <c r="Q143" s="138"/>
      <c r="R143" s="138"/>
      <c r="S143" s="138"/>
    </row>
    <row r="144" spans="3:19">
      <c r="C144" s="158"/>
      <c r="D144" s="144"/>
      <c r="E144" s="143"/>
      <c r="F144" s="143"/>
      <c r="G144" s="143"/>
      <c r="H144" s="138"/>
      <c r="I144" s="138"/>
      <c r="J144" s="138"/>
      <c r="K144" s="138"/>
      <c r="L144" s="138"/>
      <c r="M144" s="138"/>
      <c r="N144" s="138"/>
      <c r="O144" s="138"/>
      <c r="P144" s="138"/>
      <c r="Q144" s="138"/>
      <c r="R144" s="138"/>
      <c r="S144" s="138"/>
    </row>
    <row r="145" spans="3:19">
      <c r="C145" s="158"/>
      <c r="D145" s="144"/>
      <c r="E145" s="143"/>
      <c r="F145" s="143"/>
      <c r="G145" s="143"/>
      <c r="H145" s="138"/>
      <c r="I145" s="138"/>
      <c r="J145" s="138"/>
      <c r="K145" s="138"/>
      <c r="L145" s="138"/>
      <c r="M145" s="138"/>
      <c r="N145" s="138"/>
      <c r="O145" s="138"/>
      <c r="P145" s="138"/>
      <c r="Q145" s="138"/>
      <c r="R145" s="138"/>
      <c r="S145" s="138"/>
    </row>
    <row r="146" spans="3:19" ht="13.5" thickBot="1">
      <c r="C146" s="159"/>
      <c r="D146" s="144"/>
      <c r="E146" s="143"/>
      <c r="F146" s="143"/>
      <c r="G146" s="143"/>
      <c r="H146" s="138"/>
      <c r="I146" s="138"/>
      <c r="J146" s="138"/>
      <c r="K146" s="138"/>
      <c r="L146" s="138"/>
      <c r="M146" s="138"/>
      <c r="N146" s="138"/>
      <c r="O146" s="138"/>
      <c r="P146" s="138"/>
      <c r="Q146" s="138"/>
      <c r="R146" s="138"/>
      <c r="S146" s="138"/>
    </row>
    <row r="147" spans="3:19">
      <c r="C147" s="157" t="s">
        <v>204</v>
      </c>
      <c r="D147" s="144" t="s">
        <v>537</v>
      </c>
      <c r="E147" s="143" t="s">
        <v>539</v>
      </c>
      <c r="F147" s="143" t="s">
        <v>519</v>
      </c>
      <c r="G147" s="143"/>
      <c r="H147" s="138" t="s">
        <v>550</v>
      </c>
      <c r="I147" s="138"/>
      <c r="J147" s="138"/>
      <c r="K147" s="138"/>
      <c r="L147" s="138"/>
      <c r="M147" s="138"/>
      <c r="N147" s="138"/>
      <c r="O147" s="138"/>
      <c r="P147" s="138"/>
      <c r="Q147" s="138"/>
      <c r="R147" s="138"/>
      <c r="S147" s="138"/>
    </row>
    <row r="148" spans="3:19">
      <c r="C148" s="158"/>
      <c r="D148" s="144"/>
      <c r="E148" s="143"/>
      <c r="F148" s="143"/>
      <c r="G148" s="143"/>
      <c r="H148" s="138"/>
      <c r="I148" s="138"/>
      <c r="J148" s="138"/>
      <c r="K148" s="138"/>
      <c r="L148" s="138"/>
      <c r="M148" s="138"/>
      <c r="N148" s="138"/>
      <c r="O148" s="138"/>
      <c r="P148" s="138"/>
      <c r="Q148" s="138"/>
      <c r="R148" s="138"/>
      <c r="S148" s="138"/>
    </row>
    <row r="149" spans="3:19">
      <c r="C149" s="158"/>
      <c r="D149" s="144"/>
      <c r="E149" s="143"/>
      <c r="F149" s="143"/>
      <c r="G149" s="143"/>
      <c r="H149" s="138"/>
      <c r="I149" s="138"/>
      <c r="J149" s="138"/>
      <c r="K149" s="138"/>
      <c r="L149" s="138"/>
      <c r="M149" s="138"/>
      <c r="N149" s="138"/>
      <c r="O149" s="138"/>
      <c r="P149" s="138"/>
      <c r="Q149" s="138"/>
      <c r="R149" s="138"/>
      <c r="S149" s="138"/>
    </row>
    <row r="150" spans="3:19">
      <c r="C150" s="158"/>
      <c r="D150" s="144"/>
      <c r="E150" s="143"/>
      <c r="F150" s="143"/>
      <c r="G150" s="143"/>
      <c r="H150" s="138"/>
      <c r="I150" s="138"/>
      <c r="J150" s="138"/>
      <c r="K150" s="138"/>
      <c r="L150" s="138"/>
      <c r="M150" s="138"/>
      <c r="N150" s="138"/>
      <c r="O150" s="138"/>
      <c r="P150" s="138"/>
      <c r="Q150" s="138"/>
      <c r="R150" s="138"/>
      <c r="S150" s="138"/>
    </row>
    <row r="151" spans="3:19" ht="13.5" thickBot="1">
      <c r="C151" s="159"/>
      <c r="D151" s="144"/>
      <c r="E151" s="143"/>
      <c r="F151" s="143"/>
      <c r="G151" s="143"/>
      <c r="H151" s="138"/>
      <c r="I151" s="138"/>
      <c r="J151" s="138"/>
      <c r="K151" s="138"/>
      <c r="L151" s="138"/>
      <c r="M151" s="138"/>
      <c r="N151" s="138"/>
      <c r="O151" s="138"/>
      <c r="P151" s="138"/>
      <c r="Q151" s="138"/>
      <c r="R151" s="138"/>
      <c r="S151" s="138"/>
    </row>
    <row r="152" spans="3:19">
      <c r="C152" s="157" t="s">
        <v>169</v>
      </c>
      <c r="D152" s="144" t="s">
        <v>538</v>
      </c>
      <c r="E152" s="143" t="s">
        <v>539</v>
      </c>
      <c r="F152" s="143" t="s">
        <v>556</v>
      </c>
      <c r="G152" s="143"/>
      <c r="H152" s="138" t="s">
        <v>550</v>
      </c>
      <c r="I152" s="138" t="s">
        <v>551</v>
      </c>
      <c r="J152" s="138"/>
      <c r="K152" s="138"/>
      <c r="L152" s="138"/>
      <c r="M152" s="138"/>
      <c r="N152" s="138"/>
      <c r="O152" s="138"/>
      <c r="P152" s="138"/>
      <c r="Q152" s="138"/>
      <c r="R152" s="138"/>
      <c r="S152" s="138"/>
    </row>
    <row r="153" spans="3:19">
      <c r="C153" s="158"/>
      <c r="D153" s="144"/>
      <c r="E153" s="143"/>
      <c r="F153" s="143"/>
      <c r="G153" s="143"/>
      <c r="H153" s="138"/>
      <c r="I153" s="138"/>
      <c r="J153" s="138"/>
      <c r="K153" s="138"/>
      <c r="L153" s="138"/>
      <c r="M153" s="138"/>
      <c r="N153" s="138"/>
      <c r="O153" s="138"/>
      <c r="P153" s="138"/>
      <c r="Q153" s="138"/>
      <c r="R153" s="138"/>
      <c r="S153" s="138"/>
    </row>
    <row r="154" spans="3:19">
      <c r="C154" s="158"/>
      <c r="D154" s="144"/>
      <c r="E154" s="143"/>
      <c r="F154" s="143"/>
      <c r="G154" s="143"/>
      <c r="H154" s="138"/>
      <c r="I154" s="138"/>
      <c r="J154" s="138"/>
      <c r="K154" s="138"/>
      <c r="L154" s="138"/>
      <c r="M154" s="138"/>
      <c r="N154" s="138"/>
      <c r="O154" s="138"/>
      <c r="P154" s="138"/>
      <c r="Q154" s="138"/>
      <c r="R154" s="138"/>
      <c r="S154" s="138"/>
    </row>
    <row r="155" spans="3:19">
      <c r="C155" s="158"/>
      <c r="D155" s="144"/>
      <c r="E155" s="143"/>
      <c r="F155" s="143"/>
      <c r="G155" s="143"/>
      <c r="H155" s="138"/>
      <c r="I155" s="138"/>
      <c r="J155" s="138"/>
      <c r="K155" s="138"/>
      <c r="L155" s="138"/>
      <c r="M155" s="138"/>
      <c r="N155" s="138"/>
      <c r="O155" s="138"/>
      <c r="P155" s="138"/>
      <c r="Q155" s="138"/>
      <c r="R155" s="138"/>
      <c r="S155" s="138"/>
    </row>
    <row r="156" spans="3:19" ht="13.5" thickBot="1">
      <c r="C156" s="159"/>
      <c r="D156" s="144"/>
      <c r="E156" s="143"/>
      <c r="F156" s="143"/>
      <c r="G156" s="143"/>
      <c r="H156" s="138"/>
      <c r="I156" s="138"/>
      <c r="J156" s="138"/>
      <c r="K156" s="138"/>
      <c r="L156" s="138"/>
      <c r="M156" s="138"/>
      <c r="N156" s="138"/>
      <c r="O156" s="138"/>
      <c r="P156" s="138"/>
      <c r="Q156" s="138"/>
      <c r="R156" s="138"/>
      <c r="S156" s="138"/>
    </row>
    <row r="157" spans="3:19">
      <c r="C157" s="157" t="s">
        <v>115</v>
      </c>
      <c r="D157" s="144" t="s">
        <v>539</v>
      </c>
      <c r="E157" s="143" t="s">
        <v>539</v>
      </c>
      <c r="F157" s="143"/>
      <c r="G157" s="143"/>
      <c r="H157" s="138" t="s">
        <v>550</v>
      </c>
      <c r="I157" s="138"/>
      <c r="J157" s="138"/>
      <c r="K157" s="138"/>
      <c r="L157" s="138"/>
      <c r="M157" s="138"/>
      <c r="N157" s="138"/>
      <c r="O157" s="138"/>
      <c r="P157" s="138"/>
      <c r="Q157" s="138"/>
      <c r="R157" s="138"/>
      <c r="S157" s="138"/>
    </row>
    <row r="158" spans="3:19">
      <c r="C158" s="158"/>
      <c r="D158" s="144"/>
      <c r="E158" s="143"/>
      <c r="F158" s="143"/>
      <c r="G158" s="143"/>
      <c r="H158" s="138"/>
      <c r="I158" s="138"/>
      <c r="J158" s="138"/>
      <c r="K158" s="138"/>
      <c r="L158" s="138"/>
      <c r="M158" s="138"/>
      <c r="N158" s="138"/>
      <c r="O158" s="138"/>
      <c r="P158" s="138"/>
      <c r="Q158" s="138"/>
      <c r="R158" s="138"/>
      <c r="S158" s="138"/>
    </row>
    <row r="159" spans="3:19">
      <c r="C159" s="158"/>
      <c r="D159" s="144"/>
      <c r="E159" s="143"/>
      <c r="F159" s="143"/>
      <c r="G159" s="143"/>
      <c r="H159" s="138"/>
      <c r="I159" s="138"/>
      <c r="J159" s="138"/>
      <c r="K159" s="138"/>
      <c r="L159" s="138"/>
      <c r="M159" s="138"/>
      <c r="N159" s="138"/>
      <c r="O159" s="138"/>
      <c r="P159" s="138"/>
      <c r="Q159" s="138"/>
      <c r="R159" s="138"/>
      <c r="S159" s="138"/>
    </row>
    <row r="160" spans="3:19">
      <c r="C160" s="158"/>
      <c r="D160" s="144"/>
      <c r="E160" s="143"/>
      <c r="F160" s="143"/>
      <c r="G160" s="143"/>
      <c r="H160" s="138"/>
      <c r="I160" s="138"/>
      <c r="J160" s="138"/>
      <c r="K160" s="138"/>
      <c r="L160" s="138"/>
      <c r="M160" s="138"/>
      <c r="N160" s="138"/>
      <c r="O160" s="138"/>
      <c r="P160" s="138"/>
      <c r="Q160" s="138"/>
      <c r="R160" s="138"/>
      <c r="S160" s="138"/>
    </row>
    <row r="161" spans="3:19" ht="13.5" thickBot="1">
      <c r="C161" s="159"/>
      <c r="D161" s="144"/>
      <c r="E161" s="143"/>
      <c r="F161" s="143"/>
      <c r="G161" s="143"/>
      <c r="H161" s="138"/>
      <c r="I161" s="138"/>
      <c r="J161" s="138"/>
      <c r="K161" s="138"/>
      <c r="L161" s="138"/>
      <c r="M161" s="138"/>
      <c r="N161" s="138"/>
      <c r="O161" s="138"/>
      <c r="P161" s="138"/>
      <c r="Q161" s="138"/>
      <c r="R161" s="138"/>
      <c r="S161" s="138"/>
    </row>
    <row r="162" spans="3:19">
      <c r="C162" s="157" t="s">
        <v>78</v>
      </c>
      <c r="D162" s="144" t="s">
        <v>540</v>
      </c>
      <c r="E162" s="143" t="s">
        <v>539</v>
      </c>
      <c r="F162" s="143"/>
      <c r="G162" s="143"/>
      <c r="H162" s="138" t="s">
        <v>550</v>
      </c>
      <c r="I162" s="138"/>
      <c r="J162" s="138"/>
      <c r="K162" s="138"/>
      <c r="L162" s="138"/>
      <c r="M162" s="138"/>
      <c r="N162" s="138"/>
      <c r="O162" s="138"/>
      <c r="P162" s="138"/>
      <c r="Q162" s="138"/>
      <c r="R162" s="138"/>
      <c r="S162" s="138"/>
    </row>
    <row r="163" spans="3:19">
      <c r="C163" s="158"/>
      <c r="D163" s="144"/>
      <c r="E163" s="143"/>
      <c r="F163" s="143"/>
      <c r="G163" s="143"/>
      <c r="H163" s="138"/>
      <c r="I163" s="138"/>
      <c r="J163" s="138"/>
      <c r="K163" s="138"/>
      <c r="L163" s="138"/>
      <c r="M163" s="138"/>
      <c r="N163" s="138"/>
      <c r="O163" s="138"/>
      <c r="P163" s="138"/>
      <c r="Q163" s="138"/>
      <c r="R163" s="138"/>
      <c r="S163" s="138"/>
    </row>
    <row r="164" spans="3:19">
      <c r="C164" s="158"/>
      <c r="D164" s="144"/>
      <c r="E164" s="143"/>
      <c r="F164" s="143"/>
      <c r="G164" s="143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</row>
    <row r="165" spans="3:19">
      <c r="C165" s="158"/>
      <c r="D165" s="144"/>
      <c r="E165" s="143"/>
      <c r="F165" s="143"/>
      <c r="G165" s="143"/>
      <c r="H165" s="138"/>
      <c r="I165" s="138"/>
      <c r="J165" s="138"/>
      <c r="K165" s="138"/>
      <c r="L165" s="138"/>
      <c r="M165" s="138"/>
      <c r="N165" s="138"/>
      <c r="O165" s="138"/>
      <c r="P165" s="138"/>
      <c r="Q165" s="138"/>
      <c r="R165" s="138"/>
      <c r="S165" s="138"/>
    </row>
    <row r="166" spans="3:19" ht="13.5" thickBot="1">
      <c r="C166" s="159"/>
      <c r="D166" s="144"/>
      <c r="E166" s="143"/>
      <c r="F166" s="143"/>
      <c r="G166" s="143"/>
      <c r="H166" s="138"/>
      <c r="I166" s="138"/>
      <c r="J166" s="138"/>
      <c r="K166" s="138"/>
      <c r="L166" s="138"/>
      <c r="M166" s="138"/>
      <c r="N166" s="138"/>
      <c r="O166" s="138"/>
      <c r="P166" s="138"/>
      <c r="Q166" s="138"/>
      <c r="R166" s="138"/>
      <c r="S166" s="138"/>
    </row>
    <row r="167" spans="3:19">
      <c r="C167" s="157" t="s">
        <v>147</v>
      </c>
      <c r="D167" s="144" t="s">
        <v>541</v>
      </c>
      <c r="E167" s="143" t="s">
        <v>556</v>
      </c>
      <c r="F167" s="143" t="s">
        <v>542</v>
      </c>
      <c r="G167" s="143"/>
      <c r="H167" s="138" t="s">
        <v>551</v>
      </c>
      <c r="I167" s="138" t="s">
        <v>552</v>
      </c>
      <c r="J167" s="138"/>
      <c r="K167" s="138"/>
      <c r="L167" s="138"/>
      <c r="M167" s="138"/>
      <c r="N167" s="138"/>
      <c r="O167" s="138"/>
      <c r="P167" s="138"/>
      <c r="Q167" s="138"/>
      <c r="R167" s="138"/>
      <c r="S167" s="138"/>
    </row>
    <row r="168" spans="3:19">
      <c r="C168" s="158"/>
      <c r="D168" s="144"/>
      <c r="E168" s="143"/>
      <c r="F168" s="143"/>
      <c r="G168" s="143"/>
      <c r="H168" s="138"/>
      <c r="I168" s="138"/>
      <c r="J168" s="138"/>
      <c r="K168" s="138"/>
      <c r="L168" s="138"/>
      <c r="M168" s="138"/>
      <c r="N168" s="138"/>
      <c r="O168" s="138"/>
      <c r="P168" s="138"/>
      <c r="Q168" s="138"/>
      <c r="R168" s="138"/>
      <c r="S168" s="138"/>
    </row>
    <row r="169" spans="3:19">
      <c r="C169" s="158"/>
      <c r="D169" s="144"/>
      <c r="E169" s="143"/>
      <c r="F169" s="143"/>
      <c r="G169" s="143"/>
      <c r="H169" s="138"/>
      <c r="I169" s="138"/>
      <c r="J169" s="138"/>
      <c r="K169" s="138"/>
      <c r="L169" s="138"/>
      <c r="M169" s="138"/>
      <c r="N169" s="138"/>
      <c r="O169" s="138"/>
      <c r="P169" s="138"/>
      <c r="Q169" s="138"/>
      <c r="R169" s="138"/>
      <c r="S169" s="138"/>
    </row>
    <row r="170" spans="3:19">
      <c r="C170" s="158"/>
      <c r="D170" s="144"/>
      <c r="E170" s="143"/>
      <c r="F170" s="143"/>
      <c r="G170" s="143"/>
      <c r="H170" s="138"/>
      <c r="I170" s="138"/>
      <c r="J170" s="138"/>
      <c r="K170" s="138"/>
      <c r="L170" s="138"/>
      <c r="M170" s="138"/>
      <c r="N170" s="138"/>
      <c r="O170" s="138"/>
      <c r="P170" s="138"/>
      <c r="Q170" s="138"/>
      <c r="R170" s="138"/>
      <c r="S170" s="138"/>
    </row>
    <row r="171" spans="3:19" ht="13.5" thickBot="1">
      <c r="C171" s="159"/>
      <c r="D171" s="144"/>
      <c r="E171" s="143"/>
      <c r="F171" s="143"/>
      <c r="G171" s="143"/>
      <c r="H171" s="138"/>
      <c r="I171" s="138"/>
      <c r="J171" s="138"/>
      <c r="K171" s="138"/>
      <c r="L171" s="138"/>
      <c r="M171" s="138"/>
      <c r="N171" s="138"/>
      <c r="O171" s="138"/>
      <c r="P171" s="138"/>
      <c r="Q171" s="138"/>
      <c r="R171" s="138"/>
      <c r="S171" s="138"/>
    </row>
    <row r="172" spans="3:19">
      <c r="C172" s="157" t="s">
        <v>77</v>
      </c>
      <c r="D172" s="144" t="s">
        <v>556</v>
      </c>
      <c r="E172" s="143" t="s">
        <v>556</v>
      </c>
      <c r="F172" s="143"/>
      <c r="G172" s="143"/>
      <c r="H172" s="138" t="s">
        <v>551</v>
      </c>
      <c r="I172" s="138"/>
      <c r="J172" s="138"/>
      <c r="K172" s="138"/>
      <c r="L172" s="138"/>
      <c r="M172" s="138"/>
      <c r="N172" s="138"/>
      <c r="O172" s="138"/>
      <c r="P172" s="138"/>
      <c r="Q172" s="138"/>
      <c r="R172" s="138"/>
      <c r="S172" s="138"/>
    </row>
    <row r="173" spans="3:19">
      <c r="C173" s="158"/>
      <c r="D173" s="144"/>
      <c r="E173" s="143"/>
      <c r="F173" s="143"/>
      <c r="G173" s="143"/>
      <c r="H173" s="138"/>
      <c r="I173" s="138"/>
      <c r="J173" s="138"/>
      <c r="K173" s="138"/>
      <c r="L173" s="138"/>
      <c r="M173" s="138"/>
      <c r="N173" s="138"/>
      <c r="O173" s="138"/>
      <c r="P173" s="138"/>
      <c r="Q173" s="138"/>
      <c r="R173" s="138"/>
      <c r="S173" s="138"/>
    </row>
    <row r="174" spans="3:19">
      <c r="C174" s="158"/>
      <c r="D174" s="144"/>
      <c r="E174" s="143"/>
      <c r="F174" s="143"/>
      <c r="G174" s="143"/>
      <c r="H174" s="138"/>
      <c r="I174" s="138"/>
      <c r="J174" s="138"/>
      <c r="K174" s="138"/>
      <c r="L174" s="138"/>
      <c r="M174" s="138"/>
      <c r="N174" s="138"/>
      <c r="O174" s="138"/>
      <c r="P174" s="138"/>
      <c r="Q174" s="138"/>
      <c r="R174" s="138"/>
      <c r="S174" s="138"/>
    </row>
    <row r="175" spans="3:19">
      <c r="C175" s="158"/>
      <c r="D175" s="144"/>
      <c r="E175" s="143"/>
      <c r="F175" s="143"/>
      <c r="G175" s="143"/>
      <c r="H175" s="138"/>
      <c r="I175" s="138"/>
      <c r="J175" s="138"/>
      <c r="K175" s="138"/>
      <c r="L175" s="138"/>
      <c r="M175" s="138"/>
      <c r="N175" s="138"/>
      <c r="O175" s="138"/>
      <c r="P175" s="138"/>
      <c r="Q175" s="138"/>
      <c r="R175" s="138"/>
      <c r="S175" s="138"/>
    </row>
    <row r="176" spans="3:19" ht="13.5" thickBot="1">
      <c r="C176" s="159"/>
      <c r="D176" s="144"/>
      <c r="E176" s="143"/>
      <c r="F176" s="143"/>
      <c r="G176" s="143"/>
      <c r="H176" s="138"/>
      <c r="I176" s="138"/>
      <c r="J176" s="138"/>
      <c r="K176" s="138"/>
      <c r="L176" s="138"/>
      <c r="M176" s="138"/>
      <c r="N176" s="138"/>
      <c r="O176" s="138"/>
      <c r="P176" s="138"/>
      <c r="Q176" s="138"/>
      <c r="R176" s="138"/>
      <c r="S176" s="138"/>
    </row>
    <row r="177" spans="3:19" ht="12.75" customHeight="1">
      <c r="C177" s="157" t="s">
        <v>69</v>
      </c>
      <c r="D177" s="144" t="s">
        <v>542</v>
      </c>
      <c r="E177" s="143" t="s">
        <v>542</v>
      </c>
      <c r="F177" s="143"/>
      <c r="G177" s="143"/>
      <c r="H177" s="138" t="s">
        <v>552</v>
      </c>
      <c r="I177" s="138"/>
      <c r="J177" s="138"/>
      <c r="K177" s="138"/>
      <c r="L177" s="138"/>
      <c r="M177" s="138"/>
      <c r="N177" s="138"/>
      <c r="O177" s="138"/>
      <c r="P177" s="138"/>
      <c r="Q177" s="138"/>
      <c r="R177" s="138"/>
      <c r="S177" s="138"/>
    </row>
    <row r="178" spans="3:19">
      <c r="C178" s="158"/>
      <c r="D178" s="144"/>
      <c r="E178" s="143"/>
      <c r="F178" s="143"/>
      <c r="G178" s="143"/>
      <c r="H178" s="138"/>
      <c r="I178" s="138"/>
      <c r="J178" s="138"/>
      <c r="K178" s="138"/>
      <c r="L178" s="138"/>
      <c r="M178" s="138"/>
      <c r="N178" s="138"/>
      <c r="O178" s="138"/>
      <c r="P178" s="138"/>
      <c r="Q178" s="138"/>
      <c r="R178" s="138"/>
      <c r="S178" s="138"/>
    </row>
    <row r="179" spans="3:19">
      <c r="C179" s="158"/>
      <c r="D179" s="144"/>
      <c r="E179" s="143"/>
      <c r="F179" s="143"/>
      <c r="G179" s="143"/>
      <c r="H179" s="138"/>
      <c r="I179" s="138"/>
      <c r="J179" s="138"/>
      <c r="K179" s="138"/>
      <c r="L179" s="138"/>
      <c r="M179" s="138"/>
      <c r="N179" s="138"/>
      <c r="O179" s="138"/>
      <c r="P179" s="138"/>
      <c r="Q179" s="138"/>
      <c r="R179" s="138"/>
      <c r="S179" s="138"/>
    </row>
    <row r="180" spans="3:19">
      <c r="C180" s="158"/>
      <c r="D180" s="144"/>
      <c r="E180" s="143"/>
      <c r="F180" s="143"/>
      <c r="G180" s="143"/>
      <c r="H180" s="138"/>
      <c r="I180" s="138"/>
      <c r="J180" s="138"/>
      <c r="K180" s="138"/>
      <c r="L180" s="138"/>
      <c r="M180" s="138"/>
      <c r="N180" s="138"/>
      <c r="O180" s="138"/>
      <c r="P180" s="138"/>
      <c r="Q180" s="138"/>
      <c r="R180" s="138"/>
      <c r="S180" s="138"/>
    </row>
    <row r="181" spans="3:19" ht="13.5" thickBot="1">
      <c r="C181" s="159"/>
      <c r="D181" s="144"/>
      <c r="E181" s="143"/>
      <c r="F181" s="143"/>
      <c r="G181" s="143"/>
      <c r="H181" s="138"/>
      <c r="I181" s="138"/>
      <c r="J181" s="138"/>
      <c r="K181" s="138"/>
      <c r="L181" s="138"/>
      <c r="M181" s="138"/>
      <c r="N181" s="138"/>
      <c r="O181" s="138"/>
      <c r="P181" s="138"/>
      <c r="Q181" s="138"/>
      <c r="R181" s="138"/>
      <c r="S181" s="138"/>
    </row>
    <row r="182" spans="3:19">
      <c r="C182" s="157" t="s">
        <v>33</v>
      </c>
      <c r="D182" s="144" t="s">
        <v>543</v>
      </c>
      <c r="E182" s="143" t="s">
        <v>543</v>
      </c>
      <c r="F182" s="143"/>
      <c r="G182" s="143"/>
      <c r="H182" s="138" t="s">
        <v>562</v>
      </c>
      <c r="I182" s="138"/>
      <c r="J182" s="138"/>
      <c r="K182" s="138"/>
      <c r="L182" s="138"/>
      <c r="M182" s="138"/>
      <c r="N182" s="138"/>
      <c r="O182" s="138"/>
      <c r="P182" s="138"/>
      <c r="Q182" s="138"/>
      <c r="R182" s="138"/>
      <c r="S182" s="138"/>
    </row>
    <row r="183" spans="3:19">
      <c r="C183" s="158"/>
      <c r="D183" s="144"/>
      <c r="E183" s="143"/>
      <c r="F183" s="143"/>
      <c r="G183" s="143"/>
      <c r="H183" s="138"/>
      <c r="I183" s="138"/>
      <c r="J183" s="138"/>
      <c r="K183" s="138"/>
      <c r="L183" s="138"/>
      <c r="M183" s="138"/>
      <c r="N183" s="138"/>
      <c r="O183" s="138"/>
      <c r="P183" s="138"/>
      <c r="Q183" s="138"/>
      <c r="R183" s="138"/>
      <c r="S183" s="138"/>
    </row>
    <row r="184" spans="3:19">
      <c r="C184" s="158"/>
      <c r="D184" s="144"/>
      <c r="E184" s="143"/>
      <c r="F184" s="143"/>
      <c r="G184" s="143"/>
      <c r="H184" s="138"/>
      <c r="I184" s="138"/>
      <c r="J184" s="138"/>
      <c r="K184" s="138"/>
      <c r="L184" s="138"/>
      <c r="M184" s="138"/>
      <c r="N184" s="138"/>
      <c r="O184" s="138"/>
      <c r="P184" s="138"/>
      <c r="Q184" s="138"/>
      <c r="R184" s="138"/>
      <c r="S184" s="138"/>
    </row>
    <row r="185" spans="3:19">
      <c r="C185" s="158"/>
      <c r="D185" s="144"/>
      <c r="E185" s="143"/>
      <c r="F185" s="143"/>
      <c r="G185" s="143"/>
      <c r="H185" s="138"/>
      <c r="I185" s="138"/>
      <c r="J185" s="138"/>
      <c r="K185" s="138"/>
      <c r="L185" s="138"/>
      <c r="M185" s="138"/>
      <c r="N185" s="138"/>
      <c r="O185" s="138"/>
      <c r="P185" s="138"/>
      <c r="Q185" s="138"/>
      <c r="R185" s="138"/>
      <c r="S185" s="138"/>
    </row>
    <row r="186" spans="3:19" ht="13.5" thickBot="1">
      <c r="C186" s="159"/>
      <c r="D186" s="144"/>
      <c r="E186" s="143"/>
      <c r="F186" s="143"/>
      <c r="G186" s="143"/>
      <c r="H186" s="138"/>
      <c r="I186" s="138"/>
      <c r="J186" s="138"/>
      <c r="K186" s="138"/>
      <c r="L186" s="138"/>
      <c r="M186" s="138"/>
      <c r="N186" s="138"/>
      <c r="O186" s="138"/>
      <c r="P186" s="138"/>
      <c r="Q186" s="138"/>
      <c r="R186" s="138"/>
      <c r="S186" s="138"/>
    </row>
    <row r="187" spans="3:19">
      <c r="C187" s="151" t="s">
        <v>30</v>
      </c>
      <c r="D187" s="144"/>
      <c r="E187" s="143"/>
      <c r="F187" s="143"/>
      <c r="G187" s="143"/>
      <c r="H187" s="138" t="s">
        <v>135</v>
      </c>
      <c r="I187" s="138"/>
      <c r="J187" s="138"/>
      <c r="K187" s="138"/>
      <c r="L187" s="138"/>
      <c r="M187" s="138"/>
      <c r="N187" s="138"/>
      <c r="O187" s="138"/>
      <c r="P187" s="138"/>
      <c r="Q187" s="138"/>
      <c r="R187" s="138"/>
      <c r="S187" s="138"/>
    </row>
    <row r="188" spans="3:19">
      <c r="C188" s="152"/>
      <c r="D188" s="144"/>
      <c r="E188" s="143"/>
      <c r="F188" s="143"/>
      <c r="G188" s="143"/>
      <c r="H188" s="138"/>
      <c r="I188" s="138"/>
      <c r="J188" s="138"/>
      <c r="K188" s="138"/>
      <c r="L188" s="138"/>
      <c r="M188" s="138"/>
      <c r="N188" s="138"/>
      <c r="O188" s="138"/>
      <c r="P188" s="138"/>
      <c r="Q188" s="138"/>
      <c r="R188" s="138"/>
      <c r="S188" s="138"/>
    </row>
    <row r="189" spans="3:19">
      <c r="C189" s="152"/>
      <c r="D189" s="144"/>
      <c r="E189" s="143"/>
      <c r="F189" s="143"/>
      <c r="G189" s="143"/>
      <c r="H189" s="138"/>
      <c r="I189" s="138"/>
      <c r="J189" s="138"/>
      <c r="K189" s="138"/>
      <c r="L189" s="138"/>
      <c r="M189" s="138"/>
      <c r="N189" s="138"/>
      <c r="O189" s="138"/>
      <c r="P189" s="138"/>
      <c r="Q189" s="138"/>
      <c r="R189" s="138"/>
      <c r="S189" s="138"/>
    </row>
    <row r="190" spans="3:19">
      <c r="C190" s="152"/>
      <c r="D190" s="144"/>
      <c r="E190" s="143"/>
      <c r="F190" s="143"/>
      <c r="G190" s="143"/>
      <c r="H190" s="138"/>
      <c r="I190" s="138"/>
      <c r="J190" s="138"/>
      <c r="K190" s="138"/>
      <c r="L190" s="138"/>
      <c r="M190" s="138"/>
      <c r="N190" s="138"/>
      <c r="O190" s="138"/>
      <c r="P190" s="138"/>
      <c r="Q190" s="138"/>
      <c r="R190" s="138"/>
      <c r="S190" s="138"/>
    </row>
    <row r="191" spans="3:19" ht="13.5" thickBot="1">
      <c r="C191" s="153"/>
      <c r="D191" s="144"/>
      <c r="E191" s="143"/>
      <c r="F191" s="143"/>
      <c r="G191" s="143"/>
      <c r="H191" s="138"/>
      <c r="I191" s="138"/>
      <c r="J191" s="138"/>
      <c r="K191" s="138"/>
      <c r="L191" s="138"/>
      <c r="M191" s="138"/>
      <c r="N191" s="138"/>
      <c r="O191" s="138"/>
      <c r="P191" s="138"/>
      <c r="Q191" s="138"/>
      <c r="R191" s="138"/>
      <c r="S191" s="138"/>
    </row>
    <row r="192" spans="3:19">
      <c r="C192" s="151" t="s">
        <v>26</v>
      </c>
      <c r="D192" s="144"/>
      <c r="E192" s="143"/>
      <c r="F192" s="143"/>
      <c r="G192" s="143"/>
      <c r="H192" s="138" t="s">
        <v>567</v>
      </c>
      <c r="I192" s="138"/>
      <c r="J192" s="138"/>
      <c r="K192" s="138"/>
      <c r="L192" s="138"/>
      <c r="M192" s="138"/>
      <c r="N192" s="138"/>
      <c r="O192" s="138"/>
      <c r="P192" s="138"/>
      <c r="Q192" s="138"/>
      <c r="R192" s="138"/>
      <c r="S192" s="138"/>
    </row>
    <row r="193" spans="3:19">
      <c r="C193" s="152"/>
      <c r="D193" s="144"/>
      <c r="E193" s="143"/>
      <c r="F193" s="143"/>
      <c r="G193" s="143"/>
      <c r="H193" s="138"/>
      <c r="I193" s="138"/>
      <c r="J193" s="138"/>
      <c r="K193" s="138"/>
      <c r="L193" s="138"/>
      <c r="M193" s="138"/>
      <c r="N193" s="138"/>
      <c r="O193" s="138"/>
      <c r="P193" s="138"/>
      <c r="Q193" s="138"/>
      <c r="R193" s="138"/>
      <c r="S193" s="138"/>
    </row>
    <row r="194" spans="3:19">
      <c r="C194" s="152"/>
      <c r="D194" s="144"/>
      <c r="E194" s="143"/>
      <c r="F194" s="143"/>
      <c r="G194" s="143"/>
      <c r="H194" s="138"/>
      <c r="I194" s="138"/>
      <c r="J194" s="138"/>
      <c r="K194" s="138"/>
      <c r="L194" s="138"/>
      <c r="M194" s="138"/>
      <c r="N194" s="138"/>
      <c r="O194" s="138"/>
      <c r="P194" s="138"/>
      <c r="Q194" s="138"/>
      <c r="R194" s="138"/>
      <c r="S194" s="138"/>
    </row>
    <row r="195" spans="3:19">
      <c r="C195" s="152"/>
      <c r="D195" s="144"/>
      <c r="E195" s="143"/>
      <c r="F195" s="143"/>
      <c r="G195" s="143"/>
      <c r="H195" s="138"/>
      <c r="I195" s="138"/>
      <c r="J195" s="138"/>
      <c r="K195" s="138"/>
      <c r="L195" s="138"/>
      <c r="M195" s="138"/>
      <c r="N195" s="138"/>
      <c r="O195" s="138"/>
      <c r="P195" s="138"/>
      <c r="Q195" s="138"/>
      <c r="R195" s="138"/>
      <c r="S195" s="138"/>
    </row>
    <row r="196" spans="3:19" ht="13.5" thickBot="1">
      <c r="C196" s="153"/>
      <c r="D196" s="144"/>
      <c r="E196" s="143"/>
      <c r="F196" s="143"/>
      <c r="G196" s="143"/>
      <c r="H196" s="138"/>
      <c r="I196" s="138"/>
      <c r="J196" s="138"/>
      <c r="K196" s="138"/>
      <c r="L196" s="138"/>
      <c r="M196" s="138"/>
      <c r="N196" s="138"/>
      <c r="O196" s="138"/>
      <c r="P196" s="138"/>
      <c r="Q196" s="138"/>
      <c r="R196" s="138"/>
      <c r="S196" s="138"/>
    </row>
    <row r="197" spans="3:19">
      <c r="C197" s="151" t="s">
        <v>58</v>
      </c>
      <c r="D197" s="144"/>
      <c r="E197" s="143"/>
      <c r="F197" s="143"/>
      <c r="G197" s="143"/>
      <c r="H197" s="138" t="s">
        <v>568</v>
      </c>
      <c r="I197" s="138"/>
      <c r="J197" s="138"/>
      <c r="K197" s="138"/>
      <c r="L197" s="138"/>
      <c r="M197" s="138"/>
      <c r="N197" s="138"/>
      <c r="O197" s="138"/>
      <c r="P197" s="138"/>
      <c r="Q197" s="138"/>
      <c r="R197" s="138"/>
      <c r="S197" s="138"/>
    </row>
    <row r="198" spans="3:19">
      <c r="C198" s="152"/>
      <c r="D198" s="144"/>
      <c r="E198" s="143"/>
      <c r="F198" s="143"/>
      <c r="G198" s="143"/>
      <c r="H198" s="138"/>
      <c r="I198" s="138"/>
      <c r="J198" s="138"/>
      <c r="K198" s="138"/>
      <c r="L198" s="138"/>
      <c r="M198" s="138"/>
      <c r="N198" s="138"/>
      <c r="O198" s="138"/>
      <c r="P198" s="138"/>
      <c r="Q198" s="138"/>
      <c r="R198" s="138"/>
      <c r="S198" s="138"/>
    </row>
    <row r="199" spans="3:19">
      <c r="C199" s="152"/>
      <c r="D199" s="144"/>
      <c r="E199" s="143"/>
      <c r="F199" s="143"/>
      <c r="G199" s="143"/>
      <c r="H199" s="138"/>
      <c r="I199" s="138"/>
      <c r="J199" s="138"/>
      <c r="K199" s="138"/>
      <c r="L199" s="138"/>
      <c r="M199" s="138"/>
      <c r="N199" s="138"/>
      <c r="O199" s="138"/>
      <c r="P199" s="138"/>
      <c r="Q199" s="138"/>
      <c r="R199" s="138"/>
      <c r="S199" s="138"/>
    </row>
    <row r="200" spans="3:19">
      <c r="C200" s="152"/>
      <c r="D200" s="144"/>
      <c r="E200" s="143"/>
      <c r="F200" s="143"/>
      <c r="G200" s="143"/>
      <c r="H200" s="138"/>
      <c r="I200" s="138"/>
      <c r="J200" s="138"/>
      <c r="K200" s="138"/>
      <c r="L200" s="138"/>
      <c r="M200" s="138"/>
      <c r="N200" s="138"/>
      <c r="O200" s="138"/>
      <c r="P200" s="138"/>
      <c r="Q200" s="138"/>
      <c r="R200" s="138"/>
      <c r="S200" s="138"/>
    </row>
    <row r="201" spans="3:19" ht="13.5" thickBot="1">
      <c r="C201" s="153"/>
      <c r="D201" s="144"/>
      <c r="E201" s="143"/>
      <c r="F201" s="143"/>
      <c r="G201" s="143"/>
      <c r="H201" s="138"/>
      <c r="I201" s="138"/>
      <c r="J201" s="138"/>
      <c r="K201" s="138"/>
      <c r="L201" s="138"/>
      <c r="M201" s="138"/>
      <c r="N201" s="138"/>
      <c r="O201" s="138"/>
      <c r="P201" s="138"/>
      <c r="Q201" s="138"/>
      <c r="R201" s="138"/>
      <c r="S201" s="138"/>
    </row>
    <row r="202" spans="3:19">
      <c r="C202" s="151" t="s">
        <v>37</v>
      </c>
      <c r="D202" s="144"/>
      <c r="E202" s="143"/>
      <c r="F202" s="143"/>
      <c r="G202" s="143"/>
      <c r="H202" s="138" t="s">
        <v>569</v>
      </c>
      <c r="I202" s="138" t="s">
        <v>570</v>
      </c>
      <c r="J202" s="138"/>
      <c r="K202" s="138"/>
      <c r="L202" s="138"/>
      <c r="M202" s="138"/>
      <c r="N202" s="138"/>
      <c r="O202" s="138"/>
      <c r="P202" s="138"/>
      <c r="Q202" s="138"/>
      <c r="R202" s="138"/>
      <c r="S202" s="138"/>
    </row>
    <row r="203" spans="3:19">
      <c r="C203" s="152"/>
      <c r="D203" s="144"/>
      <c r="E203" s="143"/>
      <c r="F203" s="143"/>
      <c r="G203" s="143"/>
      <c r="H203" s="138"/>
      <c r="I203" s="138"/>
      <c r="J203" s="138"/>
      <c r="K203" s="138"/>
      <c r="L203" s="138"/>
      <c r="M203" s="138"/>
      <c r="N203" s="138"/>
      <c r="O203" s="138"/>
      <c r="P203" s="138"/>
      <c r="Q203" s="138"/>
      <c r="R203" s="138"/>
      <c r="S203" s="138"/>
    </row>
    <row r="204" spans="3:19">
      <c r="C204" s="152"/>
      <c r="D204" s="144"/>
      <c r="E204" s="143"/>
      <c r="F204" s="143"/>
      <c r="G204" s="143"/>
      <c r="H204" s="138"/>
      <c r="I204" s="138"/>
      <c r="J204" s="138"/>
      <c r="K204" s="138"/>
      <c r="L204" s="138"/>
      <c r="M204" s="138"/>
      <c r="N204" s="138"/>
      <c r="O204" s="138"/>
      <c r="P204" s="138"/>
      <c r="Q204" s="138"/>
      <c r="R204" s="138"/>
      <c r="S204" s="138"/>
    </row>
    <row r="205" spans="3:19">
      <c r="C205" s="152"/>
      <c r="D205" s="144"/>
      <c r="E205" s="143"/>
      <c r="F205" s="143"/>
      <c r="G205" s="143"/>
      <c r="H205" s="138"/>
      <c r="I205" s="138"/>
      <c r="J205" s="138"/>
      <c r="K205" s="138"/>
      <c r="L205" s="138"/>
      <c r="M205" s="138"/>
      <c r="N205" s="138"/>
      <c r="O205" s="138"/>
      <c r="P205" s="138"/>
      <c r="Q205" s="138"/>
      <c r="R205" s="138"/>
      <c r="S205" s="138"/>
    </row>
    <row r="206" spans="3:19" ht="13.5" thickBot="1">
      <c r="C206" s="153"/>
      <c r="D206" s="144"/>
      <c r="E206" s="143"/>
      <c r="F206" s="143"/>
      <c r="G206" s="143"/>
      <c r="H206" s="138"/>
      <c r="I206" s="138"/>
      <c r="J206" s="138"/>
      <c r="K206" s="138"/>
      <c r="L206" s="138"/>
      <c r="M206" s="138"/>
      <c r="N206" s="138"/>
      <c r="O206" s="138"/>
      <c r="P206" s="138"/>
      <c r="Q206" s="138"/>
      <c r="R206" s="138"/>
      <c r="S206" s="138"/>
    </row>
    <row r="207" spans="3:19" ht="12.75" customHeight="1">
      <c r="C207" s="151" t="s">
        <v>72</v>
      </c>
      <c r="D207" s="144"/>
      <c r="E207" s="143"/>
      <c r="F207" s="143"/>
      <c r="G207" s="143"/>
      <c r="H207" s="138" t="s">
        <v>569</v>
      </c>
      <c r="I207" s="138"/>
      <c r="J207" s="138"/>
      <c r="K207" s="138"/>
      <c r="L207" s="138"/>
      <c r="M207" s="138"/>
      <c r="N207" s="138"/>
      <c r="O207" s="138"/>
      <c r="P207" s="138"/>
      <c r="Q207" s="138"/>
      <c r="R207" s="138"/>
      <c r="S207" s="138"/>
    </row>
    <row r="208" spans="3:19">
      <c r="C208" s="152"/>
      <c r="D208" s="144"/>
      <c r="E208" s="143"/>
      <c r="F208" s="143"/>
      <c r="G208" s="143"/>
      <c r="H208" s="138"/>
      <c r="I208" s="138"/>
      <c r="J208" s="138"/>
      <c r="K208" s="138"/>
      <c r="L208" s="138"/>
      <c r="M208" s="138"/>
      <c r="N208" s="138"/>
      <c r="O208" s="138"/>
      <c r="P208" s="138"/>
      <c r="Q208" s="138"/>
      <c r="R208" s="138"/>
      <c r="S208" s="138"/>
    </row>
    <row r="209" spans="3:19">
      <c r="C209" s="152"/>
      <c r="D209" s="144"/>
      <c r="E209" s="143"/>
      <c r="F209" s="143"/>
      <c r="G209" s="143"/>
      <c r="H209" s="138"/>
      <c r="I209" s="138"/>
      <c r="J209" s="138"/>
      <c r="K209" s="138"/>
      <c r="L209" s="138"/>
      <c r="M209" s="138"/>
      <c r="N209" s="138"/>
      <c r="O209" s="138"/>
      <c r="P209" s="138"/>
      <c r="Q209" s="138"/>
      <c r="R209" s="138"/>
      <c r="S209" s="138"/>
    </row>
    <row r="210" spans="3:19">
      <c r="C210" s="152"/>
      <c r="D210" s="144"/>
      <c r="E210" s="143"/>
      <c r="F210" s="143"/>
      <c r="G210" s="143"/>
      <c r="H210" s="138"/>
      <c r="I210" s="138"/>
      <c r="J210" s="138"/>
      <c r="K210" s="138"/>
      <c r="L210" s="138"/>
      <c r="M210" s="138"/>
      <c r="N210" s="138"/>
      <c r="O210" s="138"/>
      <c r="P210" s="138"/>
      <c r="Q210" s="138"/>
      <c r="R210" s="138"/>
      <c r="S210" s="138"/>
    </row>
    <row r="211" spans="3:19" ht="13.5" thickBot="1">
      <c r="C211" s="153"/>
      <c r="D211" s="144"/>
      <c r="E211" s="143"/>
      <c r="F211" s="143"/>
      <c r="G211" s="143"/>
      <c r="H211" s="138"/>
      <c r="I211" s="138"/>
      <c r="J211" s="138"/>
      <c r="K211" s="138"/>
      <c r="L211" s="138"/>
      <c r="M211" s="138"/>
      <c r="N211" s="138"/>
      <c r="O211" s="138"/>
      <c r="P211" s="138"/>
      <c r="Q211" s="138"/>
      <c r="R211" s="138"/>
      <c r="S211" s="138"/>
    </row>
    <row r="212" spans="3:19">
      <c r="C212" s="151" t="s">
        <v>82</v>
      </c>
      <c r="D212" s="144"/>
      <c r="E212" s="143"/>
      <c r="F212" s="143"/>
      <c r="G212" s="143"/>
      <c r="H212" s="138" t="s">
        <v>570</v>
      </c>
      <c r="I212" s="138"/>
      <c r="J212" s="138"/>
      <c r="K212" s="138"/>
      <c r="L212" s="138"/>
      <c r="M212" s="138"/>
      <c r="N212" s="138"/>
      <c r="O212" s="138"/>
      <c r="P212" s="138"/>
      <c r="Q212" s="138"/>
      <c r="R212" s="138"/>
      <c r="S212" s="138"/>
    </row>
    <row r="213" spans="3:19">
      <c r="C213" s="152"/>
      <c r="D213" s="144"/>
      <c r="E213" s="143"/>
      <c r="F213" s="143"/>
      <c r="G213" s="143"/>
      <c r="H213" s="138"/>
      <c r="I213" s="138"/>
      <c r="J213" s="138"/>
      <c r="K213" s="138"/>
      <c r="L213" s="138"/>
      <c r="M213" s="138"/>
      <c r="N213" s="138"/>
      <c r="O213" s="138"/>
      <c r="P213" s="138"/>
      <c r="Q213" s="138"/>
      <c r="R213" s="138"/>
      <c r="S213" s="138"/>
    </row>
    <row r="214" spans="3:19">
      <c r="C214" s="152"/>
      <c r="D214" s="144"/>
      <c r="E214" s="143"/>
      <c r="F214" s="143"/>
      <c r="G214" s="143"/>
      <c r="H214" s="138"/>
      <c r="I214" s="138"/>
      <c r="J214" s="138"/>
      <c r="K214" s="138"/>
      <c r="L214" s="138"/>
      <c r="M214" s="138"/>
      <c r="N214" s="138"/>
      <c r="O214" s="138"/>
      <c r="P214" s="138"/>
      <c r="Q214" s="138"/>
      <c r="R214" s="138"/>
      <c r="S214" s="138"/>
    </row>
    <row r="215" spans="3:19">
      <c r="C215" s="152"/>
      <c r="D215" s="144"/>
      <c r="E215" s="143"/>
      <c r="F215" s="143"/>
      <c r="G215" s="143"/>
      <c r="H215" s="138"/>
      <c r="I215" s="138"/>
      <c r="J215" s="138"/>
      <c r="K215" s="138"/>
      <c r="L215" s="138"/>
      <c r="M215" s="138"/>
      <c r="N215" s="138"/>
      <c r="O215" s="138"/>
      <c r="P215" s="138"/>
      <c r="Q215" s="138"/>
      <c r="R215" s="138"/>
      <c r="S215" s="138"/>
    </row>
    <row r="216" spans="3:19" ht="13.5" thickBot="1">
      <c r="C216" s="153"/>
      <c r="D216" s="144"/>
      <c r="E216" s="143"/>
      <c r="F216" s="143"/>
      <c r="G216" s="143"/>
      <c r="H216" s="138"/>
      <c r="I216" s="138"/>
      <c r="J216" s="138"/>
      <c r="K216" s="138"/>
      <c r="L216" s="138"/>
      <c r="M216" s="138"/>
      <c r="N216" s="138"/>
      <c r="O216" s="138"/>
      <c r="P216" s="138"/>
      <c r="Q216" s="138"/>
      <c r="R216" s="138"/>
      <c r="S216" s="138"/>
    </row>
    <row r="217" spans="3:19">
      <c r="C217" s="154" t="s">
        <v>190</v>
      </c>
      <c r="D217" s="144"/>
      <c r="E217" s="143"/>
      <c r="F217" s="143"/>
      <c r="G217" s="143"/>
      <c r="H217" s="138" t="s">
        <v>571</v>
      </c>
      <c r="I217" s="138" t="s">
        <v>567</v>
      </c>
      <c r="J217" s="138" t="s">
        <v>572</v>
      </c>
      <c r="K217" s="138" t="s">
        <v>573</v>
      </c>
      <c r="L217" s="138"/>
      <c r="M217" s="138"/>
      <c r="N217" s="138"/>
      <c r="O217" s="138"/>
      <c r="P217" s="138"/>
      <c r="Q217" s="138"/>
      <c r="R217" s="138"/>
      <c r="S217" s="138"/>
    </row>
    <row r="218" spans="3:19">
      <c r="C218" s="155"/>
      <c r="D218" s="144"/>
      <c r="E218" s="143"/>
      <c r="F218" s="143"/>
      <c r="G218" s="143"/>
      <c r="H218" s="138"/>
      <c r="I218" s="138"/>
      <c r="J218" s="138"/>
      <c r="K218" s="138"/>
      <c r="L218" s="138"/>
      <c r="M218" s="138"/>
      <c r="N218" s="138"/>
      <c r="O218" s="138"/>
      <c r="P218" s="138"/>
      <c r="Q218" s="138"/>
      <c r="R218" s="138"/>
      <c r="S218" s="138"/>
    </row>
    <row r="219" spans="3:19">
      <c r="C219" s="155"/>
      <c r="D219" s="144"/>
      <c r="E219" s="143"/>
      <c r="F219" s="143"/>
      <c r="G219" s="143"/>
      <c r="H219" s="138"/>
      <c r="I219" s="138"/>
      <c r="J219" s="138"/>
      <c r="K219" s="138"/>
      <c r="L219" s="138"/>
      <c r="M219" s="138"/>
      <c r="N219" s="138"/>
      <c r="O219" s="138"/>
      <c r="P219" s="138"/>
      <c r="Q219" s="138"/>
      <c r="R219" s="138"/>
      <c r="S219" s="138"/>
    </row>
    <row r="220" spans="3:19">
      <c r="C220" s="155"/>
      <c r="D220" s="144"/>
      <c r="E220" s="143"/>
      <c r="F220" s="143"/>
      <c r="G220" s="143"/>
      <c r="H220" s="138"/>
      <c r="I220" s="138"/>
      <c r="J220" s="138"/>
      <c r="K220" s="138"/>
      <c r="L220" s="138"/>
      <c r="M220" s="138"/>
      <c r="N220" s="138"/>
      <c r="O220" s="138"/>
      <c r="P220" s="138"/>
      <c r="Q220" s="138"/>
      <c r="R220" s="138"/>
      <c r="S220" s="138"/>
    </row>
    <row r="221" spans="3:19" ht="13.5" thickBot="1">
      <c r="C221" s="156"/>
      <c r="D221" s="144"/>
      <c r="E221" s="143"/>
      <c r="F221" s="143"/>
      <c r="G221" s="143"/>
      <c r="H221" s="138"/>
      <c r="I221" s="138"/>
      <c r="J221" s="138"/>
      <c r="K221" s="138"/>
      <c r="L221" s="138"/>
      <c r="M221" s="138"/>
      <c r="N221" s="138"/>
      <c r="O221" s="138"/>
      <c r="P221" s="138"/>
      <c r="Q221" s="138"/>
      <c r="R221" s="138"/>
      <c r="S221" s="138"/>
    </row>
    <row r="222" spans="3:19">
      <c r="C222" s="151" t="s">
        <v>148</v>
      </c>
      <c r="D222" s="144"/>
      <c r="E222" s="143"/>
      <c r="F222" s="143"/>
      <c r="G222" s="143"/>
      <c r="H222" s="138" t="s">
        <v>571</v>
      </c>
      <c r="I222" s="138" t="s">
        <v>567</v>
      </c>
      <c r="J222" s="138"/>
      <c r="K222" s="138"/>
      <c r="L222" s="138"/>
      <c r="M222" s="138"/>
      <c r="N222" s="138"/>
      <c r="O222" s="138"/>
      <c r="P222" s="138"/>
      <c r="Q222" s="138"/>
      <c r="R222" s="138"/>
      <c r="S222" s="138"/>
    </row>
    <row r="223" spans="3:19">
      <c r="C223" s="152"/>
      <c r="D223" s="144"/>
      <c r="E223" s="143"/>
      <c r="F223" s="143"/>
      <c r="G223" s="143"/>
      <c r="H223" s="138"/>
      <c r="I223" s="138"/>
      <c r="J223" s="138"/>
      <c r="K223" s="138"/>
      <c r="L223" s="138"/>
      <c r="M223" s="138"/>
      <c r="N223" s="138"/>
      <c r="O223" s="138"/>
      <c r="P223" s="138"/>
      <c r="Q223" s="138"/>
      <c r="R223" s="138"/>
      <c r="S223" s="138"/>
    </row>
    <row r="224" spans="3:19">
      <c r="C224" s="152"/>
      <c r="D224" s="144"/>
      <c r="E224" s="143"/>
      <c r="F224" s="143"/>
      <c r="G224" s="143"/>
      <c r="H224" s="138"/>
      <c r="I224" s="138"/>
      <c r="J224" s="138"/>
      <c r="K224" s="138"/>
      <c r="L224" s="138"/>
      <c r="M224" s="138"/>
      <c r="N224" s="138"/>
      <c r="O224" s="138"/>
      <c r="P224" s="138"/>
      <c r="Q224" s="138"/>
      <c r="R224" s="138"/>
      <c r="S224" s="138"/>
    </row>
    <row r="225" spans="3:19">
      <c r="C225" s="152"/>
      <c r="D225" s="144"/>
      <c r="E225" s="143"/>
      <c r="F225" s="143"/>
      <c r="G225" s="143"/>
      <c r="H225" s="138"/>
      <c r="I225" s="138"/>
      <c r="J225" s="138"/>
      <c r="K225" s="138"/>
      <c r="L225" s="138"/>
      <c r="M225" s="138"/>
      <c r="N225" s="138"/>
      <c r="O225" s="138"/>
      <c r="P225" s="138"/>
      <c r="Q225" s="138"/>
      <c r="R225" s="138"/>
      <c r="S225" s="138"/>
    </row>
    <row r="226" spans="3:19" ht="13.5" thickBot="1">
      <c r="C226" s="153"/>
      <c r="D226" s="144"/>
      <c r="E226" s="143"/>
      <c r="F226" s="143"/>
      <c r="G226" s="143"/>
      <c r="H226" s="138"/>
      <c r="I226" s="138"/>
      <c r="J226" s="138"/>
      <c r="K226" s="138"/>
      <c r="L226" s="138"/>
      <c r="M226" s="138"/>
      <c r="N226" s="138"/>
      <c r="O226" s="138"/>
      <c r="P226" s="138"/>
      <c r="Q226" s="138"/>
      <c r="R226" s="138"/>
      <c r="S226" s="138"/>
    </row>
    <row r="227" spans="3:19">
      <c r="C227" s="151" t="s">
        <v>54</v>
      </c>
      <c r="D227" s="144"/>
      <c r="E227" s="143"/>
      <c r="F227" s="143"/>
      <c r="G227" s="143"/>
      <c r="H227" s="138" t="s">
        <v>571</v>
      </c>
      <c r="I227" s="138"/>
      <c r="J227" s="138"/>
      <c r="K227" s="138"/>
      <c r="L227" s="138"/>
      <c r="M227" s="138"/>
      <c r="N227" s="138"/>
      <c r="O227" s="138"/>
      <c r="P227" s="138"/>
      <c r="Q227" s="138"/>
      <c r="R227" s="138"/>
      <c r="S227" s="138"/>
    </row>
    <row r="228" spans="3:19">
      <c r="C228" s="152"/>
      <c r="D228" s="144"/>
      <c r="E228" s="143"/>
      <c r="F228" s="143"/>
      <c r="G228" s="143"/>
      <c r="H228" s="138"/>
      <c r="I228" s="138"/>
      <c r="J228" s="138"/>
      <c r="K228" s="138"/>
      <c r="L228" s="138"/>
      <c r="M228" s="138"/>
      <c r="N228" s="138"/>
      <c r="O228" s="138"/>
      <c r="P228" s="138"/>
      <c r="Q228" s="138"/>
      <c r="R228" s="138"/>
      <c r="S228" s="138"/>
    </row>
    <row r="229" spans="3:19">
      <c r="C229" s="152"/>
      <c r="D229" s="144"/>
      <c r="E229" s="143"/>
      <c r="F229" s="143"/>
      <c r="G229" s="143"/>
      <c r="H229" s="138"/>
      <c r="I229" s="138"/>
      <c r="J229" s="138"/>
      <c r="K229" s="138"/>
      <c r="L229" s="138"/>
      <c r="M229" s="138"/>
      <c r="N229" s="138"/>
      <c r="O229" s="138"/>
      <c r="P229" s="138"/>
      <c r="Q229" s="138"/>
      <c r="R229" s="138"/>
      <c r="S229" s="138"/>
    </row>
    <row r="230" spans="3:19">
      <c r="C230" s="152"/>
      <c r="D230" s="144"/>
      <c r="E230" s="143"/>
      <c r="F230" s="143"/>
      <c r="G230" s="143"/>
      <c r="H230" s="138"/>
      <c r="I230" s="138"/>
      <c r="J230" s="138"/>
      <c r="K230" s="138"/>
      <c r="L230" s="138"/>
      <c r="M230" s="138"/>
      <c r="N230" s="138"/>
      <c r="O230" s="138"/>
      <c r="P230" s="138"/>
      <c r="Q230" s="138"/>
      <c r="R230" s="138"/>
      <c r="S230" s="138"/>
    </row>
    <row r="231" spans="3:19" ht="13.5" thickBot="1">
      <c r="C231" s="153"/>
      <c r="D231" s="144"/>
      <c r="E231" s="143"/>
      <c r="F231" s="143"/>
      <c r="G231" s="143"/>
      <c r="H231" s="138"/>
      <c r="I231" s="138"/>
      <c r="J231" s="138"/>
      <c r="K231" s="138"/>
      <c r="L231" s="138"/>
      <c r="M231" s="138"/>
      <c r="N231" s="138"/>
      <c r="O231" s="138"/>
      <c r="P231" s="138"/>
      <c r="Q231" s="138"/>
      <c r="R231" s="138"/>
      <c r="S231" s="138"/>
    </row>
    <row r="232" spans="3:19" ht="12.75" customHeight="1">
      <c r="C232" s="151" t="s">
        <v>63</v>
      </c>
      <c r="D232" s="144"/>
      <c r="E232" s="143"/>
      <c r="F232" s="143"/>
      <c r="G232" s="143"/>
      <c r="H232" s="138" t="s">
        <v>574</v>
      </c>
      <c r="I232" s="139" t="s">
        <v>568</v>
      </c>
      <c r="J232" s="138"/>
      <c r="K232" s="138"/>
      <c r="L232" s="138"/>
      <c r="M232" s="138"/>
      <c r="N232" s="138"/>
      <c r="O232" s="138"/>
      <c r="P232" s="138"/>
      <c r="Q232" s="138"/>
      <c r="R232" s="138"/>
      <c r="S232" s="138"/>
    </row>
    <row r="233" spans="3:19">
      <c r="C233" s="152"/>
      <c r="D233" s="144"/>
      <c r="E233" s="143"/>
      <c r="F233" s="143"/>
      <c r="G233" s="143"/>
      <c r="H233" s="138"/>
      <c r="I233" s="139"/>
      <c r="J233" s="138"/>
      <c r="K233" s="138"/>
      <c r="L233" s="138"/>
      <c r="M233" s="138"/>
      <c r="N233" s="138"/>
      <c r="O233" s="138"/>
      <c r="P233" s="138"/>
      <c r="Q233" s="138"/>
      <c r="R233" s="138"/>
      <c r="S233" s="138"/>
    </row>
    <row r="234" spans="3:19">
      <c r="C234" s="152"/>
      <c r="D234" s="144"/>
      <c r="E234" s="143"/>
      <c r="F234" s="143"/>
      <c r="G234" s="143"/>
      <c r="H234" s="138"/>
      <c r="I234" s="139"/>
      <c r="J234" s="138"/>
      <c r="K234" s="138"/>
      <c r="L234" s="138"/>
      <c r="M234" s="138"/>
      <c r="N234" s="138"/>
      <c r="O234" s="138"/>
      <c r="P234" s="138"/>
      <c r="Q234" s="138"/>
      <c r="R234" s="138"/>
      <c r="S234" s="138"/>
    </row>
    <row r="235" spans="3:19">
      <c r="C235" s="152"/>
      <c r="D235" s="144"/>
      <c r="E235" s="143"/>
      <c r="F235" s="143"/>
      <c r="G235" s="143"/>
      <c r="H235" s="138"/>
      <c r="I235" s="139"/>
      <c r="J235" s="138"/>
      <c r="K235" s="138"/>
      <c r="L235" s="138"/>
      <c r="M235" s="138"/>
      <c r="N235" s="138"/>
      <c r="O235" s="138"/>
      <c r="P235" s="138"/>
      <c r="Q235" s="138"/>
      <c r="R235" s="138"/>
      <c r="S235" s="138"/>
    </row>
    <row r="236" spans="3:19" ht="13.5" thickBot="1">
      <c r="C236" s="153"/>
      <c r="D236" s="144"/>
      <c r="E236" s="143"/>
      <c r="F236" s="143"/>
      <c r="G236" s="143"/>
      <c r="H236" s="138"/>
      <c r="I236" s="139"/>
      <c r="J236" s="138"/>
      <c r="K236" s="138"/>
      <c r="L236" s="138"/>
      <c r="M236" s="138"/>
      <c r="N236" s="138"/>
      <c r="O236" s="138"/>
      <c r="P236" s="138"/>
      <c r="Q236" s="138"/>
      <c r="R236" s="138"/>
      <c r="S236" s="138"/>
    </row>
    <row r="237" spans="3:19">
      <c r="C237" s="151" t="s">
        <v>94</v>
      </c>
      <c r="D237" s="144"/>
      <c r="E237" s="143"/>
      <c r="F237" s="143"/>
      <c r="G237" s="143"/>
      <c r="H237" s="138" t="s">
        <v>572</v>
      </c>
      <c r="I237" s="138" t="s">
        <v>573</v>
      </c>
      <c r="J237" s="138" t="s">
        <v>575</v>
      </c>
      <c r="K237" s="138" t="s">
        <v>576</v>
      </c>
      <c r="L237" s="138" t="s">
        <v>577</v>
      </c>
      <c r="M237" s="138" t="s">
        <v>578</v>
      </c>
      <c r="N237" s="138" t="s">
        <v>579</v>
      </c>
      <c r="O237" s="138" t="s">
        <v>569</v>
      </c>
      <c r="P237" s="138" t="s">
        <v>570</v>
      </c>
      <c r="Q237" s="138" t="s">
        <v>567</v>
      </c>
      <c r="R237" s="138" t="s">
        <v>568</v>
      </c>
      <c r="S237" s="138"/>
    </row>
    <row r="238" spans="3:19">
      <c r="C238" s="152"/>
      <c r="D238" s="144"/>
      <c r="E238" s="143"/>
      <c r="F238" s="143"/>
      <c r="G238" s="143"/>
      <c r="H238" s="138"/>
      <c r="I238" s="138"/>
      <c r="J238" s="138"/>
      <c r="K238" s="138"/>
      <c r="L238" s="138"/>
      <c r="M238" s="138"/>
      <c r="N238" s="138"/>
      <c r="O238" s="138"/>
      <c r="P238" s="138"/>
      <c r="Q238" s="138"/>
      <c r="R238" s="138"/>
      <c r="S238" s="138"/>
    </row>
    <row r="239" spans="3:19">
      <c r="C239" s="152"/>
      <c r="D239" s="144"/>
      <c r="E239" s="143"/>
      <c r="F239" s="143"/>
      <c r="G239" s="143"/>
      <c r="H239" s="138"/>
      <c r="I239" s="138"/>
      <c r="J239" s="138"/>
      <c r="K239" s="138"/>
      <c r="L239" s="138"/>
      <c r="M239" s="138"/>
      <c r="N239" s="138"/>
      <c r="O239" s="138"/>
      <c r="P239" s="138"/>
      <c r="Q239" s="138"/>
      <c r="R239" s="138"/>
      <c r="S239" s="138"/>
    </row>
    <row r="240" spans="3:19">
      <c r="C240" s="152"/>
      <c r="D240" s="144"/>
      <c r="E240" s="143"/>
      <c r="F240" s="143"/>
      <c r="G240" s="143"/>
      <c r="H240" s="138"/>
      <c r="I240" s="138"/>
      <c r="J240" s="138"/>
      <c r="K240" s="138"/>
      <c r="L240" s="138"/>
      <c r="M240" s="138"/>
      <c r="N240" s="138"/>
      <c r="O240" s="138"/>
      <c r="P240" s="138"/>
      <c r="Q240" s="138"/>
      <c r="R240" s="138"/>
      <c r="S240" s="138"/>
    </row>
    <row r="241" spans="3:19" ht="13.5" thickBot="1">
      <c r="C241" s="153"/>
      <c r="D241" s="144"/>
      <c r="E241" s="143"/>
      <c r="F241" s="143"/>
      <c r="G241" s="143"/>
      <c r="H241" s="138"/>
      <c r="I241" s="138"/>
      <c r="J241" s="138"/>
      <c r="K241" s="138"/>
      <c r="L241" s="138"/>
      <c r="M241" s="138"/>
      <c r="N241" s="138"/>
      <c r="O241" s="138"/>
      <c r="P241" s="138"/>
      <c r="Q241" s="138"/>
      <c r="R241" s="138"/>
      <c r="S241" s="138"/>
    </row>
    <row r="242" spans="3:19">
      <c r="C242" s="151" t="s">
        <v>222</v>
      </c>
      <c r="D242" s="144"/>
      <c r="E242" s="143"/>
      <c r="F242" s="143"/>
      <c r="G242" s="143"/>
      <c r="H242" s="138" t="s">
        <v>572</v>
      </c>
      <c r="I242" s="138" t="s">
        <v>573</v>
      </c>
      <c r="J242" s="138" t="s">
        <v>575</v>
      </c>
      <c r="K242" s="138" t="s">
        <v>576</v>
      </c>
      <c r="L242" s="138" t="s">
        <v>569</v>
      </c>
      <c r="M242" s="138" t="s">
        <v>570</v>
      </c>
      <c r="N242" s="138" t="s">
        <v>574</v>
      </c>
      <c r="O242" s="139" t="s">
        <v>568</v>
      </c>
      <c r="P242" s="138"/>
      <c r="Q242" s="138"/>
      <c r="R242" s="138"/>
      <c r="S242" s="138"/>
    </row>
    <row r="243" spans="3:19">
      <c r="C243" s="152"/>
      <c r="D243" s="144"/>
      <c r="E243" s="143"/>
      <c r="F243" s="143"/>
      <c r="G243" s="143"/>
      <c r="H243" s="138"/>
      <c r="I243" s="138"/>
      <c r="J243" s="138"/>
      <c r="K243" s="138"/>
      <c r="L243" s="138"/>
      <c r="M243" s="138"/>
      <c r="N243" s="138"/>
      <c r="O243" s="139"/>
      <c r="P243" s="138"/>
      <c r="Q243" s="138"/>
      <c r="R243" s="138"/>
      <c r="S243" s="138"/>
    </row>
    <row r="244" spans="3:19">
      <c r="C244" s="152"/>
      <c r="D244" s="144"/>
      <c r="E244" s="143"/>
      <c r="F244" s="143"/>
      <c r="G244" s="143"/>
      <c r="H244" s="138"/>
      <c r="I244" s="138"/>
      <c r="J244" s="138"/>
      <c r="K244" s="138"/>
      <c r="L244" s="138"/>
      <c r="M244" s="138"/>
      <c r="N244" s="138"/>
      <c r="O244" s="139"/>
      <c r="P244" s="138"/>
      <c r="Q244" s="138"/>
      <c r="R244" s="138"/>
      <c r="S244" s="138"/>
    </row>
    <row r="245" spans="3:19">
      <c r="C245" s="152"/>
      <c r="D245" s="144"/>
      <c r="E245" s="143"/>
      <c r="F245" s="143"/>
      <c r="G245" s="143"/>
      <c r="H245" s="138"/>
      <c r="I245" s="138"/>
      <c r="J245" s="138"/>
      <c r="K245" s="138"/>
      <c r="L245" s="138"/>
      <c r="M245" s="138"/>
      <c r="N245" s="138"/>
      <c r="O245" s="139"/>
      <c r="P245" s="138"/>
      <c r="Q245" s="138"/>
      <c r="R245" s="138"/>
      <c r="S245" s="138"/>
    </row>
    <row r="246" spans="3:19" ht="13.5" thickBot="1">
      <c r="C246" s="153"/>
      <c r="D246" s="144"/>
      <c r="E246" s="143"/>
      <c r="F246" s="143"/>
      <c r="G246" s="143"/>
      <c r="H246" s="138"/>
      <c r="I246" s="138"/>
      <c r="J246" s="138"/>
      <c r="K246" s="138"/>
      <c r="L246" s="138"/>
      <c r="M246" s="138"/>
      <c r="N246" s="138"/>
      <c r="O246" s="139"/>
      <c r="P246" s="138"/>
      <c r="Q246" s="138"/>
      <c r="R246" s="138"/>
      <c r="S246" s="138"/>
    </row>
    <row r="247" spans="3:19" ht="12.75" customHeight="1">
      <c r="C247" s="151" t="s">
        <v>163</v>
      </c>
      <c r="D247" s="144"/>
      <c r="E247" s="143"/>
      <c r="F247" s="143"/>
      <c r="G247" s="143"/>
      <c r="H247" s="138" t="s">
        <v>572</v>
      </c>
      <c r="I247" s="138" t="s">
        <v>573</v>
      </c>
      <c r="J247" s="138" t="s">
        <v>575</v>
      </c>
      <c r="K247" s="138" t="s">
        <v>576</v>
      </c>
      <c r="L247" s="138"/>
      <c r="M247" s="138"/>
      <c r="N247" s="138"/>
      <c r="O247" s="138"/>
      <c r="P247" s="138"/>
      <c r="Q247" s="138"/>
      <c r="R247" s="138"/>
      <c r="S247" s="138"/>
    </row>
    <row r="248" spans="3:19">
      <c r="C248" s="152"/>
      <c r="D248" s="144"/>
      <c r="E248" s="143"/>
      <c r="F248" s="143"/>
      <c r="G248" s="143"/>
      <c r="H248" s="138"/>
      <c r="I248" s="138"/>
      <c r="J248" s="138"/>
      <c r="K248" s="138"/>
      <c r="L248" s="138"/>
      <c r="M248" s="138"/>
      <c r="N248" s="138"/>
      <c r="O248" s="138"/>
      <c r="P248" s="138"/>
      <c r="Q248" s="138"/>
      <c r="R248" s="138"/>
      <c r="S248" s="138"/>
    </row>
    <row r="249" spans="3:19">
      <c r="C249" s="152"/>
      <c r="D249" s="144"/>
      <c r="E249" s="143"/>
      <c r="F249" s="143"/>
      <c r="G249" s="143"/>
      <c r="H249" s="138"/>
      <c r="I249" s="138"/>
      <c r="J249" s="138"/>
      <c r="K249" s="138"/>
      <c r="L249" s="138"/>
      <c r="M249" s="138"/>
      <c r="N249" s="138"/>
      <c r="O249" s="138"/>
      <c r="P249" s="138"/>
      <c r="Q249" s="138"/>
      <c r="R249" s="138"/>
      <c r="S249" s="138"/>
    </row>
    <row r="250" spans="3:19">
      <c r="C250" s="152"/>
      <c r="D250" s="144"/>
      <c r="E250" s="143"/>
      <c r="F250" s="143"/>
      <c r="G250" s="143"/>
      <c r="H250" s="138"/>
      <c r="I250" s="138"/>
      <c r="J250" s="138"/>
      <c r="K250" s="138"/>
      <c r="L250" s="138"/>
      <c r="M250" s="138"/>
      <c r="N250" s="138"/>
      <c r="O250" s="138"/>
      <c r="P250" s="138"/>
      <c r="Q250" s="138"/>
      <c r="R250" s="138"/>
      <c r="S250" s="138"/>
    </row>
    <row r="251" spans="3:19" ht="13.5" thickBot="1">
      <c r="C251" s="153"/>
      <c r="D251" s="144"/>
      <c r="E251" s="143"/>
      <c r="F251" s="143"/>
      <c r="G251" s="143"/>
      <c r="H251" s="138"/>
      <c r="I251" s="138"/>
      <c r="J251" s="138"/>
      <c r="K251" s="138"/>
      <c r="L251" s="138"/>
      <c r="M251" s="138"/>
      <c r="N251" s="138"/>
      <c r="O251" s="138"/>
      <c r="P251" s="138"/>
      <c r="Q251" s="138"/>
      <c r="R251" s="138"/>
      <c r="S251" s="138"/>
    </row>
    <row r="252" spans="3:19">
      <c r="C252" s="151" t="s">
        <v>176</v>
      </c>
      <c r="D252" s="144"/>
      <c r="E252" s="143"/>
      <c r="F252" s="143"/>
      <c r="G252" s="143"/>
      <c r="H252" s="138" t="s">
        <v>572</v>
      </c>
      <c r="I252" s="138" t="s">
        <v>573</v>
      </c>
      <c r="J252" s="138" t="s">
        <v>575</v>
      </c>
      <c r="K252" s="138" t="s">
        <v>576</v>
      </c>
      <c r="L252" s="138" t="s">
        <v>569</v>
      </c>
      <c r="M252" s="138" t="s">
        <v>570</v>
      </c>
      <c r="N252" s="138"/>
      <c r="O252" s="138"/>
      <c r="P252" s="138"/>
      <c r="Q252" s="138"/>
      <c r="R252" s="138"/>
      <c r="S252" s="138"/>
    </row>
    <row r="253" spans="3:19">
      <c r="C253" s="152"/>
      <c r="D253" s="144"/>
      <c r="E253" s="143"/>
      <c r="F253" s="143"/>
      <c r="G253" s="143"/>
      <c r="H253" s="138"/>
      <c r="I253" s="138"/>
      <c r="J253" s="138"/>
      <c r="K253" s="138"/>
      <c r="L253" s="138"/>
      <c r="M253" s="138"/>
      <c r="N253" s="138"/>
      <c r="O253" s="138"/>
      <c r="P253" s="138"/>
      <c r="Q253" s="138"/>
      <c r="R253" s="138"/>
      <c r="S253" s="138"/>
    </row>
    <row r="254" spans="3:19">
      <c r="C254" s="152"/>
      <c r="D254" s="144"/>
      <c r="E254" s="143"/>
      <c r="F254" s="143"/>
      <c r="G254" s="143"/>
      <c r="H254" s="138"/>
      <c r="I254" s="138"/>
      <c r="J254" s="138"/>
      <c r="K254" s="138"/>
      <c r="L254" s="138"/>
      <c r="M254" s="138"/>
      <c r="N254" s="138"/>
      <c r="O254" s="138"/>
      <c r="P254" s="138"/>
      <c r="Q254" s="138"/>
      <c r="R254" s="138"/>
      <c r="S254" s="138"/>
    </row>
    <row r="255" spans="3:19">
      <c r="C255" s="152"/>
      <c r="D255" s="144"/>
      <c r="E255" s="143"/>
      <c r="F255" s="143"/>
      <c r="G255" s="143"/>
      <c r="H255" s="138"/>
      <c r="I255" s="138"/>
      <c r="J255" s="138"/>
      <c r="K255" s="138"/>
      <c r="L255" s="138"/>
      <c r="M255" s="138"/>
      <c r="N255" s="138"/>
      <c r="O255" s="138"/>
      <c r="P255" s="138"/>
      <c r="Q255" s="138"/>
      <c r="R255" s="138"/>
      <c r="S255" s="138"/>
    </row>
    <row r="256" spans="3:19" ht="13.5" thickBot="1">
      <c r="C256" s="153"/>
      <c r="D256" s="144"/>
      <c r="E256" s="143"/>
      <c r="F256" s="143"/>
      <c r="G256" s="143"/>
      <c r="H256" s="138"/>
      <c r="I256" s="138"/>
      <c r="J256" s="138"/>
      <c r="K256" s="138"/>
      <c r="L256" s="138"/>
      <c r="M256" s="138"/>
      <c r="N256" s="138"/>
      <c r="O256" s="138"/>
      <c r="P256" s="138"/>
      <c r="Q256" s="138"/>
      <c r="R256" s="138"/>
      <c r="S256" s="138"/>
    </row>
    <row r="257" spans="3:19">
      <c r="C257" s="151" t="s">
        <v>36</v>
      </c>
      <c r="D257" s="144"/>
      <c r="E257" s="143"/>
      <c r="F257" s="143"/>
      <c r="G257" s="143"/>
      <c r="H257" s="138" t="s">
        <v>572</v>
      </c>
      <c r="I257" s="138" t="s">
        <v>573</v>
      </c>
      <c r="J257" s="138" t="s">
        <v>575</v>
      </c>
      <c r="K257" s="138" t="s">
        <v>576</v>
      </c>
      <c r="L257" s="138"/>
      <c r="M257" s="138"/>
      <c r="N257" s="138"/>
      <c r="O257" s="138"/>
      <c r="P257" s="138"/>
      <c r="Q257" s="138"/>
      <c r="R257" s="138"/>
      <c r="S257" s="138"/>
    </row>
    <row r="258" spans="3:19">
      <c r="C258" s="152"/>
      <c r="D258" s="144"/>
      <c r="E258" s="143"/>
      <c r="F258" s="143"/>
      <c r="G258" s="143"/>
      <c r="H258" s="138"/>
      <c r="I258" s="138"/>
      <c r="J258" s="138"/>
      <c r="K258" s="138"/>
      <c r="L258" s="138"/>
      <c r="M258" s="138"/>
      <c r="N258" s="138"/>
      <c r="O258" s="138"/>
      <c r="P258" s="138"/>
      <c r="Q258" s="138"/>
      <c r="R258" s="138"/>
      <c r="S258" s="138"/>
    </row>
    <row r="259" spans="3:19">
      <c r="C259" s="152"/>
      <c r="D259" s="144"/>
      <c r="E259" s="143"/>
      <c r="F259" s="143"/>
      <c r="G259" s="143"/>
      <c r="H259" s="138"/>
      <c r="I259" s="138"/>
      <c r="J259" s="138"/>
      <c r="K259" s="138"/>
      <c r="L259" s="138"/>
      <c r="M259" s="138"/>
      <c r="N259" s="138"/>
      <c r="O259" s="138"/>
      <c r="P259" s="138"/>
      <c r="Q259" s="138"/>
      <c r="R259" s="138"/>
      <c r="S259" s="138"/>
    </row>
    <row r="260" spans="3:19">
      <c r="C260" s="152"/>
      <c r="D260" s="144"/>
      <c r="E260" s="143"/>
      <c r="F260" s="143"/>
      <c r="G260" s="143"/>
      <c r="H260" s="138"/>
      <c r="I260" s="138"/>
      <c r="J260" s="138"/>
      <c r="K260" s="138"/>
      <c r="L260" s="138"/>
      <c r="M260" s="138"/>
      <c r="N260" s="138"/>
      <c r="O260" s="138"/>
      <c r="P260" s="138"/>
      <c r="Q260" s="138"/>
      <c r="R260" s="138"/>
      <c r="S260" s="138"/>
    </row>
    <row r="261" spans="3:19" ht="13.5" thickBot="1">
      <c r="C261" s="153"/>
      <c r="D261" s="144"/>
      <c r="E261" s="143"/>
      <c r="F261" s="143"/>
      <c r="G261" s="143"/>
      <c r="H261" s="138"/>
      <c r="I261" s="138"/>
      <c r="J261" s="138"/>
      <c r="K261" s="138"/>
      <c r="L261" s="138"/>
      <c r="M261" s="138"/>
      <c r="N261" s="138"/>
      <c r="O261" s="138"/>
      <c r="P261" s="138"/>
      <c r="Q261" s="138"/>
      <c r="R261" s="138"/>
      <c r="S261" s="138"/>
    </row>
    <row r="262" spans="3:19">
      <c r="C262" s="151" t="s">
        <v>75</v>
      </c>
      <c r="D262" s="144"/>
      <c r="E262" s="143"/>
      <c r="F262" s="143"/>
      <c r="G262" s="143"/>
      <c r="H262" s="138" t="s">
        <v>572</v>
      </c>
      <c r="I262" s="138" t="s">
        <v>573</v>
      </c>
      <c r="J262" s="138"/>
      <c r="K262" s="138"/>
      <c r="L262" s="138"/>
      <c r="M262" s="138"/>
      <c r="N262" s="138"/>
      <c r="O262" s="138"/>
      <c r="P262" s="138"/>
      <c r="Q262" s="138"/>
      <c r="R262" s="138"/>
      <c r="S262" s="138"/>
    </row>
    <row r="263" spans="3:19">
      <c r="C263" s="152"/>
      <c r="D263" s="144"/>
      <c r="E263" s="143"/>
      <c r="F263" s="143"/>
      <c r="G263" s="143"/>
      <c r="H263" s="138"/>
      <c r="I263" s="138"/>
      <c r="J263" s="138"/>
      <c r="K263" s="138"/>
      <c r="L263" s="138"/>
      <c r="M263" s="138"/>
      <c r="N263" s="138"/>
      <c r="O263" s="138"/>
      <c r="P263" s="138"/>
      <c r="Q263" s="138"/>
      <c r="R263" s="138"/>
      <c r="S263" s="138"/>
    </row>
    <row r="264" spans="3:19">
      <c r="C264" s="152"/>
      <c r="D264" s="144"/>
      <c r="E264" s="143"/>
      <c r="F264" s="143"/>
      <c r="G264" s="143"/>
      <c r="H264" s="138"/>
      <c r="I264" s="138"/>
      <c r="J264" s="138"/>
      <c r="K264" s="138"/>
      <c r="L264" s="138"/>
      <c r="M264" s="138"/>
      <c r="N264" s="138"/>
      <c r="O264" s="138"/>
      <c r="P264" s="138"/>
      <c r="Q264" s="138"/>
      <c r="R264" s="138"/>
      <c r="S264" s="138"/>
    </row>
    <row r="265" spans="3:19">
      <c r="C265" s="152"/>
      <c r="D265" s="144"/>
      <c r="E265" s="143"/>
      <c r="F265" s="143"/>
      <c r="G265" s="143"/>
      <c r="H265" s="138"/>
      <c r="I265" s="138"/>
      <c r="J265" s="138"/>
      <c r="K265" s="138"/>
      <c r="L265" s="138"/>
      <c r="M265" s="138"/>
      <c r="N265" s="138"/>
      <c r="O265" s="138"/>
      <c r="P265" s="138"/>
      <c r="Q265" s="138"/>
      <c r="R265" s="138"/>
      <c r="S265" s="138"/>
    </row>
    <row r="266" spans="3:19" ht="13.5" thickBot="1">
      <c r="C266" s="153"/>
      <c r="D266" s="144"/>
      <c r="E266" s="143"/>
      <c r="F266" s="143"/>
      <c r="G266" s="143"/>
      <c r="H266" s="138"/>
      <c r="I266" s="138"/>
      <c r="J266" s="138"/>
      <c r="K266" s="138"/>
      <c r="L266" s="138"/>
      <c r="M266" s="138"/>
      <c r="N266" s="138"/>
      <c r="O266" s="138"/>
      <c r="P266" s="138"/>
      <c r="Q266" s="138"/>
      <c r="R266" s="138"/>
      <c r="S266" s="138"/>
    </row>
    <row r="267" spans="3:19">
      <c r="C267" s="151" t="s">
        <v>212</v>
      </c>
      <c r="D267" s="144"/>
      <c r="E267" s="143"/>
      <c r="F267" s="143"/>
      <c r="G267" s="143"/>
      <c r="H267" s="138" t="s">
        <v>572</v>
      </c>
      <c r="I267" s="138" t="s">
        <v>575</v>
      </c>
      <c r="J267" s="138"/>
      <c r="K267" s="138"/>
      <c r="L267" s="138"/>
      <c r="M267" s="138"/>
      <c r="N267" s="138"/>
      <c r="O267" s="138"/>
      <c r="P267" s="138"/>
      <c r="Q267" s="138"/>
      <c r="R267" s="138"/>
      <c r="S267" s="138"/>
    </row>
    <row r="268" spans="3:19">
      <c r="C268" s="152"/>
      <c r="D268" s="144"/>
      <c r="E268" s="143"/>
      <c r="F268" s="143"/>
      <c r="G268" s="143"/>
      <c r="H268" s="138"/>
      <c r="I268" s="138"/>
      <c r="J268" s="138"/>
      <c r="K268" s="138"/>
      <c r="L268" s="138"/>
      <c r="M268" s="138"/>
      <c r="N268" s="138"/>
      <c r="O268" s="138"/>
      <c r="P268" s="138"/>
      <c r="Q268" s="138"/>
      <c r="R268" s="138"/>
      <c r="S268" s="138"/>
    </row>
    <row r="269" spans="3:19">
      <c r="C269" s="152"/>
      <c r="D269" s="144"/>
      <c r="E269" s="143"/>
      <c r="F269" s="143"/>
      <c r="G269" s="143"/>
      <c r="H269" s="138"/>
      <c r="I269" s="138"/>
      <c r="J269" s="138"/>
      <c r="K269" s="138"/>
      <c r="L269" s="138"/>
      <c r="M269" s="138"/>
      <c r="N269" s="138"/>
      <c r="O269" s="138"/>
      <c r="P269" s="138"/>
      <c r="Q269" s="138"/>
      <c r="R269" s="138"/>
      <c r="S269" s="138"/>
    </row>
    <row r="270" spans="3:19">
      <c r="C270" s="152"/>
      <c r="D270" s="144"/>
      <c r="E270" s="143"/>
      <c r="F270" s="143"/>
      <c r="G270" s="143"/>
      <c r="H270" s="138"/>
      <c r="I270" s="138"/>
      <c r="J270" s="138"/>
      <c r="K270" s="138"/>
      <c r="L270" s="138"/>
      <c r="M270" s="138"/>
      <c r="N270" s="138"/>
      <c r="O270" s="138"/>
      <c r="P270" s="138"/>
      <c r="Q270" s="138"/>
      <c r="R270" s="138"/>
      <c r="S270" s="138"/>
    </row>
    <row r="271" spans="3:19" ht="13.5" thickBot="1">
      <c r="C271" s="153"/>
      <c r="D271" s="144"/>
      <c r="E271" s="143"/>
      <c r="F271" s="143"/>
      <c r="G271" s="143"/>
      <c r="H271" s="138"/>
      <c r="I271" s="138"/>
      <c r="J271" s="138"/>
      <c r="K271" s="138"/>
      <c r="L271" s="138"/>
      <c r="M271" s="138"/>
      <c r="N271" s="138"/>
      <c r="O271" s="138"/>
      <c r="P271" s="138"/>
      <c r="Q271" s="138"/>
      <c r="R271" s="138"/>
      <c r="S271" s="138"/>
    </row>
    <row r="272" spans="3:19">
      <c r="C272" s="151" t="s">
        <v>114</v>
      </c>
      <c r="D272" s="144"/>
      <c r="E272" s="143"/>
      <c r="F272" s="143"/>
      <c r="G272" s="143"/>
      <c r="H272" s="138" t="s">
        <v>572</v>
      </c>
      <c r="I272" s="138"/>
      <c r="J272" s="138"/>
      <c r="K272" s="138"/>
      <c r="L272" s="138"/>
      <c r="M272" s="138"/>
      <c r="N272" s="138"/>
      <c r="O272" s="138"/>
      <c r="P272" s="138"/>
      <c r="Q272" s="138"/>
      <c r="R272" s="138"/>
      <c r="S272" s="138"/>
    </row>
    <row r="273" spans="3:19">
      <c r="C273" s="152"/>
      <c r="D273" s="144"/>
      <c r="E273" s="143"/>
      <c r="F273" s="143"/>
      <c r="G273" s="143"/>
      <c r="H273" s="138"/>
      <c r="I273" s="138"/>
      <c r="J273" s="138"/>
      <c r="K273" s="138"/>
      <c r="L273" s="138"/>
      <c r="M273" s="138"/>
      <c r="N273" s="138"/>
      <c r="O273" s="138"/>
      <c r="P273" s="138"/>
      <c r="Q273" s="138"/>
      <c r="R273" s="138"/>
      <c r="S273" s="138"/>
    </row>
    <row r="274" spans="3:19">
      <c r="C274" s="152"/>
      <c r="D274" s="144"/>
      <c r="E274" s="143"/>
      <c r="F274" s="143"/>
      <c r="G274" s="143"/>
      <c r="H274" s="138"/>
      <c r="I274" s="138"/>
      <c r="J274" s="138"/>
      <c r="K274" s="138"/>
      <c r="L274" s="138"/>
      <c r="M274" s="138"/>
      <c r="N274" s="138"/>
      <c r="O274" s="138"/>
      <c r="P274" s="138"/>
      <c r="Q274" s="138"/>
      <c r="R274" s="138"/>
      <c r="S274" s="138"/>
    </row>
    <row r="275" spans="3:19">
      <c r="C275" s="152"/>
      <c r="D275" s="144"/>
      <c r="E275" s="143"/>
      <c r="F275" s="143"/>
      <c r="G275" s="143"/>
      <c r="H275" s="138"/>
      <c r="I275" s="138"/>
      <c r="J275" s="138"/>
      <c r="K275" s="138"/>
      <c r="L275" s="138"/>
      <c r="M275" s="138"/>
      <c r="N275" s="138"/>
      <c r="O275" s="138"/>
      <c r="P275" s="138"/>
      <c r="Q275" s="138"/>
      <c r="R275" s="138"/>
      <c r="S275" s="138"/>
    </row>
    <row r="276" spans="3:19" ht="13.5" thickBot="1">
      <c r="C276" s="153"/>
      <c r="D276" s="144"/>
      <c r="E276" s="143"/>
      <c r="F276" s="143"/>
      <c r="G276" s="143"/>
      <c r="H276" s="138"/>
      <c r="I276" s="138"/>
      <c r="J276" s="138"/>
      <c r="K276" s="138"/>
      <c r="L276" s="138"/>
      <c r="M276" s="138"/>
      <c r="N276" s="138"/>
      <c r="O276" s="138"/>
      <c r="P276" s="138"/>
      <c r="Q276" s="138"/>
      <c r="R276" s="138"/>
      <c r="S276" s="138"/>
    </row>
    <row r="277" spans="3:19">
      <c r="C277" s="151" t="s">
        <v>113</v>
      </c>
      <c r="D277" s="144"/>
      <c r="E277" s="143"/>
      <c r="F277" s="143"/>
      <c r="G277" s="143"/>
      <c r="H277" s="138" t="s">
        <v>573</v>
      </c>
      <c r="I277" s="138"/>
      <c r="J277" s="138"/>
      <c r="K277" s="138"/>
      <c r="L277" s="138"/>
      <c r="M277" s="138"/>
      <c r="N277" s="138"/>
      <c r="O277" s="138"/>
      <c r="P277" s="138"/>
      <c r="Q277" s="138"/>
      <c r="R277" s="138"/>
      <c r="S277" s="138"/>
    </row>
    <row r="278" spans="3:19">
      <c r="C278" s="152"/>
      <c r="D278" s="144"/>
      <c r="E278" s="143"/>
      <c r="F278" s="143"/>
      <c r="G278" s="143"/>
      <c r="H278" s="138"/>
      <c r="I278" s="138"/>
      <c r="J278" s="138"/>
      <c r="K278" s="138"/>
      <c r="L278" s="138"/>
      <c r="M278" s="138"/>
      <c r="N278" s="138"/>
      <c r="O278" s="138"/>
      <c r="P278" s="138"/>
      <c r="Q278" s="138"/>
      <c r="R278" s="138"/>
      <c r="S278" s="138"/>
    </row>
    <row r="279" spans="3:19">
      <c r="C279" s="152"/>
      <c r="D279" s="144"/>
      <c r="E279" s="143"/>
      <c r="F279" s="143"/>
      <c r="G279" s="143"/>
      <c r="H279" s="138"/>
      <c r="I279" s="138"/>
      <c r="J279" s="138"/>
      <c r="K279" s="138"/>
      <c r="L279" s="138"/>
      <c r="M279" s="138"/>
      <c r="N279" s="138"/>
      <c r="O279" s="138"/>
      <c r="P279" s="138"/>
      <c r="Q279" s="138"/>
      <c r="R279" s="138"/>
      <c r="S279" s="138"/>
    </row>
    <row r="280" spans="3:19">
      <c r="C280" s="152"/>
      <c r="D280" s="144"/>
      <c r="E280" s="143"/>
      <c r="F280" s="143"/>
      <c r="G280" s="143"/>
      <c r="H280" s="138"/>
      <c r="I280" s="138"/>
      <c r="J280" s="138"/>
      <c r="K280" s="138"/>
      <c r="L280" s="138"/>
      <c r="M280" s="138"/>
      <c r="N280" s="138"/>
      <c r="O280" s="138"/>
      <c r="P280" s="138"/>
      <c r="Q280" s="138"/>
      <c r="R280" s="138"/>
      <c r="S280" s="138"/>
    </row>
    <row r="281" spans="3:19" ht="13.5" thickBot="1">
      <c r="C281" s="153"/>
      <c r="D281" s="144"/>
      <c r="E281" s="143"/>
      <c r="F281" s="143"/>
      <c r="G281" s="143"/>
      <c r="H281" s="138"/>
      <c r="I281" s="138"/>
      <c r="J281" s="138"/>
      <c r="K281" s="138"/>
      <c r="L281" s="138"/>
      <c r="M281" s="138"/>
      <c r="N281" s="138"/>
      <c r="O281" s="138"/>
      <c r="P281" s="138"/>
      <c r="Q281" s="138"/>
      <c r="R281" s="138"/>
      <c r="S281" s="138"/>
    </row>
    <row r="282" spans="3:19">
      <c r="C282" s="151" t="s">
        <v>206</v>
      </c>
      <c r="D282" s="144"/>
      <c r="E282" s="143"/>
      <c r="F282" s="143"/>
      <c r="G282" s="143"/>
      <c r="H282" s="138" t="s">
        <v>575</v>
      </c>
      <c r="I282" s="138" t="s">
        <v>576</v>
      </c>
      <c r="J282" s="138"/>
      <c r="K282" s="138"/>
      <c r="L282" s="138"/>
      <c r="M282" s="138"/>
      <c r="N282" s="138"/>
      <c r="O282" s="138"/>
      <c r="P282" s="138"/>
      <c r="Q282" s="138"/>
      <c r="R282" s="138"/>
      <c r="S282" s="138"/>
    </row>
    <row r="283" spans="3:19">
      <c r="C283" s="152"/>
      <c r="D283" s="144"/>
      <c r="E283" s="143"/>
      <c r="F283" s="143"/>
      <c r="G283" s="143"/>
      <c r="H283" s="138"/>
      <c r="I283" s="138"/>
      <c r="J283" s="138"/>
      <c r="K283" s="138"/>
      <c r="L283" s="138"/>
      <c r="M283" s="138"/>
      <c r="N283" s="138"/>
      <c r="O283" s="138"/>
      <c r="P283" s="138"/>
      <c r="Q283" s="138"/>
      <c r="R283" s="138"/>
      <c r="S283" s="138"/>
    </row>
    <row r="284" spans="3:19">
      <c r="C284" s="152"/>
      <c r="D284" s="144"/>
      <c r="E284" s="143"/>
      <c r="F284" s="143"/>
      <c r="G284" s="143"/>
      <c r="H284" s="138"/>
      <c r="I284" s="138"/>
      <c r="J284" s="138"/>
      <c r="K284" s="138"/>
      <c r="L284" s="138"/>
      <c r="M284" s="138"/>
      <c r="N284" s="138"/>
      <c r="O284" s="138"/>
      <c r="P284" s="138"/>
      <c r="Q284" s="138"/>
      <c r="R284" s="138"/>
      <c r="S284" s="138"/>
    </row>
    <row r="285" spans="3:19">
      <c r="C285" s="152"/>
      <c r="D285" s="144"/>
      <c r="E285" s="143"/>
      <c r="F285" s="143"/>
      <c r="G285" s="143"/>
      <c r="H285" s="138"/>
      <c r="I285" s="138"/>
      <c r="J285" s="138"/>
      <c r="K285" s="138"/>
      <c r="L285" s="138"/>
      <c r="M285" s="138"/>
      <c r="N285" s="138"/>
      <c r="O285" s="138"/>
      <c r="P285" s="138"/>
      <c r="Q285" s="138"/>
      <c r="R285" s="138"/>
      <c r="S285" s="138"/>
    </row>
    <row r="286" spans="3:19" ht="13.5" thickBot="1">
      <c r="C286" s="153"/>
      <c r="D286" s="144"/>
      <c r="E286" s="143"/>
      <c r="F286" s="143"/>
      <c r="G286" s="143"/>
      <c r="H286" s="138"/>
      <c r="I286" s="138"/>
      <c r="J286" s="138"/>
      <c r="K286" s="138"/>
      <c r="L286" s="138"/>
      <c r="M286" s="138"/>
      <c r="N286" s="138"/>
      <c r="O286" s="138"/>
      <c r="P286" s="138"/>
      <c r="Q286" s="138"/>
      <c r="R286" s="138"/>
      <c r="S286" s="138"/>
    </row>
    <row r="287" spans="3:19">
      <c r="C287" s="151" t="s">
        <v>74</v>
      </c>
      <c r="D287" s="144"/>
      <c r="E287" s="143"/>
      <c r="F287" s="143"/>
      <c r="G287" s="143"/>
      <c r="H287" s="138" t="s">
        <v>575</v>
      </c>
      <c r="I287" s="138" t="s">
        <v>576</v>
      </c>
      <c r="J287" s="138"/>
      <c r="K287" s="138"/>
      <c r="L287" s="138"/>
      <c r="M287" s="138"/>
      <c r="N287" s="138"/>
      <c r="O287" s="138"/>
      <c r="P287" s="138"/>
      <c r="Q287" s="138"/>
      <c r="R287" s="138"/>
      <c r="S287" s="138"/>
    </row>
    <row r="288" spans="3:19">
      <c r="C288" s="152"/>
      <c r="D288" s="144"/>
      <c r="E288" s="143"/>
      <c r="F288" s="143"/>
      <c r="G288" s="143"/>
      <c r="H288" s="138"/>
      <c r="I288" s="138"/>
      <c r="J288" s="138"/>
      <c r="K288" s="138"/>
      <c r="L288" s="138"/>
      <c r="M288" s="138"/>
      <c r="N288" s="138"/>
      <c r="O288" s="138"/>
      <c r="P288" s="138"/>
      <c r="Q288" s="138"/>
      <c r="R288" s="138"/>
      <c r="S288" s="138"/>
    </row>
    <row r="289" spans="3:19">
      <c r="C289" s="152"/>
      <c r="D289" s="144"/>
      <c r="E289" s="143"/>
      <c r="F289" s="143"/>
      <c r="G289" s="143"/>
      <c r="H289" s="138"/>
      <c r="I289" s="138"/>
      <c r="J289" s="138"/>
      <c r="K289" s="138"/>
      <c r="L289" s="138"/>
      <c r="M289" s="138"/>
      <c r="N289" s="138"/>
      <c r="O289" s="138"/>
      <c r="P289" s="138"/>
      <c r="Q289" s="138"/>
      <c r="R289" s="138"/>
      <c r="S289" s="138"/>
    </row>
    <row r="290" spans="3:19">
      <c r="C290" s="152"/>
      <c r="D290" s="144"/>
      <c r="E290" s="143"/>
      <c r="F290" s="143"/>
      <c r="G290" s="143"/>
      <c r="H290" s="138"/>
      <c r="I290" s="138"/>
      <c r="J290" s="138"/>
      <c r="K290" s="138"/>
      <c r="L290" s="138"/>
      <c r="M290" s="138"/>
      <c r="N290" s="138"/>
      <c r="O290" s="138"/>
      <c r="P290" s="138"/>
      <c r="Q290" s="138"/>
      <c r="R290" s="138"/>
      <c r="S290" s="138"/>
    </row>
    <row r="291" spans="3:19" ht="13.5" thickBot="1">
      <c r="C291" s="153"/>
      <c r="D291" s="144"/>
      <c r="E291" s="143"/>
      <c r="F291" s="143"/>
      <c r="G291" s="143"/>
      <c r="H291" s="138"/>
      <c r="I291" s="138"/>
      <c r="J291" s="138"/>
      <c r="K291" s="138"/>
      <c r="L291" s="138"/>
      <c r="M291" s="138"/>
      <c r="N291" s="138"/>
      <c r="O291" s="138"/>
      <c r="P291" s="138"/>
      <c r="Q291" s="138"/>
      <c r="R291" s="138"/>
      <c r="S291" s="138"/>
    </row>
    <row r="292" spans="3:19">
      <c r="C292" s="151" t="s">
        <v>111</v>
      </c>
      <c r="D292" s="144"/>
      <c r="E292" s="143"/>
      <c r="F292" s="143"/>
      <c r="G292" s="143"/>
      <c r="H292" s="138" t="s">
        <v>575</v>
      </c>
      <c r="I292" s="138"/>
      <c r="J292" s="138"/>
      <c r="K292" s="138"/>
      <c r="L292" s="138"/>
      <c r="M292" s="138"/>
      <c r="N292" s="138"/>
      <c r="O292" s="138"/>
      <c r="P292" s="138"/>
      <c r="Q292" s="138"/>
      <c r="R292" s="138"/>
      <c r="S292" s="138"/>
    </row>
    <row r="293" spans="3:19">
      <c r="C293" s="152"/>
      <c r="D293" s="144"/>
      <c r="E293" s="143"/>
      <c r="F293" s="143"/>
      <c r="G293" s="143"/>
      <c r="H293" s="138"/>
      <c r="I293" s="138"/>
      <c r="J293" s="138"/>
      <c r="K293" s="138"/>
      <c r="L293" s="138"/>
      <c r="M293" s="138"/>
      <c r="N293" s="138"/>
      <c r="O293" s="138"/>
      <c r="P293" s="138"/>
      <c r="Q293" s="138"/>
      <c r="R293" s="138"/>
      <c r="S293" s="138"/>
    </row>
    <row r="294" spans="3:19">
      <c r="C294" s="152"/>
      <c r="D294" s="144"/>
      <c r="E294" s="143"/>
      <c r="F294" s="143"/>
      <c r="G294" s="143"/>
      <c r="H294" s="138"/>
      <c r="I294" s="138"/>
      <c r="J294" s="138"/>
      <c r="K294" s="138"/>
      <c r="L294" s="138"/>
      <c r="M294" s="138"/>
      <c r="N294" s="138"/>
      <c r="O294" s="138"/>
      <c r="P294" s="138"/>
      <c r="Q294" s="138"/>
      <c r="R294" s="138"/>
      <c r="S294" s="138"/>
    </row>
    <row r="295" spans="3:19">
      <c r="C295" s="152"/>
      <c r="D295" s="144"/>
      <c r="E295" s="143"/>
      <c r="F295" s="143"/>
      <c r="G295" s="143"/>
      <c r="H295" s="138"/>
      <c r="I295" s="138"/>
      <c r="J295" s="138"/>
      <c r="K295" s="138"/>
      <c r="L295" s="138"/>
      <c r="M295" s="138"/>
      <c r="N295" s="138"/>
      <c r="O295" s="138"/>
      <c r="P295" s="138"/>
      <c r="Q295" s="138"/>
      <c r="R295" s="138"/>
      <c r="S295" s="138"/>
    </row>
    <row r="296" spans="3:19" ht="13.5" thickBot="1">
      <c r="C296" s="153"/>
      <c r="D296" s="144"/>
      <c r="E296" s="143"/>
      <c r="F296" s="143"/>
      <c r="G296" s="143"/>
      <c r="H296" s="138"/>
      <c r="I296" s="138"/>
      <c r="J296" s="138"/>
      <c r="K296" s="138"/>
      <c r="L296" s="138"/>
      <c r="M296" s="138"/>
      <c r="N296" s="138"/>
      <c r="O296" s="138"/>
      <c r="P296" s="138"/>
      <c r="Q296" s="138"/>
      <c r="R296" s="138"/>
      <c r="S296" s="138"/>
    </row>
    <row r="297" spans="3:19">
      <c r="C297" s="151" t="s">
        <v>112</v>
      </c>
      <c r="D297" s="144"/>
      <c r="E297" s="143"/>
      <c r="F297" s="143"/>
      <c r="G297" s="143"/>
      <c r="H297" s="138" t="s">
        <v>576</v>
      </c>
      <c r="I297" s="138"/>
      <c r="J297" s="138"/>
      <c r="K297" s="138"/>
      <c r="L297" s="138"/>
      <c r="M297" s="138"/>
      <c r="N297" s="138"/>
      <c r="O297" s="138"/>
      <c r="P297" s="138"/>
      <c r="Q297" s="138"/>
      <c r="R297" s="138"/>
      <c r="S297" s="138"/>
    </row>
    <row r="298" spans="3:19">
      <c r="C298" s="152"/>
      <c r="D298" s="144"/>
      <c r="E298" s="143"/>
      <c r="F298" s="143"/>
      <c r="G298" s="143"/>
      <c r="H298" s="138"/>
      <c r="I298" s="138"/>
      <c r="J298" s="138"/>
      <c r="K298" s="138"/>
      <c r="L298" s="138"/>
      <c r="M298" s="138"/>
      <c r="N298" s="138"/>
      <c r="O298" s="138"/>
      <c r="P298" s="138"/>
      <c r="Q298" s="138"/>
      <c r="R298" s="138"/>
      <c r="S298" s="138"/>
    </row>
    <row r="299" spans="3:19">
      <c r="C299" s="152"/>
      <c r="D299" s="144"/>
      <c r="E299" s="143"/>
      <c r="F299" s="143"/>
      <c r="G299" s="143"/>
      <c r="H299" s="138"/>
      <c r="I299" s="138"/>
      <c r="J299" s="138"/>
      <c r="K299" s="138"/>
      <c r="L299" s="138"/>
      <c r="M299" s="138"/>
      <c r="N299" s="138"/>
      <c r="O299" s="138"/>
      <c r="P299" s="138"/>
      <c r="Q299" s="138"/>
      <c r="R299" s="138"/>
      <c r="S299" s="138"/>
    </row>
    <row r="300" spans="3:19">
      <c r="C300" s="152"/>
      <c r="D300" s="144"/>
      <c r="E300" s="143"/>
      <c r="F300" s="143"/>
      <c r="G300" s="143"/>
      <c r="H300" s="138"/>
      <c r="I300" s="138"/>
      <c r="J300" s="138"/>
      <c r="K300" s="138"/>
      <c r="L300" s="138"/>
      <c r="M300" s="138"/>
      <c r="N300" s="138"/>
      <c r="O300" s="138"/>
      <c r="P300" s="138"/>
      <c r="Q300" s="138"/>
      <c r="R300" s="138"/>
      <c r="S300" s="138"/>
    </row>
    <row r="301" spans="3:19" ht="13.5" thickBot="1">
      <c r="C301" s="153"/>
      <c r="D301" s="144"/>
      <c r="E301" s="143"/>
      <c r="F301" s="143"/>
      <c r="G301" s="143"/>
      <c r="H301" s="138"/>
      <c r="I301" s="138"/>
      <c r="J301" s="138"/>
      <c r="K301" s="138"/>
      <c r="L301" s="138"/>
      <c r="M301" s="138"/>
      <c r="N301" s="138"/>
      <c r="O301" s="138"/>
      <c r="P301" s="138"/>
      <c r="Q301" s="138"/>
      <c r="R301" s="138"/>
      <c r="S301" s="138"/>
    </row>
    <row r="302" spans="3:19">
      <c r="C302" s="151" t="s">
        <v>209</v>
      </c>
      <c r="D302" s="144"/>
      <c r="E302" s="143"/>
      <c r="F302" s="143"/>
      <c r="G302" s="143"/>
      <c r="H302" s="138" t="s">
        <v>577</v>
      </c>
      <c r="I302" s="138" t="s">
        <v>578</v>
      </c>
      <c r="J302" s="138" t="s">
        <v>579</v>
      </c>
      <c r="K302" s="138" t="s">
        <v>574</v>
      </c>
      <c r="L302" s="139" t="s">
        <v>568</v>
      </c>
      <c r="M302" s="138"/>
      <c r="N302" s="138"/>
      <c r="O302" s="138"/>
      <c r="P302" s="138"/>
      <c r="Q302" s="138"/>
      <c r="R302" s="138"/>
      <c r="S302" s="138"/>
    </row>
    <row r="303" spans="3:19">
      <c r="C303" s="152"/>
      <c r="D303" s="144"/>
      <c r="E303" s="143"/>
      <c r="F303" s="143"/>
      <c r="G303" s="143"/>
      <c r="H303" s="138"/>
      <c r="I303" s="138"/>
      <c r="J303" s="138"/>
      <c r="K303" s="138"/>
      <c r="L303" s="139"/>
      <c r="M303" s="138"/>
      <c r="N303" s="138"/>
      <c r="O303" s="138"/>
      <c r="P303" s="138"/>
      <c r="Q303" s="138"/>
      <c r="R303" s="138"/>
      <c r="S303" s="138"/>
    </row>
    <row r="304" spans="3:19">
      <c r="C304" s="152"/>
      <c r="D304" s="144"/>
      <c r="E304" s="143"/>
      <c r="F304" s="143"/>
      <c r="G304" s="143"/>
      <c r="H304" s="138"/>
      <c r="I304" s="138"/>
      <c r="J304" s="138"/>
      <c r="K304" s="138"/>
      <c r="L304" s="139"/>
      <c r="M304" s="138"/>
      <c r="N304" s="138"/>
      <c r="O304" s="138"/>
      <c r="P304" s="138"/>
      <c r="Q304" s="138"/>
      <c r="R304" s="138"/>
      <c r="S304" s="138"/>
    </row>
    <row r="305" spans="3:19">
      <c r="C305" s="152"/>
      <c r="D305" s="144"/>
      <c r="E305" s="143"/>
      <c r="F305" s="143"/>
      <c r="G305" s="143"/>
      <c r="H305" s="138"/>
      <c r="I305" s="138"/>
      <c r="J305" s="138"/>
      <c r="K305" s="138"/>
      <c r="L305" s="139"/>
      <c r="M305" s="138"/>
      <c r="N305" s="138"/>
      <c r="O305" s="138"/>
      <c r="P305" s="138"/>
      <c r="Q305" s="138"/>
      <c r="R305" s="138"/>
      <c r="S305" s="138"/>
    </row>
    <row r="306" spans="3:19" ht="13.5" thickBot="1">
      <c r="C306" s="153"/>
      <c r="D306" s="144"/>
      <c r="E306" s="143"/>
      <c r="F306" s="143"/>
      <c r="G306" s="143"/>
      <c r="H306" s="138"/>
      <c r="I306" s="138"/>
      <c r="J306" s="138"/>
      <c r="K306" s="138"/>
      <c r="L306" s="139"/>
      <c r="M306" s="138"/>
      <c r="N306" s="138"/>
      <c r="O306" s="138"/>
      <c r="P306" s="138"/>
      <c r="Q306" s="138"/>
      <c r="R306" s="138"/>
      <c r="S306" s="138"/>
    </row>
    <row r="307" spans="3:19">
      <c r="C307" s="151" t="s">
        <v>107</v>
      </c>
      <c r="D307" s="144"/>
      <c r="E307" s="143"/>
      <c r="F307" s="143"/>
      <c r="G307" s="143"/>
      <c r="H307" s="138" t="s">
        <v>577</v>
      </c>
      <c r="I307" s="138" t="s">
        <v>578</v>
      </c>
      <c r="J307" s="138" t="s">
        <v>579</v>
      </c>
      <c r="K307" s="138"/>
      <c r="L307" s="138"/>
      <c r="M307" s="138"/>
      <c r="N307" s="138"/>
      <c r="O307" s="138"/>
      <c r="P307" s="138"/>
      <c r="Q307" s="138"/>
      <c r="R307" s="138"/>
      <c r="S307" s="138"/>
    </row>
    <row r="308" spans="3:19">
      <c r="C308" s="152"/>
      <c r="D308" s="144"/>
      <c r="E308" s="143"/>
      <c r="F308" s="143"/>
      <c r="G308" s="143"/>
      <c r="H308" s="138"/>
      <c r="I308" s="138"/>
      <c r="J308" s="138"/>
      <c r="K308" s="138"/>
      <c r="L308" s="138"/>
      <c r="M308" s="138"/>
      <c r="N308" s="138"/>
      <c r="O308" s="138"/>
      <c r="P308" s="138"/>
      <c r="Q308" s="138"/>
      <c r="R308" s="138"/>
      <c r="S308" s="138"/>
    </row>
    <row r="309" spans="3:19">
      <c r="C309" s="152"/>
      <c r="D309" s="144"/>
      <c r="E309" s="143"/>
      <c r="F309" s="143"/>
      <c r="G309" s="143"/>
      <c r="H309" s="138"/>
      <c r="I309" s="138"/>
      <c r="J309" s="138"/>
      <c r="K309" s="138"/>
      <c r="L309" s="138"/>
      <c r="M309" s="138"/>
      <c r="N309" s="138"/>
      <c r="O309" s="138"/>
      <c r="P309" s="138"/>
      <c r="Q309" s="138"/>
      <c r="R309" s="138"/>
      <c r="S309" s="138"/>
    </row>
    <row r="310" spans="3:19">
      <c r="C310" s="152"/>
      <c r="D310" s="144"/>
      <c r="E310" s="143"/>
      <c r="F310" s="143"/>
      <c r="G310" s="143"/>
      <c r="H310" s="138"/>
      <c r="I310" s="138"/>
      <c r="J310" s="138"/>
      <c r="K310" s="138"/>
      <c r="L310" s="138"/>
      <c r="M310" s="138"/>
      <c r="N310" s="138"/>
      <c r="O310" s="138"/>
      <c r="P310" s="138"/>
      <c r="Q310" s="138"/>
      <c r="R310" s="138"/>
      <c r="S310" s="138"/>
    </row>
    <row r="311" spans="3:19" ht="13.5" thickBot="1">
      <c r="C311" s="153"/>
      <c r="D311" s="144"/>
      <c r="E311" s="143"/>
      <c r="F311" s="143"/>
      <c r="G311" s="143"/>
      <c r="H311" s="138"/>
      <c r="I311" s="138"/>
      <c r="J311" s="138"/>
      <c r="K311" s="138"/>
      <c r="L311" s="138"/>
      <c r="M311" s="138"/>
      <c r="N311" s="138"/>
      <c r="O311" s="138"/>
      <c r="P311" s="138"/>
      <c r="Q311" s="138"/>
      <c r="R311" s="138"/>
      <c r="S311" s="138"/>
    </row>
    <row r="312" spans="3:19">
      <c r="C312" s="151" t="s">
        <v>185</v>
      </c>
      <c r="D312" s="144"/>
      <c r="E312" s="143"/>
      <c r="F312" s="143"/>
      <c r="G312" s="143"/>
      <c r="H312" s="138" t="s">
        <v>577</v>
      </c>
      <c r="I312" s="138" t="s">
        <v>578</v>
      </c>
      <c r="J312" s="138"/>
      <c r="K312" s="138"/>
      <c r="L312" s="138"/>
      <c r="M312" s="138"/>
      <c r="N312" s="138"/>
      <c r="O312" s="138"/>
      <c r="P312" s="138"/>
      <c r="Q312" s="138"/>
      <c r="R312" s="138"/>
      <c r="S312" s="138"/>
    </row>
    <row r="313" spans="3:19">
      <c r="C313" s="152"/>
      <c r="D313" s="144"/>
      <c r="E313" s="143"/>
      <c r="F313" s="143"/>
      <c r="G313" s="143"/>
      <c r="H313" s="138"/>
      <c r="I313" s="138"/>
      <c r="J313" s="138"/>
      <c r="K313" s="138"/>
      <c r="L313" s="138"/>
      <c r="M313" s="138"/>
      <c r="N313" s="138"/>
      <c r="O313" s="138"/>
      <c r="P313" s="138"/>
      <c r="Q313" s="138"/>
      <c r="R313" s="138"/>
      <c r="S313" s="138"/>
    </row>
    <row r="314" spans="3:19">
      <c r="C314" s="152"/>
      <c r="D314" s="144"/>
      <c r="E314" s="143"/>
      <c r="F314" s="143"/>
      <c r="G314" s="143"/>
      <c r="H314" s="138"/>
      <c r="I314" s="138"/>
      <c r="J314" s="138"/>
      <c r="K314" s="138"/>
      <c r="L314" s="138"/>
      <c r="M314" s="138"/>
      <c r="N314" s="138"/>
      <c r="O314" s="138"/>
      <c r="P314" s="138"/>
      <c r="Q314" s="138"/>
      <c r="R314" s="138"/>
      <c r="S314" s="138"/>
    </row>
    <row r="315" spans="3:19">
      <c r="C315" s="152"/>
      <c r="D315" s="144"/>
      <c r="E315" s="143"/>
      <c r="F315" s="143"/>
      <c r="G315" s="143"/>
      <c r="H315" s="138"/>
      <c r="I315" s="138"/>
      <c r="J315" s="138"/>
      <c r="K315" s="138"/>
      <c r="L315" s="138"/>
      <c r="M315" s="138"/>
      <c r="N315" s="138"/>
      <c r="O315" s="138"/>
      <c r="P315" s="138"/>
      <c r="Q315" s="138"/>
      <c r="R315" s="138"/>
      <c r="S315" s="138"/>
    </row>
    <row r="316" spans="3:19" ht="13.5" thickBot="1">
      <c r="C316" s="153"/>
      <c r="D316" s="144"/>
      <c r="E316" s="143"/>
      <c r="F316" s="143"/>
      <c r="G316" s="143"/>
      <c r="H316" s="138"/>
      <c r="I316" s="138"/>
      <c r="J316" s="138"/>
      <c r="K316" s="138"/>
      <c r="L316" s="138"/>
      <c r="M316" s="138"/>
      <c r="N316" s="138"/>
      <c r="O316" s="138"/>
      <c r="P316" s="138"/>
      <c r="Q316" s="138"/>
      <c r="R316" s="138"/>
      <c r="S316" s="138"/>
    </row>
    <row r="317" spans="3:19">
      <c r="C317" s="151" t="s">
        <v>34</v>
      </c>
      <c r="D317" s="144"/>
      <c r="E317" s="143"/>
      <c r="F317" s="143"/>
      <c r="G317" s="143"/>
      <c r="H317" s="138" t="s">
        <v>577</v>
      </c>
      <c r="I317" s="138"/>
      <c r="J317" s="138"/>
      <c r="K317" s="138"/>
      <c r="L317" s="138"/>
      <c r="M317" s="138"/>
      <c r="N317" s="138"/>
      <c r="O317" s="138"/>
      <c r="P317" s="138"/>
      <c r="Q317" s="138"/>
      <c r="R317" s="138"/>
      <c r="S317" s="138"/>
    </row>
    <row r="318" spans="3:19">
      <c r="C318" s="152"/>
      <c r="D318" s="144"/>
      <c r="E318" s="143"/>
      <c r="F318" s="143"/>
      <c r="G318" s="143"/>
      <c r="H318" s="138"/>
      <c r="I318" s="138"/>
      <c r="J318" s="138"/>
      <c r="K318" s="138"/>
      <c r="L318" s="138"/>
      <c r="M318" s="138"/>
      <c r="N318" s="138"/>
      <c r="O318" s="138"/>
      <c r="P318" s="138"/>
      <c r="Q318" s="138"/>
      <c r="R318" s="138"/>
      <c r="S318" s="138"/>
    </row>
    <row r="319" spans="3:19">
      <c r="C319" s="152"/>
      <c r="D319" s="144"/>
      <c r="E319" s="143"/>
      <c r="F319" s="143"/>
      <c r="G319" s="143"/>
      <c r="H319" s="138"/>
      <c r="I319" s="138"/>
      <c r="J319" s="138"/>
      <c r="K319" s="138"/>
      <c r="L319" s="138"/>
      <c r="M319" s="138"/>
      <c r="N319" s="138"/>
      <c r="O319" s="138"/>
      <c r="P319" s="138"/>
      <c r="Q319" s="138"/>
      <c r="R319" s="138"/>
      <c r="S319" s="138"/>
    </row>
    <row r="320" spans="3:19">
      <c r="C320" s="152"/>
      <c r="D320" s="144"/>
      <c r="E320" s="143"/>
      <c r="F320" s="143"/>
      <c r="G320" s="143"/>
      <c r="H320" s="138"/>
      <c r="I320" s="138"/>
      <c r="J320" s="138"/>
      <c r="K320" s="138"/>
      <c r="L320" s="138"/>
      <c r="M320" s="138"/>
      <c r="N320" s="138"/>
      <c r="O320" s="138"/>
      <c r="P320" s="138"/>
      <c r="Q320" s="138"/>
      <c r="R320" s="138"/>
      <c r="S320" s="138"/>
    </row>
    <row r="321" spans="3:19" ht="13.5" thickBot="1">
      <c r="C321" s="153"/>
      <c r="D321" s="144"/>
      <c r="E321" s="143"/>
      <c r="F321" s="143"/>
      <c r="G321" s="143"/>
      <c r="H321" s="138"/>
      <c r="I321" s="138"/>
      <c r="J321" s="138"/>
      <c r="K321" s="138"/>
      <c r="L321" s="138"/>
      <c r="M321" s="138"/>
      <c r="N321" s="138"/>
      <c r="O321" s="138"/>
      <c r="P321" s="138"/>
      <c r="Q321" s="138"/>
      <c r="R321" s="138"/>
      <c r="S321" s="138"/>
    </row>
    <row r="322" spans="3:19">
      <c r="C322" s="151" t="s">
        <v>35</v>
      </c>
      <c r="D322" s="144"/>
      <c r="E322" s="143"/>
      <c r="F322" s="143"/>
      <c r="G322" s="143"/>
      <c r="H322" s="138" t="s">
        <v>578</v>
      </c>
      <c r="I322" s="138" t="s">
        <v>579</v>
      </c>
      <c r="J322" s="138"/>
      <c r="K322" s="138"/>
      <c r="L322" s="138"/>
      <c r="M322" s="138"/>
      <c r="N322" s="138"/>
      <c r="O322" s="138"/>
      <c r="P322" s="138"/>
      <c r="Q322" s="138"/>
      <c r="R322" s="138"/>
      <c r="S322" s="138"/>
    </row>
    <row r="323" spans="3:19">
      <c r="C323" s="152"/>
      <c r="D323" s="144"/>
      <c r="E323" s="143"/>
      <c r="F323" s="143"/>
      <c r="G323" s="143"/>
      <c r="H323" s="138"/>
      <c r="I323" s="138"/>
      <c r="J323" s="138"/>
      <c r="K323" s="138"/>
      <c r="L323" s="138"/>
      <c r="M323" s="138"/>
      <c r="N323" s="138"/>
      <c r="O323" s="138"/>
      <c r="P323" s="138"/>
      <c r="Q323" s="138"/>
      <c r="R323" s="138"/>
      <c r="S323" s="138"/>
    </row>
    <row r="324" spans="3:19">
      <c r="C324" s="152"/>
      <c r="D324" s="144"/>
      <c r="E324" s="143"/>
      <c r="F324" s="143"/>
      <c r="G324" s="143"/>
      <c r="H324" s="138"/>
      <c r="I324" s="138"/>
      <c r="J324" s="138"/>
      <c r="K324" s="138"/>
      <c r="L324" s="138"/>
      <c r="M324" s="138"/>
      <c r="N324" s="138"/>
      <c r="O324" s="138"/>
      <c r="P324" s="138"/>
      <c r="Q324" s="138"/>
      <c r="R324" s="138"/>
      <c r="S324" s="138"/>
    </row>
    <row r="325" spans="3:19">
      <c r="C325" s="152"/>
      <c r="D325" s="144"/>
      <c r="E325" s="143"/>
      <c r="F325" s="143"/>
      <c r="G325" s="143"/>
      <c r="H325" s="138"/>
      <c r="I325" s="138"/>
      <c r="J325" s="138"/>
      <c r="K325" s="138"/>
      <c r="L325" s="138"/>
      <c r="M325" s="138"/>
      <c r="N325" s="138"/>
      <c r="O325" s="138"/>
      <c r="P325" s="138"/>
      <c r="Q325" s="138"/>
      <c r="R325" s="138"/>
      <c r="S325" s="138"/>
    </row>
    <row r="326" spans="3:19" ht="13.5" thickBot="1">
      <c r="C326" s="153"/>
      <c r="D326" s="144"/>
      <c r="E326" s="143"/>
      <c r="F326" s="143"/>
      <c r="G326" s="143"/>
      <c r="H326" s="138"/>
      <c r="I326" s="138"/>
      <c r="J326" s="138"/>
      <c r="K326" s="138"/>
      <c r="L326" s="138"/>
      <c r="M326" s="138"/>
      <c r="N326" s="138"/>
      <c r="O326" s="138"/>
      <c r="P326" s="138"/>
      <c r="Q326" s="138"/>
      <c r="R326" s="138"/>
      <c r="S326" s="138"/>
    </row>
    <row r="327" spans="3:19">
      <c r="C327" s="151" t="s">
        <v>79</v>
      </c>
      <c r="D327" s="144"/>
      <c r="E327" s="143"/>
      <c r="F327" s="143"/>
      <c r="G327" s="143"/>
      <c r="H327" s="138" t="s">
        <v>578</v>
      </c>
      <c r="I327" s="138"/>
      <c r="J327" s="138"/>
      <c r="K327" s="138"/>
      <c r="L327" s="138"/>
      <c r="M327" s="138"/>
      <c r="N327" s="138"/>
      <c r="O327" s="138"/>
      <c r="P327" s="138"/>
      <c r="Q327" s="138"/>
      <c r="R327" s="138"/>
      <c r="S327" s="138"/>
    </row>
    <row r="328" spans="3:19">
      <c r="C328" s="152"/>
      <c r="D328" s="144"/>
      <c r="E328" s="143"/>
      <c r="F328" s="143"/>
      <c r="G328" s="143"/>
      <c r="H328" s="138"/>
      <c r="I328" s="138"/>
      <c r="J328" s="138"/>
      <c r="K328" s="138"/>
      <c r="L328" s="138"/>
      <c r="M328" s="138"/>
      <c r="N328" s="138"/>
      <c r="O328" s="138"/>
      <c r="P328" s="138"/>
      <c r="Q328" s="138"/>
      <c r="R328" s="138"/>
      <c r="S328" s="138"/>
    </row>
    <row r="329" spans="3:19">
      <c r="C329" s="152"/>
      <c r="D329" s="144"/>
      <c r="E329" s="143"/>
      <c r="F329" s="143"/>
      <c r="G329" s="143"/>
      <c r="H329" s="138"/>
      <c r="I329" s="138"/>
      <c r="J329" s="138"/>
      <c r="K329" s="138"/>
      <c r="L329" s="138"/>
      <c r="M329" s="138"/>
      <c r="N329" s="138"/>
      <c r="O329" s="138"/>
      <c r="P329" s="138"/>
      <c r="Q329" s="138"/>
      <c r="R329" s="138"/>
      <c r="S329" s="138"/>
    </row>
    <row r="330" spans="3:19">
      <c r="C330" s="152"/>
      <c r="D330" s="144"/>
      <c r="E330" s="143"/>
      <c r="F330" s="143"/>
      <c r="G330" s="143"/>
      <c r="H330" s="138"/>
      <c r="I330" s="138"/>
      <c r="J330" s="138"/>
      <c r="K330" s="138"/>
      <c r="L330" s="138"/>
      <c r="M330" s="138"/>
      <c r="N330" s="138"/>
      <c r="O330" s="138"/>
      <c r="P330" s="138"/>
      <c r="Q330" s="138"/>
      <c r="R330" s="138"/>
      <c r="S330" s="138"/>
    </row>
    <row r="331" spans="3:19" ht="13.5" thickBot="1">
      <c r="C331" s="153"/>
      <c r="D331" s="144"/>
      <c r="E331" s="143"/>
      <c r="F331" s="143"/>
      <c r="G331" s="143"/>
      <c r="H331" s="138"/>
      <c r="I331" s="138"/>
      <c r="J331" s="138"/>
      <c r="K331" s="138"/>
      <c r="L331" s="138"/>
      <c r="M331" s="138"/>
      <c r="N331" s="138"/>
      <c r="O331" s="138"/>
      <c r="P331" s="138"/>
      <c r="Q331" s="138"/>
      <c r="R331" s="138"/>
      <c r="S331" s="138"/>
    </row>
    <row r="332" spans="3:19">
      <c r="C332" s="151" t="s">
        <v>80</v>
      </c>
      <c r="D332" s="144"/>
      <c r="E332" s="143"/>
      <c r="F332" s="143"/>
      <c r="G332" s="143"/>
      <c r="H332" s="138" t="s">
        <v>579</v>
      </c>
      <c r="I332" s="138"/>
      <c r="J332" s="138"/>
      <c r="K332" s="138"/>
      <c r="L332" s="138"/>
      <c r="M332" s="138"/>
      <c r="N332" s="138"/>
      <c r="O332" s="138"/>
      <c r="P332" s="138"/>
      <c r="Q332" s="138"/>
      <c r="R332" s="138"/>
      <c r="S332" s="138"/>
    </row>
    <row r="333" spans="3:19">
      <c r="C333" s="152"/>
      <c r="D333" s="144"/>
      <c r="E333" s="143"/>
      <c r="F333" s="143"/>
      <c r="G333" s="143"/>
      <c r="H333" s="138"/>
      <c r="I333" s="138"/>
      <c r="J333" s="138"/>
      <c r="K333" s="138"/>
      <c r="L333" s="138"/>
      <c r="M333" s="138"/>
      <c r="N333" s="138"/>
      <c r="O333" s="138"/>
      <c r="P333" s="138"/>
      <c r="Q333" s="138"/>
      <c r="R333" s="138"/>
      <c r="S333" s="138"/>
    </row>
    <row r="334" spans="3:19">
      <c r="C334" s="152"/>
      <c r="D334" s="144"/>
      <c r="E334" s="143"/>
      <c r="F334" s="143"/>
      <c r="G334" s="143"/>
      <c r="H334" s="138"/>
      <c r="I334" s="138"/>
      <c r="J334" s="138"/>
      <c r="K334" s="138"/>
      <c r="L334" s="138"/>
      <c r="M334" s="138"/>
      <c r="N334" s="138"/>
      <c r="O334" s="138"/>
      <c r="P334" s="138"/>
      <c r="Q334" s="138"/>
      <c r="R334" s="138"/>
      <c r="S334" s="138"/>
    </row>
    <row r="335" spans="3:19">
      <c r="C335" s="152"/>
      <c r="D335" s="144"/>
      <c r="E335" s="143"/>
      <c r="F335" s="143"/>
      <c r="G335" s="143"/>
      <c r="H335" s="138"/>
      <c r="I335" s="138"/>
      <c r="J335" s="138"/>
      <c r="K335" s="138"/>
      <c r="L335" s="138"/>
      <c r="M335" s="138"/>
      <c r="N335" s="138"/>
      <c r="O335" s="138"/>
      <c r="P335" s="138"/>
      <c r="Q335" s="138"/>
      <c r="R335" s="138"/>
      <c r="S335" s="138"/>
    </row>
    <row r="336" spans="3:19" ht="13.5" thickBot="1">
      <c r="C336" s="153"/>
      <c r="D336" s="144"/>
      <c r="E336" s="143"/>
      <c r="F336" s="143"/>
      <c r="G336" s="143"/>
      <c r="H336" s="138"/>
      <c r="I336" s="138"/>
      <c r="J336" s="138"/>
      <c r="K336" s="138"/>
      <c r="L336" s="138"/>
      <c r="M336" s="138"/>
      <c r="N336" s="138"/>
      <c r="O336" s="138"/>
      <c r="P336" s="138"/>
      <c r="Q336" s="138"/>
      <c r="R336" s="138"/>
      <c r="S336" s="138"/>
    </row>
    <row r="337" spans="3:19">
      <c r="C337" s="148" t="s">
        <v>62</v>
      </c>
      <c r="D337" s="144"/>
      <c r="E337" s="143"/>
      <c r="F337" s="143"/>
      <c r="G337" s="143"/>
      <c r="H337" s="138" t="s">
        <v>580</v>
      </c>
      <c r="I337" s="138"/>
      <c r="J337" s="138"/>
      <c r="K337" s="138"/>
      <c r="L337" s="138"/>
      <c r="M337" s="138"/>
      <c r="N337" s="138"/>
      <c r="O337" s="138"/>
      <c r="P337" s="138"/>
      <c r="Q337" s="138"/>
      <c r="R337" s="138"/>
      <c r="S337" s="138"/>
    </row>
    <row r="338" spans="3:19">
      <c r="C338" s="149"/>
      <c r="D338" s="144"/>
      <c r="E338" s="143"/>
      <c r="F338" s="143"/>
      <c r="G338" s="143"/>
      <c r="H338" s="138"/>
      <c r="I338" s="138"/>
      <c r="J338" s="138"/>
      <c r="K338" s="138"/>
      <c r="L338" s="138"/>
      <c r="M338" s="138"/>
      <c r="N338" s="138"/>
      <c r="O338" s="138"/>
      <c r="P338" s="138"/>
      <c r="Q338" s="138"/>
      <c r="R338" s="138"/>
      <c r="S338" s="138"/>
    </row>
    <row r="339" spans="3:19">
      <c r="C339" s="149"/>
      <c r="D339" s="144"/>
      <c r="E339" s="143"/>
      <c r="F339" s="143"/>
      <c r="G339" s="143"/>
      <c r="H339" s="138"/>
      <c r="I339" s="138"/>
      <c r="J339" s="138"/>
      <c r="K339" s="138"/>
      <c r="L339" s="138"/>
      <c r="M339" s="138"/>
      <c r="N339" s="138"/>
      <c r="O339" s="138"/>
      <c r="P339" s="138"/>
      <c r="Q339" s="138"/>
      <c r="R339" s="138"/>
      <c r="S339" s="138"/>
    </row>
    <row r="340" spans="3:19">
      <c r="C340" s="149"/>
      <c r="D340" s="144"/>
      <c r="E340" s="143"/>
      <c r="F340" s="143"/>
      <c r="G340" s="143"/>
      <c r="H340" s="138"/>
      <c r="I340" s="138"/>
      <c r="J340" s="138"/>
      <c r="K340" s="138"/>
      <c r="L340" s="138"/>
      <c r="M340" s="138"/>
      <c r="N340" s="138"/>
      <c r="O340" s="138"/>
      <c r="P340" s="138"/>
      <c r="Q340" s="138"/>
      <c r="R340" s="138"/>
      <c r="S340" s="138"/>
    </row>
    <row r="341" spans="3:19" ht="13.5" thickBot="1">
      <c r="C341" s="150"/>
      <c r="D341" s="144"/>
      <c r="E341" s="143"/>
      <c r="F341" s="143"/>
      <c r="G341" s="143"/>
      <c r="H341" s="138"/>
      <c r="I341" s="138"/>
      <c r="J341" s="138"/>
      <c r="K341" s="138"/>
      <c r="L341" s="138"/>
      <c r="M341" s="138"/>
      <c r="N341" s="138"/>
      <c r="O341" s="138"/>
      <c r="P341" s="138"/>
      <c r="Q341" s="138"/>
      <c r="R341" s="138"/>
      <c r="S341" s="138"/>
    </row>
    <row r="342" spans="3:19">
      <c r="C342" s="148" t="s">
        <v>157</v>
      </c>
      <c r="D342" s="144"/>
      <c r="E342" s="143"/>
      <c r="F342" s="143"/>
      <c r="G342" s="143"/>
      <c r="H342" s="138" t="s">
        <v>581</v>
      </c>
      <c r="I342" s="138" t="s">
        <v>582</v>
      </c>
      <c r="J342" s="138" t="s">
        <v>583</v>
      </c>
      <c r="K342" s="138" t="s">
        <v>584</v>
      </c>
      <c r="L342" s="138"/>
      <c r="M342" s="138"/>
      <c r="N342" s="138"/>
      <c r="O342" s="138"/>
      <c r="P342" s="138"/>
      <c r="Q342" s="138"/>
      <c r="R342" s="138"/>
      <c r="S342" s="138"/>
    </row>
    <row r="343" spans="3:19">
      <c r="C343" s="149"/>
      <c r="D343" s="144"/>
      <c r="E343" s="143"/>
      <c r="F343" s="143"/>
      <c r="G343" s="143"/>
      <c r="H343" s="138"/>
      <c r="I343" s="138"/>
      <c r="J343" s="138"/>
      <c r="K343" s="138"/>
      <c r="L343" s="138"/>
      <c r="M343" s="138"/>
      <c r="N343" s="138"/>
      <c r="O343" s="138"/>
      <c r="P343" s="138"/>
      <c r="Q343" s="138"/>
      <c r="R343" s="138"/>
      <c r="S343" s="138"/>
    </row>
    <row r="344" spans="3:19">
      <c r="C344" s="149"/>
      <c r="D344" s="144"/>
      <c r="E344" s="143"/>
      <c r="F344" s="143"/>
      <c r="G344" s="143"/>
      <c r="H344" s="138"/>
      <c r="I344" s="138"/>
      <c r="J344" s="138"/>
      <c r="K344" s="138"/>
      <c r="L344" s="138"/>
      <c r="M344" s="138"/>
      <c r="N344" s="138"/>
      <c r="O344" s="138"/>
      <c r="P344" s="138"/>
      <c r="Q344" s="138"/>
      <c r="R344" s="138"/>
      <c r="S344" s="138"/>
    </row>
    <row r="345" spans="3:19">
      <c r="C345" s="149"/>
      <c r="D345" s="144"/>
      <c r="E345" s="143"/>
      <c r="F345" s="143"/>
      <c r="G345" s="143"/>
      <c r="H345" s="138"/>
      <c r="I345" s="138"/>
      <c r="J345" s="138"/>
      <c r="K345" s="138"/>
      <c r="L345" s="138"/>
      <c r="M345" s="138"/>
      <c r="N345" s="138"/>
      <c r="O345" s="138"/>
      <c r="P345" s="138"/>
      <c r="Q345" s="138"/>
      <c r="R345" s="138"/>
      <c r="S345" s="138"/>
    </row>
    <row r="346" spans="3:19" ht="13.5" thickBot="1">
      <c r="C346" s="150"/>
      <c r="D346" s="144"/>
      <c r="E346" s="143"/>
      <c r="F346" s="143"/>
      <c r="G346" s="143"/>
      <c r="H346" s="138"/>
      <c r="I346" s="138"/>
      <c r="J346" s="138"/>
      <c r="K346" s="138"/>
      <c r="L346" s="138"/>
      <c r="M346" s="138"/>
      <c r="N346" s="138"/>
      <c r="O346" s="138"/>
      <c r="P346" s="138"/>
      <c r="Q346" s="138"/>
      <c r="R346" s="138"/>
      <c r="S346" s="138"/>
    </row>
    <row r="347" spans="3:19">
      <c r="C347" s="148" t="s">
        <v>60</v>
      </c>
      <c r="D347" s="144"/>
      <c r="E347" s="143"/>
      <c r="F347" s="143"/>
      <c r="G347" s="143"/>
      <c r="H347" s="138" t="s">
        <v>581</v>
      </c>
      <c r="I347" s="138" t="s">
        <v>582</v>
      </c>
      <c r="J347" s="138"/>
      <c r="K347" s="138"/>
      <c r="L347" s="138"/>
      <c r="M347" s="138"/>
      <c r="N347" s="138"/>
      <c r="O347" s="138"/>
      <c r="P347" s="138"/>
      <c r="Q347" s="138"/>
      <c r="R347" s="138"/>
      <c r="S347" s="138"/>
    </row>
    <row r="348" spans="3:19">
      <c r="C348" s="149"/>
      <c r="D348" s="144"/>
      <c r="E348" s="143"/>
      <c r="F348" s="143"/>
      <c r="G348" s="143"/>
      <c r="H348" s="138"/>
      <c r="I348" s="138"/>
      <c r="J348" s="138"/>
      <c r="K348" s="138"/>
      <c r="L348" s="138"/>
      <c r="M348" s="138"/>
      <c r="N348" s="138"/>
      <c r="O348" s="138"/>
      <c r="P348" s="138"/>
      <c r="Q348" s="138"/>
      <c r="R348" s="138"/>
      <c r="S348" s="138"/>
    </row>
    <row r="349" spans="3:19">
      <c r="C349" s="149"/>
      <c r="D349" s="144"/>
      <c r="E349" s="143"/>
      <c r="F349" s="143"/>
      <c r="G349" s="143"/>
      <c r="H349" s="138"/>
      <c r="I349" s="138"/>
      <c r="J349" s="138"/>
      <c r="K349" s="138"/>
      <c r="L349" s="138"/>
      <c r="M349" s="138"/>
      <c r="N349" s="138"/>
      <c r="O349" s="138"/>
      <c r="P349" s="138"/>
      <c r="Q349" s="138"/>
      <c r="R349" s="138"/>
      <c r="S349" s="138"/>
    </row>
    <row r="350" spans="3:19">
      <c r="C350" s="149"/>
      <c r="D350" s="144"/>
      <c r="E350" s="143"/>
      <c r="F350" s="143"/>
      <c r="G350" s="143"/>
      <c r="H350" s="138"/>
      <c r="I350" s="138"/>
      <c r="J350" s="138"/>
      <c r="K350" s="138"/>
      <c r="L350" s="138"/>
      <c r="M350" s="138"/>
      <c r="N350" s="138"/>
      <c r="O350" s="138"/>
      <c r="P350" s="138"/>
      <c r="Q350" s="138"/>
      <c r="R350" s="138"/>
      <c r="S350" s="138"/>
    </row>
    <row r="351" spans="3:19" ht="13.5" thickBot="1">
      <c r="C351" s="150"/>
      <c r="D351" s="144"/>
      <c r="E351" s="143"/>
      <c r="F351" s="143"/>
      <c r="G351" s="143"/>
      <c r="H351" s="138"/>
      <c r="I351" s="138"/>
      <c r="J351" s="138"/>
      <c r="K351" s="138"/>
      <c r="L351" s="138"/>
      <c r="M351" s="138"/>
      <c r="N351" s="138"/>
      <c r="O351" s="138"/>
      <c r="P351" s="138"/>
      <c r="Q351" s="138"/>
      <c r="R351" s="138"/>
      <c r="S351" s="138"/>
    </row>
    <row r="352" spans="3:19">
      <c r="C352" s="148" t="s">
        <v>65</v>
      </c>
      <c r="D352" s="144"/>
      <c r="E352" s="143"/>
      <c r="F352" s="143"/>
      <c r="G352" s="143"/>
      <c r="H352" s="138" t="s">
        <v>581</v>
      </c>
      <c r="I352" s="138"/>
      <c r="J352" s="138"/>
      <c r="K352" s="138"/>
      <c r="L352" s="138"/>
      <c r="M352" s="138"/>
      <c r="N352" s="138"/>
      <c r="O352" s="138"/>
      <c r="P352" s="138"/>
      <c r="Q352" s="138"/>
      <c r="R352" s="138"/>
      <c r="S352" s="138"/>
    </row>
    <row r="353" spans="3:19">
      <c r="C353" s="149"/>
      <c r="D353" s="144"/>
      <c r="E353" s="143"/>
      <c r="F353" s="143"/>
      <c r="G353" s="143"/>
      <c r="H353" s="138"/>
      <c r="I353" s="138"/>
      <c r="J353" s="138"/>
      <c r="K353" s="138"/>
      <c r="L353" s="138"/>
      <c r="M353" s="138"/>
      <c r="N353" s="138"/>
      <c r="O353" s="138"/>
      <c r="P353" s="138"/>
      <c r="Q353" s="138"/>
      <c r="R353" s="138"/>
      <c r="S353" s="138"/>
    </row>
    <row r="354" spans="3:19">
      <c r="C354" s="149"/>
      <c r="D354" s="144"/>
      <c r="E354" s="143"/>
      <c r="F354" s="143"/>
      <c r="G354" s="143"/>
      <c r="H354" s="138"/>
      <c r="I354" s="138"/>
      <c r="J354" s="138"/>
      <c r="K354" s="138"/>
      <c r="L354" s="138"/>
      <c r="M354" s="138"/>
      <c r="N354" s="138"/>
      <c r="O354" s="138"/>
      <c r="P354" s="138"/>
      <c r="Q354" s="138"/>
      <c r="R354" s="138"/>
      <c r="S354" s="138"/>
    </row>
    <row r="355" spans="3:19">
      <c r="C355" s="149"/>
      <c r="D355" s="144"/>
      <c r="E355" s="143"/>
      <c r="F355" s="143"/>
      <c r="G355" s="143"/>
      <c r="H355" s="138"/>
      <c r="I355" s="138"/>
      <c r="J355" s="138"/>
      <c r="K355" s="138"/>
      <c r="L355" s="138"/>
      <c r="M355" s="138"/>
      <c r="N355" s="138"/>
      <c r="O355" s="138"/>
      <c r="P355" s="138"/>
      <c r="Q355" s="138"/>
      <c r="R355" s="138"/>
      <c r="S355" s="138"/>
    </row>
    <row r="356" spans="3:19" ht="13.5" thickBot="1">
      <c r="C356" s="150"/>
      <c r="D356" s="144"/>
      <c r="E356" s="143"/>
      <c r="F356" s="143"/>
      <c r="G356" s="143"/>
      <c r="H356" s="138"/>
      <c r="I356" s="138"/>
      <c r="J356" s="138"/>
      <c r="K356" s="138"/>
      <c r="L356" s="138"/>
      <c r="M356" s="138"/>
      <c r="N356" s="138"/>
      <c r="O356" s="138"/>
      <c r="P356" s="138"/>
      <c r="Q356" s="138"/>
      <c r="R356" s="138"/>
      <c r="S356" s="138"/>
    </row>
    <row r="357" spans="3:19">
      <c r="C357" s="148" t="s">
        <v>160</v>
      </c>
      <c r="D357" s="144"/>
      <c r="E357" s="143"/>
      <c r="F357" s="143"/>
      <c r="G357" s="143"/>
      <c r="H357" s="138" t="s">
        <v>581</v>
      </c>
      <c r="I357" s="138" t="s">
        <v>582</v>
      </c>
      <c r="J357" s="138" t="s">
        <v>583</v>
      </c>
      <c r="K357" s="138"/>
      <c r="L357" s="138"/>
      <c r="M357" s="138"/>
      <c r="N357" s="138"/>
      <c r="O357" s="138"/>
      <c r="P357" s="138"/>
      <c r="Q357" s="138"/>
      <c r="R357" s="138"/>
      <c r="S357" s="138"/>
    </row>
    <row r="358" spans="3:19">
      <c r="C358" s="149"/>
      <c r="D358" s="144"/>
      <c r="E358" s="143"/>
      <c r="F358" s="143"/>
      <c r="G358" s="143"/>
      <c r="H358" s="138"/>
      <c r="I358" s="138"/>
      <c r="J358" s="138"/>
      <c r="K358" s="138"/>
      <c r="L358" s="138"/>
      <c r="M358" s="138"/>
      <c r="N358" s="138"/>
      <c r="O358" s="138"/>
      <c r="P358" s="138"/>
      <c r="Q358" s="138"/>
      <c r="R358" s="138"/>
      <c r="S358" s="138"/>
    </row>
    <row r="359" spans="3:19">
      <c r="C359" s="149"/>
      <c r="D359" s="144"/>
      <c r="E359" s="143"/>
      <c r="F359" s="143"/>
      <c r="G359" s="143"/>
      <c r="H359" s="138"/>
      <c r="I359" s="138"/>
      <c r="J359" s="138"/>
      <c r="K359" s="138"/>
      <c r="L359" s="138"/>
      <c r="M359" s="138"/>
      <c r="N359" s="138"/>
      <c r="O359" s="138"/>
      <c r="P359" s="138"/>
      <c r="Q359" s="138"/>
      <c r="R359" s="138"/>
      <c r="S359" s="138"/>
    </row>
    <row r="360" spans="3:19">
      <c r="C360" s="149"/>
      <c r="D360" s="144"/>
      <c r="E360" s="143"/>
      <c r="F360" s="143"/>
      <c r="G360" s="143"/>
      <c r="H360" s="138"/>
      <c r="I360" s="138"/>
      <c r="J360" s="138"/>
      <c r="K360" s="138"/>
      <c r="L360" s="138"/>
      <c r="M360" s="138"/>
      <c r="N360" s="138"/>
      <c r="O360" s="138"/>
      <c r="P360" s="138"/>
      <c r="Q360" s="138"/>
      <c r="R360" s="138"/>
      <c r="S360" s="138"/>
    </row>
    <row r="361" spans="3:19" ht="13.5" thickBot="1">
      <c r="C361" s="150"/>
      <c r="D361" s="144"/>
      <c r="E361" s="143"/>
      <c r="F361" s="143"/>
      <c r="G361" s="143"/>
      <c r="H361" s="138"/>
      <c r="I361" s="138"/>
      <c r="J361" s="138"/>
      <c r="K361" s="138"/>
      <c r="L361" s="138"/>
      <c r="M361" s="138"/>
      <c r="N361" s="138"/>
      <c r="O361" s="138"/>
      <c r="P361" s="138"/>
      <c r="Q361" s="138"/>
      <c r="R361" s="138"/>
      <c r="S361" s="138"/>
    </row>
    <row r="362" spans="3:19">
      <c r="C362" s="148" t="s">
        <v>66</v>
      </c>
      <c r="D362" s="144"/>
      <c r="E362" s="143"/>
      <c r="F362" s="143"/>
      <c r="G362" s="143"/>
      <c r="H362" s="138" t="s">
        <v>582</v>
      </c>
      <c r="I362" s="138"/>
      <c r="J362" s="138"/>
      <c r="K362" s="138"/>
      <c r="L362" s="138"/>
      <c r="M362" s="138"/>
      <c r="N362" s="138"/>
      <c r="O362" s="138"/>
      <c r="P362" s="138"/>
      <c r="Q362" s="138"/>
      <c r="R362" s="138"/>
      <c r="S362" s="138"/>
    </row>
    <row r="363" spans="3:19">
      <c r="C363" s="149"/>
      <c r="D363" s="144"/>
      <c r="E363" s="143"/>
      <c r="F363" s="143"/>
      <c r="G363" s="143"/>
      <c r="H363" s="138"/>
      <c r="I363" s="138"/>
      <c r="J363" s="138"/>
      <c r="K363" s="138"/>
      <c r="L363" s="138"/>
      <c r="M363" s="138"/>
      <c r="N363" s="138"/>
      <c r="O363" s="138"/>
      <c r="P363" s="138"/>
      <c r="Q363" s="138"/>
      <c r="R363" s="138"/>
      <c r="S363" s="138"/>
    </row>
    <row r="364" spans="3:19">
      <c r="C364" s="149"/>
      <c r="D364" s="144"/>
      <c r="E364" s="143"/>
      <c r="F364" s="143"/>
      <c r="G364" s="143"/>
      <c r="H364" s="138"/>
      <c r="I364" s="138"/>
      <c r="J364" s="138"/>
      <c r="K364" s="138"/>
      <c r="L364" s="138"/>
      <c r="M364" s="138"/>
      <c r="N364" s="138"/>
      <c r="O364" s="138"/>
      <c r="P364" s="138"/>
      <c r="Q364" s="138"/>
      <c r="R364" s="138"/>
      <c r="S364" s="138"/>
    </row>
    <row r="365" spans="3:19">
      <c r="C365" s="149"/>
      <c r="D365" s="144"/>
      <c r="E365" s="143"/>
      <c r="F365" s="143"/>
      <c r="G365" s="143"/>
      <c r="H365" s="138"/>
      <c r="I365" s="138"/>
      <c r="J365" s="138"/>
      <c r="K365" s="138"/>
      <c r="L365" s="138"/>
      <c r="M365" s="138"/>
      <c r="N365" s="138"/>
      <c r="O365" s="138"/>
      <c r="P365" s="138"/>
      <c r="Q365" s="138"/>
      <c r="R365" s="138"/>
      <c r="S365" s="138"/>
    </row>
    <row r="366" spans="3:19" ht="13.5" thickBot="1">
      <c r="C366" s="150"/>
      <c r="D366" s="144"/>
      <c r="E366" s="143"/>
      <c r="F366" s="143"/>
      <c r="G366" s="143"/>
      <c r="H366" s="138"/>
      <c r="I366" s="138"/>
      <c r="J366" s="138"/>
      <c r="K366" s="138"/>
      <c r="L366" s="138"/>
      <c r="M366" s="138"/>
      <c r="N366" s="138"/>
      <c r="O366" s="138"/>
      <c r="P366" s="138"/>
      <c r="Q366" s="138"/>
      <c r="R366" s="138"/>
      <c r="S366" s="138"/>
    </row>
    <row r="367" spans="3:19">
      <c r="C367" s="148" t="s">
        <v>57</v>
      </c>
      <c r="D367" s="144"/>
      <c r="E367" s="143"/>
      <c r="F367" s="143"/>
      <c r="G367" s="143"/>
      <c r="H367" s="138" t="s">
        <v>583</v>
      </c>
      <c r="I367" s="138" t="s">
        <v>584</v>
      </c>
      <c r="J367" s="138"/>
      <c r="K367" s="138"/>
      <c r="L367" s="138"/>
      <c r="M367" s="138"/>
      <c r="N367" s="138"/>
      <c r="O367" s="138"/>
      <c r="P367" s="138"/>
      <c r="Q367" s="138"/>
      <c r="R367" s="138"/>
      <c r="S367" s="138"/>
    </row>
    <row r="368" spans="3:19">
      <c r="C368" s="149"/>
      <c r="D368" s="144"/>
      <c r="E368" s="143"/>
      <c r="F368" s="143"/>
      <c r="G368" s="143"/>
      <c r="H368" s="138"/>
      <c r="I368" s="138"/>
      <c r="J368" s="138"/>
      <c r="K368" s="138"/>
      <c r="L368" s="138"/>
      <c r="M368" s="138"/>
      <c r="N368" s="138"/>
      <c r="O368" s="138"/>
      <c r="P368" s="138"/>
      <c r="Q368" s="138"/>
      <c r="R368" s="138"/>
      <c r="S368" s="138"/>
    </row>
    <row r="369" spans="3:19">
      <c r="C369" s="149"/>
      <c r="D369" s="144"/>
      <c r="E369" s="143"/>
      <c r="F369" s="143"/>
      <c r="G369" s="143"/>
      <c r="H369" s="138"/>
      <c r="I369" s="138"/>
      <c r="J369" s="138"/>
      <c r="K369" s="138"/>
      <c r="L369" s="138"/>
      <c r="M369" s="138"/>
      <c r="N369" s="138"/>
      <c r="O369" s="138"/>
      <c r="P369" s="138"/>
      <c r="Q369" s="138"/>
      <c r="R369" s="138"/>
      <c r="S369" s="138"/>
    </row>
    <row r="370" spans="3:19">
      <c r="C370" s="149"/>
      <c r="D370" s="144"/>
      <c r="E370" s="143"/>
      <c r="F370" s="143"/>
      <c r="G370" s="143"/>
      <c r="H370" s="138"/>
      <c r="I370" s="138"/>
      <c r="J370" s="138"/>
      <c r="K370" s="138"/>
      <c r="L370" s="138"/>
      <c r="M370" s="138"/>
      <c r="N370" s="138"/>
      <c r="O370" s="138"/>
      <c r="P370" s="138"/>
      <c r="Q370" s="138"/>
      <c r="R370" s="138"/>
      <c r="S370" s="138"/>
    </row>
    <row r="371" spans="3:19" ht="13.5" thickBot="1">
      <c r="C371" s="150"/>
      <c r="D371" s="144"/>
      <c r="E371" s="143"/>
      <c r="F371" s="143"/>
      <c r="G371" s="143"/>
      <c r="H371" s="138"/>
      <c r="I371" s="138"/>
      <c r="J371" s="138"/>
      <c r="K371" s="138"/>
      <c r="L371" s="138"/>
      <c r="M371" s="138"/>
      <c r="N371" s="138"/>
      <c r="O371" s="138"/>
      <c r="P371" s="138"/>
      <c r="Q371" s="138"/>
      <c r="R371" s="138"/>
      <c r="S371" s="138"/>
    </row>
    <row r="372" spans="3:19">
      <c r="C372" s="148" t="s">
        <v>122</v>
      </c>
      <c r="D372" s="144"/>
      <c r="E372" s="143"/>
      <c r="F372" s="143"/>
      <c r="G372" s="143"/>
      <c r="H372" s="138" t="s">
        <v>583</v>
      </c>
      <c r="I372" s="138"/>
      <c r="J372" s="138"/>
      <c r="K372" s="138"/>
      <c r="L372" s="138"/>
      <c r="M372" s="138"/>
      <c r="N372" s="138"/>
      <c r="O372" s="138"/>
      <c r="P372" s="138"/>
      <c r="Q372" s="138"/>
      <c r="R372" s="138"/>
      <c r="S372" s="138"/>
    </row>
    <row r="373" spans="3:19">
      <c r="C373" s="149"/>
      <c r="D373" s="144"/>
      <c r="E373" s="143"/>
      <c r="F373" s="143"/>
      <c r="G373" s="143"/>
      <c r="H373" s="138"/>
      <c r="I373" s="138"/>
      <c r="J373" s="138"/>
      <c r="K373" s="138"/>
      <c r="L373" s="138"/>
      <c r="M373" s="138"/>
      <c r="N373" s="138"/>
      <c r="O373" s="138"/>
      <c r="P373" s="138"/>
      <c r="Q373" s="138"/>
      <c r="R373" s="138"/>
      <c r="S373" s="138"/>
    </row>
    <row r="374" spans="3:19">
      <c r="C374" s="149"/>
      <c r="D374" s="144"/>
      <c r="E374" s="143"/>
      <c r="F374" s="143"/>
      <c r="G374" s="143"/>
      <c r="H374" s="138"/>
      <c r="I374" s="138"/>
      <c r="J374" s="138"/>
      <c r="K374" s="138"/>
      <c r="L374" s="138"/>
      <c r="M374" s="138"/>
      <c r="N374" s="138"/>
      <c r="O374" s="138"/>
      <c r="P374" s="138"/>
      <c r="Q374" s="138"/>
      <c r="R374" s="138"/>
      <c r="S374" s="138"/>
    </row>
    <row r="375" spans="3:19">
      <c r="C375" s="149"/>
      <c r="D375" s="144"/>
      <c r="E375" s="143"/>
      <c r="F375" s="143"/>
      <c r="G375" s="143"/>
      <c r="H375" s="138"/>
      <c r="I375" s="138"/>
      <c r="J375" s="138"/>
      <c r="K375" s="138"/>
      <c r="L375" s="138"/>
      <c r="M375" s="138"/>
      <c r="N375" s="138"/>
      <c r="O375" s="138"/>
      <c r="P375" s="138"/>
      <c r="Q375" s="138"/>
      <c r="R375" s="138"/>
      <c r="S375" s="138"/>
    </row>
    <row r="376" spans="3:19" ht="13.5" thickBot="1">
      <c r="C376" s="150"/>
      <c r="D376" s="144"/>
      <c r="E376" s="143"/>
      <c r="F376" s="143"/>
      <c r="G376" s="143"/>
      <c r="H376" s="138"/>
      <c r="I376" s="138"/>
      <c r="J376" s="138"/>
      <c r="K376" s="138"/>
      <c r="L376" s="138"/>
      <c r="M376" s="138"/>
      <c r="N376" s="138"/>
      <c r="O376" s="138"/>
      <c r="P376" s="138"/>
      <c r="Q376" s="138"/>
      <c r="R376" s="138"/>
      <c r="S376" s="138"/>
    </row>
    <row r="377" spans="3:19">
      <c r="C377" s="148" t="s">
        <v>117</v>
      </c>
      <c r="D377" s="144"/>
      <c r="E377" s="143"/>
      <c r="F377" s="143"/>
      <c r="G377" s="143"/>
      <c r="H377" s="138" t="s">
        <v>584</v>
      </c>
      <c r="I377" s="138"/>
      <c r="J377" s="138"/>
      <c r="K377" s="138"/>
      <c r="L377" s="138"/>
      <c r="M377" s="138"/>
      <c r="N377" s="138"/>
      <c r="O377" s="138"/>
      <c r="P377" s="138"/>
      <c r="Q377" s="138"/>
      <c r="R377" s="138"/>
      <c r="S377" s="138"/>
    </row>
    <row r="378" spans="3:19">
      <c r="C378" s="149"/>
      <c r="D378" s="144"/>
      <c r="E378" s="143"/>
      <c r="F378" s="143"/>
      <c r="G378" s="143"/>
      <c r="H378" s="138"/>
      <c r="I378" s="138"/>
      <c r="J378" s="138"/>
      <c r="K378" s="138"/>
      <c r="L378" s="138"/>
      <c r="M378" s="138"/>
      <c r="N378" s="138"/>
      <c r="O378" s="138"/>
      <c r="P378" s="138"/>
      <c r="Q378" s="138"/>
      <c r="R378" s="138"/>
      <c r="S378" s="138"/>
    </row>
    <row r="379" spans="3:19">
      <c r="C379" s="149"/>
      <c r="D379" s="144"/>
      <c r="E379" s="143"/>
      <c r="F379" s="143"/>
      <c r="G379" s="143"/>
      <c r="H379" s="138"/>
      <c r="I379" s="138"/>
      <c r="J379" s="138"/>
      <c r="K379" s="138"/>
      <c r="L379" s="138"/>
      <c r="M379" s="138"/>
      <c r="N379" s="138"/>
      <c r="O379" s="138"/>
      <c r="P379" s="138"/>
      <c r="Q379" s="138"/>
      <c r="R379" s="138"/>
      <c r="S379" s="138"/>
    </row>
    <row r="380" spans="3:19">
      <c r="C380" s="149"/>
      <c r="D380" s="144"/>
      <c r="E380" s="143"/>
      <c r="F380" s="143"/>
      <c r="G380" s="143"/>
      <c r="H380" s="138"/>
      <c r="I380" s="138"/>
      <c r="J380" s="138"/>
      <c r="K380" s="138"/>
      <c r="L380" s="138"/>
      <c r="M380" s="138"/>
      <c r="N380" s="138"/>
      <c r="O380" s="138"/>
      <c r="P380" s="138"/>
      <c r="Q380" s="138"/>
      <c r="R380" s="138"/>
      <c r="S380" s="138"/>
    </row>
    <row r="381" spans="3:19" ht="13.5" thickBot="1">
      <c r="C381" s="150"/>
      <c r="D381" s="144"/>
      <c r="E381" s="143"/>
      <c r="F381" s="143"/>
      <c r="G381" s="143"/>
      <c r="H381" s="138"/>
      <c r="I381" s="138"/>
      <c r="J381" s="138"/>
      <c r="K381" s="138"/>
      <c r="L381" s="138"/>
      <c r="M381" s="138"/>
      <c r="N381" s="138"/>
      <c r="O381" s="138"/>
      <c r="P381" s="138"/>
      <c r="Q381" s="138"/>
      <c r="R381" s="138"/>
      <c r="S381" s="138"/>
    </row>
    <row r="382" spans="3:19">
      <c r="C382" s="148" t="s">
        <v>565</v>
      </c>
      <c r="D382" s="144"/>
      <c r="E382" s="143"/>
      <c r="F382" s="143"/>
      <c r="G382" s="143"/>
      <c r="H382" s="138" t="s">
        <v>582</v>
      </c>
      <c r="I382" s="138" t="s">
        <v>583</v>
      </c>
      <c r="J382" s="138"/>
      <c r="K382" s="138"/>
      <c r="L382" s="138"/>
      <c r="M382" s="138"/>
      <c r="N382" s="138"/>
      <c r="O382" s="138"/>
      <c r="P382" s="138"/>
      <c r="Q382" s="138"/>
      <c r="R382" s="138"/>
      <c r="S382" s="138"/>
    </row>
    <row r="383" spans="3:19">
      <c r="C383" s="149"/>
      <c r="D383" s="144"/>
      <c r="E383" s="143"/>
      <c r="F383" s="143"/>
      <c r="G383" s="143"/>
      <c r="H383" s="138"/>
      <c r="I383" s="138"/>
      <c r="J383" s="138"/>
      <c r="K383" s="138"/>
      <c r="L383" s="138"/>
      <c r="M383" s="138"/>
      <c r="N383" s="138"/>
      <c r="O383" s="138"/>
      <c r="P383" s="138"/>
      <c r="Q383" s="138"/>
      <c r="R383" s="138"/>
      <c r="S383" s="138"/>
    </row>
    <row r="384" spans="3:19">
      <c r="C384" s="149"/>
      <c r="D384" s="144"/>
      <c r="E384" s="143"/>
      <c r="F384" s="143"/>
      <c r="G384" s="143"/>
      <c r="H384" s="138"/>
      <c r="I384" s="138"/>
      <c r="J384" s="138"/>
      <c r="K384" s="138"/>
      <c r="L384" s="138"/>
      <c r="M384" s="138"/>
      <c r="N384" s="138"/>
      <c r="O384" s="138"/>
      <c r="P384" s="138"/>
      <c r="Q384" s="138"/>
      <c r="R384" s="138"/>
      <c r="S384" s="138"/>
    </row>
    <row r="385" spans="3:19">
      <c r="C385" s="149"/>
      <c r="D385" s="144"/>
      <c r="E385" s="143"/>
      <c r="F385" s="143"/>
      <c r="G385" s="143"/>
      <c r="H385" s="138"/>
      <c r="I385" s="138"/>
      <c r="J385" s="138"/>
      <c r="K385" s="138"/>
      <c r="L385" s="138"/>
      <c r="M385" s="138"/>
      <c r="N385" s="138"/>
      <c r="O385" s="138"/>
      <c r="P385" s="138"/>
      <c r="Q385" s="138"/>
      <c r="R385" s="138"/>
      <c r="S385" s="138"/>
    </row>
    <row r="386" spans="3:19" ht="13.5" thickBot="1">
      <c r="C386" s="150"/>
      <c r="D386" s="144"/>
      <c r="E386" s="143"/>
      <c r="F386" s="143"/>
      <c r="G386" s="143"/>
      <c r="H386" s="138"/>
      <c r="I386" s="138"/>
      <c r="J386" s="138"/>
      <c r="K386" s="138"/>
      <c r="L386" s="138"/>
      <c r="M386" s="138"/>
      <c r="N386" s="138"/>
      <c r="O386" s="138"/>
      <c r="P386" s="138"/>
      <c r="Q386" s="138"/>
      <c r="R386" s="138"/>
      <c r="S386" s="138"/>
    </row>
    <row r="387" spans="3:19">
      <c r="C387" s="148" t="s">
        <v>566</v>
      </c>
      <c r="D387" s="144"/>
      <c r="E387" s="143"/>
      <c r="F387" s="143"/>
      <c r="G387" s="143"/>
      <c r="H387" s="138" t="s">
        <v>582</v>
      </c>
      <c r="I387" s="138" t="s">
        <v>583</v>
      </c>
      <c r="J387" s="138" t="s">
        <v>584</v>
      </c>
      <c r="K387" s="138"/>
      <c r="L387" s="138"/>
      <c r="M387" s="138"/>
      <c r="N387" s="138"/>
      <c r="O387" s="138"/>
      <c r="P387" s="138"/>
      <c r="Q387" s="138"/>
      <c r="R387" s="138"/>
      <c r="S387" s="138"/>
    </row>
    <row r="388" spans="3:19">
      <c r="C388" s="149"/>
      <c r="D388" s="144"/>
      <c r="E388" s="143"/>
      <c r="F388" s="143"/>
      <c r="G388" s="143"/>
      <c r="H388" s="138"/>
      <c r="I388" s="138"/>
      <c r="J388" s="138"/>
      <c r="K388" s="138"/>
      <c r="L388" s="138"/>
      <c r="M388" s="138"/>
      <c r="N388" s="138"/>
      <c r="O388" s="138"/>
      <c r="P388" s="138"/>
      <c r="Q388" s="138"/>
      <c r="R388" s="138"/>
      <c r="S388" s="138"/>
    </row>
    <row r="389" spans="3:19">
      <c r="C389" s="149"/>
      <c r="D389" s="144"/>
      <c r="E389" s="143"/>
      <c r="F389" s="143"/>
      <c r="G389" s="143"/>
      <c r="H389" s="138"/>
      <c r="I389" s="138"/>
      <c r="J389" s="138"/>
      <c r="K389" s="138"/>
      <c r="L389" s="138"/>
      <c r="M389" s="138"/>
      <c r="N389" s="138"/>
      <c r="O389" s="138"/>
      <c r="P389" s="138"/>
      <c r="Q389" s="138"/>
      <c r="R389" s="138"/>
      <c r="S389" s="138"/>
    </row>
    <row r="390" spans="3:19">
      <c r="C390" s="149"/>
      <c r="D390" s="144"/>
      <c r="E390" s="143"/>
      <c r="F390" s="143"/>
      <c r="G390" s="143"/>
      <c r="H390" s="138"/>
      <c r="I390" s="138"/>
      <c r="J390" s="138"/>
      <c r="K390" s="138"/>
      <c r="L390" s="138"/>
      <c r="M390" s="138"/>
      <c r="N390" s="138"/>
      <c r="O390" s="138"/>
      <c r="P390" s="138"/>
      <c r="Q390" s="138"/>
      <c r="R390" s="138"/>
      <c r="S390" s="138"/>
    </row>
    <row r="391" spans="3:19" ht="13.5" thickBot="1">
      <c r="C391" s="150"/>
      <c r="D391" s="144"/>
      <c r="E391" s="143"/>
      <c r="F391" s="143"/>
      <c r="G391" s="143"/>
      <c r="H391" s="138"/>
      <c r="I391" s="138"/>
      <c r="J391" s="138"/>
      <c r="K391" s="138"/>
      <c r="L391" s="138"/>
      <c r="M391" s="138"/>
      <c r="N391" s="138"/>
      <c r="O391" s="138"/>
      <c r="P391" s="138"/>
      <c r="Q391" s="138"/>
      <c r="R391" s="138"/>
      <c r="S391" s="138"/>
    </row>
    <row r="392" spans="3:19">
      <c r="C392" s="148" t="s">
        <v>56</v>
      </c>
      <c r="D392" s="144"/>
      <c r="E392" s="143"/>
      <c r="F392" s="143"/>
      <c r="G392" s="143"/>
      <c r="H392" s="138" t="s">
        <v>585</v>
      </c>
      <c r="I392" s="138"/>
      <c r="J392" s="138"/>
      <c r="K392" s="138"/>
      <c r="L392" s="138"/>
      <c r="M392" s="138"/>
      <c r="N392" s="138"/>
      <c r="O392" s="138"/>
      <c r="P392" s="138"/>
      <c r="Q392" s="138"/>
      <c r="R392" s="138"/>
      <c r="S392" s="138"/>
    </row>
    <row r="393" spans="3:19">
      <c r="C393" s="149"/>
      <c r="D393" s="144"/>
      <c r="E393" s="143"/>
      <c r="F393" s="143"/>
      <c r="G393" s="143"/>
      <c r="H393" s="138"/>
      <c r="I393" s="138"/>
      <c r="J393" s="138"/>
      <c r="K393" s="138"/>
      <c r="L393" s="138"/>
      <c r="M393" s="138"/>
      <c r="N393" s="138"/>
      <c r="O393" s="138"/>
      <c r="P393" s="138"/>
      <c r="Q393" s="138"/>
      <c r="R393" s="138"/>
      <c r="S393" s="138"/>
    </row>
    <row r="394" spans="3:19">
      <c r="C394" s="149"/>
      <c r="D394" s="144"/>
      <c r="E394" s="143"/>
      <c r="F394" s="143"/>
      <c r="G394" s="143"/>
      <c r="H394" s="138"/>
      <c r="I394" s="138"/>
      <c r="J394" s="138"/>
      <c r="K394" s="138"/>
      <c r="L394" s="138"/>
      <c r="M394" s="138"/>
      <c r="N394" s="138"/>
      <c r="O394" s="138"/>
      <c r="P394" s="138"/>
      <c r="Q394" s="138"/>
      <c r="R394" s="138"/>
      <c r="S394" s="138"/>
    </row>
    <row r="395" spans="3:19">
      <c r="C395" s="149"/>
      <c r="D395" s="144"/>
      <c r="E395" s="143"/>
      <c r="F395" s="143"/>
      <c r="G395" s="143"/>
      <c r="H395" s="138"/>
      <c r="I395" s="138"/>
      <c r="J395" s="138"/>
      <c r="K395" s="138"/>
      <c r="L395" s="138"/>
      <c r="M395" s="138"/>
      <c r="N395" s="138"/>
      <c r="O395" s="138"/>
      <c r="P395" s="138"/>
      <c r="Q395" s="138"/>
      <c r="R395" s="138"/>
      <c r="S395" s="138"/>
    </row>
    <row r="396" spans="3:19" ht="13.5" thickBot="1">
      <c r="C396" s="150"/>
      <c r="D396" s="144"/>
      <c r="E396" s="143"/>
      <c r="F396" s="143"/>
      <c r="G396" s="143"/>
      <c r="H396" s="138"/>
      <c r="I396" s="138"/>
      <c r="J396" s="138"/>
      <c r="K396" s="138"/>
      <c r="L396" s="138"/>
      <c r="M396" s="138"/>
      <c r="N396" s="138"/>
      <c r="O396" s="138"/>
      <c r="P396" s="138"/>
      <c r="Q396" s="138"/>
      <c r="R396" s="138"/>
      <c r="S396" s="138"/>
    </row>
    <row r="397" spans="3:19">
      <c r="C397" s="148" t="s">
        <v>40</v>
      </c>
      <c r="D397" s="144"/>
      <c r="E397" s="143"/>
      <c r="F397" s="143"/>
      <c r="G397" s="143"/>
      <c r="H397" s="138" t="s">
        <v>586</v>
      </c>
      <c r="I397" s="138" t="s">
        <v>587</v>
      </c>
      <c r="J397" s="138"/>
      <c r="K397" s="138"/>
      <c r="L397" s="138"/>
      <c r="M397" s="138"/>
      <c r="N397" s="138"/>
      <c r="O397" s="138"/>
      <c r="P397" s="138"/>
      <c r="Q397" s="138"/>
      <c r="R397" s="138"/>
      <c r="S397" s="138"/>
    </row>
    <row r="398" spans="3:19">
      <c r="C398" s="149"/>
      <c r="D398" s="144"/>
      <c r="E398" s="143"/>
      <c r="F398" s="143"/>
      <c r="G398" s="143"/>
      <c r="H398" s="138"/>
      <c r="I398" s="138"/>
      <c r="J398" s="138"/>
      <c r="K398" s="138"/>
      <c r="L398" s="138"/>
      <c r="M398" s="138"/>
      <c r="N398" s="138"/>
      <c r="O398" s="138"/>
      <c r="P398" s="138"/>
      <c r="Q398" s="138"/>
      <c r="R398" s="138"/>
      <c r="S398" s="138"/>
    </row>
    <row r="399" spans="3:19">
      <c r="C399" s="149"/>
      <c r="D399" s="144"/>
      <c r="E399" s="143"/>
      <c r="F399" s="143"/>
      <c r="G399" s="143"/>
      <c r="H399" s="138"/>
      <c r="I399" s="138"/>
      <c r="J399" s="138"/>
      <c r="K399" s="138"/>
      <c r="L399" s="138"/>
      <c r="M399" s="138"/>
      <c r="N399" s="138"/>
      <c r="O399" s="138"/>
      <c r="P399" s="138"/>
      <c r="Q399" s="138"/>
      <c r="R399" s="138"/>
      <c r="S399" s="138"/>
    </row>
    <row r="400" spans="3:19">
      <c r="C400" s="149"/>
      <c r="D400" s="144"/>
      <c r="E400" s="143"/>
      <c r="F400" s="143"/>
      <c r="G400" s="143"/>
      <c r="H400" s="138"/>
      <c r="I400" s="138"/>
      <c r="J400" s="138"/>
      <c r="K400" s="138"/>
      <c r="L400" s="138"/>
      <c r="M400" s="138"/>
      <c r="N400" s="138"/>
      <c r="O400" s="138"/>
      <c r="P400" s="138"/>
      <c r="Q400" s="138"/>
      <c r="R400" s="138"/>
      <c r="S400" s="138"/>
    </row>
    <row r="401" spans="3:19" ht="13.5" thickBot="1">
      <c r="C401" s="150"/>
      <c r="D401" s="144"/>
      <c r="E401" s="143"/>
      <c r="F401" s="143"/>
      <c r="G401" s="143"/>
      <c r="H401" s="138"/>
      <c r="I401" s="138"/>
      <c r="J401" s="138"/>
      <c r="K401" s="138"/>
      <c r="L401" s="138"/>
      <c r="M401" s="138"/>
      <c r="N401" s="138"/>
      <c r="O401" s="138"/>
      <c r="P401" s="138"/>
      <c r="Q401" s="138"/>
      <c r="R401" s="138"/>
      <c r="S401" s="138"/>
    </row>
    <row r="402" spans="3:19">
      <c r="C402" s="148" t="s">
        <v>70</v>
      </c>
      <c r="D402" s="144"/>
      <c r="E402" s="143"/>
      <c r="F402" s="143"/>
      <c r="G402" s="143"/>
      <c r="H402" s="138" t="s">
        <v>586</v>
      </c>
      <c r="I402" s="138"/>
      <c r="J402" s="138"/>
      <c r="K402" s="138"/>
      <c r="L402" s="138"/>
      <c r="M402" s="138"/>
      <c r="N402" s="138"/>
      <c r="O402" s="138"/>
      <c r="P402" s="138"/>
      <c r="Q402" s="138"/>
      <c r="R402" s="138"/>
      <c r="S402" s="138"/>
    </row>
    <row r="403" spans="3:19">
      <c r="C403" s="149"/>
      <c r="D403" s="144"/>
      <c r="E403" s="143"/>
      <c r="F403" s="143"/>
      <c r="G403" s="143"/>
      <c r="H403" s="138"/>
      <c r="I403" s="138"/>
      <c r="J403" s="138"/>
      <c r="K403" s="138"/>
      <c r="L403" s="138"/>
      <c r="M403" s="138"/>
      <c r="N403" s="138"/>
      <c r="O403" s="138"/>
      <c r="P403" s="138"/>
      <c r="Q403" s="138"/>
      <c r="R403" s="138"/>
      <c r="S403" s="138"/>
    </row>
    <row r="404" spans="3:19">
      <c r="C404" s="149"/>
      <c r="D404" s="144"/>
      <c r="E404" s="143"/>
      <c r="F404" s="143"/>
      <c r="G404" s="143"/>
      <c r="H404" s="138"/>
      <c r="I404" s="138"/>
      <c r="J404" s="138"/>
      <c r="K404" s="138"/>
      <c r="L404" s="138"/>
      <c r="M404" s="138"/>
      <c r="N404" s="138"/>
      <c r="O404" s="138"/>
      <c r="P404" s="138"/>
      <c r="Q404" s="138"/>
      <c r="R404" s="138"/>
      <c r="S404" s="138"/>
    </row>
    <row r="405" spans="3:19">
      <c r="C405" s="149"/>
      <c r="D405" s="144"/>
      <c r="E405" s="143"/>
      <c r="F405" s="143"/>
      <c r="G405" s="143"/>
      <c r="H405" s="138"/>
      <c r="I405" s="138"/>
      <c r="J405" s="138"/>
      <c r="K405" s="138"/>
      <c r="L405" s="138"/>
      <c r="M405" s="138"/>
      <c r="N405" s="138"/>
      <c r="O405" s="138"/>
      <c r="P405" s="138"/>
      <c r="Q405" s="138"/>
      <c r="R405" s="138"/>
      <c r="S405" s="138"/>
    </row>
    <row r="406" spans="3:19" ht="13.5" thickBot="1">
      <c r="C406" s="150"/>
      <c r="D406" s="144"/>
      <c r="E406" s="143"/>
      <c r="F406" s="143"/>
      <c r="G406" s="143"/>
      <c r="H406" s="138"/>
      <c r="I406" s="138"/>
      <c r="J406" s="138"/>
      <c r="K406" s="138"/>
      <c r="L406" s="138"/>
      <c r="M406" s="138"/>
      <c r="N406" s="138"/>
      <c r="O406" s="138"/>
      <c r="P406" s="138"/>
      <c r="Q406" s="138"/>
      <c r="R406" s="138"/>
      <c r="S406" s="138"/>
    </row>
    <row r="407" spans="3:19">
      <c r="C407" s="148" t="s">
        <v>71</v>
      </c>
      <c r="D407" s="144"/>
      <c r="E407" s="143"/>
      <c r="F407" s="143"/>
      <c r="G407" s="143"/>
      <c r="H407" s="138" t="s">
        <v>587</v>
      </c>
      <c r="I407" s="138"/>
      <c r="J407" s="138"/>
      <c r="K407" s="138"/>
      <c r="L407" s="138"/>
      <c r="M407" s="138"/>
      <c r="N407" s="138"/>
      <c r="O407" s="138"/>
      <c r="P407" s="138"/>
      <c r="Q407" s="138"/>
      <c r="R407" s="138"/>
      <c r="S407" s="138"/>
    </row>
    <row r="408" spans="3:19">
      <c r="C408" s="149"/>
      <c r="D408" s="144"/>
      <c r="E408" s="143"/>
      <c r="F408" s="143"/>
      <c r="G408" s="143"/>
      <c r="H408" s="138"/>
      <c r="I408" s="138"/>
      <c r="J408" s="138"/>
      <c r="K408" s="138"/>
      <c r="L408" s="138"/>
      <c r="M408" s="138"/>
      <c r="N408" s="138"/>
      <c r="O408" s="138"/>
      <c r="P408" s="138"/>
      <c r="Q408" s="138"/>
      <c r="R408" s="138"/>
      <c r="S408" s="138"/>
    </row>
    <row r="409" spans="3:19">
      <c r="C409" s="149"/>
      <c r="D409" s="144"/>
      <c r="E409" s="143"/>
      <c r="F409" s="143"/>
      <c r="G409" s="143"/>
      <c r="H409" s="138"/>
      <c r="I409" s="138"/>
      <c r="J409" s="138"/>
      <c r="K409" s="138"/>
      <c r="L409" s="138"/>
      <c r="M409" s="138"/>
      <c r="N409" s="138"/>
      <c r="O409" s="138"/>
      <c r="P409" s="138"/>
      <c r="Q409" s="138"/>
      <c r="R409" s="138"/>
      <c r="S409" s="138"/>
    </row>
    <row r="410" spans="3:19">
      <c r="C410" s="149"/>
      <c r="D410" s="144"/>
      <c r="E410" s="143"/>
      <c r="F410" s="143"/>
      <c r="G410" s="143"/>
      <c r="H410" s="138"/>
      <c r="I410" s="138"/>
      <c r="J410" s="138"/>
      <c r="K410" s="138"/>
      <c r="L410" s="138"/>
      <c r="M410" s="138"/>
      <c r="N410" s="138"/>
      <c r="O410" s="138"/>
      <c r="P410" s="138"/>
      <c r="Q410" s="138"/>
      <c r="R410" s="138"/>
      <c r="S410" s="138"/>
    </row>
    <row r="411" spans="3:19" ht="13.5" thickBot="1">
      <c r="C411" s="150"/>
      <c r="D411" s="144"/>
      <c r="E411" s="143"/>
      <c r="F411" s="143"/>
      <c r="G411" s="143"/>
      <c r="H411" s="138"/>
      <c r="I411" s="138"/>
      <c r="J411" s="138"/>
      <c r="K411" s="138"/>
      <c r="L411" s="138"/>
      <c r="M411" s="138"/>
      <c r="N411" s="138"/>
      <c r="O411" s="138"/>
      <c r="P411" s="138"/>
      <c r="Q411" s="138"/>
      <c r="R411" s="138"/>
      <c r="S411" s="138"/>
    </row>
    <row r="412" spans="3:19">
      <c r="C412" s="148" t="s">
        <v>59</v>
      </c>
      <c r="D412" s="144"/>
      <c r="E412" s="143"/>
      <c r="F412" s="143"/>
      <c r="G412" s="143"/>
      <c r="H412" s="138" t="s">
        <v>588</v>
      </c>
      <c r="I412" s="138"/>
      <c r="J412" s="138"/>
      <c r="K412" s="138"/>
      <c r="L412" s="138"/>
      <c r="M412" s="138"/>
      <c r="N412" s="138"/>
      <c r="O412" s="138"/>
      <c r="P412" s="138"/>
      <c r="Q412" s="138"/>
      <c r="R412" s="138"/>
      <c r="S412" s="138"/>
    </row>
    <row r="413" spans="3:19">
      <c r="C413" s="149"/>
      <c r="D413" s="144"/>
      <c r="E413" s="143"/>
      <c r="F413" s="143"/>
      <c r="G413" s="143"/>
      <c r="H413" s="138"/>
      <c r="I413" s="138"/>
      <c r="J413" s="138"/>
      <c r="K413" s="138"/>
      <c r="L413" s="138"/>
      <c r="M413" s="138"/>
      <c r="N413" s="138"/>
      <c r="O413" s="138"/>
      <c r="P413" s="138"/>
      <c r="Q413" s="138"/>
      <c r="R413" s="138"/>
      <c r="S413" s="138"/>
    </row>
    <row r="414" spans="3:19">
      <c r="C414" s="149"/>
      <c r="D414" s="144"/>
      <c r="E414" s="143"/>
      <c r="F414" s="143"/>
      <c r="G414" s="143"/>
      <c r="H414" s="138"/>
      <c r="I414" s="138"/>
      <c r="J414" s="138"/>
      <c r="K414" s="138"/>
      <c r="L414" s="138"/>
      <c r="M414" s="138"/>
      <c r="N414" s="138"/>
      <c r="O414" s="138"/>
      <c r="P414" s="138"/>
      <c r="Q414" s="138"/>
      <c r="R414" s="138"/>
      <c r="S414" s="138"/>
    </row>
    <row r="415" spans="3:19">
      <c r="C415" s="149"/>
      <c r="D415" s="144"/>
      <c r="E415" s="143"/>
      <c r="F415" s="143"/>
      <c r="G415" s="143"/>
      <c r="H415" s="138"/>
      <c r="I415" s="138"/>
      <c r="J415" s="138"/>
      <c r="K415" s="138"/>
      <c r="L415" s="138"/>
      <c r="M415" s="138"/>
      <c r="N415" s="138"/>
      <c r="O415" s="138"/>
      <c r="P415" s="138"/>
      <c r="Q415" s="138"/>
      <c r="R415" s="138"/>
      <c r="S415" s="138"/>
    </row>
    <row r="416" spans="3:19" ht="13.5" thickBot="1">
      <c r="C416" s="150"/>
      <c r="D416" s="144"/>
      <c r="E416" s="143"/>
      <c r="F416" s="143"/>
      <c r="G416" s="143"/>
      <c r="H416" s="138"/>
      <c r="I416" s="138"/>
      <c r="J416" s="138"/>
      <c r="K416" s="138"/>
      <c r="L416" s="138"/>
      <c r="M416" s="138"/>
      <c r="N416" s="138"/>
      <c r="O416" s="138"/>
      <c r="P416" s="138"/>
      <c r="Q416" s="138"/>
      <c r="R416" s="138"/>
      <c r="S416" s="138"/>
    </row>
    <row r="417" spans="3:19">
      <c r="C417" s="148" t="s">
        <v>199</v>
      </c>
      <c r="D417" s="144"/>
      <c r="E417" s="143"/>
      <c r="F417" s="143"/>
      <c r="G417" s="143"/>
      <c r="H417" s="138" t="s">
        <v>199</v>
      </c>
      <c r="I417" s="138"/>
      <c r="J417" s="138"/>
      <c r="K417" s="138"/>
      <c r="L417" s="138"/>
      <c r="M417" s="138"/>
      <c r="N417" s="138"/>
      <c r="O417" s="138"/>
      <c r="P417" s="138"/>
      <c r="Q417" s="138"/>
      <c r="R417" s="138"/>
      <c r="S417" s="138"/>
    </row>
    <row r="418" spans="3:19">
      <c r="C418" s="149"/>
      <c r="D418" s="144"/>
      <c r="E418" s="143"/>
      <c r="F418" s="143"/>
      <c r="G418" s="143"/>
      <c r="H418" s="138"/>
      <c r="I418" s="138"/>
      <c r="J418" s="138"/>
      <c r="K418" s="138"/>
      <c r="L418" s="138"/>
      <c r="M418" s="138"/>
      <c r="N418" s="138"/>
      <c r="O418" s="138"/>
      <c r="P418" s="138"/>
      <c r="Q418" s="138"/>
      <c r="R418" s="138"/>
      <c r="S418" s="138"/>
    </row>
    <row r="419" spans="3:19">
      <c r="C419" s="149"/>
      <c r="D419" s="144"/>
      <c r="E419" s="143"/>
      <c r="F419" s="143"/>
      <c r="G419" s="143"/>
      <c r="H419" s="138"/>
      <c r="I419" s="138"/>
      <c r="J419" s="138"/>
      <c r="K419" s="138"/>
      <c r="L419" s="138"/>
      <c r="M419" s="138"/>
      <c r="N419" s="138"/>
      <c r="O419" s="138"/>
      <c r="P419" s="138"/>
      <c r="Q419" s="138"/>
      <c r="R419" s="138"/>
      <c r="S419" s="138"/>
    </row>
    <row r="420" spans="3:19">
      <c r="C420" s="149"/>
      <c r="D420" s="144"/>
      <c r="E420" s="143"/>
      <c r="F420" s="143"/>
      <c r="G420" s="143"/>
      <c r="H420" s="138"/>
      <c r="I420" s="138"/>
      <c r="J420" s="138"/>
      <c r="K420" s="138"/>
      <c r="L420" s="138"/>
      <c r="M420" s="138"/>
      <c r="N420" s="138"/>
      <c r="O420" s="138"/>
      <c r="P420" s="138"/>
      <c r="Q420" s="138"/>
      <c r="R420" s="138"/>
      <c r="S420" s="138"/>
    </row>
    <row r="421" spans="3:19" ht="13.5" thickBot="1">
      <c r="C421" s="150"/>
      <c r="D421" s="144"/>
      <c r="E421" s="143"/>
      <c r="F421" s="143"/>
      <c r="G421" s="143"/>
      <c r="H421" s="138"/>
      <c r="I421" s="138"/>
      <c r="J421" s="138"/>
      <c r="K421" s="138"/>
      <c r="L421" s="138"/>
      <c r="M421" s="138"/>
      <c r="N421" s="138"/>
      <c r="O421" s="138"/>
      <c r="P421" s="138"/>
      <c r="Q421" s="138"/>
      <c r="R421" s="138"/>
      <c r="S421" s="138"/>
    </row>
    <row r="422" spans="3:19" ht="12.75" customHeight="1">
      <c r="C422" s="148" t="s">
        <v>95</v>
      </c>
      <c r="D422" s="144"/>
      <c r="E422" s="143"/>
      <c r="F422" s="143"/>
      <c r="G422" s="143"/>
      <c r="H422" s="138" t="s">
        <v>581</v>
      </c>
      <c r="I422" s="138" t="s">
        <v>582</v>
      </c>
      <c r="J422" s="138" t="s">
        <v>583</v>
      </c>
      <c r="K422" s="138" t="s">
        <v>584</v>
      </c>
      <c r="L422" s="138" t="s">
        <v>589</v>
      </c>
      <c r="M422" s="138" t="s">
        <v>590</v>
      </c>
      <c r="N422" s="138" t="s">
        <v>591</v>
      </c>
      <c r="O422" s="138" t="s">
        <v>586</v>
      </c>
      <c r="P422" s="138" t="s">
        <v>587</v>
      </c>
      <c r="Q422" s="138"/>
      <c r="R422" s="138"/>
      <c r="S422" s="138"/>
    </row>
    <row r="423" spans="3:19">
      <c r="C423" s="149"/>
      <c r="D423" s="144"/>
      <c r="E423" s="143"/>
      <c r="F423" s="143"/>
      <c r="G423" s="143"/>
      <c r="H423" s="138"/>
      <c r="I423" s="138"/>
      <c r="J423" s="138"/>
      <c r="K423" s="138"/>
      <c r="L423" s="138"/>
      <c r="M423" s="138"/>
      <c r="N423" s="138"/>
      <c r="O423" s="138"/>
      <c r="P423" s="138"/>
      <c r="Q423" s="138"/>
      <c r="R423" s="138"/>
      <c r="S423" s="138"/>
    </row>
    <row r="424" spans="3:19">
      <c r="C424" s="149"/>
      <c r="D424" s="144"/>
      <c r="E424" s="143"/>
      <c r="F424" s="143"/>
      <c r="G424" s="143"/>
      <c r="H424" s="138"/>
      <c r="I424" s="138"/>
      <c r="J424" s="138"/>
      <c r="K424" s="138"/>
      <c r="L424" s="138"/>
      <c r="M424" s="138"/>
      <c r="N424" s="138"/>
      <c r="O424" s="138"/>
      <c r="P424" s="138"/>
      <c r="Q424" s="138"/>
      <c r="R424" s="138"/>
      <c r="S424" s="138"/>
    </row>
    <row r="425" spans="3:19">
      <c r="C425" s="149"/>
      <c r="D425" s="144"/>
      <c r="E425" s="143"/>
      <c r="F425" s="143"/>
      <c r="G425" s="143"/>
      <c r="H425" s="138"/>
      <c r="I425" s="138"/>
      <c r="J425" s="138"/>
      <c r="K425" s="138"/>
      <c r="L425" s="138"/>
      <c r="M425" s="138"/>
      <c r="N425" s="138"/>
      <c r="O425" s="138"/>
      <c r="P425" s="138"/>
      <c r="Q425" s="138"/>
      <c r="R425" s="138"/>
      <c r="S425" s="138"/>
    </row>
    <row r="426" spans="3:19" ht="13.5" thickBot="1">
      <c r="C426" s="150"/>
      <c r="D426" s="144"/>
      <c r="E426" s="143"/>
      <c r="F426" s="143"/>
      <c r="G426" s="143"/>
      <c r="H426" s="138"/>
      <c r="I426" s="138"/>
      <c r="J426" s="138"/>
      <c r="K426" s="138"/>
      <c r="L426" s="138"/>
      <c r="M426" s="138"/>
      <c r="N426" s="138"/>
      <c r="O426" s="138"/>
      <c r="P426" s="138"/>
      <c r="Q426" s="138"/>
      <c r="R426" s="138"/>
      <c r="S426" s="138"/>
    </row>
    <row r="427" spans="3:19">
      <c r="C427" s="148" t="s">
        <v>39</v>
      </c>
      <c r="D427" s="144"/>
      <c r="E427" s="143"/>
      <c r="F427" s="143"/>
      <c r="G427" s="143"/>
      <c r="H427" s="138" t="s">
        <v>589</v>
      </c>
      <c r="I427" s="138" t="s">
        <v>590</v>
      </c>
      <c r="J427" s="138"/>
      <c r="K427" s="138"/>
      <c r="L427" s="138"/>
      <c r="M427" s="138"/>
      <c r="N427" s="138"/>
      <c r="O427" s="138"/>
      <c r="P427" s="138"/>
      <c r="Q427" s="138"/>
      <c r="R427" s="138"/>
      <c r="S427" s="138"/>
    </row>
    <row r="428" spans="3:19">
      <c r="C428" s="149"/>
      <c r="D428" s="144"/>
      <c r="E428" s="143"/>
      <c r="F428" s="143"/>
      <c r="G428" s="143"/>
      <c r="H428" s="138"/>
      <c r="I428" s="138"/>
      <c r="J428" s="138"/>
      <c r="K428" s="138"/>
      <c r="L428" s="138"/>
      <c r="M428" s="138"/>
      <c r="N428" s="138"/>
      <c r="O428" s="138"/>
      <c r="P428" s="138"/>
      <c r="Q428" s="138"/>
      <c r="R428" s="138"/>
      <c r="S428" s="138"/>
    </row>
    <row r="429" spans="3:19">
      <c r="C429" s="149"/>
      <c r="D429" s="144"/>
      <c r="E429" s="143"/>
      <c r="F429" s="143"/>
      <c r="G429" s="143"/>
      <c r="H429" s="138"/>
      <c r="I429" s="138"/>
      <c r="J429" s="138"/>
      <c r="K429" s="138"/>
      <c r="L429" s="138"/>
      <c r="M429" s="138"/>
      <c r="N429" s="138"/>
      <c r="O429" s="138"/>
      <c r="P429" s="138"/>
      <c r="Q429" s="138"/>
      <c r="R429" s="138"/>
      <c r="S429" s="138"/>
    </row>
    <row r="430" spans="3:19">
      <c r="C430" s="149"/>
      <c r="D430" s="144"/>
      <c r="E430" s="143"/>
      <c r="F430" s="143"/>
      <c r="G430" s="143"/>
      <c r="H430" s="138"/>
      <c r="I430" s="138"/>
      <c r="J430" s="138"/>
      <c r="K430" s="138"/>
      <c r="L430" s="138"/>
      <c r="M430" s="138"/>
      <c r="N430" s="138"/>
      <c r="O430" s="138"/>
      <c r="P430" s="138"/>
      <c r="Q430" s="138"/>
      <c r="R430" s="138"/>
      <c r="S430" s="138"/>
    </row>
    <row r="431" spans="3:19" ht="13.5" thickBot="1">
      <c r="C431" s="150"/>
      <c r="D431" s="144"/>
      <c r="E431" s="143"/>
      <c r="F431" s="143"/>
      <c r="G431" s="143"/>
      <c r="H431" s="138"/>
      <c r="I431" s="138"/>
      <c r="J431" s="138"/>
      <c r="K431" s="138"/>
      <c r="L431" s="138"/>
      <c r="M431" s="138"/>
      <c r="N431" s="138"/>
      <c r="O431" s="138"/>
      <c r="P431" s="138"/>
      <c r="Q431" s="138"/>
      <c r="R431" s="138"/>
      <c r="S431" s="138"/>
    </row>
    <row r="432" spans="3:19">
      <c r="C432" s="148" t="s">
        <v>83</v>
      </c>
      <c r="D432" s="144"/>
      <c r="E432" s="143"/>
      <c r="F432" s="143"/>
      <c r="G432" s="143"/>
      <c r="H432" s="138" t="s">
        <v>589</v>
      </c>
      <c r="I432" s="138"/>
      <c r="J432" s="138"/>
      <c r="K432" s="138"/>
      <c r="L432" s="138"/>
      <c r="M432" s="138"/>
      <c r="N432" s="138"/>
      <c r="O432" s="138"/>
      <c r="P432" s="138"/>
      <c r="Q432" s="138"/>
      <c r="R432" s="138"/>
      <c r="S432" s="138"/>
    </row>
    <row r="433" spans="3:19">
      <c r="C433" s="149"/>
      <c r="D433" s="144"/>
      <c r="E433" s="143"/>
      <c r="F433" s="143"/>
      <c r="G433" s="143"/>
      <c r="H433" s="138"/>
      <c r="I433" s="138"/>
      <c r="J433" s="138"/>
      <c r="K433" s="138"/>
      <c r="L433" s="138"/>
      <c r="M433" s="138"/>
      <c r="N433" s="138"/>
      <c r="O433" s="138"/>
      <c r="P433" s="138"/>
      <c r="Q433" s="138"/>
      <c r="R433" s="138"/>
      <c r="S433" s="138"/>
    </row>
    <row r="434" spans="3:19">
      <c r="C434" s="149"/>
      <c r="D434" s="144"/>
      <c r="E434" s="143"/>
      <c r="F434" s="143"/>
      <c r="G434" s="143"/>
      <c r="H434" s="138"/>
      <c r="I434" s="138"/>
      <c r="J434" s="138"/>
      <c r="K434" s="138"/>
      <c r="L434" s="138"/>
      <c r="M434" s="138"/>
      <c r="N434" s="138"/>
      <c r="O434" s="138"/>
      <c r="P434" s="138"/>
      <c r="Q434" s="138"/>
      <c r="R434" s="138"/>
      <c r="S434" s="138"/>
    </row>
    <row r="435" spans="3:19">
      <c r="C435" s="149"/>
      <c r="D435" s="144"/>
      <c r="E435" s="143"/>
      <c r="F435" s="143"/>
      <c r="G435" s="143"/>
      <c r="H435" s="138"/>
      <c r="I435" s="138"/>
      <c r="J435" s="138"/>
      <c r="K435" s="138"/>
      <c r="L435" s="138"/>
      <c r="M435" s="138"/>
      <c r="N435" s="138"/>
      <c r="O435" s="138"/>
      <c r="P435" s="138"/>
      <c r="Q435" s="138"/>
      <c r="R435" s="138"/>
      <c r="S435" s="138"/>
    </row>
    <row r="436" spans="3:19" ht="13.5" thickBot="1">
      <c r="C436" s="150"/>
      <c r="D436" s="144"/>
      <c r="E436" s="143"/>
      <c r="F436" s="143"/>
      <c r="G436" s="143"/>
      <c r="H436" s="138"/>
      <c r="I436" s="138"/>
      <c r="J436" s="138"/>
      <c r="K436" s="138"/>
      <c r="L436" s="138"/>
      <c r="M436" s="138"/>
      <c r="N436" s="138"/>
      <c r="O436" s="138"/>
      <c r="P436" s="138"/>
      <c r="Q436" s="138"/>
      <c r="R436" s="138"/>
      <c r="S436" s="138"/>
    </row>
    <row r="437" spans="3:19">
      <c r="C437" s="148" t="s">
        <v>84</v>
      </c>
      <c r="D437" s="144"/>
      <c r="E437" s="143"/>
      <c r="F437" s="143"/>
      <c r="G437" s="143"/>
      <c r="H437" s="138" t="s">
        <v>590</v>
      </c>
      <c r="I437" s="138"/>
      <c r="J437" s="138"/>
      <c r="K437" s="138"/>
      <c r="L437" s="138"/>
      <c r="M437" s="138"/>
      <c r="N437" s="138"/>
      <c r="O437" s="138"/>
      <c r="P437" s="138"/>
      <c r="Q437" s="138"/>
      <c r="R437" s="138"/>
      <c r="S437" s="138"/>
    </row>
    <row r="438" spans="3:19">
      <c r="C438" s="149"/>
      <c r="D438" s="144"/>
      <c r="E438" s="143"/>
      <c r="F438" s="143"/>
      <c r="G438" s="143"/>
      <c r="H438" s="138"/>
      <c r="I438" s="138"/>
      <c r="J438" s="138"/>
      <c r="K438" s="138"/>
      <c r="L438" s="138"/>
      <c r="M438" s="138"/>
      <c r="N438" s="138"/>
      <c r="O438" s="138"/>
      <c r="P438" s="138"/>
      <c r="Q438" s="138"/>
      <c r="R438" s="138"/>
      <c r="S438" s="138"/>
    </row>
    <row r="439" spans="3:19">
      <c r="C439" s="149"/>
      <c r="D439" s="144"/>
      <c r="E439" s="143"/>
      <c r="F439" s="143"/>
      <c r="G439" s="143"/>
      <c r="H439" s="138"/>
      <c r="I439" s="138"/>
      <c r="J439" s="138"/>
      <c r="K439" s="138"/>
      <c r="L439" s="138"/>
      <c r="M439" s="138"/>
      <c r="N439" s="138"/>
      <c r="O439" s="138"/>
      <c r="P439" s="138"/>
      <c r="Q439" s="138"/>
      <c r="R439" s="138"/>
      <c r="S439" s="138"/>
    </row>
    <row r="440" spans="3:19">
      <c r="C440" s="149"/>
      <c r="D440" s="144"/>
      <c r="E440" s="143"/>
      <c r="F440" s="143"/>
      <c r="G440" s="143"/>
      <c r="H440" s="138"/>
      <c r="I440" s="138"/>
      <c r="J440" s="138"/>
      <c r="K440" s="138"/>
      <c r="L440" s="138"/>
      <c r="M440" s="138"/>
      <c r="N440" s="138"/>
      <c r="O440" s="138"/>
      <c r="P440" s="138"/>
      <c r="Q440" s="138"/>
      <c r="R440" s="138"/>
      <c r="S440" s="138"/>
    </row>
    <row r="441" spans="3:19" ht="13.5" thickBot="1">
      <c r="C441" s="150"/>
      <c r="D441" s="144"/>
      <c r="E441" s="143"/>
      <c r="F441" s="143"/>
      <c r="G441" s="143"/>
      <c r="H441" s="138"/>
      <c r="I441" s="138"/>
      <c r="J441" s="138"/>
      <c r="K441" s="138"/>
      <c r="L441" s="138"/>
      <c r="M441" s="138"/>
      <c r="N441" s="138"/>
      <c r="O441" s="138"/>
      <c r="P441" s="138"/>
      <c r="Q441" s="138"/>
      <c r="R441" s="138"/>
      <c r="S441" s="138"/>
    </row>
    <row r="442" spans="3:19">
      <c r="C442" s="148" t="s">
        <v>27</v>
      </c>
      <c r="D442" s="144"/>
      <c r="E442" s="143"/>
      <c r="F442" s="143"/>
      <c r="G442" s="143"/>
      <c r="H442" s="138" t="s">
        <v>591</v>
      </c>
      <c r="I442" s="138"/>
      <c r="J442" s="138"/>
      <c r="K442" s="138"/>
      <c r="L442" s="138"/>
      <c r="M442" s="138"/>
      <c r="N442" s="138"/>
      <c r="O442" s="138"/>
      <c r="P442" s="138"/>
      <c r="Q442" s="138"/>
      <c r="R442" s="138"/>
      <c r="S442" s="138"/>
    </row>
    <row r="443" spans="3:19">
      <c r="C443" s="149"/>
      <c r="D443" s="144"/>
      <c r="E443" s="143"/>
      <c r="F443" s="143"/>
      <c r="G443" s="143"/>
      <c r="H443" s="138"/>
      <c r="I443" s="138"/>
      <c r="J443" s="138"/>
      <c r="K443" s="138"/>
      <c r="L443" s="138"/>
      <c r="M443" s="138"/>
      <c r="N443" s="138"/>
      <c r="O443" s="138"/>
      <c r="P443" s="138"/>
      <c r="Q443" s="138"/>
      <c r="R443" s="138"/>
      <c r="S443" s="138"/>
    </row>
    <row r="444" spans="3:19">
      <c r="C444" s="149"/>
      <c r="D444" s="144"/>
      <c r="E444" s="143"/>
      <c r="F444" s="143"/>
      <c r="G444" s="143"/>
      <c r="H444" s="138"/>
      <c r="I444" s="138"/>
      <c r="J444" s="138"/>
      <c r="K444" s="138"/>
      <c r="L444" s="138"/>
      <c r="M444" s="138"/>
      <c r="N444" s="138"/>
      <c r="O444" s="138"/>
      <c r="P444" s="138"/>
      <c r="Q444" s="138"/>
      <c r="R444" s="138"/>
      <c r="S444" s="138"/>
    </row>
    <row r="445" spans="3:19">
      <c r="C445" s="149"/>
      <c r="D445" s="144"/>
      <c r="E445" s="143"/>
      <c r="F445" s="143"/>
      <c r="G445" s="143"/>
      <c r="H445" s="138"/>
      <c r="I445" s="138"/>
      <c r="J445" s="138"/>
      <c r="K445" s="138"/>
      <c r="L445" s="138"/>
      <c r="M445" s="138"/>
      <c r="N445" s="138"/>
      <c r="O445" s="138"/>
      <c r="P445" s="138"/>
      <c r="Q445" s="138"/>
      <c r="R445" s="138"/>
      <c r="S445" s="138"/>
    </row>
    <row r="446" spans="3:19" ht="13.5" thickBot="1">
      <c r="C446" s="150"/>
      <c r="D446" s="144"/>
      <c r="E446" s="143"/>
      <c r="F446" s="143"/>
      <c r="G446" s="143"/>
      <c r="H446" s="138"/>
      <c r="I446" s="138"/>
      <c r="J446" s="138"/>
      <c r="K446" s="138"/>
      <c r="L446" s="138"/>
      <c r="M446" s="138"/>
      <c r="N446" s="138"/>
      <c r="O446" s="138"/>
      <c r="P446" s="138"/>
      <c r="Q446" s="138"/>
      <c r="R446" s="138"/>
      <c r="S446" s="138"/>
    </row>
    <row r="447" spans="3:19">
      <c r="C447" s="148" t="s">
        <v>61</v>
      </c>
      <c r="D447" s="144"/>
      <c r="E447" s="143"/>
      <c r="F447" s="143"/>
      <c r="G447" s="143"/>
      <c r="H447" s="138" t="s">
        <v>592</v>
      </c>
      <c r="I447" s="138"/>
      <c r="J447" s="138"/>
      <c r="K447" s="138"/>
      <c r="L447" s="138"/>
      <c r="M447" s="138"/>
      <c r="N447" s="138"/>
      <c r="O447" s="138"/>
      <c r="P447" s="138"/>
      <c r="Q447" s="138"/>
      <c r="R447" s="138"/>
      <c r="S447" s="138"/>
    </row>
    <row r="448" spans="3:19">
      <c r="C448" s="149"/>
      <c r="D448" s="144"/>
      <c r="E448" s="143"/>
      <c r="F448" s="143"/>
      <c r="G448" s="143"/>
      <c r="H448" s="138"/>
      <c r="I448" s="138"/>
      <c r="J448" s="138"/>
      <c r="K448" s="138"/>
      <c r="L448" s="138"/>
      <c r="M448" s="138"/>
      <c r="N448" s="138"/>
      <c r="O448" s="138"/>
      <c r="P448" s="138"/>
      <c r="Q448" s="138"/>
      <c r="R448" s="138"/>
      <c r="S448" s="138"/>
    </row>
    <row r="449" spans="3:19">
      <c r="C449" s="149"/>
      <c r="D449" s="144"/>
      <c r="E449" s="143"/>
      <c r="F449" s="143"/>
      <c r="G449" s="143"/>
      <c r="H449" s="138"/>
      <c r="I449" s="138"/>
      <c r="J449" s="138"/>
      <c r="K449" s="138"/>
      <c r="L449" s="138"/>
      <c r="M449" s="138"/>
      <c r="N449" s="138"/>
      <c r="O449" s="138"/>
      <c r="P449" s="138"/>
      <c r="Q449" s="138"/>
      <c r="R449" s="138"/>
      <c r="S449" s="138"/>
    </row>
    <row r="450" spans="3:19">
      <c r="C450" s="149"/>
      <c r="D450" s="144"/>
      <c r="E450" s="143"/>
      <c r="F450" s="143"/>
      <c r="G450" s="143"/>
      <c r="H450" s="138"/>
      <c r="I450" s="138"/>
      <c r="J450" s="138"/>
      <c r="K450" s="138"/>
      <c r="L450" s="138"/>
      <c r="M450" s="138"/>
      <c r="N450" s="138"/>
      <c r="O450" s="138"/>
      <c r="P450" s="138"/>
      <c r="Q450" s="138"/>
      <c r="R450" s="138"/>
      <c r="S450" s="138"/>
    </row>
    <row r="451" spans="3:19" ht="13.5" thickBot="1">
      <c r="C451" s="150"/>
      <c r="D451" s="144"/>
      <c r="E451" s="143"/>
      <c r="F451" s="143"/>
      <c r="G451" s="143"/>
      <c r="H451" s="138"/>
      <c r="I451" s="138"/>
      <c r="J451" s="138"/>
      <c r="K451" s="138"/>
      <c r="L451" s="138"/>
      <c r="M451" s="138"/>
      <c r="N451" s="138"/>
      <c r="O451" s="138"/>
      <c r="P451" s="138"/>
      <c r="Q451" s="138"/>
      <c r="R451" s="138"/>
      <c r="S451" s="138"/>
    </row>
    <row r="452" spans="3:19">
      <c r="C452" s="145" t="s">
        <v>64</v>
      </c>
      <c r="D452" s="144"/>
      <c r="E452" s="143"/>
      <c r="F452" s="143"/>
      <c r="G452" s="143"/>
      <c r="H452" s="138" t="s">
        <v>593</v>
      </c>
      <c r="I452" s="138" t="s">
        <v>594</v>
      </c>
      <c r="J452" s="138"/>
      <c r="K452" s="138"/>
      <c r="L452" s="138"/>
      <c r="M452" s="138"/>
      <c r="N452" s="138"/>
      <c r="O452" s="138"/>
      <c r="P452" s="138"/>
      <c r="Q452" s="138"/>
      <c r="R452" s="138"/>
      <c r="S452" s="138"/>
    </row>
    <row r="453" spans="3:19">
      <c r="C453" s="146"/>
      <c r="D453" s="144"/>
      <c r="E453" s="143"/>
      <c r="F453" s="143"/>
      <c r="G453" s="143"/>
      <c r="H453" s="138"/>
      <c r="I453" s="138"/>
      <c r="J453" s="138"/>
      <c r="K453" s="138"/>
      <c r="L453" s="138"/>
      <c r="M453" s="138"/>
      <c r="N453" s="138"/>
      <c r="O453" s="138"/>
      <c r="P453" s="138"/>
      <c r="Q453" s="138"/>
      <c r="R453" s="138"/>
      <c r="S453" s="138"/>
    </row>
    <row r="454" spans="3:19">
      <c r="C454" s="146"/>
      <c r="D454" s="144"/>
      <c r="E454" s="143"/>
      <c r="F454" s="143"/>
      <c r="G454" s="143"/>
      <c r="H454" s="138"/>
      <c r="I454" s="138"/>
      <c r="J454" s="138"/>
      <c r="K454" s="138"/>
      <c r="L454" s="138"/>
      <c r="M454" s="138"/>
      <c r="N454" s="138"/>
      <c r="O454" s="138"/>
      <c r="P454" s="138"/>
      <c r="Q454" s="138"/>
      <c r="R454" s="138"/>
      <c r="S454" s="138"/>
    </row>
    <row r="455" spans="3:19">
      <c r="C455" s="146"/>
      <c r="D455" s="144"/>
      <c r="E455" s="143"/>
      <c r="F455" s="143"/>
      <c r="G455" s="143"/>
      <c r="H455" s="138"/>
      <c r="I455" s="138"/>
      <c r="J455" s="138"/>
      <c r="K455" s="138"/>
      <c r="L455" s="138"/>
      <c r="M455" s="138"/>
      <c r="N455" s="138"/>
      <c r="O455" s="138"/>
      <c r="P455" s="138"/>
      <c r="Q455" s="138"/>
      <c r="R455" s="138"/>
      <c r="S455" s="138"/>
    </row>
    <row r="456" spans="3:19" ht="13.5" thickBot="1">
      <c r="C456" s="147"/>
      <c r="D456" s="144"/>
      <c r="E456" s="143"/>
      <c r="F456" s="143"/>
      <c r="G456" s="143"/>
      <c r="H456" s="138"/>
      <c r="I456" s="138"/>
      <c r="J456" s="138"/>
      <c r="K456" s="138"/>
      <c r="L456" s="138"/>
      <c r="M456" s="138"/>
      <c r="N456" s="138"/>
      <c r="O456" s="138"/>
      <c r="P456" s="138"/>
      <c r="Q456" s="138"/>
      <c r="R456" s="138"/>
      <c r="S456" s="138"/>
    </row>
    <row r="457" spans="3:19">
      <c r="C457" s="145" t="s">
        <v>154</v>
      </c>
      <c r="D457" s="144"/>
      <c r="E457" s="143"/>
      <c r="F457" s="143"/>
      <c r="G457" s="143"/>
      <c r="H457" s="138"/>
      <c r="I457" s="138"/>
      <c r="J457" s="138"/>
      <c r="K457" s="138"/>
      <c r="L457" s="138"/>
      <c r="M457" s="138"/>
      <c r="N457" s="138"/>
      <c r="O457" s="138"/>
      <c r="P457" s="138"/>
      <c r="Q457" s="138"/>
      <c r="R457" s="138"/>
      <c r="S457" s="138"/>
    </row>
    <row r="458" spans="3:19">
      <c r="C458" s="146"/>
      <c r="D458" s="144"/>
      <c r="E458" s="143"/>
      <c r="F458" s="143"/>
      <c r="G458" s="143"/>
      <c r="H458" s="138"/>
      <c r="I458" s="138"/>
      <c r="J458" s="138"/>
      <c r="K458" s="138"/>
      <c r="L458" s="138"/>
      <c r="M458" s="138"/>
      <c r="N458" s="138"/>
      <c r="O458" s="138"/>
      <c r="P458" s="138"/>
      <c r="Q458" s="138"/>
      <c r="R458" s="138"/>
      <c r="S458" s="138"/>
    </row>
    <row r="459" spans="3:19">
      <c r="C459" s="146"/>
      <c r="D459" s="144"/>
      <c r="E459" s="143"/>
      <c r="F459" s="143"/>
      <c r="G459" s="143"/>
      <c r="H459" s="138"/>
      <c r="I459" s="138"/>
      <c r="J459" s="138"/>
      <c r="K459" s="138"/>
      <c r="L459" s="138"/>
      <c r="M459" s="138"/>
      <c r="N459" s="138"/>
      <c r="O459" s="138"/>
      <c r="P459" s="138"/>
      <c r="Q459" s="138"/>
      <c r="R459" s="138"/>
      <c r="S459" s="138"/>
    </row>
    <row r="460" spans="3:19">
      <c r="C460" s="146"/>
      <c r="D460" s="144"/>
      <c r="E460" s="143"/>
      <c r="F460" s="143"/>
      <c r="G460" s="143"/>
      <c r="H460" s="138"/>
      <c r="I460" s="138"/>
      <c r="J460" s="138"/>
      <c r="K460" s="138"/>
      <c r="L460" s="138"/>
      <c r="M460" s="138"/>
      <c r="N460" s="138"/>
      <c r="O460" s="138"/>
      <c r="P460" s="138"/>
      <c r="Q460" s="138"/>
      <c r="R460" s="138"/>
      <c r="S460" s="138"/>
    </row>
    <row r="461" spans="3:19" ht="13.5" thickBot="1">
      <c r="C461" s="147"/>
      <c r="D461" s="144"/>
      <c r="E461" s="143"/>
      <c r="F461" s="143"/>
      <c r="G461" s="143"/>
      <c r="H461" s="138"/>
      <c r="I461" s="138"/>
      <c r="J461" s="138"/>
      <c r="K461" s="138"/>
      <c r="L461" s="138"/>
      <c r="M461" s="138"/>
      <c r="N461" s="138"/>
      <c r="O461" s="138"/>
      <c r="P461" s="138"/>
      <c r="Q461" s="138"/>
      <c r="R461" s="138"/>
      <c r="S461" s="138"/>
    </row>
    <row r="462" spans="3:19" ht="12.75" customHeight="1">
      <c r="C462" s="145" t="s">
        <v>121</v>
      </c>
      <c r="D462" s="144"/>
      <c r="E462" s="143"/>
      <c r="F462" s="143"/>
      <c r="G462" s="143"/>
      <c r="H462" s="138" t="s">
        <v>595</v>
      </c>
      <c r="I462" s="138" t="s">
        <v>596</v>
      </c>
      <c r="J462" s="138" t="s">
        <v>597</v>
      </c>
      <c r="K462" s="138" t="s">
        <v>598</v>
      </c>
      <c r="L462" s="138" t="s">
        <v>599</v>
      </c>
      <c r="M462" s="138"/>
      <c r="N462" s="138"/>
      <c r="O462" s="138"/>
      <c r="P462" s="138"/>
      <c r="Q462" s="138"/>
      <c r="R462" s="138"/>
      <c r="S462" s="138"/>
    </row>
    <row r="463" spans="3:19">
      <c r="C463" s="146"/>
      <c r="D463" s="144"/>
      <c r="E463" s="143"/>
      <c r="F463" s="143"/>
      <c r="G463" s="143"/>
      <c r="H463" s="138"/>
      <c r="I463" s="138"/>
      <c r="J463" s="138"/>
      <c r="K463" s="138"/>
      <c r="L463" s="138"/>
      <c r="M463" s="138"/>
      <c r="N463" s="138"/>
      <c r="O463" s="138"/>
      <c r="P463" s="138"/>
      <c r="Q463" s="138"/>
      <c r="R463" s="138"/>
      <c r="S463" s="138"/>
    </row>
    <row r="464" spans="3:19">
      <c r="C464" s="146"/>
      <c r="D464" s="144"/>
      <c r="E464" s="143"/>
      <c r="F464" s="143"/>
      <c r="G464" s="143"/>
      <c r="H464" s="138"/>
      <c r="I464" s="138"/>
      <c r="J464" s="138"/>
      <c r="K464" s="138"/>
      <c r="L464" s="138"/>
      <c r="M464" s="138"/>
      <c r="N464" s="138"/>
      <c r="O464" s="138"/>
      <c r="P464" s="138"/>
      <c r="Q464" s="138"/>
      <c r="R464" s="138"/>
      <c r="S464" s="138"/>
    </row>
    <row r="465" spans="3:19">
      <c r="C465" s="146"/>
      <c r="D465" s="144"/>
      <c r="E465" s="143"/>
      <c r="F465" s="143"/>
      <c r="G465" s="143"/>
      <c r="H465" s="138"/>
      <c r="I465" s="138"/>
      <c r="J465" s="138"/>
      <c r="K465" s="138"/>
      <c r="L465" s="138"/>
      <c r="M465" s="138"/>
      <c r="N465" s="138"/>
      <c r="O465" s="138"/>
      <c r="P465" s="138"/>
      <c r="Q465" s="138"/>
      <c r="R465" s="138"/>
      <c r="S465" s="138"/>
    </row>
    <row r="466" spans="3:19" ht="13.5" thickBot="1">
      <c r="C466" s="147"/>
      <c r="D466" s="144"/>
      <c r="E466" s="143"/>
      <c r="F466" s="143"/>
      <c r="G466" s="143"/>
      <c r="H466" s="138"/>
      <c r="I466" s="138"/>
      <c r="J466" s="138"/>
      <c r="K466" s="138"/>
      <c r="L466" s="138"/>
      <c r="M466" s="138"/>
      <c r="N466" s="138"/>
      <c r="O466" s="138"/>
      <c r="P466" s="138"/>
      <c r="Q466" s="138"/>
      <c r="R466" s="138"/>
      <c r="S466" s="138"/>
    </row>
    <row r="467" spans="3:19">
      <c r="C467" s="145" t="s">
        <v>232</v>
      </c>
      <c r="D467" s="144"/>
      <c r="E467" s="143"/>
      <c r="F467" s="143"/>
      <c r="G467" s="143"/>
      <c r="H467" s="138" t="s">
        <v>595</v>
      </c>
      <c r="I467" s="138"/>
      <c r="J467" s="138"/>
      <c r="K467" s="138"/>
      <c r="L467" s="138"/>
      <c r="M467" s="138"/>
      <c r="N467" s="138"/>
      <c r="O467" s="138"/>
      <c r="P467" s="138"/>
      <c r="Q467" s="138"/>
      <c r="R467" s="138"/>
      <c r="S467" s="138"/>
    </row>
    <row r="468" spans="3:19">
      <c r="C468" s="146"/>
      <c r="D468" s="144"/>
      <c r="E468" s="143"/>
      <c r="F468" s="143"/>
      <c r="G468" s="143"/>
      <c r="H468" s="138"/>
      <c r="I468" s="138"/>
      <c r="J468" s="138"/>
      <c r="K468" s="138"/>
      <c r="L468" s="138"/>
      <c r="M468" s="138"/>
      <c r="N468" s="138"/>
      <c r="O468" s="138"/>
      <c r="P468" s="138"/>
      <c r="Q468" s="138"/>
      <c r="R468" s="138"/>
      <c r="S468" s="138"/>
    </row>
    <row r="469" spans="3:19">
      <c r="C469" s="146"/>
      <c r="D469" s="144"/>
      <c r="E469" s="143"/>
      <c r="F469" s="143"/>
      <c r="G469" s="143"/>
      <c r="H469" s="138"/>
      <c r="I469" s="138"/>
      <c r="J469" s="138"/>
      <c r="K469" s="138"/>
      <c r="L469" s="138"/>
      <c r="M469" s="138"/>
      <c r="N469" s="138"/>
      <c r="O469" s="138"/>
      <c r="P469" s="138"/>
      <c r="Q469" s="138"/>
      <c r="R469" s="138"/>
      <c r="S469" s="138"/>
    </row>
    <row r="470" spans="3:19">
      <c r="C470" s="146"/>
      <c r="D470" s="144"/>
      <c r="E470" s="143"/>
      <c r="F470" s="143"/>
      <c r="G470" s="143"/>
      <c r="H470" s="138"/>
      <c r="I470" s="138"/>
      <c r="J470" s="138"/>
      <c r="K470" s="138"/>
      <c r="L470" s="138"/>
      <c r="M470" s="138"/>
      <c r="N470" s="138"/>
      <c r="O470" s="138"/>
      <c r="P470" s="138"/>
      <c r="Q470" s="138"/>
      <c r="R470" s="138"/>
      <c r="S470" s="138"/>
    </row>
    <row r="471" spans="3:19" ht="13.5" thickBot="1">
      <c r="C471" s="147"/>
      <c r="D471" s="144"/>
      <c r="E471" s="143"/>
      <c r="F471" s="143"/>
      <c r="G471" s="143"/>
      <c r="H471" s="138"/>
      <c r="I471" s="138"/>
      <c r="J471" s="138"/>
      <c r="K471" s="138"/>
      <c r="L471" s="138"/>
      <c r="M471" s="138"/>
      <c r="N471" s="138"/>
      <c r="O471" s="138"/>
      <c r="P471" s="138"/>
      <c r="Q471" s="138"/>
      <c r="R471" s="138"/>
      <c r="S471" s="138"/>
    </row>
    <row r="472" spans="3:19">
      <c r="C472" s="145" t="s">
        <v>136</v>
      </c>
      <c r="D472" s="144"/>
      <c r="E472" s="143"/>
      <c r="F472" s="143"/>
      <c r="G472" s="143"/>
      <c r="H472" s="138" t="s">
        <v>595</v>
      </c>
      <c r="I472" s="138" t="s">
        <v>596</v>
      </c>
      <c r="J472" s="138"/>
      <c r="K472" s="138"/>
      <c r="L472" s="138"/>
      <c r="M472" s="138"/>
      <c r="N472" s="138"/>
      <c r="O472" s="138"/>
      <c r="P472" s="138"/>
      <c r="Q472" s="138"/>
      <c r="R472" s="138"/>
      <c r="S472" s="138"/>
    </row>
    <row r="473" spans="3:19">
      <c r="C473" s="146"/>
      <c r="D473" s="144"/>
      <c r="E473" s="143"/>
      <c r="F473" s="143"/>
      <c r="G473" s="143"/>
      <c r="H473" s="138"/>
      <c r="I473" s="138"/>
      <c r="J473" s="138"/>
      <c r="K473" s="138"/>
      <c r="L473" s="138"/>
      <c r="M473" s="138"/>
      <c r="N473" s="138"/>
      <c r="O473" s="138"/>
      <c r="P473" s="138"/>
      <c r="Q473" s="138"/>
      <c r="R473" s="138"/>
      <c r="S473" s="138"/>
    </row>
    <row r="474" spans="3:19">
      <c r="C474" s="146"/>
      <c r="D474" s="144"/>
      <c r="E474" s="143"/>
      <c r="F474" s="143"/>
      <c r="G474" s="143"/>
      <c r="H474" s="138"/>
      <c r="I474" s="138"/>
      <c r="J474" s="138"/>
      <c r="K474" s="138"/>
      <c r="L474" s="138"/>
      <c r="M474" s="138"/>
      <c r="N474" s="138"/>
      <c r="O474" s="138"/>
      <c r="P474" s="138"/>
      <c r="Q474" s="138"/>
      <c r="R474" s="138"/>
      <c r="S474" s="138"/>
    </row>
    <row r="475" spans="3:19">
      <c r="C475" s="146"/>
      <c r="D475" s="144"/>
      <c r="E475" s="143"/>
      <c r="F475" s="143"/>
      <c r="G475" s="143"/>
      <c r="H475" s="138"/>
      <c r="I475" s="138"/>
      <c r="J475" s="138"/>
      <c r="K475" s="138"/>
      <c r="L475" s="138"/>
      <c r="M475" s="138"/>
      <c r="N475" s="138"/>
      <c r="O475" s="138"/>
      <c r="P475" s="138"/>
      <c r="Q475" s="138"/>
      <c r="R475" s="138"/>
      <c r="S475" s="138"/>
    </row>
    <row r="476" spans="3:19" ht="13.5" thickBot="1">
      <c r="C476" s="147"/>
      <c r="D476" s="144"/>
      <c r="E476" s="143"/>
      <c r="F476" s="143"/>
      <c r="G476" s="143"/>
      <c r="H476" s="138"/>
      <c r="I476" s="138"/>
      <c r="J476" s="138"/>
      <c r="K476" s="138"/>
      <c r="L476" s="138"/>
      <c r="M476" s="138"/>
      <c r="N476" s="138"/>
      <c r="O476" s="138"/>
      <c r="P476" s="138"/>
      <c r="Q476" s="138"/>
      <c r="R476" s="138"/>
      <c r="S476" s="138"/>
    </row>
    <row r="477" spans="3:19">
      <c r="C477" s="145" t="s">
        <v>155</v>
      </c>
      <c r="D477" s="144"/>
      <c r="E477" s="143"/>
      <c r="F477" s="143"/>
      <c r="G477" s="143"/>
      <c r="H477" s="138" t="s">
        <v>595</v>
      </c>
      <c r="I477" s="138" t="s">
        <v>596</v>
      </c>
      <c r="J477" s="138"/>
      <c r="K477" s="138"/>
      <c r="L477" s="138"/>
      <c r="M477" s="138"/>
      <c r="N477" s="138"/>
      <c r="O477" s="138"/>
      <c r="P477" s="138"/>
      <c r="Q477" s="138"/>
      <c r="R477" s="138"/>
      <c r="S477" s="138"/>
    </row>
    <row r="478" spans="3:19">
      <c r="C478" s="146"/>
      <c r="D478" s="144"/>
      <c r="E478" s="143"/>
      <c r="F478" s="143"/>
      <c r="G478" s="143"/>
      <c r="H478" s="138"/>
      <c r="I478" s="138"/>
      <c r="J478" s="138"/>
      <c r="K478" s="138"/>
      <c r="L478" s="138"/>
      <c r="M478" s="138"/>
      <c r="N478" s="138"/>
      <c r="O478" s="138"/>
      <c r="P478" s="138"/>
      <c r="Q478" s="138"/>
      <c r="R478" s="138"/>
      <c r="S478" s="138"/>
    </row>
    <row r="479" spans="3:19">
      <c r="C479" s="146"/>
      <c r="D479" s="144"/>
      <c r="E479" s="143"/>
      <c r="F479" s="143"/>
      <c r="G479" s="143"/>
      <c r="H479" s="138"/>
      <c r="I479" s="138"/>
      <c r="J479" s="138"/>
      <c r="K479" s="138"/>
      <c r="L479" s="138"/>
      <c r="M479" s="138"/>
      <c r="N479" s="138"/>
      <c r="O479" s="138"/>
      <c r="P479" s="138"/>
      <c r="Q479" s="138"/>
      <c r="R479" s="138"/>
      <c r="S479" s="138"/>
    </row>
    <row r="480" spans="3:19">
      <c r="C480" s="146"/>
      <c r="D480" s="144"/>
      <c r="E480" s="143"/>
      <c r="F480" s="143"/>
      <c r="G480" s="143"/>
      <c r="H480" s="138"/>
      <c r="I480" s="138"/>
      <c r="J480" s="138"/>
      <c r="K480" s="138"/>
      <c r="L480" s="138"/>
      <c r="M480" s="138"/>
      <c r="N480" s="138"/>
      <c r="O480" s="138"/>
      <c r="P480" s="138"/>
      <c r="Q480" s="138"/>
      <c r="R480" s="138"/>
      <c r="S480" s="138"/>
    </row>
    <row r="481" spans="3:19" ht="13.5" thickBot="1">
      <c r="C481" s="147"/>
      <c r="D481" s="144"/>
      <c r="E481" s="143"/>
      <c r="F481" s="143"/>
      <c r="G481" s="143"/>
      <c r="H481" s="138"/>
      <c r="I481" s="138"/>
      <c r="J481" s="138"/>
      <c r="K481" s="138"/>
      <c r="L481" s="138"/>
      <c r="M481" s="138"/>
      <c r="N481" s="138"/>
      <c r="O481" s="138"/>
      <c r="P481" s="138"/>
      <c r="Q481" s="138"/>
      <c r="R481" s="138"/>
      <c r="S481" s="138"/>
    </row>
    <row r="482" spans="3:19">
      <c r="C482" s="145" t="s">
        <v>156</v>
      </c>
      <c r="D482" s="144"/>
      <c r="E482" s="143"/>
      <c r="F482" s="143"/>
      <c r="G482" s="143"/>
      <c r="H482" s="138" t="s">
        <v>595</v>
      </c>
      <c r="I482" s="138" t="s">
        <v>598</v>
      </c>
      <c r="J482" s="138"/>
      <c r="K482" s="138"/>
      <c r="L482" s="138"/>
      <c r="M482" s="138"/>
      <c r="N482" s="138"/>
      <c r="O482" s="138"/>
      <c r="P482" s="138"/>
      <c r="Q482" s="138"/>
      <c r="R482" s="138"/>
      <c r="S482" s="138"/>
    </row>
    <row r="483" spans="3:19">
      <c r="C483" s="146"/>
      <c r="D483" s="144"/>
      <c r="E483" s="143"/>
      <c r="F483" s="143"/>
      <c r="G483" s="143"/>
      <c r="H483" s="138"/>
      <c r="I483" s="138"/>
      <c r="J483" s="138"/>
      <c r="K483" s="138"/>
      <c r="L483" s="138"/>
      <c r="M483" s="138"/>
      <c r="N483" s="138"/>
      <c r="O483" s="138"/>
      <c r="P483" s="138"/>
      <c r="Q483" s="138"/>
      <c r="R483" s="138"/>
      <c r="S483" s="138"/>
    </row>
    <row r="484" spans="3:19">
      <c r="C484" s="146"/>
      <c r="D484" s="144"/>
      <c r="E484" s="143"/>
      <c r="F484" s="143"/>
      <c r="G484" s="143"/>
      <c r="H484" s="138"/>
      <c r="I484" s="138"/>
      <c r="J484" s="138"/>
      <c r="K484" s="138"/>
      <c r="L484" s="138"/>
      <c r="M484" s="138"/>
      <c r="N484" s="138"/>
      <c r="O484" s="138"/>
      <c r="P484" s="138"/>
      <c r="Q484" s="138"/>
      <c r="R484" s="138"/>
      <c r="S484" s="138"/>
    </row>
    <row r="485" spans="3:19">
      <c r="C485" s="146"/>
      <c r="D485" s="144"/>
      <c r="E485" s="143"/>
      <c r="F485" s="143"/>
      <c r="G485" s="143"/>
      <c r="H485" s="138"/>
      <c r="I485" s="138"/>
      <c r="J485" s="138"/>
      <c r="K485" s="138"/>
      <c r="L485" s="138"/>
      <c r="M485" s="138"/>
      <c r="N485" s="138"/>
      <c r="O485" s="138"/>
      <c r="P485" s="138"/>
      <c r="Q485" s="138"/>
      <c r="R485" s="138"/>
      <c r="S485" s="138"/>
    </row>
    <row r="486" spans="3:19" ht="13.5" thickBot="1">
      <c r="C486" s="147"/>
      <c r="D486" s="144"/>
      <c r="E486" s="143"/>
      <c r="F486" s="143"/>
      <c r="G486" s="143"/>
      <c r="H486" s="138"/>
      <c r="I486" s="138"/>
      <c r="J486" s="138"/>
      <c r="K486" s="138"/>
      <c r="L486" s="138"/>
      <c r="M486" s="138"/>
      <c r="N486" s="138"/>
      <c r="O486" s="138"/>
      <c r="P486" s="138"/>
      <c r="Q486" s="138"/>
      <c r="R486" s="138"/>
      <c r="S486" s="138"/>
    </row>
    <row r="487" spans="3:19">
      <c r="C487" s="145" t="s">
        <v>90</v>
      </c>
      <c r="D487" s="144"/>
      <c r="E487" s="143"/>
      <c r="F487" s="143"/>
      <c r="G487" s="143"/>
      <c r="H487" s="138" t="s">
        <v>595</v>
      </c>
      <c r="I487" s="138"/>
      <c r="J487" s="138"/>
      <c r="K487" s="138"/>
      <c r="L487" s="138"/>
      <c r="M487" s="138"/>
      <c r="N487" s="138"/>
      <c r="O487" s="138"/>
      <c r="P487" s="138"/>
      <c r="Q487" s="138"/>
      <c r="R487" s="138"/>
      <c r="S487" s="138"/>
    </row>
    <row r="488" spans="3:19">
      <c r="C488" s="146"/>
      <c r="D488" s="144"/>
      <c r="E488" s="143"/>
      <c r="F488" s="143"/>
      <c r="G488" s="143"/>
      <c r="H488" s="138"/>
      <c r="I488" s="138"/>
      <c r="J488" s="138"/>
      <c r="K488" s="138"/>
      <c r="L488" s="138"/>
      <c r="M488" s="138"/>
      <c r="N488" s="138"/>
      <c r="O488" s="138"/>
      <c r="P488" s="138"/>
      <c r="Q488" s="138"/>
      <c r="R488" s="138"/>
      <c r="S488" s="138"/>
    </row>
    <row r="489" spans="3:19">
      <c r="C489" s="146"/>
      <c r="D489" s="144"/>
      <c r="E489" s="143"/>
      <c r="F489" s="143"/>
      <c r="G489" s="143"/>
      <c r="H489" s="138"/>
      <c r="I489" s="138"/>
      <c r="J489" s="138"/>
      <c r="K489" s="138"/>
      <c r="L489" s="138"/>
      <c r="M489" s="138"/>
      <c r="N489" s="138"/>
      <c r="O489" s="138"/>
      <c r="P489" s="138"/>
      <c r="Q489" s="138"/>
      <c r="R489" s="138"/>
      <c r="S489" s="138"/>
    </row>
    <row r="490" spans="3:19">
      <c r="C490" s="146"/>
      <c r="D490" s="144"/>
      <c r="E490" s="143"/>
      <c r="F490" s="143"/>
      <c r="G490" s="143"/>
      <c r="H490" s="138"/>
      <c r="I490" s="138"/>
      <c r="J490" s="138"/>
      <c r="K490" s="138"/>
      <c r="L490" s="138"/>
      <c r="M490" s="138"/>
      <c r="N490" s="138"/>
      <c r="O490" s="138"/>
      <c r="P490" s="138"/>
      <c r="Q490" s="138"/>
      <c r="R490" s="138"/>
      <c r="S490" s="138"/>
    </row>
    <row r="491" spans="3:19" ht="13.5" thickBot="1">
      <c r="C491" s="147"/>
      <c r="D491" s="144"/>
      <c r="E491" s="143"/>
      <c r="F491" s="143"/>
      <c r="G491" s="143"/>
      <c r="H491" s="138"/>
      <c r="I491" s="138"/>
      <c r="J491" s="138"/>
      <c r="K491" s="138"/>
      <c r="L491" s="138"/>
      <c r="M491" s="138"/>
      <c r="N491" s="138"/>
      <c r="O491" s="138"/>
      <c r="P491" s="138"/>
      <c r="Q491" s="138"/>
      <c r="R491" s="138"/>
      <c r="S491" s="138"/>
    </row>
    <row r="492" spans="3:19">
      <c r="C492" s="145" t="s">
        <v>151</v>
      </c>
      <c r="D492" s="144"/>
      <c r="E492" s="143"/>
      <c r="F492" s="143"/>
      <c r="G492" s="143"/>
      <c r="H492" s="138" t="s">
        <v>595</v>
      </c>
      <c r="I492" s="138" t="s">
        <v>596</v>
      </c>
      <c r="J492" s="138" t="s">
        <v>597</v>
      </c>
      <c r="K492" s="138"/>
      <c r="L492" s="138"/>
      <c r="M492" s="138"/>
      <c r="N492" s="138"/>
      <c r="O492" s="138"/>
      <c r="P492" s="138"/>
      <c r="Q492" s="138"/>
      <c r="R492" s="138"/>
      <c r="S492" s="138"/>
    </row>
    <row r="493" spans="3:19">
      <c r="C493" s="146"/>
      <c r="D493" s="144"/>
      <c r="E493" s="143"/>
      <c r="F493" s="143"/>
      <c r="G493" s="143"/>
      <c r="H493" s="138"/>
      <c r="I493" s="138"/>
      <c r="J493" s="138"/>
      <c r="K493" s="138"/>
      <c r="L493" s="138"/>
      <c r="M493" s="138"/>
      <c r="N493" s="138"/>
      <c r="O493" s="138"/>
      <c r="P493" s="138"/>
      <c r="Q493" s="138"/>
      <c r="R493" s="138"/>
      <c r="S493" s="138"/>
    </row>
    <row r="494" spans="3:19">
      <c r="C494" s="146"/>
      <c r="D494" s="144"/>
      <c r="E494" s="143"/>
      <c r="F494" s="143"/>
      <c r="G494" s="143"/>
      <c r="H494" s="138"/>
      <c r="I494" s="138"/>
      <c r="J494" s="138"/>
      <c r="K494" s="138"/>
      <c r="L494" s="138"/>
      <c r="M494" s="138"/>
      <c r="N494" s="138"/>
      <c r="O494" s="138"/>
      <c r="P494" s="138"/>
      <c r="Q494" s="138"/>
      <c r="R494" s="138"/>
      <c r="S494" s="138"/>
    </row>
    <row r="495" spans="3:19">
      <c r="C495" s="146"/>
      <c r="D495" s="144"/>
      <c r="E495" s="143"/>
      <c r="F495" s="143"/>
      <c r="G495" s="143"/>
      <c r="H495" s="138"/>
      <c r="I495" s="138"/>
      <c r="J495" s="138"/>
      <c r="K495" s="138"/>
      <c r="L495" s="138"/>
      <c r="M495" s="138"/>
      <c r="N495" s="138"/>
      <c r="O495" s="138"/>
      <c r="P495" s="138"/>
      <c r="Q495" s="138"/>
      <c r="R495" s="138"/>
      <c r="S495" s="138"/>
    </row>
    <row r="496" spans="3:19" ht="13.5" thickBot="1">
      <c r="C496" s="147"/>
      <c r="D496" s="144"/>
      <c r="E496" s="143"/>
      <c r="F496" s="143"/>
      <c r="G496" s="143"/>
      <c r="H496" s="138"/>
      <c r="I496" s="138"/>
      <c r="J496" s="138"/>
      <c r="K496" s="138"/>
      <c r="L496" s="138"/>
      <c r="M496" s="138"/>
      <c r="N496" s="138"/>
      <c r="O496" s="138"/>
      <c r="P496" s="138"/>
      <c r="Q496" s="138"/>
      <c r="R496" s="138"/>
      <c r="S496" s="138"/>
    </row>
    <row r="497" spans="3:19">
      <c r="C497" s="145" t="s">
        <v>171</v>
      </c>
      <c r="D497" s="144"/>
      <c r="E497" s="143"/>
      <c r="F497" s="143"/>
      <c r="G497" s="143"/>
      <c r="H497" s="138" t="s">
        <v>595</v>
      </c>
      <c r="I497" s="138" t="s">
        <v>596</v>
      </c>
      <c r="J497" s="138" t="s">
        <v>597</v>
      </c>
      <c r="K497" s="138"/>
      <c r="L497" s="138"/>
      <c r="M497" s="138"/>
      <c r="N497" s="138"/>
      <c r="O497" s="138"/>
      <c r="P497" s="138"/>
      <c r="Q497" s="138"/>
      <c r="R497" s="138"/>
      <c r="S497" s="138"/>
    </row>
    <row r="498" spans="3:19">
      <c r="C498" s="146"/>
      <c r="D498" s="144"/>
      <c r="E498" s="143"/>
      <c r="F498" s="143"/>
      <c r="G498" s="143"/>
      <c r="H498" s="138"/>
      <c r="I498" s="138"/>
      <c r="J498" s="138"/>
      <c r="K498" s="138"/>
      <c r="L498" s="138"/>
      <c r="M498" s="138"/>
      <c r="N498" s="138"/>
      <c r="O498" s="138"/>
      <c r="P498" s="138"/>
      <c r="Q498" s="138"/>
      <c r="R498" s="138"/>
      <c r="S498" s="138"/>
    </row>
    <row r="499" spans="3:19">
      <c r="C499" s="146"/>
      <c r="D499" s="144"/>
      <c r="E499" s="143"/>
      <c r="F499" s="143"/>
      <c r="G499" s="143"/>
      <c r="H499" s="138"/>
      <c r="I499" s="138"/>
      <c r="J499" s="138"/>
      <c r="K499" s="138"/>
      <c r="L499" s="138"/>
      <c r="M499" s="138"/>
      <c r="N499" s="138"/>
      <c r="O499" s="138"/>
      <c r="P499" s="138"/>
      <c r="Q499" s="138"/>
      <c r="R499" s="138"/>
      <c r="S499" s="138"/>
    </row>
    <row r="500" spans="3:19">
      <c r="C500" s="146"/>
      <c r="D500" s="144"/>
      <c r="E500" s="143"/>
      <c r="F500" s="143"/>
      <c r="G500" s="143"/>
      <c r="H500" s="138"/>
      <c r="I500" s="138"/>
      <c r="J500" s="138"/>
      <c r="K500" s="138"/>
      <c r="L500" s="138"/>
      <c r="M500" s="138"/>
      <c r="N500" s="138"/>
      <c r="O500" s="138"/>
      <c r="P500" s="138"/>
      <c r="Q500" s="138"/>
      <c r="R500" s="138"/>
      <c r="S500" s="138"/>
    </row>
    <row r="501" spans="3:19" ht="13.5" thickBot="1">
      <c r="C501" s="147"/>
      <c r="D501" s="144"/>
      <c r="E501" s="143"/>
      <c r="F501" s="143"/>
      <c r="G501" s="143"/>
      <c r="H501" s="138"/>
      <c r="I501" s="138"/>
      <c r="J501" s="138"/>
      <c r="K501" s="138"/>
      <c r="L501" s="138"/>
      <c r="M501" s="138"/>
      <c r="N501" s="138"/>
      <c r="O501" s="138"/>
      <c r="P501" s="138"/>
      <c r="Q501" s="138"/>
      <c r="R501" s="138"/>
      <c r="S501" s="138"/>
    </row>
    <row r="502" spans="3:19">
      <c r="C502" s="145" t="s">
        <v>85</v>
      </c>
      <c r="D502" s="144"/>
      <c r="E502" s="143"/>
      <c r="F502" s="143"/>
      <c r="G502" s="143"/>
      <c r="H502" s="138" t="s">
        <v>595</v>
      </c>
      <c r="I502" s="138" t="s">
        <v>596</v>
      </c>
      <c r="J502" s="138" t="s">
        <v>598</v>
      </c>
      <c r="K502" s="138" t="s">
        <v>599</v>
      </c>
      <c r="L502" s="138"/>
      <c r="M502" s="138"/>
      <c r="N502" s="138"/>
      <c r="O502" s="138"/>
      <c r="P502" s="138"/>
      <c r="Q502" s="138"/>
      <c r="R502" s="138"/>
      <c r="S502" s="138"/>
    </row>
    <row r="503" spans="3:19">
      <c r="C503" s="146"/>
      <c r="D503" s="144"/>
      <c r="E503" s="143"/>
      <c r="F503" s="143"/>
      <c r="G503" s="143"/>
      <c r="H503" s="138"/>
      <c r="I503" s="138"/>
      <c r="J503" s="138"/>
      <c r="K503" s="138"/>
      <c r="L503" s="138"/>
      <c r="M503" s="138"/>
      <c r="N503" s="138"/>
      <c r="O503" s="138"/>
      <c r="P503" s="138"/>
      <c r="Q503" s="138"/>
      <c r="R503" s="138"/>
      <c r="S503" s="138"/>
    </row>
    <row r="504" spans="3:19">
      <c r="C504" s="146"/>
      <c r="D504" s="144"/>
      <c r="E504" s="143"/>
      <c r="F504" s="143"/>
      <c r="G504" s="143"/>
      <c r="H504" s="138"/>
      <c r="I504" s="138"/>
      <c r="J504" s="138"/>
      <c r="K504" s="138"/>
      <c r="L504" s="138"/>
      <c r="M504" s="138"/>
      <c r="N504" s="138"/>
      <c r="O504" s="138"/>
      <c r="P504" s="138"/>
      <c r="Q504" s="138"/>
      <c r="R504" s="138"/>
      <c r="S504" s="138"/>
    </row>
    <row r="505" spans="3:19">
      <c r="C505" s="146"/>
      <c r="D505" s="144"/>
      <c r="E505" s="143"/>
      <c r="F505" s="143"/>
      <c r="G505" s="143"/>
      <c r="H505" s="138"/>
      <c r="I505" s="138"/>
      <c r="J505" s="138"/>
      <c r="K505" s="138"/>
      <c r="L505" s="138"/>
      <c r="M505" s="138"/>
      <c r="N505" s="138"/>
      <c r="O505" s="138"/>
      <c r="P505" s="138"/>
      <c r="Q505" s="138"/>
      <c r="R505" s="138"/>
      <c r="S505" s="138"/>
    </row>
    <row r="506" spans="3:19" ht="13.5" thickBot="1">
      <c r="C506" s="147"/>
      <c r="D506" s="144"/>
      <c r="E506" s="143"/>
      <c r="F506" s="143"/>
      <c r="G506" s="143"/>
      <c r="H506" s="138"/>
      <c r="I506" s="138"/>
      <c r="J506" s="138"/>
      <c r="K506" s="138"/>
      <c r="L506" s="138"/>
      <c r="M506" s="138"/>
      <c r="N506" s="138"/>
      <c r="O506" s="138"/>
      <c r="P506" s="138"/>
      <c r="Q506" s="138"/>
      <c r="R506" s="138"/>
      <c r="S506" s="138"/>
    </row>
    <row r="507" spans="3:19">
      <c r="C507" s="145" t="s">
        <v>205</v>
      </c>
      <c r="D507" s="144"/>
      <c r="E507" s="143"/>
      <c r="F507" s="143"/>
      <c r="G507" s="143"/>
      <c r="H507" s="138" t="s">
        <v>596</v>
      </c>
      <c r="I507" s="138" t="s">
        <v>597</v>
      </c>
      <c r="J507" s="138"/>
      <c r="K507" s="138"/>
      <c r="L507" s="138"/>
      <c r="M507" s="138"/>
      <c r="N507" s="138"/>
      <c r="O507" s="138"/>
      <c r="P507" s="138"/>
      <c r="Q507" s="138"/>
      <c r="R507" s="138"/>
      <c r="S507" s="138"/>
    </row>
    <row r="508" spans="3:19">
      <c r="C508" s="146"/>
      <c r="D508" s="144"/>
      <c r="E508" s="143"/>
      <c r="F508" s="143"/>
      <c r="G508" s="143"/>
      <c r="H508" s="138"/>
      <c r="I508" s="138"/>
      <c r="J508" s="138"/>
      <c r="K508" s="138"/>
      <c r="L508" s="138"/>
      <c r="M508" s="138"/>
      <c r="N508" s="138"/>
      <c r="O508" s="138"/>
      <c r="P508" s="138"/>
      <c r="Q508" s="138"/>
      <c r="R508" s="138"/>
      <c r="S508" s="138"/>
    </row>
    <row r="509" spans="3:19">
      <c r="C509" s="146"/>
      <c r="D509" s="144"/>
      <c r="E509" s="143"/>
      <c r="F509" s="143"/>
      <c r="G509" s="143"/>
      <c r="H509" s="138"/>
      <c r="I509" s="138"/>
      <c r="J509" s="138"/>
      <c r="K509" s="138"/>
      <c r="L509" s="138"/>
      <c r="M509" s="138"/>
      <c r="N509" s="138"/>
      <c r="O509" s="138"/>
      <c r="P509" s="138"/>
      <c r="Q509" s="138"/>
      <c r="R509" s="138"/>
      <c r="S509" s="138"/>
    </row>
    <row r="510" spans="3:19">
      <c r="C510" s="146"/>
      <c r="D510" s="144"/>
      <c r="E510" s="143"/>
      <c r="F510" s="143"/>
      <c r="G510" s="143"/>
      <c r="H510" s="138"/>
      <c r="I510" s="138"/>
      <c r="J510" s="138"/>
      <c r="K510" s="138"/>
      <c r="L510" s="138"/>
      <c r="M510" s="138"/>
      <c r="N510" s="138"/>
      <c r="O510" s="138"/>
      <c r="P510" s="138"/>
      <c r="Q510" s="138"/>
      <c r="R510" s="138"/>
      <c r="S510" s="138"/>
    </row>
    <row r="511" spans="3:19" ht="13.5" thickBot="1">
      <c r="C511" s="147"/>
      <c r="D511" s="144"/>
      <c r="E511" s="143"/>
      <c r="F511" s="143"/>
      <c r="G511" s="143"/>
      <c r="H511" s="138"/>
      <c r="I511" s="138"/>
      <c r="J511" s="138"/>
      <c r="K511" s="138"/>
      <c r="L511" s="138"/>
      <c r="M511" s="138"/>
      <c r="N511" s="138"/>
      <c r="O511" s="138"/>
      <c r="P511" s="138"/>
      <c r="Q511" s="138"/>
      <c r="R511" s="138"/>
      <c r="S511" s="138"/>
    </row>
    <row r="512" spans="3:19">
      <c r="C512" s="145" t="s">
        <v>88</v>
      </c>
      <c r="D512" s="144"/>
      <c r="E512" s="143"/>
      <c r="F512" s="143"/>
      <c r="G512" s="143"/>
      <c r="H512" s="138" t="s">
        <v>596</v>
      </c>
      <c r="I512" s="138"/>
      <c r="J512" s="138"/>
      <c r="K512" s="138"/>
      <c r="L512" s="138"/>
      <c r="M512" s="138"/>
      <c r="N512" s="138"/>
      <c r="O512" s="138"/>
      <c r="P512" s="138"/>
      <c r="Q512" s="138"/>
      <c r="R512" s="138"/>
      <c r="S512" s="138"/>
    </row>
    <row r="513" spans="3:19">
      <c r="C513" s="146"/>
      <c r="D513" s="144"/>
      <c r="E513" s="143"/>
      <c r="F513" s="143"/>
      <c r="G513" s="143"/>
      <c r="H513" s="138"/>
      <c r="I513" s="138"/>
      <c r="J513" s="138"/>
      <c r="K513" s="138"/>
      <c r="L513" s="138"/>
      <c r="M513" s="138"/>
      <c r="N513" s="138"/>
      <c r="O513" s="138"/>
      <c r="P513" s="138"/>
      <c r="Q513" s="138"/>
      <c r="R513" s="138"/>
      <c r="S513" s="138"/>
    </row>
    <row r="514" spans="3:19">
      <c r="C514" s="146"/>
      <c r="D514" s="144"/>
      <c r="E514" s="143"/>
      <c r="F514" s="143"/>
      <c r="G514" s="143"/>
      <c r="H514" s="138"/>
      <c r="I514" s="138"/>
      <c r="J514" s="138"/>
      <c r="K514" s="138"/>
      <c r="L514" s="138"/>
      <c r="M514" s="138"/>
      <c r="N514" s="138"/>
      <c r="O514" s="138"/>
      <c r="P514" s="138"/>
      <c r="Q514" s="138"/>
      <c r="R514" s="138"/>
      <c r="S514" s="138"/>
    </row>
    <row r="515" spans="3:19">
      <c r="C515" s="146"/>
      <c r="D515" s="144"/>
      <c r="E515" s="143"/>
      <c r="F515" s="143"/>
      <c r="G515" s="143"/>
      <c r="H515" s="138"/>
      <c r="I515" s="138"/>
      <c r="J515" s="138"/>
      <c r="K515" s="138"/>
      <c r="L515" s="138"/>
      <c r="M515" s="138"/>
      <c r="N515" s="138"/>
      <c r="O515" s="138"/>
      <c r="P515" s="138"/>
      <c r="Q515" s="138"/>
      <c r="R515" s="138"/>
      <c r="S515" s="138"/>
    </row>
    <row r="516" spans="3:19" ht="13.5" thickBot="1">
      <c r="C516" s="147"/>
      <c r="D516" s="144"/>
      <c r="E516" s="143"/>
      <c r="F516" s="143"/>
      <c r="G516" s="143"/>
      <c r="H516" s="138"/>
      <c r="I516" s="138"/>
      <c r="J516" s="138"/>
      <c r="K516" s="138"/>
      <c r="L516" s="138"/>
      <c r="M516" s="138"/>
      <c r="N516" s="138"/>
      <c r="O516" s="138"/>
      <c r="P516" s="138"/>
      <c r="Q516" s="138"/>
      <c r="R516" s="138"/>
      <c r="S516" s="138"/>
    </row>
    <row r="517" spans="3:19">
      <c r="C517" s="145" t="s">
        <v>195</v>
      </c>
      <c r="D517" s="144"/>
      <c r="E517" s="143"/>
      <c r="F517" s="143"/>
      <c r="G517" s="143"/>
      <c r="H517" s="138" t="s">
        <v>596</v>
      </c>
      <c r="I517" s="138" t="s">
        <v>597</v>
      </c>
      <c r="J517" s="138" t="s">
        <v>599</v>
      </c>
      <c r="K517" s="138"/>
      <c r="L517" s="138"/>
      <c r="M517" s="138"/>
      <c r="N517" s="138"/>
      <c r="O517" s="138"/>
      <c r="P517" s="138"/>
      <c r="Q517" s="138"/>
      <c r="R517" s="138"/>
      <c r="S517" s="138"/>
    </row>
    <row r="518" spans="3:19">
      <c r="C518" s="146"/>
      <c r="D518" s="144"/>
      <c r="E518" s="143"/>
      <c r="F518" s="143"/>
      <c r="G518" s="143"/>
      <c r="H518" s="138"/>
      <c r="I518" s="138"/>
      <c r="J518" s="138"/>
      <c r="K518" s="138"/>
      <c r="L518" s="138"/>
      <c r="M518" s="138"/>
      <c r="N518" s="138"/>
      <c r="O518" s="138"/>
      <c r="P518" s="138"/>
      <c r="Q518" s="138"/>
      <c r="R518" s="138"/>
      <c r="S518" s="138"/>
    </row>
    <row r="519" spans="3:19">
      <c r="C519" s="146"/>
      <c r="D519" s="144"/>
      <c r="E519" s="143"/>
      <c r="F519" s="143"/>
      <c r="G519" s="143"/>
      <c r="H519" s="138"/>
      <c r="I519" s="138"/>
      <c r="J519" s="138"/>
      <c r="K519" s="138"/>
      <c r="L519" s="138"/>
      <c r="M519" s="138"/>
      <c r="N519" s="138"/>
      <c r="O519" s="138"/>
      <c r="P519" s="138"/>
      <c r="Q519" s="138"/>
      <c r="R519" s="138"/>
      <c r="S519" s="138"/>
    </row>
    <row r="520" spans="3:19">
      <c r="C520" s="146"/>
      <c r="D520" s="144"/>
      <c r="E520" s="143"/>
      <c r="F520" s="143"/>
      <c r="G520" s="143"/>
      <c r="H520" s="138"/>
      <c r="I520" s="138"/>
      <c r="J520" s="138"/>
      <c r="K520" s="138"/>
      <c r="L520" s="138"/>
      <c r="M520" s="138"/>
      <c r="N520" s="138"/>
      <c r="O520" s="138"/>
      <c r="P520" s="138"/>
      <c r="Q520" s="138"/>
      <c r="R520" s="138"/>
      <c r="S520" s="138"/>
    </row>
    <row r="521" spans="3:19" ht="13.5" thickBot="1">
      <c r="C521" s="147"/>
      <c r="D521" s="144"/>
      <c r="E521" s="143"/>
      <c r="F521" s="143"/>
      <c r="G521" s="143"/>
      <c r="H521" s="138"/>
      <c r="I521" s="138"/>
      <c r="J521" s="138"/>
      <c r="K521" s="138"/>
      <c r="L521" s="138"/>
      <c r="M521" s="138"/>
      <c r="N521" s="138"/>
      <c r="O521" s="138"/>
      <c r="P521" s="138"/>
      <c r="Q521" s="138"/>
      <c r="R521" s="138"/>
      <c r="S521" s="138"/>
    </row>
    <row r="522" spans="3:19">
      <c r="C522" s="145" t="s">
        <v>91</v>
      </c>
      <c r="D522" s="144"/>
      <c r="E522" s="143"/>
      <c r="F522" s="143"/>
      <c r="G522" s="143"/>
      <c r="H522" s="138" t="s">
        <v>597</v>
      </c>
      <c r="I522" s="138"/>
      <c r="J522" s="138"/>
      <c r="K522" s="138"/>
      <c r="L522" s="138"/>
      <c r="M522" s="138"/>
      <c r="N522" s="138"/>
      <c r="O522" s="138"/>
      <c r="P522" s="138"/>
      <c r="Q522" s="138"/>
      <c r="R522" s="138"/>
      <c r="S522" s="138"/>
    </row>
    <row r="523" spans="3:19">
      <c r="C523" s="146"/>
      <c r="D523" s="144"/>
      <c r="E523" s="143"/>
      <c r="F523" s="143"/>
      <c r="G523" s="143"/>
      <c r="H523" s="138"/>
      <c r="I523" s="138"/>
      <c r="J523" s="138"/>
      <c r="K523" s="138"/>
      <c r="L523" s="138"/>
      <c r="M523" s="138"/>
      <c r="N523" s="138"/>
      <c r="O523" s="138"/>
      <c r="P523" s="138"/>
      <c r="Q523" s="138"/>
      <c r="R523" s="138"/>
      <c r="S523" s="138"/>
    </row>
    <row r="524" spans="3:19">
      <c r="C524" s="146"/>
      <c r="D524" s="144"/>
      <c r="E524" s="143"/>
      <c r="F524" s="143"/>
      <c r="G524" s="143"/>
      <c r="H524" s="138"/>
      <c r="I524" s="138"/>
      <c r="J524" s="138"/>
      <c r="K524" s="138"/>
      <c r="L524" s="138"/>
      <c r="M524" s="138"/>
      <c r="N524" s="138"/>
      <c r="O524" s="138"/>
      <c r="P524" s="138"/>
      <c r="Q524" s="138"/>
      <c r="R524" s="138"/>
      <c r="S524" s="138"/>
    </row>
    <row r="525" spans="3:19">
      <c r="C525" s="146"/>
      <c r="D525" s="144"/>
      <c r="E525" s="143"/>
      <c r="F525" s="143"/>
      <c r="G525" s="143"/>
      <c r="H525" s="138"/>
      <c r="I525" s="138"/>
      <c r="J525" s="138"/>
      <c r="K525" s="138"/>
      <c r="L525" s="138"/>
      <c r="M525" s="138"/>
      <c r="N525" s="138"/>
      <c r="O525" s="138"/>
      <c r="P525" s="138"/>
      <c r="Q525" s="138"/>
      <c r="R525" s="138"/>
      <c r="S525" s="138"/>
    </row>
    <row r="526" spans="3:19" ht="13.5" thickBot="1">
      <c r="C526" s="147"/>
      <c r="D526" s="144"/>
      <c r="E526" s="143"/>
      <c r="F526" s="143"/>
      <c r="G526" s="143"/>
      <c r="H526" s="138"/>
      <c r="I526" s="138"/>
      <c r="J526" s="138"/>
      <c r="K526" s="138"/>
      <c r="L526" s="138"/>
      <c r="M526" s="138"/>
      <c r="N526" s="138"/>
      <c r="O526" s="138"/>
      <c r="P526" s="138"/>
      <c r="Q526" s="138"/>
      <c r="R526" s="138"/>
      <c r="S526" s="138"/>
    </row>
    <row r="527" spans="3:19">
      <c r="C527" s="145" t="s">
        <v>152</v>
      </c>
      <c r="D527" s="144"/>
      <c r="E527" s="143"/>
      <c r="F527" s="143"/>
      <c r="G527" s="143"/>
      <c r="H527" s="138" t="s">
        <v>597</v>
      </c>
      <c r="I527" s="138"/>
      <c r="J527" s="138"/>
      <c r="K527" s="138"/>
      <c r="L527" s="138"/>
      <c r="M527" s="138"/>
      <c r="N527" s="138"/>
      <c r="O527" s="138"/>
      <c r="P527" s="138"/>
      <c r="Q527" s="138"/>
      <c r="R527" s="138"/>
      <c r="S527" s="138"/>
    </row>
    <row r="528" spans="3:19">
      <c r="C528" s="146"/>
      <c r="D528" s="144"/>
      <c r="E528" s="143"/>
      <c r="F528" s="143"/>
      <c r="G528" s="143"/>
      <c r="H528" s="138"/>
      <c r="I528" s="138"/>
      <c r="J528" s="138"/>
      <c r="K528" s="138"/>
      <c r="L528" s="138"/>
      <c r="M528" s="138"/>
      <c r="N528" s="138"/>
      <c r="O528" s="138"/>
      <c r="P528" s="138"/>
      <c r="Q528" s="138"/>
      <c r="R528" s="138"/>
      <c r="S528" s="138"/>
    </row>
    <row r="529" spans="3:19">
      <c r="C529" s="146"/>
      <c r="D529" s="144"/>
      <c r="E529" s="143"/>
      <c r="F529" s="143"/>
      <c r="G529" s="143"/>
      <c r="H529" s="138"/>
      <c r="I529" s="138"/>
      <c r="J529" s="138"/>
      <c r="K529" s="138"/>
      <c r="L529" s="138"/>
      <c r="M529" s="138"/>
      <c r="N529" s="138"/>
      <c r="O529" s="138"/>
      <c r="P529" s="138"/>
      <c r="Q529" s="138"/>
      <c r="R529" s="138"/>
      <c r="S529" s="138"/>
    </row>
    <row r="530" spans="3:19">
      <c r="C530" s="146"/>
      <c r="D530" s="144"/>
      <c r="E530" s="143"/>
      <c r="F530" s="143"/>
      <c r="G530" s="143"/>
      <c r="H530" s="138"/>
      <c r="I530" s="138"/>
      <c r="J530" s="138"/>
      <c r="K530" s="138"/>
      <c r="L530" s="138"/>
      <c r="M530" s="138"/>
      <c r="N530" s="138"/>
      <c r="O530" s="138"/>
      <c r="P530" s="138"/>
      <c r="Q530" s="138"/>
      <c r="R530" s="138"/>
      <c r="S530" s="138"/>
    </row>
    <row r="531" spans="3:19" ht="13.5" thickBot="1">
      <c r="C531" s="147"/>
      <c r="D531" s="144"/>
      <c r="E531" s="143"/>
      <c r="F531" s="143"/>
      <c r="G531" s="143"/>
      <c r="H531" s="138"/>
      <c r="I531" s="138"/>
      <c r="J531" s="138"/>
      <c r="K531" s="138"/>
      <c r="L531" s="138"/>
      <c r="M531" s="138"/>
      <c r="N531" s="138"/>
      <c r="O531" s="138"/>
      <c r="P531" s="138"/>
      <c r="Q531" s="138"/>
      <c r="R531" s="138"/>
      <c r="S531" s="138"/>
    </row>
    <row r="532" spans="3:19">
      <c r="C532" s="145" t="s">
        <v>164</v>
      </c>
      <c r="D532" s="144"/>
      <c r="E532" s="143"/>
      <c r="F532" s="143"/>
      <c r="G532" s="143"/>
      <c r="H532" s="138" t="s">
        <v>598</v>
      </c>
      <c r="I532" s="138" t="s">
        <v>599</v>
      </c>
      <c r="J532" s="138"/>
      <c r="K532" s="138"/>
      <c r="L532" s="138"/>
      <c r="M532" s="138"/>
      <c r="N532" s="138"/>
      <c r="O532" s="138"/>
      <c r="P532" s="138"/>
      <c r="Q532" s="138"/>
      <c r="R532" s="138"/>
      <c r="S532" s="138"/>
    </row>
    <row r="533" spans="3:19">
      <c r="C533" s="146"/>
      <c r="D533" s="144"/>
      <c r="E533" s="143"/>
      <c r="F533" s="143"/>
      <c r="G533" s="143"/>
      <c r="H533" s="138"/>
      <c r="I533" s="138"/>
      <c r="J533" s="138"/>
      <c r="K533" s="138"/>
      <c r="L533" s="138"/>
      <c r="M533" s="138"/>
      <c r="N533" s="138"/>
      <c r="O533" s="138"/>
      <c r="P533" s="138"/>
      <c r="Q533" s="138"/>
      <c r="R533" s="138"/>
      <c r="S533" s="138"/>
    </row>
    <row r="534" spans="3:19">
      <c r="C534" s="146"/>
      <c r="D534" s="144"/>
      <c r="E534" s="143"/>
      <c r="F534" s="143"/>
      <c r="G534" s="143"/>
      <c r="H534" s="138"/>
      <c r="I534" s="138"/>
      <c r="J534" s="138"/>
      <c r="K534" s="138"/>
      <c r="L534" s="138"/>
      <c r="M534" s="138"/>
      <c r="N534" s="138"/>
      <c r="O534" s="138"/>
      <c r="P534" s="138"/>
      <c r="Q534" s="138"/>
      <c r="R534" s="138"/>
      <c r="S534" s="138"/>
    </row>
    <row r="535" spans="3:19">
      <c r="C535" s="146"/>
      <c r="D535" s="144"/>
      <c r="E535" s="143"/>
      <c r="F535" s="143"/>
      <c r="G535" s="143"/>
      <c r="H535" s="138"/>
      <c r="I535" s="138"/>
      <c r="J535" s="138"/>
      <c r="K535" s="138"/>
      <c r="L535" s="138"/>
      <c r="M535" s="138"/>
      <c r="N535" s="138"/>
      <c r="O535" s="138"/>
      <c r="P535" s="138"/>
      <c r="Q535" s="138"/>
      <c r="R535" s="138"/>
      <c r="S535" s="138"/>
    </row>
    <row r="536" spans="3:19" ht="13.5" thickBot="1">
      <c r="C536" s="147"/>
      <c r="D536" s="144"/>
      <c r="E536" s="143"/>
      <c r="F536" s="143"/>
      <c r="G536" s="143"/>
      <c r="H536" s="138"/>
      <c r="I536" s="138"/>
      <c r="J536" s="138"/>
      <c r="K536" s="138"/>
      <c r="L536" s="138"/>
      <c r="M536" s="138"/>
      <c r="N536" s="138"/>
      <c r="O536" s="138"/>
      <c r="P536" s="138"/>
      <c r="Q536" s="138"/>
      <c r="R536" s="138"/>
      <c r="S536" s="138"/>
    </row>
    <row r="537" spans="3:19">
      <c r="C537" s="145" t="s">
        <v>86</v>
      </c>
      <c r="D537" s="144"/>
      <c r="E537" s="143"/>
      <c r="F537" s="143"/>
      <c r="G537" s="143"/>
      <c r="H537" s="138" t="s">
        <v>598</v>
      </c>
      <c r="I537" s="138"/>
      <c r="J537" s="138"/>
      <c r="K537" s="138"/>
      <c r="L537" s="138"/>
      <c r="M537" s="138"/>
      <c r="N537" s="138"/>
      <c r="O537" s="138"/>
      <c r="P537" s="138"/>
      <c r="Q537" s="138"/>
      <c r="R537" s="138"/>
      <c r="S537" s="138"/>
    </row>
    <row r="538" spans="3:19">
      <c r="C538" s="146"/>
      <c r="D538" s="144"/>
      <c r="E538" s="143"/>
      <c r="F538" s="143"/>
      <c r="G538" s="143"/>
      <c r="H538" s="138"/>
      <c r="I538" s="138"/>
      <c r="J538" s="138"/>
      <c r="K538" s="138"/>
      <c r="L538" s="138"/>
      <c r="M538" s="138"/>
      <c r="N538" s="138"/>
      <c r="O538" s="138"/>
      <c r="P538" s="138"/>
      <c r="Q538" s="138"/>
      <c r="R538" s="138"/>
      <c r="S538" s="138"/>
    </row>
    <row r="539" spans="3:19">
      <c r="C539" s="146"/>
      <c r="D539" s="144"/>
      <c r="E539" s="143"/>
      <c r="F539" s="143"/>
      <c r="G539" s="143"/>
      <c r="H539" s="138"/>
      <c r="I539" s="138"/>
      <c r="J539" s="138"/>
      <c r="K539" s="138"/>
      <c r="L539" s="138"/>
      <c r="M539" s="138"/>
      <c r="N539" s="138"/>
      <c r="O539" s="138"/>
      <c r="P539" s="138"/>
      <c r="Q539" s="138"/>
      <c r="R539" s="138"/>
      <c r="S539" s="138"/>
    </row>
    <row r="540" spans="3:19">
      <c r="C540" s="146"/>
      <c r="D540" s="144"/>
      <c r="E540" s="143"/>
      <c r="F540" s="143"/>
      <c r="G540" s="143"/>
      <c r="H540" s="138"/>
      <c r="I540" s="138"/>
      <c r="J540" s="138"/>
      <c r="K540" s="138"/>
      <c r="L540" s="138"/>
      <c r="M540" s="138"/>
      <c r="N540" s="138"/>
      <c r="O540" s="138"/>
      <c r="P540" s="138"/>
      <c r="Q540" s="138"/>
      <c r="R540" s="138"/>
      <c r="S540" s="138"/>
    </row>
    <row r="541" spans="3:19" ht="13.5" thickBot="1">
      <c r="C541" s="147"/>
      <c r="D541" s="144"/>
      <c r="E541" s="143"/>
      <c r="F541" s="143"/>
      <c r="G541" s="143"/>
      <c r="H541" s="138"/>
      <c r="I541" s="138"/>
      <c r="J541" s="138"/>
      <c r="K541" s="138"/>
      <c r="L541" s="138"/>
      <c r="M541" s="138"/>
      <c r="N541" s="138"/>
      <c r="O541" s="138"/>
      <c r="P541" s="138"/>
      <c r="Q541" s="138"/>
      <c r="R541" s="138"/>
      <c r="S541" s="138"/>
    </row>
    <row r="542" spans="3:19">
      <c r="C542" s="145" t="s">
        <v>87</v>
      </c>
      <c r="D542" s="144"/>
      <c r="E542" s="143"/>
      <c r="F542" s="143"/>
      <c r="G542" s="143"/>
      <c r="H542" s="138" t="s">
        <v>599</v>
      </c>
      <c r="I542" s="138"/>
      <c r="J542" s="138"/>
      <c r="K542" s="138"/>
      <c r="L542" s="138"/>
      <c r="M542" s="138"/>
      <c r="N542" s="138"/>
      <c r="O542" s="138"/>
      <c r="P542" s="138"/>
      <c r="Q542" s="138"/>
      <c r="R542" s="138"/>
      <c r="S542" s="138"/>
    </row>
    <row r="543" spans="3:19">
      <c r="C543" s="146"/>
      <c r="D543" s="144"/>
      <c r="E543" s="143"/>
      <c r="F543" s="143"/>
      <c r="G543" s="143"/>
      <c r="H543" s="138"/>
      <c r="I543" s="138"/>
      <c r="J543" s="138"/>
      <c r="K543" s="138"/>
      <c r="L543" s="138"/>
      <c r="M543" s="138"/>
      <c r="N543" s="138"/>
      <c r="O543" s="138"/>
      <c r="P543" s="138"/>
      <c r="Q543" s="138"/>
      <c r="R543" s="138"/>
      <c r="S543" s="138"/>
    </row>
    <row r="544" spans="3:19">
      <c r="C544" s="146"/>
      <c r="D544" s="144"/>
      <c r="E544" s="143"/>
      <c r="F544" s="143"/>
      <c r="G544" s="143"/>
      <c r="H544" s="138"/>
      <c r="I544" s="138"/>
      <c r="J544" s="138"/>
      <c r="K544" s="138"/>
      <c r="L544" s="138"/>
      <c r="M544" s="138"/>
      <c r="N544" s="138"/>
      <c r="O544" s="138"/>
      <c r="P544" s="138"/>
      <c r="Q544" s="138"/>
      <c r="R544" s="138"/>
      <c r="S544" s="138"/>
    </row>
    <row r="545" spans="3:19">
      <c r="C545" s="146"/>
      <c r="D545" s="144"/>
      <c r="E545" s="143"/>
      <c r="F545" s="143"/>
      <c r="G545" s="143"/>
      <c r="H545" s="138"/>
      <c r="I545" s="138"/>
      <c r="J545" s="138"/>
      <c r="K545" s="138"/>
      <c r="L545" s="138"/>
      <c r="M545" s="138"/>
      <c r="N545" s="138"/>
      <c r="O545" s="138"/>
      <c r="P545" s="138"/>
      <c r="Q545" s="138"/>
      <c r="R545" s="138"/>
      <c r="S545" s="138"/>
    </row>
    <row r="546" spans="3:19" ht="13.5" thickBot="1">
      <c r="C546" s="147"/>
      <c r="D546" s="144"/>
      <c r="E546" s="143"/>
      <c r="F546" s="143"/>
      <c r="G546" s="143"/>
      <c r="H546" s="138"/>
      <c r="I546" s="138"/>
      <c r="J546" s="138"/>
      <c r="K546" s="138"/>
      <c r="L546" s="138"/>
      <c r="M546" s="138"/>
      <c r="N546" s="138"/>
      <c r="O546" s="138"/>
      <c r="P546" s="138"/>
      <c r="Q546" s="138"/>
      <c r="R546" s="138"/>
      <c r="S546" s="138"/>
    </row>
    <row r="547" spans="3:19">
      <c r="C547" s="145" t="s">
        <v>50</v>
      </c>
      <c r="D547" s="144"/>
      <c r="E547" s="143"/>
      <c r="F547" s="143"/>
      <c r="G547" s="143"/>
      <c r="H547" s="138" t="s">
        <v>595</v>
      </c>
      <c r="I547" s="138" t="s">
        <v>596</v>
      </c>
      <c r="J547" s="138" t="s">
        <v>597</v>
      </c>
      <c r="K547" s="138" t="s">
        <v>598</v>
      </c>
      <c r="L547" s="138" t="s">
        <v>599</v>
      </c>
      <c r="M547" s="138" t="s">
        <v>600</v>
      </c>
      <c r="N547" s="138"/>
      <c r="O547" s="138"/>
      <c r="P547" s="138"/>
      <c r="Q547" s="138"/>
      <c r="R547" s="138"/>
      <c r="S547" s="138"/>
    </row>
    <row r="548" spans="3:19">
      <c r="C548" s="146"/>
      <c r="D548" s="144"/>
      <c r="E548" s="143"/>
      <c r="F548" s="143"/>
      <c r="G548" s="143"/>
      <c r="H548" s="138"/>
      <c r="I548" s="138"/>
      <c r="J548" s="138"/>
      <c r="K548" s="138"/>
      <c r="L548" s="138"/>
      <c r="M548" s="138"/>
      <c r="N548" s="138"/>
      <c r="O548" s="138"/>
      <c r="P548" s="138"/>
      <c r="Q548" s="138"/>
      <c r="R548" s="138"/>
      <c r="S548" s="138"/>
    </row>
    <row r="549" spans="3:19">
      <c r="C549" s="146"/>
      <c r="D549" s="144"/>
      <c r="E549" s="143"/>
      <c r="F549" s="143"/>
      <c r="G549" s="143"/>
      <c r="H549" s="138"/>
      <c r="I549" s="138"/>
      <c r="J549" s="138"/>
      <c r="K549" s="138"/>
      <c r="L549" s="138"/>
      <c r="M549" s="138"/>
      <c r="N549" s="138"/>
      <c r="O549" s="138"/>
      <c r="P549" s="138"/>
      <c r="Q549" s="138"/>
      <c r="R549" s="138"/>
      <c r="S549" s="138"/>
    </row>
    <row r="550" spans="3:19">
      <c r="C550" s="146"/>
      <c r="D550" s="144"/>
      <c r="E550" s="143"/>
      <c r="F550" s="143"/>
      <c r="G550" s="143"/>
      <c r="H550" s="138"/>
      <c r="I550" s="138"/>
      <c r="J550" s="138"/>
      <c r="K550" s="138"/>
      <c r="L550" s="138"/>
      <c r="M550" s="138"/>
      <c r="N550" s="138"/>
      <c r="O550" s="138"/>
      <c r="P550" s="138"/>
      <c r="Q550" s="138"/>
      <c r="R550" s="138"/>
      <c r="S550" s="138"/>
    </row>
    <row r="551" spans="3:19" ht="13.5" thickBot="1">
      <c r="C551" s="147"/>
      <c r="D551" s="144"/>
      <c r="E551" s="143"/>
      <c r="F551" s="143"/>
      <c r="G551" s="143"/>
      <c r="H551" s="138"/>
      <c r="I551" s="138"/>
      <c r="J551" s="138"/>
      <c r="K551" s="138"/>
      <c r="L551" s="138"/>
      <c r="M551" s="138"/>
      <c r="N551" s="138"/>
      <c r="O551" s="138"/>
      <c r="P551" s="138"/>
      <c r="Q551" s="138"/>
      <c r="R551" s="138"/>
      <c r="S551" s="138"/>
    </row>
    <row r="552" spans="3:19">
      <c r="C552" s="145" t="s">
        <v>55</v>
      </c>
      <c r="D552" s="144"/>
      <c r="E552" s="143"/>
      <c r="F552" s="143"/>
      <c r="G552" s="143"/>
      <c r="H552" s="138" t="s">
        <v>601</v>
      </c>
      <c r="I552" s="138" t="s">
        <v>602</v>
      </c>
      <c r="J552" s="138"/>
      <c r="K552" s="138"/>
      <c r="L552" s="138"/>
      <c r="M552" s="138"/>
      <c r="N552" s="138"/>
      <c r="O552" s="138"/>
      <c r="P552" s="138"/>
      <c r="Q552" s="138"/>
      <c r="R552" s="138"/>
      <c r="S552" s="138"/>
    </row>
    <row r="553" spans="3:19">
      <c r="C553" s="146"/>
      <c r="D553" s="144"/>
      <c r="E553" s="143"/>
      <c r="F553" s="143"/>
      <c r="G553" s="143"/>
      <c r="H553" s="138"/>
      <c r="I553" s="138"/>
      <c r="J553" s="138"/>
      <c r="K553" s="138"/>
      <c r="L553" s="138"/>
      <c r="M553" s="138"/>
      <c r="N553" s="138"/>
      <c r="O553" s="138"/>
      <c r="P553" s="138"/>
      <c r="Q553" s="138"/>
      <c r="R553" s="138"/>
      <c r="S553" s="138"/>
    </row>
    <row r="554" spans="3:19">
      <c r="C554" s="146"/>
      <c r="D554" s="144"/>
      <c r="E554" s="143"/>
      <c r="F554" s="143"/>
      <c r="G554" s="143"/>
      <c r="H554" s="138"/>
      <c r="I554" s="138"/>
      <c r="J554" s="138"/>
      <c r="K554" s="138"/>
      <c r="L554" s="138"/>
      <c r="M554" s="138"/>
      <c r="N554" s="138"/>
      <c r="O554" s="138"/>
      <c r="P554" s="138"/>
      <c r="Q554" s="138"/>
      <c r="R554" s="138"/>
      <c r="S554" s="138"/>
    </row>
    <row r="555" spans="3:19">
      <c r="C555" s="146"/>
      <c r="D555" s="144"/>
      <c r="E555" s="143"/>
      <c r="F555" s="143"/>
      <c r="G555" s="143"/>
      <c r="H555" s="138"/>
      <c r="I555" s="138"/>
      <c r="J555" s="138"/>
      <c r="K555" s="138"/>
      <c r="L555" s="138"/>
      <c r="M555" s="138"/>
      <c r="N555" s="138"/>
      <c r="O555" s="138"/>
      <c r="P555" s="138"/>
      <c r="Q555" s="138"/>
      <c r="R555" s="138"/>
      <c r="S555" s="138"/>
    </row>
    <row r="556" spans="3:19" ht="13.5" thickBot="1">
      <c r="C556" s="147"/>
      <c r="D556" s="144"/>
      <c r="E556" s="143"/>
      <c r="F556" s="143"/>
      <c r="G556" s="143"/>
      <c r="H556" s="138"/>
      <c r="I556" s="138"/>
      <c r="J556" s="138"/>
      <c r="K556" s="138"/>
      <c r="L556" s="138"/>
      <c r="M556" s="138"/>
      <c r="N556" s="138"/>
      <c r="O556" s="138"/>
      <c r="P556" s="138"/>
      <c r="Q556" s="138"/>
      <c r="R556" s="138"/>
      <c r="S556" s="138"/>
    </row>
    <row r="557" spans="3:19">
      <c r="C557" s="145" t="s">
        <v>42</v>
      </c>
      <c r="D557" s="144"/>
      <c r="E557" s="143"/>
      <c r="F557" s="143"/>
      <c r="G557" s="143"/>
      <c r="H557" s="138" t="s">
        <v>601</v>
      </c>
      <c r="I557" s="138"/>
      <c r="J557" s="138"/>
      <c r="K557" s="138"/>
      <c r="L557" s="138"/>
      <c r="M557" s="138"/>
      <c r="N557" s="138"/>
      <c r="O557" s="138"/>
      <c r="P557" s="138"/>
      <c r="Q557" s="138"/>
      <c r="R557" s="138"/>
      <c r="S557" s="138"/>
    </row>
    <row r="558" spans="3:19">
      <c r="C558" s="146"/>
      <c r="D558" s="144"/>
      <c r="E558" s="143"/>
      <c r="F558" s="143"/>
      <c r="G558" s="143"/>
      <c r="H558" s="138"/>
      <c r="I558" s="138"/>
      <c r="J558" s="138"/>
      <c r="K558" s="138"/>
      <c r="L558" s="138"/>
      <c r="M558" s="138"/>
      <c r="N558" s="138"/>
      <c r="O558" s="138"/>
      <c r="P558" s="138"/>
      <c r="Q558" s="138"/>
      <c r="R558" s="138"/>
      <c r="S558" s="138"/>
    </row>
    <row r="559" spans="3:19">
      <c r="C559" s="146"/>
      <c r="D559" s="144"/>
      <c r="E559" s="143"/>
      <c r="F559" s="143"/>
      <c r="G559" s="143"/>
      <c r="H559" s="138"/>
      <c r="I559" s="138"/>
      <c r="J559" s="138"/>
      <c r="K559" s="138"/>
      <c r="L559" s="138"/>
      <c r="M559" s="138"/>
      <c r="N559" s="138"/>
      <c r="O559" s="138"/>
      <c r="P559" s="138"/>
      <c r="Q559" s="138"/>
      <c r="R559" s="138"/>
      <c r="S559" s="138"/>
    </row>
    <row r="560" spans="3:19">
      <c r="C560" s="146"/>
      <c r="D560" s="144"/>
      <c r="E560" s="143"/>
      <c r="F560" s="143"/>
      <c r="G560" s="143"/>
      <c r="H560" s="138"/>
      <c r="I560" s="138"/>
      <c r="J560" s="138"/>
      <c r="K560" s="138"/>
      <c r="L560" s="138"/>
      <c r="M560" s="138"/>
      <c r="N560" s="138"/>
      <c r="O560" s="138"/>
      <c r="P560" s="138"/>
      <c r="Q560" s="138"/>
      <c r="R560" s="138"/>
      <c r="S560" s="138"/>
    </row>
    <row r="561" spans="3:19" ht="13.5" thickBot="1">
      <c r="C561" s="147"/>
      <c r="D561" s="144"/>
      <c r="E561" s="143"/>
      <c r="F561" s="143"/>
      <c r="G561" s="143"/>
      <c r="H561" s="138"/>
      <c r="I561" s="138"/>
      <c r="J561" s="138"/>
      <c r="K561" s="138"/>
      <c r="L561" s="138"/>
      <c r="M561" s="138"/>
      <c r="N561" s="138"/>
      <c r="O561" s="138"/>
      <c r="P561" s="138"/>
      <c r="Q561" s="138"/>
      <c r="R561" s="138"/>
      <c r="S561" s="138"/>
    </row>
    <row r="562" spans="3:19">
      <c r="C562" s="145" t="s">
        <v>41</v>
      </c>
      <c r="D562" s="144"/>
      <c r="E562" s="143"/>
      <c r="F562" s="143"/>
      <c r="G562" s="143"/>
      <c r="H562" s="138" t="s">
        <v>602</v>
      </c>
      <c r="I562" s="138"/>
      <c r="J562" s="138"/>
      <c r="K562" s="138"/>
      <c r="L562" s="138"/>
      <c r="M562" s="138"/>
      <c r="N562" s="138"/>
      <c r="O562" s="138"/>
      <c r="P562" s="138"/>
      <c r="Q562" s="138"/>
      <c r="R562" s="138"/>
      <c r="S562" s="138"/>
    </row>
    <row r="563" spans="3:19">
      <c r="C563" s="146"/>
      <c r="D563" s="144"/>
      <c r="E563" s="143"/>
      <c r="F563" s="143"/>
      <c r="G563" s="143"/>
      <c r="H563" s="138"/>
      <c r="I563" s="138"/>
      <c r="J563" s="138"/>
      <c r="K563" s="138"/>
      <c r="L563" s="138"/>
      <c r="M563" s="138"/>
      <c r="N563" s="138"/>
      <c r="O563" s="138"/>
      <c r="P563" s="138"/>
      <c r="Q563" s="138"/>
      <c r="R563" s="138"/>
      <c r="S563" s="138"/>
    </row>
    <row r="564" spans="3:19">
      <c r="C564" s="146"/>
      <c r="D564" s="144"/>
      <c r="E564" s="143"/>
      <c r="F564" s="143"/>
      <c r="G564" s="143"/>
      <c r="H564" s="138"/>
      <c r="I564" s="138"/>
      <c r="J564" s="138"/>
      <c r="K564" s="138"/>
      <c r="L564" s="138"/>
      <c r="M564" s="138"/>
      <c r="N564" s="138"/>
      <c r="O564" s="138"/>
      <c r="P564" s="138"/>
      <c r="Q564" s="138"/>
      <c r="R564" s="138"/>
      <c r="S564" s="138"/>
    </row>
    <row r="565" spans="3:19">
      <c r="C565" s="146"/>
      <c r="D565" s="144"/>
      <c r="E565" s="143"/>
      <c r="F565" s="143"/>
      <c r="G565" s="143"/>
      <c r="H565" s="138"/>
      <c r="I565" s="138"/>
      <c r="J565" s="138"/>
      <c r="K565" s="138"/>
      <c r="L565" s="138"/>
      <c r="M565" s="138"/>
      <c r="N565" s="138"/>
      <c r="O565" s="138"/>
      <c r="P565" s="138"/>
      <c r="Q565" s="138"/>
      <c r="R565" s="138"/>
      <c r="S565" s="138"/>
    </row>
    <row r="566" spans="3:19" ht="13.5" thickBot="1">
      <c r="C566" s="147"/>
      <c r="D566" s="144"/>
      <c r="E566" s="143"/>
      <c r="F566" s="143"/>
      <c r="G566" s="143"/>
      <c r="H566" s="138"/>
      <c r="I566" s="138"/>
      <c r="J566" s="138"/>
      <c r="K566" s="138"/>
      <c r="L566" s="138"/>
      <c r="M566" s="138"/>
      <c r="N566" s="138"/>
      <c r="O566" s="138"/>
      <c r="P566" s="138"/>
      <c r="Q566" s="138"/>
      <c r="R566" s="138"/>
      <c r="S566" s="138"/>
    </row>
    <row r="567" spans="3:19">
      <c r="C567" s="145" t="s">
        <v>92</v>
      </c>
      <c r="D567" s="144"/>
      <c r="E567" s="143"/>
      <c r="F567" s="143"/>
      <c r="G567" s="143"/>
      <c r="H567" s="138" t="s">
        <v>600</v>
      </c>
      <c r="I567" s="138"/>
      <c r="J567" s="138"/>
      <c r="K567" s="138"/>
      <c r="L567" s="138"/>
      <c r="M567" s="138"/>
      <c r="N567" s="138"/>
      <c r="O567" s="138"/>
      <c r="P567" s="138"/>
      <c r="Q567" s="138"/>
      <c r="R567" s="138"/>
      <c r="S567" s="138"/>
    </row>
    <row r="568" spans="3:19">
      <c r="C568" s="146"/>
      <c r="D568" s="144"/>
      <c r="E568" s="143"/>
      <c r="F568" s="143"/>
      <c r="G568" s="143"/>
      <c r="H568" s="138"/>
      <c r="I568" s="138"/>
      <c r="J568" s="138"/>
      <c r="K568" s="138"/>
      <c r="L568" s="138"/>
      <c r="M568" s="138"/>
      <c r="N568" s="138"/>
      <c r="O568" s="138"/>
      <c r="P568" s="138"/>
      <c r="Q568" s="138"/>
      <c r="R568" s="138"/>
      <c r="S568" s="138"/>
    </row>
    <row r="569" spans="3:19">
      <c r="C569" s="146"/>
      <c r="D569" s="144"/>
      <c r="E569" s="143"/>
      <c r="F569" s="143"/>
      <c r="G569" s="143"/>
      <c r="H569" s="138"/>
      <c r="I569" s="138"/>
      <c r="J569" s="138"/>
      <c r="K569" s="138"/>
      <c r="L569" s="138"/>
      <c r="M569" s="138"/>
      <c r="N569" s="138"/>
      <c r="O569" s="138"/>
      <c r="P569" s="138"/>
      <c r="Q569" s="138"/>
      <c r="R569" s="138"/>
      <c r="S569" s="138"/>
    </row>
    <row r="570" spans="3:19">
      <c r="C570" s="146"/>
      <c r="D570" s="144"/>
      <c r="E570" s="143"/>
      <c r="F570" s="143"/>
      <c r="G570" s="143"/>
      <c r="H570" s="138"/>
      <c r="I570" s="138"/>
      <c r="J570" s="138"/>
      <c r="K570" s="138"/>
      <c r="L570" s="138"/>
      <c r="M570" s="138"/>
      <c r="N570" s="138"/>
      <c r="O570" s="138"/>
      <c r="P570" s="138"/>
      <c r="Q570" s="138"/>
      <c r="R570" s="138"/>
      <c r="S570" s="138"/>
    </row>
    <row r="571" spans="3:19" ht="13.5" thickBot="1">
      <c r="C571" s="147"/>
      <c r="D571" s="144"/>
      <c r="E571" s="143"/>
      <c r="F571" s="143"/>
      <c r="G571" s="143"/>
      <c r="H571" s="138"/>
      <c r="I571" s="138"/>
      <c r="J571" s="138"/>
      <c r="K571" s="138"/>
      <c r="L571" s="138"/>
      <c r="M571" s="138"/>
      <c r="N571" s="138"/>
      <c r="O571" s="138"/>
      <c r="P571" s="138"/>
      <c r="Q571" s="138"/>
      <c r="R571" s="138"/>
      <c r="S571" s="138"/>
    </row>
    <row r="572" spans="3:19">
      <c r="C572" s="145" t="s">
        <v>174</v>
      </c>
      <c r="D572" s="144"/>
      <c r="E572" s="143"/>
      <c r="F572" s="143"/>
      <c r="G572" s="143"/>
      <c r="H572" s="138" t="s">
        <v>595</v>
      </c>
      <c r="I572" s="138" t="s">
        <v>596</v>
      </c>
      <c r="J572" s="138" t="s">
        <v>597</v>
      </c>
      <c r="K572" s="138" t="s">
        <v>598</v>
      </c>
      <c r="L572" s="138" t="s">
        <v>599</v>
      </c>
      <c r="M572" s="138" t="s">
        <v>600</v>
      </c>
      <c r="N572" s="138" t="s">
        <v>601</v>
      </c>
      <c r="O572" s="138" t="s">
        <v>602</v>
      </c>
      <c r="P572" s="138"/>
      <c r="Q572" s="138"/>
      <c r="R572" s="138"/>
      <c r="S572" s="138"/>
    </row>
    <row r="573" spans="3:19">
      <c r="C573" s="146"/>
      <c r="D573" s="144"/>
      <c r="E573" s="143"/>
      <c r="F573" s="143"/>
      <c r="G573" s="143"/>
      <c r="H573" s="138"/>
      <c r="I573" s="138"/>
      <c r="J573" s="138"/>
      <c r="K573" s="138"/>
      <c r="L573" s="138"/>
      <c r="M573" s="138"/>
      <c r="N573" s="138"/>
      <c r="O573" s="138"/>
      <c r="P573" s="138"/>
      <c r="Q573" s="138"/>
      <c r="R573" s="138"/>
      <c r="S573" s="138"/>
    </row>
    <row r="574" spans="3:19">
      <c r="C574" s="146"/>
      <c r="D574" s="144"/>
      <c r="E574" s="143"/>
      <c r="F574" s="143"/>
      <c r="G574" s="143"/>
      <c r="H574" s="138"/>
      <c r="I574" s="138"/>
      <c r="J574" s="138"/>
      <c r="K574" s="138"/>
      <c r="L574" s="138"/>
      <c r="M574" s="138"/>
      <c r="N574" s="138"/>
      <c r="O574" s="138"/>
      <c r="P574" s="138"/>
      <c r="Q574" s="138"/>
      <c r="R574" s="138"/>
      <c r="S574" s="138"/>
    </row>
    <row r="575" spans="3:19">
      <c r="C575" s="146"/>
      <c r="D575" s="144"/>
      <c r="E575" s="143"/>
      <c r="F575" s="143"/>
      <c r="G575" s="143"/>
      <c r="H575" s="138"/>
      <c r="I575" s="138"/>
      <c r="J575" s="138"/>
      <c r="K575" s="138"/>
      <c r="L575" s="138"/>
      <c r="M575" s="138"/>
      <c r="N575" s="138"/>
      <c r="O575" s="138"/>
      <c r="P575" s="138"/>
      <c r="Q575" s="138"/>
      <c r="R575" s="138"/>
      <c r="S575" s="138"/>
    </row>
    <row r="576" spans="3:19" ht="13.5" thickBot="1">
      <c r="C576" s="147"/>
      <c r="D576" s="144"/>
      <c r="E576" s="143"/>
      <c r="F576" s="143"/>
      <c r="G576" s="143"/>
      <c r="H576" s="138"/>
      <c r="I576" s="138"/>
      <c r="J576" s="138"/>
      <c r="K576" s="138"/>
      <c r="L576" s="138"/>
      <c r="M576" s="138"/>
      <c r="N576" s="138"/>
      <c r="O576" s="138"/>
      <c r="P576" s="138"/>
      <c r="Q576" s="138"/>
      <c r="R576" s="138"/>
      <c r="S576" s="138"/>
    </row>
  </sheetData>
  <sortState ref="W2:W181">
    <sortCondition ref="W2"/>
  </sortState>
  <mergeCells count="1955">
    <mergeCell ref="P572:P576"/>
    <mergeCell ref="Q572:Q576"/>
    <mergeCell ref="O572:O576"/>
    <mergeCell ref="R572:R576"/>
    <mergeCell ref="S572:S576"/>
    <mergeCell ref="P2:P6"/>
    <mergeCell ref="Q2:Q6"/>
    <mergeCell ref="P7:P11"/>
    <mergeCell ref="Q7:Q11"/>
    <mergeCell ref="P12:P16"/>
    <mergeCell ref="Q12:Q16"/>
    <mergeCell ref="P17:P21"/>
    <mergeCell ref="Q17:Q21"/>
    <mergeCell ref="P22:P26"/>
    <mergeCell ref="Q22:Q26"/>
    <mergeCell ref="P27:P31"/>
    <mergeCell ref="Q27:Q31"/>
    <mergeCell ref="P32:P36"/>
    <mergeCell ref="Q32:Q36"/>
    <mergeCell ref="P37:P41"/>
    <mergeCell ref="Q37:Q41"/>
    <mergeCell ref="P42:P46"/>
    <mergeCell ref="Q42:Q46"/>
    <mergeCell ref="P47:P51"/>
    <mergeCell ref="Q47:Q51"/>
    <mergeCell ref="P52:P56"/>
    <mergeCell ref="Q52:Q56"/>
    <mergeCell ref="P57:P61"/>
    <mergeCell ref="Q57:Q61"/>
    <mergeCell ref="P62:P66"/>
    <mergeCell ref="Q62:Q66"/>
    <mergeCell ref="P67:P71"/>
    <mergeCell ref="O542:O546"/>
    <mergeCell ref="R542:R546"/>
    <mergeCell ref="S542:S546"/>
    <mergeCell ref="O547:O551"/>
    <mergeCell ref="R547:R551"/>
    <mergeCell ref="S547:S551"/>
    <mergeCell ref="O552:O556"/>
    <mergeCell ref="R552:R556"/>
    <mergeCell ref="S552:S556"/>
    <mergeCell ref="O557:O561"/>
    <mergeCell ref="R557:R561"/>
    <mergeCell ref="S557:S561"/>
    <mergeCell ref="O562:O566"/>
    <mergeCell ref="R562:R566"/>
    <mergeCell ref="S562:S566"/>
    <mergeCell ref="S537:S541"/>
    <mergeCell ref="P512:P516"/>
    <mergeCell ref="Q512:Q516"/>
    <mergeCell ref="P517:P521"/>
    <mergeCell ref="Q517:Q521"/>
    <mergeCell ref="P522:P526"/>
    <mergeCell ref="Q522:Q526"/>
    <mergeCell ref="P527:P531"/>
    <mergeCell ref="Q527:Q531"/>
    <mergeCell ref="P532:P536"/>
    <mergeCell ref="Q532:Q536"/>
    <mergeCell ref="P537:P541"/>
    <mergeCell ref="Q537:Q541"/>
    <mergeCell ref="O567:O571"/>
    <mergeCell ref="R567:R571"/>
    <mergeCell ref="S567:S571"/>
    <mergeCell ref="P542:P546"/>
    <mergeCell ref="Q542:Q546"/>
    <mergeCell ref="P547:P551"/>
    <mergeCell ref="Q547:Q551"/>
    <mergeCell ref="P552:P556"/>
    <mergeCell ref="Q552:Q556"/>
    <mergeCell ref="P557:P561"/>
    <mergeCell ref="Q557:Q561"/>
    <mergeCell ref="P562:P566"/>
    <mergeCell ref="Q562:Q566"/>
    <mergeCell ref="P567:P571"/>
    <mergeCell ref="Q567:Q571"/>
    <mergeCell ref="O512:O516"/>
    <mergeCell ref="R512:R516"/>
    <mergeCell ref="S512:S516"/>
    <mergeCell ref="O517:O521"/>
    <mergeCell ref="R517:R521"/>
    <mergeCell ref="S517:S521"/>
    <mergeCell ref="O522:O526"/>
    <mergeCell ref="R522:R526"/>
    <mergeCell ref="S522:S526"/>
    <mergeCell ref="O527:O531"/>
    <mergeCell ref="R527:R531"/>
    <mergeCell ref="S527:S531"/>
    <mergeCell ref="O532:O536"/>
    <mergeCell ref="R532:R536"/>
    <mergeCell ref="S532:S536"/>
    <mergeCell ref="O537:O541"/>
    <mergeCell ref="R537:R541"/>
    <mergeCell ref="S482:S486"/>
    <mergeCell ref="O487:O491"/>
    <mergeCell ref="R487:R491"/>
    <mergeCell ref="S487:S491"/>
    <mergeCell ref="O492:O496"/>
    <mergeCell ref="R492:R496"/>
    <mergeCell ref="S492:S496"/>
    <mergeCell ref="O497:O501"/>
    <mergeCell ref="R497:R501"/>
    <mergeCell ref="S497:S501"/>
    <mergeCell ref="O502:O506"/>
    <mergeCell ref="R502:R506"/>
    <mergeCell ref="S502:S506"/>
    <mergeCell ref="O507:O511"/>
    <mergeCell ref="R507:R511"/>
    <mergeCell ref="S507:S511"/>
    <mergeCell ref="P482:P486"/>
    <mergeCell ref="Q482:Q486"/>
    <mergeCell ref="P487:P491"/>
    <mergeCell ref="Q487:Q491"/>
    <mergeCell ref="P492:P496"/>
    <mergeCell ref="Q492:Q496"/>
    <mergeCell ref="P497:P501"/>
    <mergeCell ref="Q497:Q501"/>
    <mergeCell ref="P502:P506"/>
    <mergeCell ref="Q502:Q506"/>
    <mergeCell ref="P507:P511"/>
    <mergeCell ref="Q507:Q511"/>
    <mergeCell ref="O482:O486"/>
    <mergeCell ref="R482:R486"/>
    <mergeCell ref="O452:O456"/>
    <mergeCell ref="R452:R456"/>
    <mergeCell ref="S452:S456"/>
    <mergeCell ref="O457:O461"/>
    <mergeCell ref="R457:R461"/>
    <mergeCell ref="S457:S461"/>
    <mergeCell ref="O462:O466"/>
    <mergeCell ref="R462:R466"/>
    <mergeCell ref="S462:S466"/>
    <mergeCell ref="O467:O471"/>
    <mergeCell ref="R467:R471"/>
    <mergeCell ref="S467:S471"/>
    <mergeCell ref="O472:O476"/>
    <mergeCell ref="R472:R476"/>
    <mergeCell ref="S472:S476"/>
    <mergeCell ref="O477:O481"/>
    <mergeCell ref="R477:R481"/>
    <mergeCell ref="S477:S481"/>
    <mergeCell ref="P452:P456"/>
    <mergeCell ref="Q452:Q456"/>
    <mergeCell ref="P457:P461"/>
    <mergeCell ref="Q457:Q461"/>
    <mergeCell ref="P462:P466"/>
    <mergeCell ref="Q462:Q466"/>
    <mergeCell ref="P467:P471"/>
    <mergeCell ref="Q467:Q471"/>
    <mergeCell ref="P472:P476"/>
    <mergeCell ref="Q472:Q476"/>
    <mergeCell ref="P477:P481"/>
    <mergeCell ref="Q477:Q481"/>
    <mergeCell ref="O422:O426"/>
    <mergeCell ref="R422:R426"/>
    <mergeCell ref="S422:S426"/>
    <mergeCell ref="O427:O431"/>
    <mergeCell ref="R427:R431"/>
    <mergeCell ref="S427:S431"/>
    <mergeCell ref="O432:O436"/>
    <mergeCell ref="R432:R436"/>
    <mergeCell ref="S432:S436"/>
    <mergeCell ref="O437:O441"/>
    <mergeCell ref="R437:R441"/>
    <mergeCell ref="S437:S441"/>
    <mergeCell ref="O442:O446"/>
    <mergeCell ref="R442:R446"/>
    <mergeCell ref="S442:S446"/>
    <mergeCell ref="O447:O451"/>
    <mergeCell ref="R447:R451"/>
    <mergeCell ref="S447:S451"/>
    <mergeCell ref="P422:P426"/>
    <mergeCell ref="Q422:Q426"/>
    <mergeCell ref="P427:P431"/>
    <mergeCell ref="Q427:Q431"/>
    <mergeCell ref="P432:P436"/>
    <mergeCell ref="Q432:Q436"/>
    <mergeCell ref="P437:P441"/>
    <mergeCell ref="Q437:Q441"/>
    <mergeCell ref="P442:P446"/>
    <mergeCell ref="Q442:Q446"/>
    <mergeCell ref="P447:P451"/>
    <mergeCell ref="Q447:Q451"/>
    <mergeCell ref="O392:O396"/>
    <mergeCell ref="R392:R396"/>
    <mergeCell ref="S392:S396"/>
    <mergeCell ref="O397:O401"/>
    <mergeCell ref="R397:R401"/>
    <mergeCell ref="S397:S401"/>
    <mergeCell ref="O402:O406"/>
    <mergeCell ref="R402:R406"/>
    <mergeCell ref="S402:S406"/>
    <mergeCell ref="O407:O411"/>
    <mergeCell ref="R407:R411"/>
    <mergeCell ref="S407:S411"/>
    <mergeCell ref="O412:O416"/>
    <mergeCell ref="R412:R416"/>
    <mergeCell ref="S412:S416"/>
    <mergeCell ref="O417:O421"/>
    <mergeCell ref="R417:R421"/>
    <mergeCell ref="S417:S421"/>
    <mergeCell ref="P392:P396"/>
    <mergeCell ref="Q392:Q396"/>
    <mergeCell ref="P397:P401"/>
    <mergeCell ref="Q397:Q401"/>
    <mergeCell ref="P402:P406"/>
    <mergeCell ref="Q402:Q406"/>
    <mergeCell ref="P407:P411"/>
    <mergeCell ref="Q407:Q411"/>
    <mergeCell ref="P412:P416"/>
    <mergeCell ref="Q412:Q416"/>
    <mergeCell ref="P417:P421"/>
    <mergeCell ref="Q417:Q421"/>
    <mergeCell ref="O362:O366"/>
    <mergeCell ref="R362:R366"/>
    <mergeCell ref="S362:S366"/>
    <mergeCell ref="O367:O371"/>
    <mergeCell ref="R367:R371"/>
    <mergeCell ref="S367:S371"/>
    <mergeCell ref="O372:O376"/>
    <mergeCell ref="R372:R376"/>
    <mergeCell ref="S372:S376"/>
    <mergeCell ref="O377:O381"/>
    <mergeCell ref="R377:R381"/>
    <mergeCell ref="S377:S381"/>
    <mergeCell ref="O382:O386"/>
    <mergeCell ref="R382:R386"/>
    <mergeCell ref="S382:S386"/>
    <mergeCell ref="O387:O391"/>
    <mergeCell ref="R387:R391"/>
    <mergeCell ref="S387:S391"/>
    <mergeCell ref="P362:P366"/>
    <mergeCell ref="Q362:Q366"/>
    <mergeCell ref="P367:P371"/>
    <mergeCell ref="Q367:Q371"/>
    <mergeCell ref="P372:P376"/>
    <mergeCell ref="Q372:Q376"/>
    <mergeCell ref="P377:P381"/>
    <mergeCell ref="Q377:Q381"/>
    <mergeCell ref="P382:P386"/>
    <mergeCell ref="Q382:Q386"/>
    <mergeCell ref="P387:P391"/>
    <mergeCell ref="Q387:Q391"/>
    <mergeCell ref="O332:O336"/>
    <mergeCell ref="R332:R336"/>
    <mergeCell ref="S332:S336"/>
    <mergeCell ref="O337:O341"/>
    <mergeCell ref="R337:R341"/>
    <mergeCell ref="S337:S341"/>
    <mergeCell ref="O342:O346"/>
    <mergeCell ref="R342:R346"/>
    <mergeCell ref="S342:S346"/>
    <mergeCell ref="O347:O351"/>
    <mergeCell ref="R347:R351"/>
    <mergeCell ref="S347:S351"/>
    <mergeCell ref="O352:O356"/>
    <mergeCell ref="R352:R356"/>
    <mergeCell ref="S352:S356"/>
    <mergeCell ref="O357:O361"/>
    <mergeCell ref="R357:R361"/>
    <mergeCell ref="S357:S361"/>
    <mergeCell ref="P332:P336"/>
    <mergeCell ref="Q332:Q336"/>
    <mergeCell ref="P337:P341"/>
    <mergeCell ref="Q337:Q341"/>
    <mergeCell ref="P342:P346"/>
    <mergeCell ref="Q342:Q346"/>
    <mergeCell ref="P347:P351"/>
    <mergeCell ref="Q347:Q351"/>
    <mergeCell ref="P352:P356"/>
    <mergeCell ref="Q352:Q356"/>
    <mergeCell ref="P357:P361"/>
    <mergeCell ref="Q357:Q361"/>
    <mergeCell ref="O302:O306"/>
    <mergeCell ref="R302:R306"/>
    <mergeCell ref="S302:S306"/>
    <mergeCell ref="O307:O311"/>
    <mergeCell ref="R307:R311"/>
    <mergeCell ref="S307:S311"/>
    <mergeCell ref="O312:O316"/>
    <mergeCell ref="R312:R316"/>
    <mergeCell ref="S312:S316"/>
    <mergeCell ref="O317:O321"/>
    <mergeCell ref="R317:R321"/>
    <mergeCell ref="S317:S321"/>
    <mergeCell ref="O322:O326"/>
    <mergeCell ref="R322:R326"/>
    <mergeCell ref="S322:S326"/>
    <mergeCell ref="O327:O331"/>
    <mergeCell ref="R327:R331"/>
    <mergeCell ref="S327:S331"/>
    <mergeCell ref="P302:P306"/>
    <mergeCell ref="Q302:Q306"/>
    <mergeCell ref="P307:P311"/>
    <mergeCell ref="Q307:Q311"/>
    <mergeCell ref="P312:P316"/>
    <mergeCell ref="Q312:Q316"/>
    <mergeCell ref="P317:P321"/>
    <mergeCell ref="Q317:Q321"/>
    <mergeCell ref="P322:P326"/>
    <mergeCell ref="Q322:Q326"/>
    <mergeCell ref="P327:P331"/>
    <mergeCell ref="Q327:Q331"/>
    <mergeCell ref="O272:O276"/>
    <mergeCell ref="R272:R276"/>
    <mergeCell ref="S272:S276"/>
    <mergeCell ref="O277:O281"/>
    <mergeCell ref="R277:R281"/>
    <mergeCell ref="S277:S281"/>
    <mergeCell ref="O282:O286"/>
    <mergeCell ref="R282:R286"/>
    <mergeCell ref="S282:S286"/>
    <mergeCell ref="O287:O291"/>
    <mergeCell ref="R287:R291"/>
    <mergeCell ref="S287:S291"/>
    <mergeCell ref="O292:O296"/>
    <mergeCell ref="R292:R296"/>
    <mergeCell ref="S292:S296"/>
    <mergeCell ref="O297:O301"/>
    <mergeCell ref="R297:R301"/>
    <mergeCell ref="S297:S301"/>
    <mergeCell ref="P272:P276"/>
    <mergeCell ref="Q272:Q276"/>
    <mergeCell ref="P277:P281"/>
    <mergeCell ref="Q277:Q281"/>
    <mergeCell ref="P282:P286"/>
    <mergeCell ref="Q282:Q286"/>
    <mergeCell ref="P287:P291"/>
    <mergeCell ref="Q287:Q291"/>
    <mergeCell ref="P292:P296"/>
    <mergeCell ref="Q292:Q296"/>
    <mergeCell ref="P297:P301"/>
    <mergeCell ref="Q297:Q301"/>
    <mergeCell ref="O242:O246"/>
    <mergeCell ref="R242:R246"/>
    <mergeCell ref="S242:S246"/>
    <mergeCell ref="O247:O251"/>
    <mergeCell ref="R247:R251"/>
    <mergeCell ref="S247:S251"/>
    <mergeCell ref="O252:O256"/>
    <mergeCell ref="R252:R256"/>
    <mergeCell ref="S252:S256"/>
    <mergeCell ref="O257:O261"/>
    <mergeCell ref="R257:R261"/>
    <mergeCell ref="S257:S261"/>
    <mergeCell ref="O262:O266"/>
    <mergeCell ref="R262:R266"/>
    <mergeCell ref="S262:S266"/>
    <mergeCell ref="O267:O271"/>
    <mergeCell ref="R267:R271"/>
    <mergeCell ref="S267:S271"/>
    <mergeCell ref="P242:P246"/>
    <mergeCell ref="Q242:Q246"/>
    <mergeCell ref="P247:P251"/>
    <mergeCell ref="Q247:Q251"/>
    <mergeCell ref="P252:P256"/>
    <mergeCell ref="Q252:Q256"/>
    <mergeCell ref="P257:P261"/>
    <mergeCell ref="Q257:Q261"/>
    <mergeCell ref="P262:P266"/>
    <mergeCell ref="Q262:Q266"/>
    <mergeCell ref="P267:P271"/>
    <mergeCell ref="Q267:Q271"/>
    <mergeCell ref="O212:O216"/>
    <mergeCell ref="R212:R216"/>
    <mergeCell ref="S212:S216"/>
    <mergeCell ref="O217:O221"/>
    <mergeCell ref="R217:R221"/>
    <mergeCell ref="S217:S221"/>
    <mergeCell ref="O222:O226"/>
    <mergeCell ref="R222:R226"/>
    <mergeCell ref="S222:S226"/>
    <mergeCell ref="O227:O231"/>
    <mergeCell ref="R227:R231"/>
    <mergeCell ref="S227:S231"/>
    <mergeCell ref="O232:O236"/>
    <mergeCell ref="R232:R236"/>
    <mergeCell ref="S232:S236"/>
    <mergeCell ref="O237:O241"/>
    <mergeCell ref="R237:R241"/>
    <mergeCell ref="S237:S241"/>
    <mergeCell ref="P212:P216"/>
    <mergeCell ref="Q212:Q216"/>
    <mergeCell ref="P217:P221"/>
    <mergeCell ref="Q217:Q221"/>
    <mergeCell ref="P222:P226"/>
    <mergeCell ref="Q222:Q226"/>
    <mergeCell ref="P227:P231"/>
    <mergeCell ref="Q227:Q231"/>
    <mergeCell ref="P232:P236"/>
    <mergeCell ref="Q232:Q236"/>
    <mergeCell ref="P237:P241"/>
    <mergeCell ref="Q237:Q241"/>
    <mergeCell ref="O182:O186"/>
    <mergeCell ref="R182:R186"/>
    <mergeCell ref="S182:S186"/>
    <mergeCell ref="O187:O191"/>
    <mergeCell ref="R187:R191"/>
    <mergeCell ref="S187:S191"/>
    <mergeCell ref="O192:O196"/>
    <mergeCell ref="R192:R196"/>
    <mergeCell ref="S192:S196"/>
    <mergeCell ref="O197:O201"/>
    <mergeCell ref="R197:R201"/>
    <mergeCell ref="S197:S201"/>
    <mergeCell ref="O202:O206"/>
    <mergeCell ref="R202:R206"/>
    <mergeCell ref="S202:S206"/>
    <mergeCell ref="O207:O211"/>
    <mergeCell ref="R207:R211"/>
    <mergeCell ref="S207:S211"/>
    <mergeCell ref="P182:P186"/>
    <mergeCell ref="Q182:Q186"/>
    <mergeCell ref="P187:P191"/>
    <mergeCell ref="Q187:Q191"/>
    <mergeCell ref="P192:P196"/>
    <mergeCell ref="Q192:Q196"/>
    <mergeCell ref="P197:P201"/>
    <mergeCell ref="Q197:Q201"/>
    <mergeCell ref="P202:P206"/>
    <mergeCell ref="Q202:Q206"/>
    <mergeCell ref="P207:P211"/>
    <mergeCell ref="Q207:Q211"/>
    <mergeCell ref="O152:O156"/>
    <mergeCell ref="R152:R156"/>
    <mergeCell ref="S152:S156"/>
    <mergeCell ref="O157:O161"/>
    <mergeCell ref="R157:R161"/>
    <mergeCell ref="S157:S161"/>
    <mergeCell ref="O162:O166"/>
    <mergeCell ref="R162:R166"/>
    <mergeCell ref="S162:S166"/>
    <mergeCell ref="O167:O171"/>
    <mergeCell ref="R167:R171"/>
    <mergeCell ref="S167:S171"/>
    <mergeCell ref="O172:O176"/>
    <mergeCell ref="R172:R176"/>
    <mergeCell ref="S172:S176"/>
    <mergeCell ref="O177:O181"/>
    <mergeCell ref="R177:R181"/>
    <mergeCell ref="S177:S181"/>
    <mergeCell ref="P152:P156"/>
    <mergeCell ref="Q152:Q156"/>
    <mergeCell ref="P157:P161"/>
    <mergeCell ref="Q157:Q161"/>
    <mergeCell ref="P162:P166"/>
    <mergeCell ref="Q162:Q166"/>
    <mergeCell ref="P167:P171"/>
    <mergeCell ref="Q167:Q171"/>
    <mergeCell ref="P172:P176"/>
    <mergeCell ref="Q172:Q176"/>
    <mergeCell ref="P177:P181"/>
    <mergeCell ref="Q177:Q181"/>
    <mergeCell ref="O122:O126"/>
    <mergeCell ref="R122:R126"/>
    <mergeCell ref="S122:S126"/>
    <mergeCell ref="O127:O131"/>
    <mergeCell ref="R127:R131"/>
    <mergeCell ref="S127:S131"/>
    <mergeCell ref="O132:O136"/>
    <mergeCell ref="R132:R136"/>
    <mergeCell ref="S132:S136"/>
    <mergeCell ref="O137:O141"/>
    <mergeCell ref="R137:R141"/>
    <mergeCell ref="S137:S141"/>
    <mergeCell ref="O142:O146"/>
    <mergeCell ref="R142:R146"/>
    <mergeCell ref="S142:S146"/>
    <mergeCell ref="O147:O151"/>
    <mergeCell ref="R147:R151"/>
    <mergeCell ref="S147:S151"/>
    <mergeCell ref="P122:P126"/>
    <mergeCell ref="Q122:Q126"/>
    <mergeCell ref="P127:P131"/>
    <mergeCell ref="Q127:Q131"/>
    <mergeCell ref="P132:P136"/>
    <mergeCell ref="Q132:Q136"/>
    <mergeCell ref="P137:P141"/>
    <mergeCell ref="Q137:Q141"/>
    <mergeCell ref="P142:P146"/>
    <mergeCell ref="Q142:Q146"/>
    <mergeCell ref="P147:P151"/>
    <mergeCell ref="Q147:Q151"/>
    <mergeCell ref="O92:O96"/>
    <mergeCell ref="R92:R96"/>
    <mergeCell ref="S92:S96"/>
    <mergeCell ref="O97:O101"/>
    <mergeCell ref="R97:R101"/>
    <mergeCell ref="S97:S101"/>
    <mergeCell ref="O102:O106"/>
    <mergeCell ref="R102:R106"/>
    <mergeCell ref="S102:S106"/>
    <mergeCell ref="O107:O111"/>
    <mergeCell ref="R107:R111"/>
    <mergeCell ref="S107:S111"/>
    <mergeCell ref="O112:O116"/>
    <mergeCell ref="R112:R116"/>
    <mergeCell ref="S112:S116"/>
    <mergeCell ref="O117:O121"/>
    <mergeCell ref="R117:R121"/>
    <mergeCell ref="S117:S121"/>
    <mergeCell ref="P92:P96"/>
    <mergeCell ref="Q92:Q96"/>
    <mergeCell ref="P97:P101"/>
    <mergeCell ref="Q97:Q101"/>
    <mergeCell ref="P102:P106"/>
    <mergeCell ref="Q102:Q106"/>
    <mergeCell ref="P107:P111"/>
    <mergeCell ref="Q107:Q111"/>
    <mergeCell ref="P112:P116"/>
    <mergeCell ref="Q112:Q116"/>
    <mergeCell ref="P117:P121"/>
    <mergeCell ref="Q117:Q121"/>
    <mergeCell ref="O62:O66"/>
    <mergeCell ref="R62:R66"/>
    <mergeCell ref="S62:S66"/>
    <mergeCell ref="O67:O71"/>
    <mergeCell ref="R67:R71"/>
    <mergeCell ref="S67:S71"/>
    <mergeCell ref="O72:O76"/>
    <mergeCell ref="R72:R76"/>
    <mergeCell ref="S72:S76"/>
    <mergeCell ref="O77:O81"/>
    <mergeCell ref="R77:R81"/>
    <mergeCell ref="S77:S81"/>
    <mergeCell ref="O82:O86"/>
    <mergeCell ref="R82:R86"/>
    <mergeCell ref="S82:S86"/>
    <mergeCell ref="O87:O91"/>
    <mergeCell ref="R87:R91"/>
    <mergeCell ref="S87:S91"/>
    <mergeCell ref="Q72:Q76"/>
    <mergeCell ref="P77:P81"/>
    <mergeCell ref="Q77:Q81"/>
    <mergeCell ref="P82:P86"/>
    <mergeCell ref="Q82:Q86"/>
    <mergeCell ref="P87:P91"/>
    <mergeCell ref="Q87:Q91"/>
    <mergeCell ref="Q67:Q71"/>
    <mergeCell ref="P72:P76"/>
    <mergeCell ref="O32:O36"/>
    <mergeCell ref="R32:R36"/>
    <mergeCell ref="S32:S36"/>
    <mergeCell ref="O37:O41"/>
    <mergeCell ref="R37:R41"/>
    <mergeCell ref="S37:S41"/>
    <mergeCell ref="O42:O46"/>
    <mergeCell ref="R42:R46"/>
    <mergeCell ref="S42:S46"/>
    <mergeCell ref="O47:O51"/>
    <mergeCell ref="R47:R51"/>
    <mergeCell ref="S47:S51"/>
    <mergeCell ref="O52:O56"/>
    <mergeCell ref="R52:R56"/>
    <mergeCell ref="S52:S56"/>
    <mergeCell ref="O57:O61"/>
    <mergeCell ref="R57:R61"/>
    <mergeCell ref="S57:S61"/>
    <mergeCell ref="O2:O6"/>
    <mergeCell ref="R2:R6"/>
    <mergeCell ref="S2:S6"/>
    <mergeCell ref="O7:O11"/>
    <mergeCell ref="R7:R11"/>
    <mergeCell ref="S7:S11"/>
    <mergeCell ref="O12:O16"/>
    <mergeCell ref="R12:R16"/>
    <mergeCell ref="S12:S16"/>
    <mergeCell ref="O17:O21"/>
    <mergeCell ref="R17:R21"/>
    <mergeCell ref="S17:S21"/>
    <mergeCell ref="O22:O26"/>
    <mergeCell ref="R22:R26"/>
    <mergeCell ref="S22:S26"/>
    <mergeCell ref="O27:O31"/>
    <mergeCell ref="R27:R31"/>
    <mergeCell ref="S27:S31"/>
    <mergeCell ref="D17:D21"/>
    <mergeCell ref="E17:E21"/>
    <mergeCell ref="F17:F21"/>
    <mergeCell ref="G17:G21"/>
    <mergeCell ref="H17:H21"/>
    <mergeCell ref="I17:I21"/>
    <mergeCell ref="J17:J21"/>
    <mergeCell ref="K17:K21"/>
    <mergeCell ref="L17:L21"/>
    <mergeCell ref="M17:M21"/>
    <mergeCell ref="N17:N21"/>
    <mergeCell ref="C382:C386"/>
    <mergeCell ref="C387:C391"/>
    <mergeCell ref="D382:D386"/>
    <mergeCell ref="E382:E386"/>
    <mergeCell ref="F382:F386"/>
    <mergeCell ref="G382:G386"/>
    <mergeCell ref="H382:H386"/>
    <mergeCell ref="I382:I386"/>
    <mergeCell ref="J382:J386"/>
    <mergeCell ref="K382:K386"/>
    <mergeCell ref="L382:L386"/>
    <mergeCell ref="M382:M386"/>
    <mergeCell ref="N382:N386"/>
    <mergeCell ref="D387:D391"/>
    <mergeCell ref="E387:E391"/>
    <mergeCell ref="F387:F391"/>
    <mergeCell ref="G387:G391"/>
    <mergeCell ref="H387:H391"/>
    <mergeCell ref="I387:I391"/>
    <mergeCell ref="C67:C71"/>
    <mergeCell ref="C72:C76"/>
    <mergeCell ref="C77:C81"/>
    <mergeCell ref="C82:C86"/>
    <mergeCell ref="C87:C91"/>
    <mergeCell ref="C92:C96"/>
    <mergeCell ref="C37:C41"/>
    <mergeCell ref="C42:C46"/>
    <mergeCell ref="C47:C51"/>
    <mergeCell ref="C52:C56"/>
    <mergeCell ref="C57:C61"/>
    <mergeCell ref="C62:C66"/>
    <mergeCell ref="C2:C6"/>
    <mergeCell ref="C7:C11"/>
    <mergeCell ref="C12:C16"/>
    <mergeCell ref="C22:C26"/>
    <mergeCell ref="C27:C31"/>
    <mergeCell ref="C32:C36"/>
    <mergeCell ref="C17:C21"/>
    <mergeCell ref="C157:C161"/>
    <mergeCell ref="C162:C166"/>
    <mergeCell ref="C167:C171"/>
    <mergeCell ref="C172:C176"/>
    <mergeCell ref="C177:C181"/>
    <mergeCell ref="C182:C186"/>
    <mergeCell ref="C127:C131"/>
    <mergeCell ref="C132:C136"/>
    <mergeCell ref="C137:C141"/>
    <mergeCell ref="C142:C146"/>
    <mergeCell ref="C147:C151"/>
    <mergeCell ref="C152:C156"/>
    <mergeCell ref="C97:C101"/>
    <mergeCell ref="C102:C106"/>
    <mergeCell ref="C107:C111"/>
    <mergeCell ref="C112:C116"/>
    <mergeCell ref="C117:C121"/>
    <mergeCell ref="C122:C126"/>
    <mergeCell ref="C247:C251"/>
    <mergeCell ref="C252:C256"/>
    <mergeCell ref="C257:C261"/>
    <mergeCell ref="C262:C266"/>
    <mergeCell ref="C267:C271"/>
    <mergeCell ref="C272:C276"/>
    <mergeCell ref="C217:C221"/>
    <mergeCell ref="C222:C226"/>
    <mergeCell ref="C227:C231"/>
    <mergeCell ref="C232:C236"/>
    <mergeCell ref="C237:C241"/>
    <mergeCell ref="C242:C246"/>
    <mergeCell ref="C187:C191"/>
    <mergeCell ref="C192:C196"/>
    <mergeCell ref="C197:C201"/>
    <mergeCell ref="C202:C206"/>
    <mergeCell ref="C207:C211"/>
    <mergeCell ref="C212:C216"/>
    <mergeCell ref="C337:C341"/>
    <mergeCell ref="C342:C346"/>
    <mergeCell ref="C347:C351"/>
    <mergeCell ref="C352:C356"/>
    <mergeCell ref="C357:C361"/>
    <mergeCell ref="C362:C366"/>
    <mergeCell ref="C307:C311"/>
    <mergeCell ref="C312:C316"/>
    <mergeCell ref="C317:C321"/>
    <mergeCell ref="C322:C326"/>
    <mergeCell ref="C327:C331"/>
    <mergeCell ref="C332:C336"/>
    <mergeCell ref="C277:C281"/>
    <mergeCell ref="C282:C286"/>
    <mergeCell ref="C287:C291"/>
    <mergeCell ref="C292:C296"/>
    <mergeCell ref="C297:C301"/>
    <mergeCell ref="C302:C306"/>
    <mergeCell ref="C487:C491"/>
    <mergeCell ref="C492:C496"/>
    <mergeCell ref="C437:C441"/>
    <mergeCell ref="C442:C446"/>
    <mergeCell ref="C447:C451"/>
    <mergeCell ref="C452:C456"/>
    <mergeCell ref="C457:C461"/>
    <mergeCell ref="C462:C466"/>
    <mergeCell ref="C407:C411"/>
    <mergeCell ref="C412:C416"/>
    <mergeCell ref="C417:C421"/>
    <mergeCell ref="C422:C426"/>
    <mergeCell ref="C427:C431"/>
    <mergeCell ref="C432:C436"/>
    <mergeCell ref="C367:C371"/>
    <mergeCell ref="C372:C376"/>
    <mergeCell ref="C377:C381"/>
    <mergeCell ref="C392:C396"/>
    <mergeCell ref="C397:C401"/>
    <mergeCell ref="C402:C406"/>
    <mergeCell ref="D37:D41"/>
    <mergeCell ref="D42:D46"/>
    <mergeCell ref="D47:D51"/>
    <mergeCell ref="D52:D56"/>
    <mergeCell ref="D57:D61"/>
    <mergeCell ref="D62:D66"/>
    <mergeCell ref="C557:C561"/>
    <mergeCell ref="C562:C566"/>
    <mergeCell ref="C567:C571"/>
    <mergeCell ref="C572:C576"/>
    <mergeCell ref="D2:D6"/>
    <mergeCell ref="D7:D11"/>
    <mergeCell ref="D12:D16"/>
    <mergeCell ref="D22:D26"/>
    <mergeCell ref="D27:D31"/>
    <mergeCell ref="D32:D36"/>
    <mergeCell ref="C527:C531"/>
    <mergeCell ref="C532:C536"/>
    <mergeCell ref="C537:C541"/>
    <mergeCell ref="C542:C546"/>
    <mergeCell ref="C547:C551"/>
    <mergeCell ref="C552:C556"/>
    <mergeCell ref="C497:C501"/>
    <mergeCell ref="C502:C506"/>
    <mergeCell ref="C507:C511"/>
    <mergeCell ref="C512:C516"/>
    <mergeCell ref="C517:C521"/>
    <mergeCell ref="C522:C526"/>
    <mergeCell ref="C467:C471"/>
    <mergeCell ref="C472:C476"/>
    <mergeCell ref="C477:C481"/>
    <mergeCell ref="C482:C486"/>
    <mergeCell ref="D127:D131"/>
    <mergeCell ref="D132:D136"/>
    <mergeCell ref="D137:D141"/>
    <mergeCell ref="D142:D146"/>
    <mergeCell ref="D147:D151"/>
    <mergeCell ref="D152:D156"/>
    <mergeCell ref="D97:D101"/>
    <mergeCell ref="D102:D106"/>
    <mergeCell ref="D107:D111"/>
    <mergeCell ref="D112:D116"/>
    <mergeCell ref="D117:D121"/>
    <mergeCell ref="D122:D126"/>
    <mergeCell ref="D67:D71"/>
    <mergeCell ref="D72:D76"/>
    <mergeCell ref="D77:D81"/>
    <mergeCell ref="D82:D86"/>
    <mergeCell ref="D87:D91"/>
    <mergeCell ref="D92:D96"/>
    <mergeCell ref="D217:D221"/>
    <mergeCell ref="D222:D226"/>
    <mergeCell ref="D227:D231"/>
    <mergeCell ref="D232:D236"/>
    <mergeCell ref="D237:D241"/>
    <mergeCell ref="D242:D246"/>
    <mergeCell ref="D187:D191"/>
    <mergeCell ref="D192:D196"/>
    <mergeCell ref="D197:D201"/>
    <mergeCell ref="D202:D206"/>
    <mergeCell ref="D207:D211"/>
    <mergeCell ref="D212:D216"/>
    <mergeCell ref="D157:D161"/>
    <mergeCell ref="D162:D166"/>
    <mergeCell ref="D167:D171"/>
    <mergeCell ref="D172:D176"/>
    <mergeCell ref="D177:D181"/>
    <mergeCell ref="D182:D186"/>
    <mergeCell ref="D307:D311"/>
    <mergeCell ref="D312:D316"/>
    <mergeCell ref="D317:D321"/>
    <mergeCell ref="D322:D326"/>
    <mergeCell ref="D327:D331"/>
    <mergeCell ref="D332:D336"/>
    <mergeCell ref="D277:D281"/>
    <mergeCell ref="D282:D286"/>
    <mergeCell ref="D287:D291"/>
    <mergeCell ref="D292:D296"/>
    <mergeCell ref="D297:D301"/>
    <mergeCell ref="D302:D306"/>
    <mergeCell ref="D247:D251"/>
    <mergeCell ref="D252:D256"/>
    <mergeCell ref="D257:D261"/>
    <mergeCell ref="D262:D266"/>
    <mergeCell ref="D267:D271"/>
    <mergeCell ref="D272:D276"/>
    <mergeCell ref="D457:D461"/>
    <mergeCell ref="D462:D466"/>
    <mergeCell ref="D407:D411"/>
    <mergeCell ref="D412:D416"/>
    <mergeCell ref="D417:D421"/>
    <mergeCell ref="D422:D426"/>
    <mergeCell ref="D427:D431"/>
    <mergeCell ref="D432:D436"/>
    <mergeCell ref="D367:D371"/>
    <mergeCell ref="D372:D376"/>
    <mergeCell ref="D377:D381"/>
    <mergeCell ref="D392:D396"/>
    <mergeCell ref="D397:D401"/>
    <mergeCell ref="D402:D406"/>
    <mergeCell ref="D337:D341"/>
    <mergeCell ref="D342:D346"/>
    <mergeCell ref="D347:D351"/>
    <mergeCell ref="D352:D356"/>
    <mergeCell ref="D357:D361"/>
    <mergeCell ref="D362:D366"/>
    <mergeCell ref="D557:D561"/>
    <mergeCell ref="D562:D566"/>
    <mergeCell ref="D567:D571"/>
    <mergeCell ref="D572:D576"/>
    <mergeCell ref="E2:E6"/>
    <mergeCell ref="E7:E11"/>
    <mergeCell ref="E12:E16"/>
    <mergeCell ref="E22:E26"/>
    <mergeCell ref="E27:E31"/>
    <mergeCell ref="E32:E36"/>
    <mergeCell ref="D527:D531"/>
    <mergeCell ref="D532:D536"/>
    <mergeCell ref="D537:D541"/>
    <mergeCell ref="D542:D546"/>
    <mergeCell ref="D547:D551"/>
    <mergeCell ref="D552:D556"/>
    <mergeCell ref="D497:D501"/>
    <mergeCell ref="D502:D506"/>
    <mergeCell ref="D507:D511"/>
    <mergeCell ref="D512:D516"/>
    <mergeCell ref="D517:D521"/>
    <mergeCell ref="D522:D526"/>
    <mergeCell ref="D467:D471"/>
    <mergeCell ref="D472:D476"/>
    <mergeCell ref="D477:D481"/>
    <mergeCell ref="D482:D486"/>
    <mergeCell ref="D487:D491"/>
    <mergeCell ref="D492:D496"/>
    <mergeCell ref="D437:D441"/>
    <mergeCell ref="D442:D446"/>
    <mergeCell ref="D447:D451"/>
    <mergeCell ref="D452:D456"/>
    <mergeCell ref="E97:E101"/>
    <mergeCell ref="E102:E106"/>
    <mergeCell ref="E107:E111"/>
    <mergeCell ref="E112:E116"/>
    <mergeCell ref="E117:E121"/>
    <mergeCell ref="E122:E126"/>
    <mergeCell ref="E67:E71"/>
    <mergeCell ref="E72:E76"/>
    <mergeCell ref="E77:E81"/>
    <mergeCell ref="E82:E86"/>
    <mergeCell ref="E87:E91"/>
    <mergeCell ref="E92:E96"/>
    <mergeCell ref="E37:E41"/>
    <mergeCell ref="E42:E46"/>
    <mergeCell ref="E47:E51"/>
    <mergeCell ref="E52:E56"/>
    <mergeCell ref="E57:E61"/>
    <mergeCell ref="E62:E66"/>
    <mergeCell ref="E187:E191"/>
    <mergeCell ref="E192:E196"/>
    <mergeCell ref="E197:E201"/>
    <mergeCell ref="E202:E206"/>
    <mergeCell ref="E207:E211"/>
    <mergeCell ref="E212:E216"/>
    <mergeCell ref="E157:E161"/>
    <mergeCell ref="E162:E166"/>
    <mergeCell ref="E167:E171"/>
    <mergeCell ref="E172:E176"/>
    <mergeCell ref="E177:E181"/>
    <mergeCell ref="E182:E186"/>
    <mergeCell ref="E127:E131"/>
    <mergeCell ref="E132:E136"/>
    <mergeCell ref="E137:E141"/>
    <mergeCell ref="E142:E146"/>
    <mergeCell ref="E147:E151"/>
    <mergeCell ref="E152:E156"/>
    <mergeCell ref="E277:E281"/>
    <mergeCell ref="E282:E286"/>
    <mergeCell ref="E287:E291"/>
    <mergeCell ref="E292:E296"/>
    <mergeCell ref="E297:E301"/>
    <mergeCell ref="E302:E306"/>
    <mergeCell ref="E247:E251"/>
    <mergeCell ref="E252:E256"/>
    <mergeCell ref="E257:E261"/>
    <mergeCell ref="E262:E266"/>
    <mergeCell ref="E267:E271"/>
    <mergeCell ref="E272:E276"/>
    <mergeCell ref="E217:E221"/>
    <mergeCell ref="E222:E226"/>
    <mergeCell ref="E227:E231"/>
    <mergeCell ref="E232:E236"/>
    <mergeCell ref="E237:E241"/>
    <mergeCell ref="E242:E246"/>
    <mergeCell ref="E367:E371"/>
    <mergeCell ref="E372:E376"/>
    <mergeCell ref="E377:E381"/>
    <mergeCell ref="E392:E396"/>
    <mergeCell ref="E397:E401"/>
    <mergeCell ref="E402:E406"/>
    <mergeCell ref="E337:E341"/>
    <mergeCell ref="E342:E346"/>
    <mergeCell ref="E347:E351"/>
    <mergeCell ref="E352:E356"/>
    <mergeCell ref="E357:E361"/>
    <mergeCell ref="E362:E366"/>
    <mergeCell ref="E307:E311"/>
    <mergeCell ref="E312:E316"/>
    <mergeCell ref="E317:E321"/>
    <mergeCell ref="E322:E326"/>
    <mergeCell ref="E327:E331"/>
    <mergeCell ref="E332:E336"/>
    <mergeCell ref="E517:E521"/>
    <mergeCell ref="E522:E526"/>
    <mergeCell ref="E467:E471"/>
    <mergeCell ref="E472:E476"/>
    <mergeCell ref="E477:E481"/>
    <mergeCell ref="E482:E486"/>
    <mergeCell ref="E487:E491"/>
    <mergeCell ref="E492:E496"/>
    <mergeCell ref="E437:E441"/>
    <mergeCell ref="E442:E446"/>
    <mergeCell ref="E447:E451"/>
    <mergeCell ref="E452:E456"/>
    <mergeCell ref="E457:E461"/>
    <mergeCell ref="E462:E466"/>
    <mergeCell ref="E407:E411"/>
    <mergeCell ref="E412:E416"/>
    <mergeCell ref="E417:E421"/>
    <mergeCell ref="E422:E426"/>
    <mergeCell ref="E427:E431"/>
    <mergeCell ref="E432:E436"/>
    <mergeCell ref="F67:F71"/>
    <mergeCell ref="F72:F76"/>
    <mergeCell ref="F77:F81"/>
    <mergeCell ref="F82:F86"/>
    <mergeCell ref="F87:F91"/>
    <mergeCell ref="F92:F96"/>
    <mergeCell ref="F37:F41"/>
    <mergeCell ref="F42:F46"/>
    <mergeCell ref="F47:F51"/>
    <mergeCell ref="F52:F56"/>
    <mergeCell ref="F57:F61"/>
    <mergeCell ref="F62:F66"/>
    <mergeCell ref="E557:E561"/>
    <mergeCell ref="E562:E566"/>
    <mergeCell ref="E567:E571"/>
    <mergeCell ref="E572:E576"/>
    <mergeCell ref="F2:F6"/>
    <mergeCell ref="F7:F11"/>
    <mergeCell ref="F12:F16"/>
    <mergeCell ref="F22:F26"/>
    <mergeCell ref="F27:F31"/>
    <mergeCell ref="F32:F36"/>
    <mergeCell ref="E527:E531"/>
    <mergeCell ref="E532:E536"/>
    <mergeCell ref="E537:E541"/>
    <mergeCell ref="E542:E546"/>
    <mergeCell ref="E547:E551"/>
    <mergeCell ref="E552:E556"/>
    <mergeCell ref="E497:E501"/>
    <mergeCell ref="E502:E506"/>
    <mergeCell ref="E507:E511"/>
    <mergeCell ref="E512:E516"/>
    <mergeCell ref="F157:F161"/>
    <mergeCell ref="F162:F166"/>
    <mergeCell ref="F167:F171"/>
    <mergeCell ref="F172:F176"/>
    <mergeCell ref="F177:F181"/>
    <mergeCell ref="F182:F186"/>
    <mergeCell ref="F127:F131"/>
    <mergeCell ref="F132:F136"/>
    <mergeCell ref="F137:F141"/>
    <mergeCell ref="F142:F146"/>
    <mergeCell ref="F147:F151"/>
    <mergeCell ref="F152:F156"/>
    <mergeCell ref="F97:F101"/>
    <mergeCell ref="F102:F106"/>
    <mergeCell ref="F107:F111"/>
    <mergeCell ref="F112:F116"/>
    <mergeCell ref="F117:F121"/>
    <mergeCell ref="F122:F126"/>
    <mergeCell ref="F247:F251"/>
    <mergeCell ref="F252:F256"/>
    <mergeCell ref="F257:F261"/>
    <mergeCell ref="F262:F266"/>
    <mergeCell ref="F267:F271"/>
    <mergeCell ref="F272:F276"/>
    <mergeCell ref="F217:F221"/>
    <mergeCell ref="F222:F226"/>
    <mergeCell ref="F227:F231"/>
    <mergeCell ref="F232:F236"/>
    <mergeCell ref="F237:F241"/>
    <mergeCell ref="F242:F246"/>
    <mergeCell ref="F187:F191"/>
    <mergeCell ref="F192:F196"/>
    <mergeCell ref="F197:F201"/>
    <mergeCell ref="F202:F206"/>
    <mergeCell ref="F207:F211"/>
    <mergeCell ref="F212:F216"/>
    <mergeCell ref="F337:F341"/>
    <mergeCell ref="F342:F346"/>
    <mergeCell ref="F347:F351"/>
    <mergeCell ref="F352:F356"/>
    <mergeCell ref="F357:F361"/>
    <mergeCell ref="F362:F366"/>
    <mergeCell ref="F307:F311"/>
    <mergeCell ref="F312:F316"/>
    <mergeCell ref="F317:F321"/>
    <mergeCell ref="F322:F326"/>
    <mergeCell ref="F327:F331"/>
    <mergeCell ref="F332:F336"/>
    <mergeCell ref="F277:F281"/>
    <mergeCell ref="F282:F286"/>
    <mergeCell ref="F287:F291"/>
    <mergeCell ref="F292:F296"/>
    <mergeCell ref="F297:F301"/>
    <mergeCell ref="F302:F306"/>
    <mergeCell ref="F487:F491"/>
    <mergeCell ref="F492:F496"/>
    <mergeCell ref="F437:F441"/>
    <mergeCell ref="F442:F446"/>
    <mergeCell ref="F447:F451"/>
    <mergeCell ref="F452:F456"/>
    <mergeCell ref="F457:F461"/>
    <mergeCell ref="F462:F466"/>
    <mergeCell ref="F407:F411"/>
    <mergeCell ref="F412:F416"/>
    <mergeCell ref="F417:F421"/>
    <mergeCell ref="F422:F426"/>
    <mergeCell ref="F427:F431"/>
    <mergeCell ref="F432:F436"/>
    <mergeCell ref="F367:F371"/>
    <mergeCell ref="F372:F376"/>
    <mergeCell ref="F377:F381"/>
    <mergeCell ref="F392:F396"/>
    <mergeCell ref="F397:F401"/>
    <mergeCell ref="F402:F406"/>
    <mergeCell ref="G67:G71"/>
    <mergeCell ref="G72:G76"/>
    <mergeCell ref="G77:G81"/>
    <mergeCell ref="G82:G86"/>
    <mergeCell ref="G87:G91"/>
    <mergeCell ref="G92:G96"/>
    <mergeCell ref="G37:G41"/>
    <mergeCell ref="G42:G46"/>
    <mergeCell ref="G47:G51"/>
    <mergeCell ref="G52:G56"/>
    <mergeCell ref="G57:G61"/>
    <mergeCell ref="G62:G66"/>
    <mergeCell ref="F557:F561"/>
    <mergeCell ref="F562:F566"/>
    <mergeCell ref="F567:F571"/>
    <mergeCell ref="F572:F576"/>
    <mergeCell ref="F527:F531"/>
    <mergeCell ref="F532:F536"/>
    <mergeCell ref="F537:F541"/>
    <mergeCell ref="F542:F546"/>
    <mergeCell ref="F547:F551"/>
    <mergeCell ref="F552:F556"/>
    <mergeCell ref="F497:F501"/>
    <mergeCell ref="F502:F506"/>
    <mergeCell ref="F507:F511"/>
    <mergeCell ref="F512:F516"/>
    <mergeCell ref="F517:F521"/>
    <mergeCell ref="F522:F526"/>
    <mergeCell ref="F467:F471"/>
    <mergeCell ref="F472:F476"/>
    <mergeCell ref="F477:F481"/>
    <mergeCell ref="F482:F486"/>
    <mergeCell ref="G157:G161"/>
    <mergeCell ref="G162:G166"/>
    <mergeCell ref="G167:G171"/>
    <mergeCell ref="G172:G176"/>
    <mergeCell ref="G177:G181"/>
    <mergeCell ref="G182:G186"/>
    <mergeCell ref="G127:G131"/>
    <mergeCell ref="G132:G136"/>
    <mergeCell ref="G137:G141"/>
    <mergeCell ref="G142:G146"/>
    <mergeCell ref="G147:G151"/>
    <mergeCell ref="G152:G156"/>
    <mergeCell ref="G97:G101"/>
    <mergeCell ref="G102:G106"/>
    <mergeCell ref="G107:G111"/>
    <mergeCell ref="G112:G116"/>
    <mergeCell ref="G117:G121"/>
    <mergeCell ref="G122:G126"/>
    <mergeCell ref="G247:G251"/>
    <mergeCell ref="G252:G256"/>
    <mergeCell ref="G257:G261"/>
    <mergeCell ref="G262:G266"/>
    <mergeCell ref="G267:G271"/>
    <mergeCell ref="G272:G276"/>
    <mergeCell ref="G217:G221"/>
    <mergeCell ref="G222:G226"/>
    <mergeCell ref="G227:G231"/>
    <mergeCell ref="G232:G236"/>
    <mergeCell ref="G237:G241"/>
    <mergeCell ref="G242:G246"/>
    <mergeCell ref="G187:G191"/>
    <mergeCell ref="G192:G196"/>
    <mergeCell ref="G197:G201"/>
    <mergeCell ref="G202:G206"/>
    <mergeCell ref="G207:G211"/>
    <mergeCell ref="G212:G216"/>
    <mergeCell ref="G337:G341"/>
    <mergeCell ref="G342:G346"/>
    <mergeCell ref="G347:G351"/>
    <mergeCell ref="G352:G356"/>
    <mergeCell ref="G357:G361"/>
    <mergeCell ref="G362:G366"/>
    <mergeCell ref="G307:G311"/>
    <mergeCell ref="G312:G316"/>
    <mergeCell ref="G317:G321"/>
    <mergeCell ref="G322:G326"/>
    <mergeCell ref="G327:G331"/>
    <mergeCell ref="G332:G336"/>
    <mergeCell ref="G277:G281"/>
    <mergeCell ref="G282:G286"/>
    <mergeCell ref="G287:G291"/>
    <mergeCell ref="G292:G296"/>
    <mergeCell ref="G297:G301"/>
    <mergeCell ref="G302:G306"/>
    <mergeCell ref="G487:G491"/>
    <mergeCell ref="G492:G496"/>
    <mergeCell ref="G437:G441"/>
    <mergeCell ref="G442:G446"/>
    <mergeCell ref="G447:G451"/>
    <mergeCell ref="G452:G456"/>
    <mergeCell ref="G457:G461"/>
    <mergeCell ref="G462:G466"/>
    <mergeCell ref="G407:G411"/>
    <mergeCell ref="G412:G416"/>
    <mergeCell ref="G417:G421"/>
    <mergeCell ref="G422:G426"/>
    <mergeCell ref="G427:G431"/>
    <mergeCell ref="G432:G436"/>
    <mergeCell ref="G367:G371"/>
    <mergeCell ref="G372:G376"/>
    <mergeCell ref="G377:G381"/>
    <mergeCell ref="G392:G396"/>
    <mergeCell ref="G397:G401"/>
    <mergeCell ref="G402:G406"/>
    <mergeCell ref="H37:H41"/>
    <mergeCell ref="H42:H46"/>
    <mergeCell ref="H47:H51"/>
    <mergeCell ref="H52:H56"/>
    <mergeCell ref="H57:H61"/>
    <mergeCell ref="H62:H66"/>
    <mergeCell ref="G557:G561"/>
    <mergeCell ref="G562:G566"/>
    <mergeCell ref="G567:G571"/>
    <mergeCell ref="G572:G576"/>
    <mergeCell ref="H2:H6"/>
    <mergeCell ref="H7:H11"/>
    <mergeCell ref="H12:H16"/>
    <mergeCell ref="H22:H26"/>
    <mergeCell ref="H27:H31"/>
    <mergeCell ref="H32:H36"/>
    <mergeCell ref="G527:G531"/>
    <mergeCell ref="G532:G536"/>
    <mergeCell ref="G537:G541"/>
    <mergeCell ref="G542:G546"/>
    <mergeCell ref="G547:G551"/>
    <mergeCell ref="G552:G556"/>
    <mergeCell ref="G497:G501"/>
    <mergeCell ref="G502:G506"/>
    <mergeCell ref="G507:G511"/>
    <mergeCell ref="G512:G516"/>
    <mergeCell ref="G517:G521"/>
    <mergeCell ref="G522:G526"/>
    <mergeCell ref="G467:G471"/>
    <mergeCell ref="G472:G476"/>
    <mergeCell ref="G477:G481"/>
    <mergeCell ref="G482:G486"/>
    <mergeCell ref="H127:H131"/>
    <mergeCell ref="H132:H136"/>
    <mergeCell ref="H137:H141"/>
    <mergeCell ref="H142:H146"/>
    <mergeCell ref="H147:H151"/>
    <mergeCell ref="H152:H156"/>
    <mergeCell ref="H97:H101"/>
    <mergeCell ref="H102:H106"/>
    <mergeCell ref="H107:H111"/>
    <mergeCell ref="H112:H116"/>
    <mergeCell ref="H117:H121"/>
    <mergeCell ref="H122:H126"/>
    <mergeCell ref="H67:H71"/>
    <mergeCell ref="H72:H76"/>
    <mergeCell ref="H77:H81"/>
    <mergeCell ref="H82:H86"/>
    <mergeCell ref="H87:H91"/>
    <mergeCell ref="H92:H96"/>
    <mergeCell ref="H217:H221"/>
    <mergeCell ref="H222:H226"/>
    <mergeCell ref="H227:H231"/>
    <mergeCell ref="H232:H236"/>
    <mergeCell ref="H237:H241"/>
    <mergeCell ref="H242:H246"/>
    <mergeCell ref="H187:H191"/>
    <mergeCell ref="H192:H196"/>
    <mergeCell ref="H197:H201"/>
    <mergeCell ref="H202:H206"/>
    <mergeCell ref="H207:H211"/>
    <mergeCell ref="H212:H216"/>
    <mergeCell ref="H157:H161"/>
    <mergeCell ref="H162:H166"/>
    <mergeCell ref="H167:H171"/>
    <mergeCell ref="H172:H176"/>
    <mergeCell ref="H177:H181"/>
    <mergeCell ref="H182:H186"/>
    <mergeCell ref="H307:H311"/>
    <mergeCell ref="H312:H316"/>
    <mergeCell ref="H317:H321"/>
    <mergeCell ref="H322:H326"/>
    <mergeCell ref="H327:H331"/>
    <mergeCell ref="H332:H336"/>
    <mergeCell ref="H277:H281"/>
    <mergeCell ref="H282:H286"/>
    <mergeCell ref="H287:H291"/>
    <mergeCell ref="H292:H296"/>
    <mergeCell ref="H297:H301"/>
    <mergeCell ref="H302:H306"/>
    <mergeCell ref="H247:H251"/>
    <mergeCell ref="H252:H256"/>
    <mergeCell ref="H257:H261"/>
    <mergeCell ref="H262:H266"/>
    <mergeCell ref="H267:H271"/>
    <mergeCell ref="H272:H276"/>
    <mergeCell ref="H457:H461"/>
    <mergeCell ref="H462:H466"/>
    <mergeCell ref="H407:H411"/>
    <mergeCell ref="H412:H416"/>
    <mergeCell ref="H417:H421"/>
    <mergeCell ref="H422:H426"/>
    <mergeCell ref="H427:H431"/>
    <mergeCell ref="H432:H436"/>
    <mergeCell ref="H367:H371"/>
    <mergeCell ref="H372:H376"/>
    <mergeCell ref="H377:H381"/>
    <mergeCell ref="H392:H396"/>
    <mergeCell ref="H397:H401"/>
    <mergeCell ref="H402:H406"/>
    <mergeCell ref="H337:H341"/>
    <mergeCell ref="H342:H346"/>
    <mergeCell ref="H347:H351"/>
    <mergeCell ref="H352:H356"/>
    <mergeCell ref="H357:H361"/>
    <mergeCell ref="H362:H366"/>
    <mergeCell ref="H557:H561"/>
    <mergeCell ref="H562:H566"/>
    <mergeCell ref="H567:H571"/>
    <mergeCell ref="H572:H576"/>
    <mergeCell ref="G32:G36"/>
    <mergeCell ref="G2:G6"/>
    <mergeCell ref="G7:G11"/>
    <mergeCell ref="G12:G16"/>
    <mergeCell ref="G22:G26"/>
    <mergeCell ref="G27:G31"/>
    <mergeCell ref="H527:H531"/>
    <mergeCell ref="H532:H536"/>
    <mergeCell ref="H537:H541"/>
    <mergeCell ref="H542:H546"/>
    <mergeCell ref="H547:H551"/>
    <mergeCell ref="H552:H556"/>
    <mergeCell ref="H497:H501"/>
    <mergeCell ref="H502:H506"/>
    <mergeCell ref="H507:H511"/>
    <mergeCell ref="H512:H516"/>
    <mergeCell ref="H517:H521"/>
    <mergeCell ref="H522:H526"/>
    <mergeCell ref="H467:H471"/>
    <mergeCell ref="H472:H476"/>
    <mergeCell ref="H477:H481"/>
    <mergeCell ref="H482:H486"/>
    <mergeCell ref="H487:H491"/>
    <mergeCell ref="H492:H496"/>
    <mergeCell ref="H437:H441"/>
    <mergeCell ref="H442:H446"/>
    <mergeCell ref="H447:H451"/>
    <mergeCell ref="H452:H456"/>
    <mergeCell ref="K22:K26"/>
    <mergeCell ref="N22:N26"/>
    <mergeCell ref="K27:K31"/>
    <mergeCell ref="N27:N31"/>
    <mergeCell ref="K32:K36"/>
    <mergeCell ref="N32:N36"/>
    <mergeCell ref="L32:L36"/>
    <mergeCell ref="M32:M36"/>
    <mergeCell ref="K2:K6"/>
    <mergeCell ref="N2:N6"/>
    <mergeCell ref="K7:K11"/>
    <mergeCell ref="N7:N11"/>
    <mergeCell ref="K12:K16"/>
    <mergeCell ref="N12:N16"/>
    <mergeCell ref="L2:L6"/>
    <mergeCell ref="M2:M6"/>
    <mergeCell ref="L7:L11"/>
    <mergeCell ref="M7:M11"/>
    <mergeCell ref="L12:L16"/>
    <mergeCell ref="M12:M16"/>
    <mergeCell ref="L22:L26"/>
    <mergeCell ref="M22:M26"/>
    <mergeCell ref="L27:L31"/>
    <mergeCell ref="M27:M31"/>
    <mergeCell ref="K52:K56"/>
    <mergeCell ref="N52:N56"/>
    <mergeCell ref="K57:K61"/>
    <mergeCell ref="N57:N61"/>
    <mergeCell ref="K62:K66"/>
    <mergeCell ref="N62:N66"/>
    <mergeCell ref="L62:L66"/>
    <mergeCell ref="M62:M66"/>
    <mergeCell ref="K37:K41"/>
    <mergeCell ref="N37:N41"/>
    <mergeCell ref="K42:K46"/>
    <mergeCell ref="N42:N46"/>
    <mergeCell ref="K47:K51"/>
    <mergeCell ref="N47:N51"/>
    <mergeCell ref="L37:L41"/>
    <mergeCell ref="M37:M41"/>
    <mergeCell ref="L42:L46"/>
    <mergeCell ref="M42:M46"/>
    <mergeCell ref="L47:L51"/>
    <mergeCell ref="M47:M51"/>
    <mergeCell ref="L52:L56"/>
    <mergeCell ref="M52:M56"/>
    <mergeCell ref="L57:L61"/>
    <mergeCell ref="M57:M61"/>
    <mergeCell ref="K82:K86"/>
    <mergeCell ref="N82:N86"/>
    <mergeCell ref="K87:K91"/>
    <mergeCell ref="N87:N91"/>
    <mergeCell ref="K92:K96"/>
    <mergeCell ref="N92:N96"/>
    <mergeCell ref="L92:L96"/>
    <mergeCell ref="M92:M96"/>
    <mergeCell ref="K67:K71"/>
    <mergeCell ref="N67:N71"/>
    <mergeCell ref="K72:K76"/>
    <mergeCell ref="N72:N76"/>
    <mergeCell ref="K77:K81"/>
    <mergeCell ref="N77:N81"/>
    <mergeCell ref="L67:L71"/>
    <mergeCell ref="M67:M71"/>
    <mergeCell ref="L72:L76"/>
    <mergeCell ref="M72:M76"/>
    <mergeCell ref="L77:L81"/>
    <mergeCell ref="M77:M81"/>
    <mergeCell ref="L82:L86"/>
    <mergeCell ref="M82:M86"/>
    <mergeCell ref="L87:L91"/>
    <mergeCell ref="M87:M91"/>
    <mergeCell ref="K112:K116"/>
    <mergeCell ref="N112:N116"/>
    <mergeCell ref="K117:K121"/>
    <mergeCell ref="N117:N121"/>
    <mergeCell ref="K122:K126"/>
    <mergeCell ref="N122:N126"/>
    <mergeCell ref="L122:L126"/>
    <mergeCell ref="M122:M126"/>
    <mergeCell ref="K97:K101"/>
    <mergeCell ref="N97:N101"/>
    <mergeCell ref="K102:K106"/>
    <mergeCell ref="N102:N106"/>
    <mergeCell ref="K107:K111"/>
    <mergeCell ref="N107:N111"/>
    <mergeCell ref="L97:L101"/>
    <mergeCell ref="M97:M101"/>
    <mergeCell ref="L102:L106"/>
    <mergeCell ref="M102:M106"/>
    <mergeCell ref="L107:L111"/>
    <mergeCell ref="M107:M111"/>
    <mergeCell ref="L112:L116"/>
    <mergeCell ref="M112:M116"/>
    <mergeCell ref="L117:L121"/>
    <mergeCell ref="M117:M121"/>
    <mergeCell ref="K142:K146"/>
    <mergeCell ref="N142:N146"/>
    <mergeCell ref="K147:K151"/>
    <mergeCell ref="N147:N151"/>
    <mergeCell ref="K152:K156"/>
    <mergeCell ref="N152:N156"/>
    <mergeCell ref="L152:L156"/>
    <mergeCell ref="M152:M156"/>
    <mergeCell ref="K127:K131"/>
    <mergeCell ref="N127:N131"/>
    <mergeCell ref="K132:K136"/>
    <mergeCell ref="N132:N136"/>
    <mergeCell ref="K137:K141"/>
    <mergeCell ref="N137:N141"/>
    <mergeCell ref="L127:L131"/>
    <mergeCell ref="M127:M131"/>
    <mergeCell ref="L132:L136"/>
    <mergeCell ref="M132:M136"/>
    <mergeCell ref="L137:L141"/>
    <mergeCell ref="M137:M141"/>
    <mergeCell ref="L142:L146"/>
    <mergeCell ref="M142:M146"/>
    <mergeCell ref="L147:L151"/>
    <mergeCell ref="M147:M151"/>
    <mergeCell ref="K172:K176"/>
    <mergeCell ref="N172:N176"/>
    <mergeCell ref="K177:K181"/>
    <mergeCell ref="N177:N181"/>
    <mergeCell ref="K182:K186"/>
    <mergeCell ref="N182:N186"/>
    <mergeCell ref="L182:L186"/>
    <mergeCell ref="M182:M186"/>
    <mergeCell ref="K157:K161"/>
    <mergeCell ref="N157:N161"/>
    <mergeCell ref="K162:K166"/>
    <mergeCell ref="N162:N166"/>
    <mergeCell ref="K167:K171"/>
    <mergeCell ref="N167:N171"/>
    <mergeCell ref="L157:L161"/>
    <mergeCell ref="M157:M161"/>
    <mergeCell ref="L162:L166"/>
    <mergeCell ref="M162:M166"/>
    <mergeCell ref="L167:L171"/>
    <mergeCell ref="M167:M171"/>
    <mergeCell ref="L172:L176"/>
    <mergeCell ref="M172:M176"/>
    <mergeCell ref="L177:L181"/>
    <mergeCell ref="M177:M181"/>
    <mergeCell ref="K202:K206"/>
    <mergeCell ref="N202:N206"/>
    <mergeCell ref="K207:K211"/>
    <mergeCell ref="N207:N211"/>
    <mergeCell ref="K212:K216"/>
    <mergeCell ref="N212:N216"/>
    <mergeCell ref="L212:L216"/>
    <mergeCell ref="M212:M216"/>
    <mergeCell ref="K187:K191"/>
    <mergeCell ref="N187:N191"/>
    <mergeCell ref="K192:K196"/>
    <mergeCell ref="N192:N196"/>
    <mergeCell ref="K197:K201"/>
    <mergeCell ref="N197:N201"/>
    <mergeCell ref="L187:L191"/>
    <mergeCell ref="M187:M191"/>
    <mergeCell ref="L192:L196"/>
    <mergeCell ref="M192:M196"/>
    <mergeCell ref="L197:L201"/>
    <mergeCell ref="M197:M201"/>
    <mergeCell ref="L202:L206"/>
    <mergeCell ref="M202:M206"/>
    <mergeCell ref="L207:L211"/>
    <mergeCell ref="M207:M211"/>
    <mergeCell ref="K232:K236"/>
    <mergeCell ref="N232:N236"/>
    <mergeCell ref="K237:K241"/>
    <mergeCell ref="N237:N241"/>
    <mergeCell ref="K242:K246"/>
    <mergeCell ref="N242:N246"/>
    <mergeCell ref="L242:L246"/>
    <mergeCell ref="M242:M246"/>
    <mergeCell ref="K217:K221"/>
    <mergeCell ref="N217:N221"/>
    <mergeCell ref="K222:K226"/>
    <mergeCell ref="N222:N226"/>
    <mergeCell ref="K227:K231"/>
    <mergeCell ref="N227:N231"/>
    <mergeCell ref="L217:L221"/>
    <mergeCell ref="M217:M221"/>
    <mergeCell ref="L222:L226"/>
    <mergeCell ref="M222:M226"/>
    <mergeCell ref="L227:L231"/>
    <mergeCell ref="M227:M231"/>
    <mergeCell ref="L232:L236"/>
    <mergeCell ref="M232:M236"/>
    <mergeCell ref="L237:L241"/>
    <mergeCell ref="M237:M241"/>
    <mergeCell ref="K262:K266"/>
    <mergeCell ref="N262:N266"/>
    <mergeCell ref="K267:K271"/>
    <mergeCell ref="N267:N271"/>
    <mergeCell ref="K272:K276"/>
    <mergeCell ref="N272:N276"/>
    <mergeCell ref="L272:L276"/>
    <mergeCell ref="M272:M276"/>
    <mergeCell ref="K247:K251"/>
    <mergeCell ref="N247:N251"/>
    <mergeCell ref="K252:K256"/>
    <mergeCell ref="N252:N256"/>
    <mergeCell ref="K257:K261"/>
    <mergeCell ref="N257:N261"/>
    <mergeCell ref="L247:L251"/>
    <mergeCell ref="M247:M251"/>
    <mergeCell ref="L252:L256"/>
    <mergeCell ref="M252:M256"/>
    <mergeCell ref="L257:L261"/>
    <mergeCell ref="M257:M261"/>
    <mergeCell ref="L262:L266"/>
    <mergeCell ref="M262:M266"/>
    <mergeCell ref="L267:L271"/>
    <mergeCell ref="M267:M271"/>
    <mergeCell ref="K292:K296"/>
    <mergeCell ref="N292:N296"/>
    <mergeCell ref="K297:K301"/>
    <mergeCell ref="N297:N301"/>
    <mergeCell ref="K302:K306"/>
    <mergeCell ref="N302:N306"/>
    <mergeCell ref="L302:L306"/>
    <mergeCell ref="M302:M306"/>
    <mergeCell ref="K277:K281"/>
    <mergeCell ref="N277:N281"/>
    <mergeCell ref="K282:K286"/>
    <mergeCell ref="N282:N286"/>
    <mergeCell ref="K287:K291"/>
    <mergeCell ref="N287:N291"/>
    <mergeCell ref="L277:L281"/>
    <mergeCell ref="M277:M281"/>
    <mergeCell ref="L282:L286"/>
    <mergeCell ref="M282:M286"/>
    <mergeCell ref="L287:L291"/>
    <mergeCell ref="M287:M291"/>
    <mergeCell ref="L292:L296"/>
    <mergeCell ref="M292:M296"/>
    <mergeCell ref="L297:L301"/>
    <mergeCell ref="M297:M301"/>
    <mergeCell ref="K322:K326"/>
    <mergeCell ref="N322:N326"/>
    <mergeCell ref="K327:K331"/>
    <mergeCell ref="N327:N331"/>
    <mergeCell ref="K332:K336"/>
    <mergeCell ref="N332:N336"/>
    <mergeCell ref="L332:L336"/>
    <mergeCell ref="M332:M336"/>
    <mergeCell ref="K307:K311"/>
    <mergeCell ref="N307:N311"/>
    <mergeCell ref="K312:K316"/>
    <mergeCell ref="N312:N316"/>
    <mergeCell ref="K317:K321"/>
    <mergeCell ref="N317:N321"/>
    <mergeCell ref="L307:L311"/>
    <mergeCell ref="M307:M311"/>
    <mergeCell ref="L312:L316"/>
    <mergeCell ref="M312:M316"/>
    <mergeCell ref="L317:L321"/>
    <mergeCell ref="M317:M321"/>
    <mergeCell ref="L322:L326"/>
    <mergeCell ref="M322:M326"/>
    <mergeCell ref="L327:L331"/>
    <mergeCell ref="M327:M331"/>
    <mergeCell ref="K352:K356"/>
    <mergeCell ref="N352:N356"/>
    <mergeCell ref="K357:K361"/>
    <mergeCell ref="N357:N361"/>
    <mergeCell ref="K362:K366"/>
    <mergeCell ref="N362:N366"/>
    <mergeCell ref="L362:L366"/>
    <mergeCell ref="M362:M366"/>
    <mergeCell ref="K337:K341"/>
    <mergeCell ref="N337:N341"/>
    <mergeCell ref="K342:K346"/>
    <mergeCell ref="N342:N346"/>
    <mergeCell ref="K347:K351"/>
    <mergeCell ref="N347:N351"/>
    <mergeCell ref="L337:L341"/>
    <mergeCell ref="M337:M341"/>
    <mergeCell ref="L342:L346"/>
    <mergeCell ref="M342:M346"/>
    <mergeCell ref="L347:L351"/>
    <mergeCell ref="M347:M351"/>
    <mergeCell ref="L352:L356"/>
    <mergeCell ref="M352:M356"/>
    <mergeCell ref="L357:L361"/>
    <mergeCell ref="M357:M361"/>
    <mergeCell ref="K392:K396"/>
    <mergeCell ref="N392:N396"/>
    <mergeCell ref="K397:K401"/>
    <mergeCell ref="N397:N401"/>
    <mergeCell ref="K402:K406"/>
    <mergeCell ref="N402:N406"/>
    <mergeCell ref="L402:L406"/>
    <mergeCell ref="M402:M406"/>
    <mergeCell ref="K367:K371"/>
    <mergeCell ref="N367:N371"/>
    <mergeCell ref="K372:K376"/>
    <mergeCell ref="N372:N376"/>
    <mergeCell ref="K377:K381"/>
    <mergeCell ref="N377:N381"/>
    <mergeCell ref="L367:L371"/>
    <mergeCell ref="M367:M371"/>
    <mergeCell ref="L372:L376"/>
    <mergeCell ref="M372:M376"/>
    <mergeCell ref="L377:L381"/>
    <mergeCell ref="M377:M381"/>
    <mergeCell ref="L392:L396"/>
    <mergeCell ref="M392:M396"/>
    <mergeCell ref="L397:L401"/>
    <mergeCell ref="M397:M401"/>
    <mergeCell ref="K387:K391"/>
    <mergeCell ref="L387:L391"/>
    <mergeCell ref="M387:M391"/>
    <mergeCell ref="N387:N391"/>
    <mergeCell ref="K422:K426"/>
    <mergeCell ref="N422:N426"/>
    <mergeCell ref="K427:K431"/>
    <mergeCell ref="N427:N431"/>
    <mergeCell ref="K432:K436"/>
    <mergeCell ref="N432:N436"/>
    <mergeCell ref="L432:L436"/>
    <mergeCell ref="M432:M436"/>
    <mergeCell ref="K407:K411"/>
    <mergeCell ref="N407:N411"/>
    <mergeCell ref="K412:K416"/>
    <mergeCell ref="N412:N416"/>
    <mergeCell ref="K417:K421"/>
    <mergeCell ref="N417:N421"/>
    <mergeCell ref="L407:L411"/>
    <mergeCell ref="M407:M411"/>
    <mergeCell ref="L412:L416"/>
    <mergeCell ref="M412:M416"/>
    <mergeCell ref="L417:L421"/>
    <mergeCell ref="M417:M421"/>
    <mergeCell ref="L422:L426"/>
    <mergeCell ref="M422:M426"/>
    <mergeCell ref="L427:L431"/>
    <mergeCell ref="M427:M431"/>
    <mergeCell ref="K452:K456"/>
    <mergeCell ref="N452:N456"/>
    <mergeCell ref="K457:K461"/>
    <mergeCell ref="N457:N461"/>
    <mergeCell ref="K462:K466"/>
    <mergeCell ref="N462:N466"/>
    <mergeCell ref="L462:L466"/>
    <mergeCell ref="M462:M466"/>
    <mergeCell ref="K437:K441"/>
    <mergeCell ref="N437:N441"/>
    <mergeCell ref="K442:K446"/>
    <mergeCell ref="N442:N446"/>
    <mergeCell ref="K447:K451"/>
    <mergeCell ref="N447:N451"/>
    <mergeCell ref="L437:L441"/>
    <mergeCell ref="M437:M441"/>
    <mergeCell ref="L442:L446"/>
    <mergeCell ref="M442:M446"/>
    <mergeCell ref="L447:L451"/>
    <mergeCell ref="M447:M451"/>
    <mergeCell ref="L452:L456"/>
    <mergeCell ref="M452:M456"/>
    <mergeCell ref="L457:L461"/>
    <mergeCell ref="M457:M461"/>
    <mergeCell ref="K482:K486"/>
    <mergeCell ref="N482:N486"/>
    <mergeCell ref="K487:K491"/>
    <mergeCell ref="N487:N491"/>
    <mergeCell ref="K492:K496"/>
    <mergeCell ref="N492:N496"/>
    <mergeCell ref="L492:L496"/>
    <mergeCell ref="M492:M496"/>
    <mergeCell ref="K467:K471"/>
    <mergeCell ref="N467:N471"/>
    <mergeCell ref="K472:K476"/>
    <mergeCell ref="N472:N476"/>
    <mergeCell ref="K477:K481"/>
    <mergeCell ref="N477:N481"/>
    <mergeCell ref="L467:L471"/>
    <mergeCell ref="M467:M471"/>
    <mergeCell ref="L472:L476"/>
    <mergeCell ref="M472:M476"/>
    <mergeCell ref="K537:K541"/>
    <mergeCell ref="N537:N541"/>
    <mergeCell ref="L527:L531"/>
    <mergeCell ref="M527:M531"/>
    <mergeCell ref="L532:L536"/>
    <mergeCell ref="M532:M536"/>
    <mergeCell ref="K512:K516"/>
    <mergeCell ref="N512:N516"/>
    <mergeCell ref="K517:K521"/>
    <mergeCell ref="N517:N521"/>
    <mergeCell ref="K522:K526"/>
    <mergeCell ref="N522:N526"/>
    <mergeCell ref="L522:L526"/>
    <mergeCell ref="M522:M526"/>
    <mergeCell ref="K497:K501"/>
    <mergeCell ref="N497:N501"/>
    <mergeCell ref="K502:K506"/>
    <mergeCell ref="N502:N506"/>
    <mergeCell ref="K507:K511"/>
    <mergeCell ref="N507:N511"/>
    <mergeCell ref="L497:L501"/>
    <mergeCell ref="M497:M501"/>
    <mergeCell ref="L502:L506"/>
    <mergeCell ref="M502:M506"/>
    <mergeCell ref="K572:K576"/>
    <mergeCell ref="N572:N576"/>
    <mergeCell ref="I2:I6"/>
    <mergeCell ref="J2:J6"/>
    <mergeCell ref="I7:I11"/>
    <mergeCell ref="J7:J11"/>
    <mergeCell ref="I12:I16"/>
    <mergeCell ref="J12:J16"/>
    <mergeCell ref="I22:I26"/>
    <mergeCell ref="J22:J26"/>
    <mergeCell ref="K557:K561"/>
    <mergeCell ref="N557:N561"/>
    <mergeCell ref="K562:K566"/>
    <mergeCell ref="N562:N566"/>
    <mergeCell ref="K567:K571"/>
    <mergeCell ref="N567:N571"/>
    <mergeCell ref="L557:L561"/>
    <mergeCell ref="M557:M561"/>
    <mergeCell ref="L562:L566"/>
    <mergeCell ref="M562:M566"/>
    <mergeCell ref="K542:K546"/>
    <mergeCell ref="N542:N546"/>
    <mergeCell ref="K547:K551"/>
    <mergeCell ref="N547:N551"/>
    <mergeCell ref="K552:K556"/>
    <mergeCell ref="N552:N556"/>
    <mergeCell ref="L552:L556"/>
    <mergeCell ref="M552:M556"/>
    <mergeCell ref="K527:K531"/>
    <mergeCell ref="N527:N531"/>
    <mergeCell ref="K532:K536"/>
    <mergeCell ref="N532:N536"/>
    <mergeCell ref="I57:I61"/>
    <mergeCell ref="J57:J61"/>
    <mergeCell ref="I62:I66"/>
    <mergeCell ref="J62:J66"/>
    <mergeCell ref="I67:I71"/>
    <mergeCell ref="J67:J71"/>
    <mergeCell ref="I42:I46"/>
    <mergeCell ref="J42:J46"/>
    <mergeCell ref="I47:I51"/>
    <mergeCell ref="J47:J51"/>
    <mergeCell ref="I52:I56"/>
    <mergeCell ref="J52:J56"/>
    <mergeCell ref="I27:I31"/>
    <mergeCell ref="J27:J31"/>
    <mergeCell ref="I32:I36"/>
    <mergeCell ref="J32:J36"/>
    <mergeCell ref="I37:I41"/>
    <mergeCell ref="J37:J41"/>
    <mergeCell ref="I102:I106"/>
    <mergeCell ref="J102:J106"/>
    <mergeCell ref="I107:I111"/>
    <mergeCell ref="J107:J111"/>
    <mergeCell ref="I112:I116"/>
    <mergeCell ref="J112:J116"/>
    <mergeCell ref="I87:I91"/>
    <mergeCell ref="J87:J91"/>
    <mergeCell ref="I92:I96"/>
    <mergeCell ref="J92:J96"/>
    <mergeCell ref="I97:I101"/>
    <mergeCell ref="J97:J101"/>
    <mergeCell ref="I72:I76"/>
    <mergeCell ref="J72:J76"/>
    <mergeCell ref="I77:I81"/>
    <mergeCell ref="J77:J81"/>
    <mergeCell ref="I82:I86"/>
    <mergeCell ref="J82:J86"/>
    <mergeCell ref="I147:I151"/>
    <mergeCell ref="J147:J151"/>
    <mergeCell ref="I152:I156"/>
    <mergeCell ref="J152:J156"/>
    <mergeCell ref="I157:I161"/>
    <mergeCell ref="J157:J161"/>
    <mergeCell ref="I132:I136"/>
    <mergeCell ref="J132:J136"/>
    <mergeCell ref="I137:I141"/>
    <mergeCell ref="J137:J141"/>
    <mergeCell ref="I142:I146"/>
    <mergeCell ref="J142:J146"/>
    <mergeCell ref="I117:I121"/>
    <mergeCell ref="J117:J121"/>
    <mergeCell ref="I122:I126"/>
    <mergeCell ref="J122:J126"/>
    <mergeCell ref="I127:I131"/>
    <mergeCell ref="J127:J131"/>
    <mergeCell ref="I192:I196"/>
    <mergeCell ref="J192:J196"/>
    <mergeCell ref="I197:I201"/>
    <mergeCell ref="J197:J201"/>
    <mergeCell ref="I202:I206"/>
    <mergeCell ref="J202:J206"/>
    <mergeCell ref="I177:I181"/>
    <mergeCell ref="J177:J181"/>
    <mergeCell ref="I182:I186"/>
    <mergeCell ref="J182:J186"/>
    <mergeCell ref="I187:I191"/>
    <mergeCell ref="J187:J191"/>
    <mergeCell ref="I162:I166"/>
    <mergeCell ref="J162:J166"/>
    <mergeCell ref="I167:I171"/>
    <mergeCell ref="J167:J171"/>
    <mergeCell ref="I172:I176"/>
    <mergeCell ref="J172:J176"/>
    <mergeCell ref="I237:I241"/>
    <mergeCell ref="J237:J241"/>
    <mergeCell ref="I242:I246"/>
    <mergeCell ref="J242:J246"/>
    <mergeCell ref="I247:I251"/>
    <mergeCell ref="J247:J251"/>
    <mergeCell ref="I222:I226"/>
    <mergeCell ref="J222:J226"/>
    <mergeCell ref="I227:I231"/>
    <mergeCell ref="J227:J231"/>
    <mergeCell ref="I232:I236"/>
    <mergeCell ref="J232:J236"/>
    <mergeCell ref="I207:I211"/>
    <mergeCell ref="J207:J211"/>
    <mergeCell ref="I212:I216"/>
    <mergeCell ref="J212:J216"/>
    <mergeCell ref="I217:I221"/>
    <mergeCell ref="J217:J221"/>
    <mergeCell ref="I282:I286"/>
    <mergeCell ref="J282:J286"/>
    <mergeCell ref="I287:I291"/>
    <mergeCell ref="J287:J291"/>
    <mergeCell ref="I292:I296"/>
    <mergeCell ref="J292:J296"/>
    <mergeCell ref="I267:I271"/>
    <mergeCell ref="J267:J271"/>
    <mergeCell ref="I272:I276"/>
    <mergeCell ref="J272:J276"/>
    <mergeCell ref="I277:I281"/>
    <mergeCell ref="J277:J281"/>
    <mergeCell ref="I252:I256"/>
    <mergeCell ref="J252:J256"/>
    <mergeCell ref="I257:I261"/>
    <mergeCell ref="J257:J261"/>
    <mergeCell ref="I262:I266"/>
    <mergeCell ref="J262:J266"/>
    <mergeCell ref="I327:I331"/>
    <mergeCell ref="J327:J331"/>
    <mergeCell ref="I332:I336"/>
    <mergeCell ref="J332:J336"/>
    <mergeCell ref="I337:I341"/>
    <mergeCell ref="J337:J341"/>
    <mergeCell ref="I312:I316"/>
    <mergeCell ref="J312:J316"/>
    <mergeCell ref="I317:I321"/>
    <mergeCell ref="J317:J321"/>
    <mergeCell ref="I322:I326"/>
    <mergeCell ref="J322:J326"/>
    <mergeCell ref="I297:I301"/>
    <mergeCell ref="J297:J301"/>
    <mergeCell ref="I302:I306"/>
    <mergeCell ref="J302:J306"/>
    <mergeCell ref="I307:I311"/>
    <mergeCell ref="J307:J311"/>
    <mergeCell ref="I372:I376"/>
    <mergeCell ref="J372:J376"/>
    <mergeCell ref="I377:I381"/>
    <mergeCell ref="J377:J381"/>
    <mergeCell ref="I392:I396"/>
    <mergeCell ref="J392:J396"/>
    <mergeCell ref="I357:I361"/>
    <mergeCell ref="J357:J361"/>
    <mergeCell ref="I362:I366"/>
    <mergeCell ref="J362:J366"/>
    <mergeCell ref="I367:I371"/>
    <mergeCell ref="J367:J371"/>
    <mergeCell ref="I342:I346"/>
    <mergeCell ref="J342:J346"/>
    <mergeCell ref="I347:I351"/>
    <mergeCell ref="J347:J351"/>
    <mergeCell ref="I352:I356"/>
    <mergeCell ref="J352:J356"/>
    <mergeCell ref="J387:J391"/>
    <mergeCell ref="I427:I431"/>
    <mergeCell ref="J427:J431"/>
    <mergeCell ref="I432:I436"/>
    <mergeCell ref="J432:J436"/>
    <mergeCell ref="I437:I441"/>
    <mergeCell ref="J437:J441"/>
    <mergeCell ref="I412:I416"/>
    <mergeCell ref="J412:J416"/>
    <mergeCell ref="I417:I421"/>
    <mergeCell ref="J417:J421"/>
    <mergeCell ref="I422:I426"/>
    <mergeCell ref="J422:J426"/>
    <mergeCell ref="I397:I401"/>
    <mergeCell ref="J397:J401"/>
    <mergeCell ref="I402:I406"/>
    <mergeCell ref="J402:J406"/>
    <mergeCell ref="I407:I411"/>
    <mergeCell ref="J407:J411"/>
    <mergeCell ref="I472:I476"/>
    <mergeCell ref="J472:J476"/>
    <mergeCell ref="I477:I481"/>
    <mergeCell ref="J477:J481"/>
    <mergeCell ref="I482:I486"/>
    <mergeCell ref="J482:J486"/>
    <mergeCell ref="I457:I461"/>
    <mergeCell ref="J457:J461"/>
    <mergeCell ref="I462:I466"/>
    <mergeCell ref="J462:J466"/>
    <mergeCell ref="I467:I471"/>
    <mergeCell ref="J467:J471"/>
    <mergeCell ref="I442:I446"/>
    <mergeCell ref="J442:J446"/>
    <mergeCell ref="I447:I451"/>
    <mergeCell ref="J447:J451"/>
    <mergeCell ref="I452:I456"/>
    <mergeCell ref="J452:J456"/>
    <mergeCell ref="I517:I521"/>
    <mergeCell ref="J517:J521"/>
    <mergeCell ref="I522:I526"/>
    <mergeCell ref="J522:J526"/>
    <mergeCell ref="I527:I531"/>
    <mergeCell ref="J527:J531"/>
    <mergeCell ref="I502:I506"/>
    <mergeCell ref="J502:J506"/>
    <mergeCell ref="I507:I511"/>
    <mergeCell ref="J507:J511"/>
    <mergeCell ref="I512:I516"/>
    <mergeCell ref="J512:J516"/>
    <mergeCell ref="I487:I491"/>
    <mergeCell ref="J487:J491"/>
    <mergeCell ref="I492:I496"/>
    <mergeCell ref="J492:J496"/>
    <mergeCell ref="I497:I501"/>
    <mergeCell ref="J497:J501"/>
    <mergeCell ref="I562:I566"/>
    <mergeCell ref="J562:J566"/>
    <mergeCell ref="I567:I571"/>
    <mergeCell ref="J567:J571"/>
    <mergeCell ref="I572:I576"/>
    <mergeCell ref="J572:J576"/>
    <mergeCell ref="I547:I551"/>
    <mergeCell ref="J547:J551"/>
    <mergeCell ref="I552:I556"/>
    <mergeCell ref="J552:J556"/>
    <mergeCell ref="I557:I561"/>
    <mergeCell ref="J557:J561"/>
    <mergeCell ref="I532:I536"/>
    <mergeCell ref="J532:J536"/>
    <mergeCell ref="I537:I541"/>
    <mergeCell ref="J537:J541"/>
    <mergeCell ref="I542:I546"/>
    <mergeCell ref="J542:J546"/>
    <mergeCell ref="L567:L571"/>
    <mergeCell ref="M567:M571"/>
    <mergeCell ref="L572:L576"/>
    <mergeCell ref="M572:M576"/>
    <mergeCell ref="L537:L541"/>
    <mergeCell ref="M537:M541"/>
    <mergeCell ref="L542:L546"/>
    <mergeCell ref="M542:M546"/>
    <mergeCell ref="L547:L551"/>
    <mergeCell ref="M547:M551"/>
    <mergeCell ref="L507:L511"/>
    <mergeCell ref="M507:M511"/>
    <mergeCell ref="L512:L516"/>
    <mergeCell ref="M512:M516"/>
    <mergeCell ref="L517:L521"/>
    <mergeCell ref="M517:M521"/>
    <mergeCell ref="L477:L481"/>
    <mergeCell ref="M477:M481"/>
    <mergeCell ref="L482:L486"/>
    <mergeCell ref="M482:M486"/>
    <mergeCell ref="L487:L491"/>
    <mergeCell ref="M487:M49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7">
    <tabColor rgb="FFFF0000"/>
  </sheetPr>
  <dimension ref="A1:AM177"/>
  <sheetViews>
    <sheetView topLeftCell="S1" workbookViewId="0">
      <selection activeCell="U2" sqref="U2:U15"/>
    </sheetView>
  </sheetViews>
  <sheetFormatPr baseColWidth="10" defaultColWidth="9.140625" defaultRowHeight="12.75"/>
  <cols>
    <col min="1" max="2" width="9.140625" style="9"/>
    <col min="3" max="3" width="50" style="9" bestFit="1" customWidth="1"/>
    <col min="4" max="4" width="9.140625" style="9"/>
    <col min="5" max="5" width="53.5703125" style="9" bestFit="1" customWidth="1"/>
    <col min="6" max="9" width="9.140625" style="9"/>
    <col min="10" max="10" width="21.28515625" style="9" customWidth="1"/>
    <col min="11" max="16" width="15.7109375" style="71" customWidth="1"/>
    <col min="17" max="20" width="15.7109375" style="9" customWidth="1"/>
    <col min="21" max="21" width="26.85546875" style="93" bestFit="1" customWidth="1"/>
    <col min="22" max="22" width="9.140625" style="9"/>
    <col min="23" max="23" width="53.5703125" style="9" bestFit="1" customWidth="1"/>
    <col min="24" max="16384" width="9.140625" style="9"/>
  </cols>
  <sheetData>
    <row r="1" spans="1:39" ht="13.5" thickBot="1">
      <c r="A1" s="122" t="s">
        <v>611</v>
      </c>
      <c r="K1" s="61"/>
      <c r="L1" s="61"/>
      <c r="M1" s="61"/>
      <c r="N1" s="61"/>
      <c r="O1" s="61"/>
      <c r="P1" s="61"/>
      <c r="Q1" s="61"/>
      <c r="R1" s="61"/>
      <c r="S1" s="61"/>
      <c r="T1" s="61"/>
      <c r="V1"/>
      <c r="W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</row>
    <row r="2" spans="1:39">
      <c r="B2" s="84" t="s">
        <v>266</v>
      </c>
      <c r="C2" s="84" t="s">
        <v>269</v>
      </c>
      <c r="E2" s="21" t="s">
        <v>158</v>
      </c>
      <c r="F2" s="37" t="s">
        <v>240</v>
      </c>
      <c r="I2" s="9" t="s">
        <v>266</v>
      </c>
      <c r="J2" s="9" t="s">
        <v>269</v>
      </c>
      <c r="K2" s="71" t="s">
        <v>284</v>
      </c>
      <c r="L2" s="71" t="s">
        <v>358</v>
      </c>
      <c r="N2" s="71" t="s">
        <v>359</v>
      </c>
      <c r="O2" s="71" t="s">
        <v>515</v>
      </c>
      <c r="R2" s="163" t="s">
        <v>603</v>
      </c>
      <c r="S2" s="163"/>
      <c r="U2" s="94" t="s">
        <v>33</v>
      </c>
      <c r="V2"/>
      <c r="W2" s="78" t="s">
        <v>99</v>
      </c>
    </row>
    <row r="3" spans="1:39">
      <c r="B3" s="84" t="s">
        <v>106</v>
      </c>
      <c r="C3" s="84" t="s">
        <v>149</v>
      </c>
      <c r="E3" s="23" t="s">
        <v>189</v>
      </c>
      <c r="F3" s="38" t="s">
        <v>240</v>
      </c>
      <c r="I3" s="9" t="s">
        <v>106</v>
      </c>
      <c r="J3" s="9" t="s">
        <v>223</v>
      </c>
      <c r="K3" s="71" t="s">
        <v>290</v>
      </c>
      <c r="L3" s="71" t="s">
        <v>358</v>
      </c>
      <c r="N3" s="71" t="s">
        <v>365</v>
      </c>
      <c r="O3" s="71" t="s">
        <v>515</v>
      </c>
      <c r="R3" s="163"/>
      <c r="S3" s="163"/>
      <c r="U3" s="94" t="s">
        <v>44</v>
      </c>
      <c r="V3"/>
      <c r="W3" s="78" t="s">
        <v>93</v>
      </c>
    </row>
    <row r="4" spans="1:39">
      <c r="B4" s="84" t="s">
        <v>123</v>
      </c>
      <c r="C4" s="84" t="s">
        <v>124</v>
      </c>
      <c r="E4" s="23" t="s">
        <v>43</v>
      </c>
      <c r="F4" s="38" t="s">
        <v>240</v>
      </c>
      <c r="I4" s="9" t="s">
        <v>123</v>
      </c>
      <c r="J4" s="9" t="s">
        <v>124</v>
      </c>
      <c r="K4" s="71" t="s">
        <v>296</v>
      </c>
      <c r="L4" s="71" t="s">
        <v>358</v>
      </c>
      <c r="N4" s="71" t="s">
        <v>371</v>
      </c>
      <c r="O4" s="71" t="s">
        <v>515</v>
      </c>
      <c r="U4" s="94" t="s">
        <v>43</v>
      </c>
      <c r="V4"/>
      <c r="W4" s="78" t="s">
        <v>184</v>
      </c>
    </row>
    <row r="5" spans="1:39">
      <c r="B5" s="84" t="s">
        <v>17</v>
      </c>
      <c r="C5" s="84" t="s">
        <v>49</v>
      </c>
      <c r="E5" s="23" t="s">
        <v>172</v>
      </c>
      <c r="F5" s="38" t="s">
        <v>240</v>
      </c>
      <c r="I5" s="9" t="s">
        <v>17</v>
      </c>
      <c r="J5" s="9" t="s">
        <v>49</v>
      </c>
      <c r="K5" s="71" t="s">
        <v>302</v>
      </c>
      <c r="L5" s="71" t="s">
        <v>358</v>
      </c>
      <c r="N5" s="71" t="s">
        <v>377</v>
      </c>
      <c r="O5" s="71" t="s">
        <v>515</v>
      </c>
      <c r="R5" s="78" t="s">
        <v>22</v>
      </c>
      <c r="S5" s="75" t="s">
        <v>22</v>
      </c>
      <c r="U5" s="94" t="s">
        <v>166</v>
      </c>
      <c r="V5"/>
      <c r="W5" s="78" t="s">
        <v>221</v>
      </c>
    </row>
    <row r="6" spans="1:39">
      <c r="B6" s="84" t="s">
        <v>108</v>
      </c>
      <c r="C6" s="84" t="s">
        <v>109</v>
      </c>
      <c r="E6" s="23" t="s">
        <v>166</v>
      </c>
      <c r="F6" s="38" t="s">
        <v>240</v>
      </c>
      <c r="I6" s="9" t="s">
        <v>108</v>
      </c>
      <c r="J6" s="9" t="s">
        <v>109</v>
      </c>
      <c r="K6" s="71" t="s">
        <v>309</v>
      </c>
      <c r="L6" s="71" t="s">
        <v>358</v>
      </c>
      <c r="N6" s="71" t="s">
        <v>383</v>
      </c>
      <c r="O6" s="71" t="s">
        <v>515</v>
      </c>
      <c r="R6" s="78" t="s">
        <v>158</v>
      </c>
      <c r="S6" s="83" t="s">
        <v>240</v>
      </c>
      <c r="U6" s="95" t="s">
        <v>604</v>
      </c>
      <c r="V6"/>
      <c r="W6" s="78" t="s">
        <v>53</v>
      </c>
    </row>
    <row r="7" spans="1:39">
      <c r="B7" s="84" t="s">
        <v>18</v>
      </c>
      <c r="C7" s="84" t="s">
        <v>125</v>
      </c>
      <c r="E7" s="23" t="s">
        <v>167</v>
      </c>
      <c r="F7" s="38" t="s">
        <v>240</v>
      </c>
      <c r="I7" s="9" t="s">
        <v>18</v>
      </c>
      <c r="J7" s="9" t="s">
        <v>125</v>
      </c>
      <c r="K7" s="71" t="s">
        <v>316</v>
      </c>
      <c r="L7" s="71" t="s">
        <v>358</v>
      </c>
      <c r="N7" s="71" t="s">
        <v>389</v>
      </c>
      <c r="O7" s="71" t="s">
        <v>515</v>
      </c>
      <c r="R7" s="78" t="s">
        <v>189</v>
      </c>
      <c r="S7" s="83" t="s">
        <v>240</v>
      </c>
      <c r="U7" s="94" t="s">
        <v>159</v>
      </c>
      <c r="V7"/>
      <c r="W7" s="78" t="s">
        <v>126</v>
      </c>
    </row>
    <row r="8" spans="1:39">
      <c r="B8" s="84" t="s">
        <v>218</v>
      </c>
      <c r="C8" s="84" t="s">
        <v>219</v>
      </c>
      <c r="E8" s="23" t="s">
        <v>159</v>
      </c>
      <c r="F8" s="38" t="s">
        <v>240</v>
      </c>
      <c r="I8" s="9" t="s">
        <v>218</v>
      </c>
      <c r="J8" s="9" t="s">
        <v>219</v>
      </c>
      <c r="K8" s="71" t="s">
        <v>322</v>
      </c>
      <c r="L8" s="71" t="s">
        <v>358</v>
      </c>
      <c r="N8" s="71" t="s">
        <v>395</v>
      </c>
      <c r="O8" s="71" t="s">
        <v>515</v>
      </c>
      <c r="R8" s="78" t="s">
        <v>43</v>
      </c>
      <c r="S8" s="83" t="s">
        <v>240</v>
      </c>
      <c r="U8" s="94" t="s">
        <v>181</v>
      </c>
      <c r="V8"/>
      <c r="W8" s="78" t="s">
        <v>201</v>
      </c>
    </row>
    <row r="9" spans="1:39">
      <c r="B9" s="84" t="s">
        <v>191</v>
      </c>
      <c r="C9" s="84" t="s">
        <v>192</v>
      </c>
      <c r="E9" s="23" t="s">
        <v>99</v>
      </c>
      <c r="F9" s="38" t="s">
        <v>240</v>
      </c>
      <c r="I9" s="9" t="s">
        <v>191</v>
      </c>
      <c r="J9" s="9" t="s">
        <v>192</v>
      </c>
      <c r="K9" s="71" t="s">
        <v>328</v>
      </c>
      <c r="L9" s="71" t="s">
        <v>358</v>
      </c>
      <c r="N9" s="71" t="s">
        <v>401</v>
      </c>
      <c r="O9" s="71" t="s">
        <v>515</v>
      </c>
      <c r="R9" s="78" t="s">
        <v>172</v>
      </c>
      <c r="S9" s="83" t="s">
        <v>240</v>
      </c>
      <c r="U9" s="94" t="s">
        <v>183</v>
      </c>
      <c r="V9"/>
      <c r="W9" s="78" t="s">
        <v>188</v>
      </c>
    </row>
    <row r="10" spans="1:39">
      <c r="B10" s="84" t="s">
        <v>225</v>
      </c>
      <c r="C10" s="84" t="s">
        <v>273</v>
      </c>
      <c r="E10" s="23" t="s">
        <v>143</v>
      </c>
      <c r="F10" s="38" t="s">
        <v>240</v>
      </c>
      <c r="I10" s="9" t="s">
        <v>225</v>
      </c>
      <c r="J10" s="9" t="s">
        <v>273</v>
      </c>
      <c r="K10" s="71" t="s">
        <v>333</v>
      </c>
      <c r="L10" s="71" t="s">
        <v>358</v>
      </c>
      <c r="N10" s="71" t="s">
        <v>407</v>
      </c>
      <c r="O10" s="71" t="s">
        <v>515</v>
      </c>
      <c r="R10" s="78" t="s">
        <v>166</v>
      </c>
      <c r="S10" s="83" t="s">
        <v>240</v>
      </c>
      <c r="U10" s="94" t="s">
        <v>68</v>
      </c>
      <c r="V10"/>
      <c r="W10" s="78" t="s">
        <v>187</v>
      </c>
    </row>
    <row r="11" spans="1:39">
      <c r="B11" s="84" t="s">
        <v>100</v>
      </c>
      <c r="C11" s="84" t="s">
        <v>197</v>
      </c>
      <c r="E11" s="23" t="s">
        <v>182</v>
      </c>
      <c r="F11" s="38" t="s">
        <v>240</v>
      </c>
      <c r="I11" s="9" t="s">
        <v>100</v>
      </c>
      <c r="J11" s="9" t="s">
        <v>197</v>
      </c>
      <c r="K11" s="71" t="s">
        <v>338</v>
      </c>
      <c r="L11" s="71" t="s">
        <v>358</v>
      </c>
      <c r="N11" s="71" t="s">
        <v>413</v>
      </c>
      <c r="O11" s="71" t="s">
        <v>515</v>
      </c>
      <c r="R11" s="78" t="s">
        <v>167</v>
      </c>
      <c r="S11" s="83" t="s">
        <v>240</v>
      </c>
      <c r="U11" s="94" t="s">
        <v>73</v>
      </c>
      <c r="V11"/>
      <c r="W11" s="78" t="s">
        <v>131</v>
      </c>
    </row>
    <row r="12" spans="1:39">
      <c r="B12" s="84" t="s">
        <v>198</v>
      </c>
      <c r="C12" s="84" t="s">
        <v>281</v>
      </c>
      <c r="E12" s="23" t="s">
        <v>44</v>
      </c>
      <c r="F12" s="38" t="s">
        <v>240</v>
      </c>
      <c r="I12" s="9" t="s">
        <v>198</v>
      </c>
      <c r="J12" s="9" t="s">
        <v>274</v>
      </c>
      <c r="K12" s="71" t="s">
        <v>343</v>
      </c>
      <c r="L12" s="71" t="s">
        <v>358</v>
      </c>
      <c r="N12" s="71" t="s">
        <v>419</v>
      </c>
      <c r="O12" s="71" t="s">
        <v>515</v>
      </c>
      <c r="R12" s="78" t="s">
        <v>99</v>
      </c>
      <c r="S12" s="83" t="s">
        <v>240</v>
      </c>
      <c r="U12" s="94" t="s">
        <v>81</v>
      </c>
      <c r="V12"/>
      <c r="W12" s="78" t="s">
        <v>76</v>
      </c>
    </row>
    <row r="13" spans="1:39">
      <c r="B13" s="84" t="s">
        <v>14</v>
      </c>
      <c r="C13" s="84" t="s">
        <v>200</v>
      </c>
      <c r="E13" s="23" t="s">
        <v>153</v>
      </c>
      <c r="F13" s="38" t="s">
        <v>240</v>
      </c>
      <c r="I13" s="9" t="s">
        <v>14</v>
      </c>
      <c r="J13" s="9" t="s">
        <v>200</v>
      </c>
      <c r="K13" s="71" t="s">
        <v>348</v>
      </c>
      <c r="L13" s="71" t="s">
        <v>358</v>
      </c>
      <c r="N13" s="71" t="s">
        <v>426</v>
      </c>
      <c r="O13" s="71" t="s">
        <v>515</v>
      </c>
      <c r="R13" s="78" t="s">
        <v>93</v>
      </c>
      <c r="S13" s="83" t="s">
        <v>240</v>
      </c>
      <c r="U13" s="94" t="s">
        <v>115</v>
      </c>
      <c r="V13"/>
      <c r="W13" s="78" t="s">
        <v>210</v>
      </c>
    </row>
    <row r="14" spans="1:39">
      <c r="B14" s="84" t="s">
        <v>265</v>
      </c>
      <c r="C14" s="84" t="s">
        <v>272</v>
      </c>
      <c r="E14" s="23" t="s">
        <v>93</v>
      </c>
      <c r="F14" s="38" t="s">
        <v>240</v>
      </c>
      <c r="I14" s="9" t="s">
        <v>265</v>
      </c>
      <c r="J14" s="9" t="s">
        <v>272</v>
      </c>
      <c r="K14" s="71" t="s">
        <v>353</v>
      </c>
      <c r="L14" s="71" t="s">
        <v>358</v>
      </c>
      <c r="N14" s="71" t="s">
        <v>432</v>
      </c>
      <c r="O14" s="71" t="s">
        <v>515</v>
      </c>
      <c r="R14" s="78" t="s">
        <v>188</v>
      </c>
      <c r="S14" s="83" t="s">
        <v>240</v>
      </c>
      <c r="U14" s="94" t="s">
        <v>77</v>
      </c>
      <c r="V14"/>
      <c r="W14" s="78" t="s">
        <v>220</v>
      </c>
    </row>
    <row r="15" spans="1:39">
      <c r="B15" s="85" t="s">
        <v>51</v>
      </c>
      <c r="C15" s="85" t="s">
        <v>139</v>
      </c>
      <c r="E15" s="23" t="s">
        <v>184</v>
      </c>
      <c r="F15" s="38" t="s">
        <v>240</v>
      </c>
      <c r="K15" s="71" t="s">
        <v>285</v>
      </c>
      <c r="L15" s="71" t="s">
        <v>358</v>
      </c>
      <c r="N15" s="71" t="s">
        <v>439</v>
      </c>
      <c r="O15" s="71" t="s">
        <v>515</v>
      </c>
      <c r="R15" s="78" t="s">
        <v>187</v>
      </c>
      <c r="S15" s="83" t="s">
        <v>240</v>
      </c>
      <c r="U15" s="94" t="s">
        <v>69</v>
      </c>
      <c r="V15"/>
      <c r="W15" s="78" t="s">
        <v>217</v>
      </c>
    </row>
    <row r="16" spans="1:39">
      <c r="B16" s="85" t="s">
        <v>20</v>
      </c>
      <c r="C16" s="85" t="s">
        <v>67</v>
      </c>
      <c r="E16" s="23" t="s">
        <v>221</v>
      </c>
      <c r="F16" s="38" t="s">
        <v>240</v>
      </c>
      <c r="K16" s="71" t="s">
        <v>291</v>
      </c>
      <c r="L16" s="71" t="s">
        <v>358</v>
      </c>
      <c r="N16" s="71" t="s">
        <v>446</v>
      </c>
      <c r="O16" s="71" t="s">
        <v>515</v>
      </c>
      <c r="R16" s="78" t="s">
        <v>233</v>
      </c>
      <c r="S16" s="83" t="s">
        <v>240</v>
      </c>
      <c r="V16"/>
      <c r="W16" s="78" t="s">
        <v>180</v>
      </c>
    </row>
    <row r="17" spans="2:23">
      <c r="E17" s="23" t="s">
        <v>53</v>
      </c>
      <c r="F17" s="38" t="s">
        <v>240</v>
      </c>
      <c r="K17" s="71" t="s">
        <v>297</v>
      </c>
      <c r="L17" s="71" t="s">
        <v>358</v>
      </c>
      <c r="N17" s="71" t="s">
        <v>452</v>
      </c>
      <c r="O17" s="71" t="s">
        <v>515</v>
      </c>
      <c r="R17" s="78" t="s">
        <v>145</v>
      </c>
      <c r="S17" s="83" t="s">
        <v>240</v>
      </c>
      <c r="V17"/>
      <c r="W17" s="78" t="s">
        <v>193</v>
      </c>
    </row>
    <row r="18" spans="2:23">
      <c r="E18" s="23" t="s">
        <v>126</v>
      </c>
      <c r="F18" s="38" t="s">
        <v>240</v>
      </c>
      <c r="K18" s="71" t="s">
        <v>303</v>
      </c>
      <c r="L18" s="71" t="s">
        <v>358</v>
      </c>
      <c r="N18" s="71" t="s">
        <v>458</v>
      </c>
      <c r="O18" s="71" t="s">
        <v>515</v>
      </c>
      <c r="R18" s="78" t="s">
        <v>208</v>
      </c>
      <c r="S18" s="83" t="s">
        <v>240</v>
      </c>
      <c r="U18" s="94" t="s">
        <v>94</v>
      </c>
      <c r="V18"/>
      <c r="W18" s="78" t="s">
        <v>168</v>
      </c>
    </row>
    <row r="19" spans="2:23">
      <c r="B19" s="86" t="s">
        <v>202</v>
      </c>
      <c r="C19" s="86" t="s">
        <v>203</v>
      </c>
      <c r="E19" s="23" t="s">
        <v>201</v>
      </c>
      <c r="F19" s="38" t="s">
        <v>240</v>
      </c>
      <c r="K19" s="71" t="s">
        <v>310</v>
      </c>
      <c r="L19" s="71" t="s">
        <v>358</v>
      </c>
      <c r="N19" s="71" t="s">
        <v>464</v>
      </c>
      <c r="O19" s="71" t="s">
        <v>515</v>
      </c>
      <c r="R19" s="78" t="s">
        <v>224</v>
      </c>
      <c r="S19" s="83" t="s">
        <v>240</v>
      </c>
      <c r="U19" s="94" t="s">
        <v>54</v>
      </c>
      <c r="V19"/>
      <c r="W19" s="78" t="s">
        <v>211</v>
      </c>
    </row>
    <row r="20" spans="2:23">
      <c r="B20" s="86" t="s">
        <v>11</v>
      </c>
      <c r="C20" s="86" t="s">
        <v>186</v>
      </c>
      <c r="E20" s="23" t="s">
        <v>188</v>
      </c>
      <c r="F20" s="38" t="s">
        <v>240</v>
      </c>
      <c r="K20" s="71" t="s">
        <v>317</v>
      </c>
      <c r="L20" s="71" t="s">
        <v>358</v>
      </c>
      <c r="N20" s="71" t="s">
        <v>470</v>
      </c>
      <c r="O20" s="71" t="s">
        <v>515</v>
      </c>
      <c r="R20" s="78" t="s">
        <v>207</v>
      </c>
      <c r="S20" s="83" t="s">
        <v>240</v>
      </c>
      <c r="U20" s="94" t="s">
        <v>30</v>
      </c>
      <c r="V20"/>
      <c r="W20" s="78" t="s">
        <v>233</v>
      </c>
    </row>
    <row r="21" spans="2:23">
      <c r="B21" s="86" t="s">
        <v>25</v>
      </c>
      <c r="C21" s="86" t="s">
        <v>275</v>
      </c>
      <c r="E21" s="23" t="s">
        <v>187</v>
      </c>
      <c r="F21" s="38" t="s">
        <v>240</v>
      </c>
      <c r="K21" s="71" t="s">
        <v>323</v>
      </c>
      <c r="L21" s="71" t="s">
        <v>358</v>
      </c>
      <c r="N21" s="71" t="s">
        <v>476</v>
      </c>
      <c r="O21" s="71" t="s">
        <v>515</v>
      </c>
      <c r="R21" s="78" t="s">
        <v>165</v>
      </c>
      <c r="S21" s="74" t="s">
        <v>241</v>
      </c>
      <c r="U21" s="94" t="s">
        <v>26</v>
      </c>
      <c r="V21"/>
      <c r="W21" s="78" t="s">
        <v>134</v>
      </c>
    </row>
    <row r="22" spans="2:23" ht="13.5" thickBot="1">
      <c r="B22" s="86" t="s">
        <v>228</v>
      </c>
      <c r="C22" s="86" t="s">
        <v>229</v>
      </c>
      <c r="E22" s="23" t="s">
        <v>131</v>
      </c>
      <c r="F22" s="38" t="s">
        <v>240</v>
      </c>
      <c r="K22" s="71" t="s">
        <v>329</v>
      </c>
      <c r="L22" s="71" t="s">
        <v>358</v>
      </c>
      <c r="N22" s="71" t="s">
        <v>482</v>
      </c>
      <c r="O22" s="71" t="s">
        <v>515</v>
      </c>
      <c r="R22" s="78" t="s">
        <v>170</v>
      </c>
      <c r="S22" s="82" t="s">
        <v>237</v>
      </c>
      <c r="U22" s="94" t="s">
        <v>58</v>
      </c>
      <c r="V22"/>
      <c r="W22" s="78" t="s">
        <v>145</v>
      </c>
    </row>
    <row r="23" spans="2:23">
      <c r="B23" s="86" t="s">
        <v>196</v>
      </c>
      <c r="C23" s="86" t="s">
        <v>276</v>
      </c>
      <c r="E23" s="23" t="s">
        <v>76</v>
      </c>
      <c r="F23" s="38" t="s">
        <v>240</v>
      </c>
      <c r="K23" s="71" t="s">
        <v>334</v>
      </c>
      <c r="L23" s="71" t="s">
        <v>358</v>
      </c>
      <c r="N23" s="71" t="s">
        <v>488</v>
      </c>
      <c r="O23" s="71" t="s">
        <v>515</v>
      </c>
      <c r="R23" s="76" t="s">
        <v>89</v>
      </c>
      <c r="S23" s="81" t="s">
        <v>237</v>
      </c>
      <c r="U23" s="94" t="s">
        <v>72</v>
      </c>
      <c r="V23"/>
      <c r="W23" s="78" t="s">
        <v>52</v>
      </c>
    </row>
    <row r="24" spans="2:23">
      <c r="B24" s="86" t="s">
        <v>175</v>
      </c>
      <c r="C24" s="86" t="s">
        <v>277</v>
      </c>
      <c r="E24" s="23" t="s">
        <v>181</v>
      </c>
      <c r="F24" s="38" t="s">
        <v>240</v>
      </c>
      <c r="K24" s="71" t="s">
        <v>339</v>
      </c>
      <c r="L24" s="71" t="s">
        <v>358</v>
      </c>
      <c r="N24" s="71" t="s">
        <v>495</v>
      </c>
      <c r="O24" s="71" t="s">
        <v>515</v>
      </c>
      <c r="R24" s="78" t="s">
        <v>231</v>
      </c>
      <c r="S24" s="80" t="s">
        <v>242</v>
      </c>
      <c r="U24" s="94" t="s">
        <v>82</v>
      </c>
      <c r="V24"/>
      <c r="W24" s="78" t="s">
        <v>48</v>
      </c>
    </row>
    <row r="25" spans="2:23">
      <c r="B25" s="86" t="s">
        <v>46</v>
      </c>
      <c r="C25" s="86" t="s">
        <v>47</v>
      </c>
      <c r="E25" s="23" t="s">
        <v>210</v>
      </c>
      <c r="F25" s="38" t="s">
        <v>240</v>
      </c>
      <c r="K25" s="71" t="s">
        <v>344</v>
      </c>
      <c r="L25" s="71" t="s">
        <v>358</v>
      </c>
      <c r="N25" s="71" t="s">
        <v>502</v>
      </c>
      <c r="O25" s="71" t="s">
        <v>515</v>
      </c>
      <c r="R25" s="78" t="s">
        <v>96</v>
      </c>
      <c r="S25" s="77" t="s">
        <v>238</v>
      </c>
      <c r="U25" s="94" t="s">
        <v>63</v>
      </c>
      <c r="V25"/>
      <c r="W25" s="78" t="s">
        <v>38</v>
      </c>
    </row>
    <row r="26" spans="2:23">
      <c r="B26" s="86" t="s">
        <v>146</v>
      </c>
      <c r="C26" s="86" t="s">
        <v>278</v>
      </c>
      <c r="E26" s="23" t="s">
        <v>220</v>
      </c>
      <c r="F26" s="38" t="s">
        <v>240</v>
      </c>
      <c r="K26" s="71" t="s">
        <v>349</v>
      </c>
      <c r="L26" s="71" t="s">
        <v>358</v>
      </c>
      <c r="N26" s="71" t="s">
        <v>509</v>
      </c>
      <c r="O26" s="71" t="s">
        <v>515</v>
      </c>
      <c r="R26" s="78" t="s">
        <v>213</v>
      </c>
      <c r="S26" s="77" t="s">
        <v>238</v>
      </c>
      <c r="U26" s="94" t="s">
        <v>114</v>
      </c>
      <c r="V26"/>
      <c r="W26" s="78" t="s">
        <v>104</v>
      </c>
    </row>
    <row r="27" spans="2:23">
      <c r="B27" s="86" t="s">
        <v>133</v>
      </c>
      <c r="C27" s="86" t="s">
        <v>279</v>
      </c>
      <c r="E27" s="23" t="s">
        <v>217</v>
      </c>
      <c r="F27" s="38" t="s">
        <v>240</v>
      </c>
      <c r="K27" s="71" t="s">
        <v>354</v>
      </c>
      <c r="L27" s="71" t="s">
        <v>358</v>
      </c>
      <c r="N27" s="71" t="s">
        <v>360</v>
      </c>
      <c r="O27" s="71" t="s">
        <v>515</v>
      </c>
      <c r="R27" s="78" t="s">
        <v>162</v>
      </c>
      <c r="S27" s="77" t="s">
        <v>238</v>
      </c>
      <c r="U27" s="94" t="s">
        <v>113</v>
      </c>
      <c r="V27"/>
      <c r="W27" s="78" t="s">
        <v>204</v>
      </c>
    </row>
    <row r="28" spans="2:23">
      <c r="B28" s="86" t="s">
        <v>267</v>
      </c>
      <c r="C28" s="86" t="s">
        <v>270</v>
      </c>
      <c r="E28" s="23" t="s">
        <v>180</v>
      </c>
      <c r="F28" s="38" t="s">
        <v>240</v>
      </c>
      <c r="K28" s="71" t="s">
        <v>286</v>
      </c>
      <c r="L28" s="71" t="s">
        <v>358</v>
      </c>
      <c r="N28" s="71" t="s">
        <v>366</v>
      </c>
      <c r="O28" s="71" t="s">
        <v>515</v>
      </c>
      <c r="R28" s="78" t="s">
        <v>174</v>
      </c>
      <c r="S28" s="77" t="s">
        <v>238</v>
      </c>
      <c r="U28" s="94" t="s">
        <v>111</v>
      </c>
      <c r="V28"/>
      <c r="W28" s="78" t="s">
        <v>208</v>
      </c>
    </row>
    <row r="29" spans="2:23">
      <c r="B29" s="86" t="s">
        <v>28</v>
      </c>
      <c r="C29" s="86" t="s">
        <v>216</v>
      </c>
      <c r="E29" s="23" t="s">
        <v>193</v>
      </c>
      <c r="F29" s="38" t="s">
        <v>240</v>
      </c>
      <c r="K29" s="71" t="s">
        <v>292</v>
      </c>
      <c r="L29" s="71" t="s">
        <v>358</v>
      </c>
      <c r="N29" s="71" t="s">
        <v>372</v>
      </c>
      <c r="O29" s="71" t="s">
        <v>515</v>
      </c>
      <c r="R29" s="78" t="s">
        <v>173</v>
      </c>
      <c r="S29" s="79" t="s">
        <v>239</v>
      </c>
      <c r="U29" s="94" t="s">
        <v>112</v>
      </c>
      <c r="V29"/>
      <c r="W29" s="78" t="s">
        <v>224</v>
      </c>
    </row>
    <row r="30" spans="2:23">
      <c r="B30" s="86" t="s">
        <v>226</v>
      </c>
      <c r="C30" s="86" t="s">
        <v>227</v>
      </c>
      <c r="E30" s="23" t="s">
        <v>183</v>
      </c>
      <c r="F30" s="38" t="s">
        <v>240</v>
      </c>
      <c r="K30" s="71" t="s">
        <v>298</v>
      </c>
      <c r="L30" s="71" t="s">
        <v>358</v>
      </c>
      <c r="N30" s="71" t="s">
        <v>378</v>
      </c>
      <c r="O30" s="71" t="s">
        <v>515</v>
      </c>
      <c r="R30" s="78" t="s">
        <v>194</v>
      </c>
      <c r="S30" s="79" t="s">
        <v>239</v>
      </c>
      <c r="U30" s="94" t="s">
        <v>34</v>
      </c>
      <c r="V30"/>
      <c r="W30" s="78" t="s">
        <v>207</v>
      </c>
    </row>
    <row r="31" spans="2:23">
      <c r="B31" s="86" t="s">
        <v>234</v>
      </c>
      <c r="C31" s="86" t="s">
        <v>235</v>
      </c>
      <c r="E31" s="23" t="s">
        <v>168</v>
      </c>
      <c r="F31" s="38" t="s">
        <v>240</v>
      </c>
      <c r="K31" s="71" t="s">
        <v>304</v>
      </c>
      <c r="L31" s="71" t="s">
        <v>358</v>
      </c>
      <c r="N31" s="71" t="s">
        <v>384</v>
      </c>
      <c r="O31" s="71" t="s">
        <v>515</v>
      </c>
      <c r="R31" s="78" t="s">
        <v>116</v>
      </c>
      <c r="S31" s="79" t="s">
        <v>239</v>
      </c>
      <c r="U31" s="94" t="s">
        <v>79</v>
      </c>
      <c r="V31"/>
      <c r="W31" s="78" t="s">
        <v>169</v>
      </c>
    </row>
    <row r="32" spans="2:23">
      <c r="B32" s="86" t="s">
        <v>130</v>
      </c>
      <c r="C32" s="86" t="s">
        <v>280</v>
      </c>
      <c r="E32" s="23" t="s">
        <v>211</v>
      </c>
      <c r="F32" s="38" t="s">
        <v>240</v>
      </c>
      <c r="K32" s="71" t="s">
        <v>311</v>
      </c>
      <c r="L32" s="71" t="s">
        <v>358</v>
      </c>
      <c r="N32" s="71" t="s">
        <v>390</v>
      </c>
      <c r="O32" s="71" t="s">
        <v>515</v>
      </c>
      <c r="R32" s="78" t="s">
        <v>140</v>
      </c>
      <c r="S32" s="79" t="s">
        <v>239</v>
      </c>
      <c r="U32" s="94" t="s">
        <v>80</v>
      </c>
      <c r="V32"/>
      <c r="W32" s="78" t="s">
        <v>78</v>
      </c>
    </row>
    <row r="33" spans="2:23">
      <c r="B33" s="86" t="s">
        <v>268</v>
      </c>
      <c r="C33" s="86" t="s">
        <v>271</v>
      </c>
      <c r="E33" s="23" t="s">
        <v>233</v>
      </c>
      <c r="F33" s="38" t="s">
        <v>240</v>
      </c>
      <c r="K33" s="71" t="s">
        <v>318</v>
      </c>
      <c r="L33" s="71" t="s">
        <v>358</v>
      </c>
      <c r="N33" s="71" t="s">
        <v>396</v>
      </c>
      <c r="O33" s="71" t="s">
        <v>515</v>
      </c>
      <c r="R33" s="78" t="s">
        <v>45</v>
      </c>
      <c r="S33" s="79" t="s">
        <v>239</v>
      </c>
      <c r="V33"/>
      <c r="W33" s="78" t="s">
        <v>147</v>
      </c>
    </row>
    <row r="34" spans="2:23">
      <c r="B34" s="86" t="s">
        <v>21</v>
      </c>
      <c r="C34" s="86" t="s">
        <v>110</v>
      </c>
      <c r="E34" s="23" t="s">
        <v>134</v>
      </c>
      <c r="F34" s="38" t="s">
        <v>240</v>
      </c>
      <c r="K34" s="71" t="s">
        <v>324</v>
      </c>
      <c r="L34" s="71" t="s">
        <v>358</v>
      </c>
      <c r="N34" s="71" t="s">
        <v>402</v>
      </c>
      <c r="O34" s="71" t="s">
        <v>515</v>
      </c>
      <c r="R34" s="78" t="s">
        <v>150</v>
      </c>
      <c r="S34" s="79" t="s">
        <v>239</v>
      </c>
      <c r="U34" s="94" t="s">
        <v>95</v>
      </c>
      <c r="V34"/>
    </row>
    <row r="35" spans="2:23">
      <c r="B35" s="86" t="s">
        <v>23</v>
      </c>
      <c r="C35" s="86" t="s">
        <v>24</v>
      </c>
      <c r="E35" s="23" t="s">
        <v>145</v>
      </c>
      <c r="F35" s="38" t="s">
        <v>240</v>
      </c>
      <c r="K35" s="71" t="s">
        <v>330</v>
      </c>
      <c r="L35" s="71" t="s">
        <v>358</v>
      </c>
      <c r="N35" s="71" t="s">
        <v>408</v>
      </c>
      <c r="O35" s="71" t="s">
        <v>515</v>
      </c>
      <c r="R35" s="78" t="s">
        <v>137</v>
      </c>
      <c r="S35" s="79" t="s">
        <v>239</v>
      </c>
      <c r="U35" s="94" t="s">
        <v>62</v>
      </c>
      <c r="V35"/>
      <c r="W35" s="78" t="s">
        <v>37</v>
      </c>
    </row>
    <row r="36" spans="2:23">
      <c r="B36" s="86" t="s">
        <v>141</v>
      </c>
      <c r="C36" s="86" t="s">
        <v>142</v>
      </c>
      <c r="E36" s="23" t="s">
        <v>68</v>
      </c>
      <c r="F36" s="38" t="s">
        <v>240</v>
      </c>
      <c r="K36" s="71" t="s">
        <v>335</v>
      </c>
      <c r="L36" s="71" t="s">
        <v>358</v>
      </c>
      <c r="N36" s="71" t="s">
        <v>414</v>
      </c>
      <c r="O36" s="71" t="s">
        <v>515</v>
      </c>
      <c r="R36" s="78" t="s">
        <v>101</v>
      </c>
      <c r="S36" s="79" t="s">
        <v>239</v>
      </c>
      <c r="U36" s="94" t="s">
        <v>65</v>
      </c>
      <c r="V36"/>
      <c r="W36" s="78" t="s">
        <v>190</v>
      </c>
    </row>
    <row r="37" spans="2:23">
      <c r="B37" s="86" t="s">
        <v>128</v>
      </c>
      <c r="C37" s="86" t="s">
        <v>129</v>
      </c>
      <c r="E37" s="23" t="s">
        <v>48</v>
      </c>
      <c r="F37" s="38" t="s">
        <v>240</v>
      </c>
      <c r="K37" s="71" t="s">
        <v>340</v>
      </c>
      <c r="L37" s="71" t="s">
        <v>358</v>
      </c>
      <c r="N37" s="71" t="s">
        <v>420</v>
      </c>
      <c r="O37" s="71" t="s">
        <v>515</v>
      </c>
      <c r="R37" s="78" t="s">
        <v>19</v>
      </c>
      <c r="S37" s="79" t="s">
        <v>239</v>
      </c>
      <c r="U37" s="94" t="s">
        <v>66</v>
      </c>
      <c r="V37"/>
      <c r="W37" s="78" t="s">
        <v>148</v>
      </c>
    </row>
    <row r="38" spans="2:23">
      <c r="B38" s="86" t="s">
        <v>118</v>
      </c>
      <c r="C38" s="86" t="s">
        <v>119</v>
      </c>
      <c r="E38" s="23" t="s">
        <v>52</v>
      </c>
      <c r="F38" s="38" t="s">
        <v>240</v>
      </c>
      <c r="K38" s="71" t="s">
        <v>345</v>
      </c>
      <c r="L38" s="71" t="s">
        <v>358</v>
      </c>
      <c r="N38" s="71" t="s">
        <v>427</v>
      </c>
      <c r="O38" s="71" t="s">
        <v>515</v>
      </c>
      <c r="U38" s="94" t="s">
        <v>122</v>
      </c>
      <c r="V38"/>
      <c r="W38" s="78" t="s">
        <v>222</v>
      </c>
    </row>
    <row r="39" spans="2:23">
      <c r="B39" s="86" t="s">
        <v>31</v>
      </c>
      <c r="C39" s="86" t="s">
        <v>32</v>
      </c>
      <c r="E39" s="23" t="s">
        <v>73</v>
      </c>
      <c r="F39" s="38" t="s">
        <v>240</v>
      </c>
      <c r="K39" s="71" t="s">
        <v>350</v>
      </c>
      <c r="L39" s="71" t="s">
        <v>358</v>
      </c>
      <c r="N39" s="71" t="s">
        <v>433</v>
      </c>
      <c r="O39" s="71" t="s">
        <v>515</v>
      </c>
      <c r="U39" s="94" t="s">
        <v>117</v>
      </c>
      <c r="V39"/>
      <c r="W39" s="78" t="s">
        <v>163</v>
      </c>
    </row>
    <row r="40" spans="2:23">
      <c r="B40" s="86" t="s">
        <v>178</v>
      </c>
      <c r="C40" s="86" t="s">
        <v>179</v>
      </c>
      <c r="E40" s="23" t="s">
        <v>81</v>
      </c>
      <c r="F40" s="38" t="s">
        <v>240</v>
      </c>
      <c r="K40" s="71" t="s">
        <v>355</v>
      </c>
      <c r="L40" s="71" t="s">
        <v>358</v>
      </c>
      <c r="N40" s="71" t="s">
        <v>440</v>
      </c>
      <c r="O40" s="71" t="s">
        <v>515</v>
      </c>
      <c r="U40" s="94" t="s">
        <v>70</v>
      </c>
      <c r="V40"/>
      <c r="W40" s="78" t="s">
        <v>176</v>
      </c>
    </row>
    <row r="41" spans="2:23">
      <c r="B41" s="86" t="s">
        <v>97</v>
      </c>
      <c r="C41" s="86" t="s">
        <v>15</v>
      </c>
      <c r="E41" s="23" t="s">
        <v>38</v>
      </c>
      <c r="F41" s="38" t="s">
        <v>240</v>
      </c>
      <c r="K41" s="71" t="s">
        <v>287</v>
      </c>
      <c r="L41" s="71" t="s">
        <v>358</v>
      </c>
      <c r="N41" s="71" t="s">
        <v>447</v>
      </c>
      <c r="O41" s="71" t="s">
        <v>515</v>
      </c>
      <c r="U41" s="94" t="s">
        <v>71</v>
      </c>
      <c r="V41"/>
      <c r="W41" s="78" t="s">
        <v>36</v>
      </c>
    </row>
    <row r="42" spans="2:23">
      <c r="B42" s="86" t="s">
        <v>103</v>
      </c>
      <c r="C42" s="86" t="s">
        <v>282</v>
      </c>
      <c r="E42" s="23" t="s">
        <v>104</v>
      </c>
      <c r="F42" s="38" t="s">
        <v>240</v>
      </c>
      <c r="K42" s="71" t="s">
        <v>293</v>
      </c>
      <c r="L42" s="71" t="s">
        <v>358</v>
      </c>
      <c r="N42" s="71" t="s">
        <v>453</v>
      </c>
      <c r="O42" s="71" t="s">
        <v>515</v>
      </c>
      <c r="U42" s="94" t="s">
        <v>59</v>
      </c>
      <c r="V42"/>
      <c r="W42" s="78" t="s">
        <v>75</v>
      </c>
    </row>
    <row r="43" spans="2:23">
      <c r="B43" s="86" t="s">
        <v>230</v>
      </c>
      <c r="C43" s="86" t="s">
        <v>283</v>
      </c>
      <c r="E43" s="23" t="s">
        <v>204</v>
      </c>
      <c r="F43" s="38" t="s">
        <v>240</v>
      </c>
      <c r="K43" s="71" t="s">
        <v>299</v>
      </c>
      <c r="L43" s="71" t="s">
        <v>358</v>
      </c>
      <c r="N43" s="71" t="s">
        <v>459</v>
      </c>
      <c r="O43" s="71" t="s">
        <v>515</v>
      </c>
      <c r="U43" s="94" t="s">
        <v>199</v>
      </c>
      <c r="V43"/>
      <c r="W43" s="78" t="s">
        <v>212</v>
      </c>
    </row>
    <row r="44" spans="2:23">
      <c r="B44" s="87">
        <v>24</v>
      </c>
      <c r="C44" s="86" t="s">
        <v>177</v>
      </c>
      <c r="E44" s="23" t="s">
        <v>208</v>
      </c>
      <c r="F44" s="38" t="s">
        <v>240</v>
      </c>
      <c r="K44" s="71" t="s">
        <v>305</v>
      </c>
      <c r="L44" s="71" t="s">
        <v>358</v>
      </c>
      <c r="N44" s="71" t="s">
        <v>465</v>
      </c>
      <c r="O44" s="71" t="s">
        <v>515</v>
      </c>
      <c r="U44" s="94" t="s">
        <v>56</v>
      </c>
      <c r="V44"/>
      <c r="W44" s="78" t="s">
        <v>206</v>
      </c>
    </row>
    <row r="45" spans="2:23">
      <c r="E45" s="23" t="s">
        <v>224</v>
      </c>
      <c r="F45" s="38" t="s">
        <v>240</v>
      </c>
      <c r="K45" s="71" t="s">
        <v>312</v>
      </c>
      <c r="L45" s="71" t="s">
        <v>358</v>
      </c>
      <c r="N45" s="71" t="s">
        <v>471</v>
      </c>
      <c r="O45" s="71" t="s">
        <v>515</v>
      </c>
      <c r="U45" s="94" t="s">
        <v>83</v>
      </c>
      <c r="V45"/>
      <c r="W45" s="78" t="s">
        <v>74</v>
      </c>
    </row>
    <row r="46" spans="2:23">
      <c r="E46" s="23" t="s">
        <v>207</v>
      </c>
      <c r="F46" s="38" t="s">
        <v>240</v>
      </c>
      <c r="K46" s="71" t="s">
        <v>319</v>
      </c>
      <c r="L46" s="71" t="s">
        <v>358</v>
      </c>
      <c r="N46" s="71" t="s">
        <v>477</v>
      </c>
      <c r="O46" s="71" t="s">
        <v>515</v>
      </c>
      <c r="U46" s="94" t="s">
        <v>84</v>
      </c>
      <c r="V46"/>
      <c r="W46" s="78" t="s">
        <v>107</v>
      </c>
    </row>
    <row r="47" spans="2:23">
      <c r="E47" s="23" t="s">
        <v>169</v>
      </c>
      <c r="F47" s="38" t="s">
        <v>240</v>
      </c>
      <c r="K47" s="88" t="s">
        <v>516</v>
      </c>
      <c r="L47" s="71" t="s">
        <v>358</v>
      </c>
      <c r="N47" s="71" t="s">
        <v>483</v>
      </c>
      <c r="O47" s="71" t="s">
        <v>515</v>
      </c>
      <c r="U47" s="94" t="s">
        <v>27</v>
      </c>
      <c r="V47"/>
      <c r="W47" s="78" t="s">
        <v>209</v>
      </c>
    </row>
    <row r="48" spans="2:23">
      <c r="E48" s="23" t="s">
        <v>115</v>
      </c>
      <c r="F48" s="38" t="s">
        <v>240</v>
      </c>
      <c r="K48" s="88" t="s">
        <v>517</v>
      </c>
      <c r="L48" s="71" t="s">
        <v>358</v>
      </c>
      <c r="N48" s="71" t="s">
        <v>489</v>
      </c>
      <c r="O48" s="71" t="s">
        <v>515</v>
      </c>
      <c r="U48" s="94" t="s">
        <v>61</v>
      </c>
      <c r="V48"/>
      <c r="W48" s="78" t="s">
        <v>185</v>
      </c>
    </row>
    <row r="49" spans="5:23">
      <c r="E49" s="23" t="s">
        <v>78</v>
      </c>
      <c r="F49" s="38" t="s">
        <v>240</v>
      </c>
      <c r="K49" s="71" t="s">
        <v>325</v>
      </c>
      <c r="L49" s="71" t="s">
        <v>358</v>
      </c>
      <c r="N49" s="71" t="s">
        <v>496</v>
      </c>
      <c r="O49" s="71" t="s">
        <v>515</v>
      </c>
      <c r="V49"/>
      <c r="W49" s="78" t="s">
        <v>35</v>
      </c>
    </row>
    <row r="50" spans="5:23" ht="13.5" thickBot="1">
      <c r="E50" s="23" t="s">
        <v>147</v>
      </c>
      <c r="F50" s="38" t="s">
        <v>240</v>
      </c>
      <c r="K50" s="71" t="s">
        <v>331</v>
      </c>
      <c r="L50" s="71" t="s">
        <v>358</v>
      </c>
      <c r="N50" s="71" t="s">
        <v>503</v>
      </c>
      <c r="O50" s="71" t="s">
        <v>515</v>
      </c>
      <c r="U50" s="94" t="s">
        <v>90</v>
      </c>
      <c r="V50"/>
    </row>
    <row r="51" spans="5:23">
      <c r="E51" s="23" t="s">
        <v>77</v>
      </c>
      <c r="F51" s="38" t="s">
        <v>240</v>
      </c>
      <c r="K51" s="71" t="s">
        <v>336</v>
      </c>
      <c r="L51" s="71" t="s">
        <v>358</v>
      </c>
      <c r="N51" s="71" t="s">
        <v>510</v>
      </c>
      <c r="O51" s="71" t="s">
        <v>515</v>
      </c>
      <c r="U51" s="94" t="s">
        <v>88</v>
      </c>
      <c r="V51"/>
      <c r="W51" s="76" t="s">
        <v>231</v>
      </c>
    </row>
    <row r="52" spans="5:23">
      <c r="E52" s="23" t="s">
        <v>69</v>
      </c>
      <c r="F52" s="38" t="s">
        <v>240</v>
      </c>
      <c r="K52" s="71" t="s">
        <v>341</v>
      </c>
      <c r="L52" s="71" t="s">
        <v>358</v>
      </c>
      <c r="N52" s="71" t="s">
        <v>361</v>
      </c>
      <c r="O52" s="71" t="s">
        <v>515</v>
      </c>
      <c r="U52" s="94" t="s">
        <v>152</v>
      </c>
      <c r="V52"/>
      <c r="W52" s="78" t="s">
        <v>157</v>
      </c>
    </row>
    <row r="53" spans="5:23" ht="13.5" thickBot="1">
      <c r="E53" s="25" t="s">
        <v>33</v>
      </c>
      <c r="F53" s="39" t="s">
        <v>240</v>
      </c>
      <c r="K53" s="71" t="s">
        <v>346</v>
      </c>
      <c r="L53" s="71" t="s">
        <v>358</v>
      </c>
      <c r="N53" s="71" t="s">
        <v>367</v>
      </c>
      <c r="O53" s="71" t="s">
        <v>515</v>
      </c>
      <c r="U53" s="94" t="s">
        <v>86</v>
      </c>
      <c r="V53"/>
      <c r="W53" s="78" t="s">
        <v>60</v>
      </c>
    </row>
    <row r="54" spans="5:23" ht="13.5" thickBot="1">
      <c r="E54" s="16"/>
      <c r="F54" s="11"/>
      <c r="K54" s="71" t="s">
        <v>351</v>
      </c>
      <c r="L54" s="71" t="s">
        <v>358</v>
      </c>
      <c r="N54" s="71" t="s">
        <v>373</v>
      </c>
      <c r="O54" s="71" t="s">
        <v>515</v>
      </c>
      <c r="U54" s="94" t="s">
        <v>87</v>
      </c>
      <c r="V54"/>
      <c r="W54" s="78" t="s">
        <v>160</v>
      </c>
    </row>
    <row r="55" spans="5:23">
      <c r="E55" s="21" t="s">
        <v>89</v>
      </c>
      <c r="F55" s="35" t="s">
        <v>237</v>
      </c>
      <c r="K55" s="71" t="s">
        <v>356</v>
      </c>
      <c r="L55" s="71" t="s">
        <v>358</v>
      </c>
      <c r="N55" s="71" t="s">
        <v>379</v>
      </c>
      <c r="O55" s="71" t="s">
        <v>515</v>
      </c>
      <c r="U55" s="96" t="s">
        <v>42</v>
      </c>
      <c r="V55"/>
      <c r="W55" s="90" t="s">
        <v>565</v>
      </c>
    </row>
    <row r="56" spans="5:23">
      <c r="E56" s="23" t="s">
        <v>30</v>
      </c>
      <c r="F56" s="36" t="s">
        <v>237</v>
      </c>
      <c r="K56" s="71" t="s">
        <v>288</v>
      </c>
      <c r="L56" s="71" t="s">
        <v>358</v>
      </c>
      <c r="N56" s="71" t="s">
        <v>385</v>
      </c>
      <c r="O56" s="71" t="s">
        <v>515</v>
      </c>
      <c r="U56" s="96" t="s">
        <v>41</v>
      </c>
      <c r="V56"/>
      <c r="W56" s="90" t="s">
        <v>566</v>
      </c>
    </row>
    <row r="57" spans="5:23">
      <c r="E57" s="23" t="s">
        <v>26</v>
      </c>
      <c r="F57" s="36" t="s">
        <v>237</v>
      </c>
      <c r="K57" s="71" t="s">
        <v>294</v>
      </c>
      <c r="L57" s="71" t="s">
        <v>358</v>
      </c>
      <c r="N57" s="71" t="s">
        <v>391</v>
      </c>
      <c r="O57" s="71" t="s">
        <v>515</v>
      </c>
      <c r="U57" s="94" t="s">
        <v>92</v>
      </c>
      <c r="V57"/>
      <c r="W57" s="78" t="s">
        <v>57</v>
      </c>
    </row>
    <row r="58" spans="5:23">
      <c r="E58" s="23" t="s">
        <v>58</v>
      </c>
      <c r="F58" s="36" t="s">
        <v>237</v>
      </c>
      <c r="K58" s="71" t="s">
        <v>300</v>
      </c>
      <c r="L58" s="71" t="s">
        <v>358</v>
      </c>
      <c r="N58" s="71" t="s">
        <v>397</v>
      </c>
      <c r="O58" s="71" t="s">
        <v>515</v>
      </c>
      <c r="U58" s="94" t="s">
        <v>174</v>
      </c>
      <c r="V58"/>
      <c r="W58" s="78" t="s">
        <v>40</v>
      </c>
    </row>
    <row r="59" spans="5:23">
      <c r="E59" s="23" t="s">
        <v>37</v>
      </c>
      <c r="F59" s="36" t="s">
        <v>237</v>
      </c>
      <c r="K59" s="71" t="s">
        <v>306</v>
      </c>
      <c r="L59" s="71" t="s">
        <v>358</v>
      </c>
      <c r="N59" s="71" t="s">
        <v>403</v>
      </c>
      <c r="O59" s="71" t="s">
        <v>515</v>
      </c>
      <c r="U59" s="78" t="s">
        <v>64</v>
      </c>
      <c r="V59"/>
      <c r="W59" s="78" t="s">
        <v>39</v>
      </c>
    </row>
    <row r="60" spans="5:23" ht="13.5" thickBot="1">
      <c r="E60" s="23" t="s">
        <v>72</v>
      </c>
      <c r="F60" s="36" t="s">
        <v>237</v>
      </c>
      <c r="K60" s="71" t="s">
        <v>313</v>
      </c>
      <c r="L60" s="71" t="s">
        <v>358</v>
      </c>
      <c r="N60" s="71" t="s">
        <v>409</v>
      </c>
      <c r="O60" s="71" t="s">
        <v>515</v>
      </c>
      <c r="V60"/>
    </row>
    <row r="61" spans="5:23">
      <c r="E61" s="23" t="s">
        <v>82</v>
      </c>
      <c r="F61" s="36" t="s">
        <v>237</v>
      </c>
      <c r="K61" s="71" t="s">
        <v>320</v>
      </c>
      <c r="L61" s="71" t="s">
        <v>358</v>
      </c>
      <c r="N61" s="71" t="s">
        <v>415</v>
      </c>
      <c r="O61" s="71" t="s">
        <v>515</v>
      </c>
      <c r="V61"/>
      <c r="W61" s="76" t="s">
        <v>96</v>
      </c>
    </row>
    <row r="62" spans="5:23">
      <c r="E62" s="23" t="s">
        <v>190</v>
      </c>
      <c r="F62" s="36" t="s">
        <v>237</v>
      </c>
      <c r="K62" s="88" t="s">
        <v>518</v>
      </c>
      <c r="L62" s="71" t="s">
        <v>358</v>
      </c>
      <c r="N62" s="71" t="s">
        <v>421</v>
      </c>
      <c r="O62" s="71" t="s">
        <v>515</v>
      </c>
      <c r="V62"/>
      <c r="W62" s="78" t="s">
        <v>213</v>
      </c>
    </row>
    <row r="63" spans="5:23">
      <c r="E63" s="23" t="s">
        <v>54</v>
      </c>
      <c r="F63" s="36" t="s">
        <v>237</v>
      </c>
      <c r="K63" s="71" t="s">
        <v>326</v>
      </c>
      <c r="L63" s="71" t="s">
        <v>358</v>
      </c>
      <c r="N63" s="71" t="s">
        <v>434</v>
      </c>
      <c r="O63" s="71" t="s">
        <v>515</v>
      </c>
      <c r="V63"/>
      <c r="W63" s="78" t="s">
        <v>154</v>
      </c>
    </row>
    <row r="64" spans="5:23">
      <c r="E64" s="23" t="s">
        <v>63</v>
      </c>
      <c r="F64" s="36" t="s">
        <v>237</v>
      </c>
      <c r="K64" s="71" t="s">
        <v>332</v>
      </c>
      <c r="L64" s="71" t="s">
        <v>358</v>
      </c>
      <c r="N64" s="71" t="s">
        <v>441</v>
      </c>
      <c r="O64" s="71" t="s">
        <v>515</v>
      </c>
      <c r="V64"/>
      <c r="W64" s="78" t="s">
        <v>121</v>
      </c>
    </row>
    <row r="65" spans="5:23">
      <c r="E65" s="23" t="s">
        <v>170</v>
      </c>
      <c r="F65" s="36" t="s">
        <v>237</v>
      </c>
      <c r="K65" s="71" t="s">
        <v>337</v>
      </c>
      <c r="L65" s="71" t="s">
        <v>358</v>
      </c>
      <c r="N65" s="71" t="s">
        <v>448</v>
      </c>
      <c r="O65" s="71" t="s">
        <v>515</v>
      </c>
      <c r="V65"/>
      <c r="W65" s="78" t="s">
        <v>232</v>
      </c>
    </row>
    <row r="66" spans="5:23">
      <c r="E66" s="23" t="s">
        <v>94</v>
      </c>
      <c r="F66" s="36" t="s">
        <v>237</v>
      </c>
      <c r="K66" s="71" t="s">
        <v>342</v>
      </c>
      <c r="L66" s="71" t="s">
        <v>358</v>
      </c>
      <c r="N66" s="71" t="s">
        <v>454</v>
      </c>
      <c r="O66" s="71" t="s">
        <v>515</v>
      </c>
      <c r="V66"/>
      <c r="W66" s="78" t="s">
        <v>136</v>
      </c>
    </row>
    <row r="67" spans="5:23">
      <c r="E67" s="23" t="s">
        <v>222</v>
      </c>
      <c r="F67" s="36" t="s">
        <v>237</v>
      </c>
      <c r="K67" s="71" t="s">
        <v>347</v>
      </c>
      <c r="L67" s="71" t="s">
        <v>358</v>
      </c>
      <c r="N67" s="71" t="s">
        <v>460</v>
      </c>
      <c r="O67" s="71" t="s">
        <v>515</v>
      </c>
      <c r="V67"/>
      <c r="W67" s="78" t="s">
        <v>155</v>
      </c>
    </row>
    <row r="68" spans="5:23">
      <c r="E68" s="23" t="s">
        <v>163</v>
      </c>
      <c r="F68" s="36" t="s">
        <v>237</v>
      </c>
      <c r="K68" s="71" t="s">
        <v>352</v>
      </c>
      <c r="L68" s="71" t="s">
        <v>358</v>
      </c>
      <c r="N68" s="71" t="s">
        <v>466</v>
      </c>
      <c r="O68" s="71" t="s">
        <v>515</v>
      </c>
      <c r="V68"/>
      <c r="W68" s="78" t="s">
        <v>156</v>
      </c>
    </row>
    <row r="69" spans="5:23">
      <c r="E69" s="23" t="s">
        <v>176</v>
      </c>
      <c r="F69" s="36" t="s">
        <v>237</v>
      </c>
      <c r="K69" s="71" t="s">
        <v>357</v>
      </c>
      <c r="L69" s="71" t="s">
        <v>358</v>
      </c>
      <c r="N69" s="71" t="s">
        <v>472</v>
      </c>
      <c r="O69" s="71" t="s">
        <v>515</v>
      </c>
      <c r="V69"/>
      <c r="W69" s="78" t="s">
        <v>151</v>
      </c>
    </row>
    <row r="70" spans="5:23">
      <c r="E70" s="23" t="s">
        <v>36</v>
      </c>
      <c r="F70" s="36" t="s">
        <v>237</v>
      </c>
      <c r="K70" s="71" t="s">
        <v>289</v>
      </c>
      <c r="L70" s="71" t="s">
        <v>358</v>
      </c>
      <c r="N70" s="71" t="s">
        <v>478</v>
      </c>
      <c r="O70" s="71" t="s">
        <v>515</v>
      </c>
      <c r="V70"/>
      <c r="W70" s="78" t="s">
        <v>171</v>
      </c>
    </row>
    <row r="71" spans="5:23">
      <c r="E71" s="23" t="s">
        <v>114</v>
      </c>
      <c r="F71" s="36" t="s">
        <v>237</v>
      </c>
      <c r="V71"/>
      <c r="W71" s="78" t="s">
        <v>85</v>
      </c>
    </row>
    <row r="72" spans="5:23">
      <c r="E72" s="23" t="s">
        <v>113</v>
      </c>
      <c r="F72" s="36" t="s">
        <v>237</v>
      </c>
      <c r="V72"/>
      <c r="W72" s="78" t="s">
        <v>205</v>
      </c>
    </row>
    <row r="73" spans="5:23">
      <c r="E73" s="23" t="s">
        <v>111</v>
      </c>
      <c r="F73" s="36" t="s">
        <v>237</v>
      </c>
      <c r="V73"/>
      <c r="W73" s="78" t="s">
        <v>195</v>
      </c>
    </row>
    <row r="74" spans="5:23">
      <c r="E74" s="23" t="s">
        <v>112</v>
      </c>
      <c r="F74" s="36" t="s">
        <v>237</v>
      </c>
      <c r="V74"/>
      <c r="W74" s="78" t="s">
        <v>91</v>
      </c>
    </row>
    <row r="75" spans="5:23">
      <c r="E75" s="23" t="s">
        <v>75</v>
      </c>
      <c r="F75" s="36" t="s">
        <v>237</v>
      </c>
      <c r="V75"/>
      <c r="W75" s="78" t="s">
        <v>164</v>
      </c>
    </row>
    <row r="76" spans="5:23">
      <c r="E76" s="23" t="s">
        <v>212</v>
      </c>
      <c r="F76" s="36" t="s">
        <v>237</v>
      </c>
      <c r="V76"/>
      <c r="W76" s="78" t="s">
        <v>50</v>
      </c>
    </row>
    <row r="77" spans="5:23">
      <c r="E77" s="23" t="s">
        <v>206</v>
      </c>
      <c r="F77" s="36" t="s">
        <v>237</v>
      </c>
      <c r="V77"/>
      <c r="W77" s="78" t="s">
        <v>55</v>
      </c>
    </row>
    <row r="78" spans="5:23">
      <c r="E78" s="23" t="s">
        <v>74</v>
      </c>
      <c r="F78" s="36" t="s">
        <v>237</v>
      </c>
      <c r="V78"/>
      <c r="W78" s="78" t="s">
        <v>162</v>
      </c>
    </row>
    <row r="79" spans="5:23" ht="13.5" thickBot="1">
      <c r="E79" s="23" t="s">
        <v>107</v>
      </c>
      <c r="F79" s="36" t="s">
        <v>237</v>
      </c>
      <c r="V79"/>
    </row>
    <row r="80" spans="5:23">
      <c r="E80" s="23" t="s">
        <v>209</v>
      </c>
      <c r="F80" s="36" t="s">
        <v>237</v>
      </c>
      <c r="V80"/>
      <c r="W80" s="76" t="s">
        <v>173</v>
      </c>
    </row>
    <row r="81" spans="5:23">
      <c r="E81" s="23" t="s">
        <v>34</v>
      </c>
      <c r="F81" s="36" t="s">
        <v>237</v>
      </c>
      <c r="V81"/>
      <c r="W81" s="78" t="s">
        <v>194</v>
      </c>
    </row>
    <row r="82" spans="5:23">
      <c r="E82" s="23" t="s">
        <v>79</v>
      </c>
      <c r="F82" s="36" t="s">
        <v>237</v>
      </c>
      <c r="K82" s="71" t="s">
        <v>295</v>
      </c>
      <c r="L82" s="71" t="s">
        <v>358</v>
      </c>
      <c r="N82" s="71" t="s">
        <v>484</v>
      </c>
      <c r="O82" s="71" t="s">
        <v>515</v>
      </c>
      <c r="V82"/>
      <c r="W82" s="78" t="s">
        <v>116</v>
      </c>
    </row>
    <row r="83" spans="5:23">
      <c r="E83" s="23" t="s">
        <v>80</v>
      </c>
      <c r="F83" s="36" t="s">
        <v>237</v>
      </c>
      <c r="K83" s="71" t="s">
        <v>301</v>
      </c>
      <c r="L83" s="71" t="s">
        <v>358</v>
      </c>
      <c r="N83" s="71" t="s">
        <v>490</v>
      </c>
      <c r="O83" s="71" t="s">
        <v>515</v>
      </c>
      <c r="V83"/>
      <c r="W83" s="78" t="s">
        <v>140</v>
      </c>
    </row>
    <row r="84" spans="5:23">
      <c r="E84" s="23" t="s">
        <v>185</v>
      </c>
      <c r="F84" s="36" t="s">
        <v>237</v>
      </c>
      <c r="K84" s="71" t="s">
        <v>307</v>
      </c>
      <c r="L84" s="71" t="s">
        <v>358</v>
      </c>
      <c r="N84" s="71" t="s">
        <v>497</v>
      </c>
      <c r="O84" s="71" t="s">
        <v>515</v>
      </c>
      <c r="V84"/>
      <c r="W84" s="78" t="s">
        <v>45</v>
      </c>
    </row>
    <row r="85" spans="5:23">
      <c r="E85" s="23" t="s">
        <v>35</v>
      </c>
      <c r="F85" s="36" t="s">
        <v>237</v>
      </c>
      <c r="K85" s="71" t="s">
        <v>314</v>
      </c>
      <c r="L85" s="71" t="s">
        <v>358</v>
      </c>
      <c r="N85" s="71" t="s">
        <v>504</v>
      </c>
      <c r="O85" s="71" t="s">
        <v>515</v>
      </c>
      <c r="V85"/>
      <c r="W85" s="78" t="s">
        <v>150</v>
      </c>
    </row>
    <row r="86" spans="5:23" ht="13.5" thickBot="1">
      <c r="E86" s="16"/>
      <c r="F86" s="11"/>
      <c r="K86" s="71" t="s">
        <v>308</v>
      </c>
      <c r="L86" s="71" t="s">
        <v>358</v>
      </c>
      <c r="N86" s="71" t="s">
        <v>422</v>
      </c>
      <c r="O86" s="71" t="s">
        <v>515</v>
      </c>
      <c r="V86"/>
      <c r="W86" s="78" t="s">
        <v>137</v>
      </c>
    </row>
    <row r="87" spans="5:23">
      <c r="E87" s="21" t="s">
        <v>231</v>
      </c>
      <c r="F87" s="32" t="s">
        <v>242</v>
      </c>
      <c r="K87" s="71" t="s">
        <v>315</v>
      </c>
      <c r="L87" s="71" t="s">
        <v>358</v>
      </c>
      <c r="N87" s="71" t="s">
        <v>428</v>
      </c>
      <c r="O87" s="71" t="s">
        <v>515</v>
      </c>
      <c r="V87"/>
      <c r="W87" s="78" t="s">
        <v>101</v>
      </c>
    </row>
    <row r="88" spans="5:23" ht="13.5" thickBot="1">
      <c r="E88" s="23" t="s">
        <v>62</v>
      </c>
      <c r="F88" s="33" t="s">
        <v>242</v>
      </c>
      <c r="K88" s="71" t="s">
        <v>321</v>
      </c>
      <c r="L88" s="71" t="s">
        <v>358</v>
      </c>
      <c r="N88" s="71" t="s">
        <v>435</v>
      </c>
      <c r="O88" s="71" t="s">
        <v>515</v>
      </c>
      <c r="V88"/>
      <c r="W88" s="89" t="s">
        <v>19</v>
      </c>
    </row>
    <row r="89" spans="5:23" ht="13.5" thickBot="1">
      <c r="E89" s="23" t="s">
        <v>157</v>
      </c>
      <c r="F89" s="33" t="s">
        <v>242</v>
      </c>
      <c r="K89" s="71" t="s">
        <v>327</v>
      </c>
      <c r="L89" s="71" t="s">
        <v>358</v>
      </c>
      <c r="N89" s="71" t="s">
        <v>442</v>
      </c>
      <c r="O89" s="71" t="s">
        <v>515</v>
      </c>
      <c r="V89"/>
      <c r="W89" s="91"/>
    </row>
    <row r="90" spans="5:23" ht="13.5" thickBot="1">
      <c r="E90" s="23" t="s">
        <v>65</v>
      </c>
      <c r="F90" s="33" t="s">
        <v>242</v>
      </c>
      <c r="V90"/>
      <c r="W90" s="92" t="s">
        <v>165</v>
      </c>
    </row>
    <row r="91" spans="5:23" ht="13.5" thickBot="1">
      <c r="E91" s="23" t="s">
        <v>66</v>
      </c>
      <c r="F91" s="33" t="s">
        <v>242</v>
      </c>
      <c r="V91"/>
    </row>
    <row r="92" spans="5:23" ht="13.5" thickBot="1">
      <c r="E92" s="23" t="s">
        <v>122</v>
      </c>
      <c r="F92" s="33" t="s">
        <v>242</v>
      </c>
      <c r="V92"/>
      <c r="W92" s="92" t="s">
        <v>22</v>
      </c>
    </row>
    <row r="93" spans="5:23">
      <c r="E93" s="23" t="s">
        <v>117</v>
      </c>
      <c r="F93" s="33" t="s">
        <v>242</v>
      </c>
      <c r="V93"/>
    </row>
    <row r="94" spans="5:23">
      <c r="E94" s="23" t="s">
        <v>60</v>
      </c>
      <c r="F94" s="33" t="s">
        <v>242</v>
      </c>
      <c r="V94"/>
    </row>
    <row r="95" spans="5:23">
      <c r="E95" s="23" t="s">
        <v>160</v>
      </c>
      <c r="F95" s="33" t="s">
        <v>242</v>
      </c>
      <c r="V95"/>
    </row>
    <row r="96" spans="5:23">
      <c r="E96" s="73" t="s">
        <v>565</v>
      </c>
      <c r="F96" s="33" t="s">
        <v>242</v>
      </c>
      <c r="V96"/>
    </row>
    <row r="97" spans="5:22">
      <c r="E97" s="73" t="s">
        <v>566</v>
      </c>
      <c r="F97" s="33" t="s">
        <v>242</v>
      </c>
      <c r="V97"/>
    </row>
    <row r="98" spans="5:22">
      <c r="E98" s="23" t="s">
        <v>57</v>
      </c>
      <c r="F98" s="33" t="s">
        <v>242</v>
      </c>
      <c r="V98"/>
    </row>
    <row r="99" spans="5:22">
      <c r="E99" s="23" t="s">
        <v>56</v>
      </c>
      <c r="F99" s="33" t="s">
        <v>242</v>
      </c>
      <c r="N99" s="71" t="s">
        <v>491</v>
      </c>
      <c r="O99" s="71" t="s">
        <v>515</v>
      </c>
      <c r="V99"/>
    </row>
    <row r="100" spans="5:22">
      <c r="E100" s="23" t="s">
        <v>40</v>
      </c>
      <c r="F100" s="33" t="s">
        <v>242</v>
      </c>
      <c r="N100" s="71" t="s">
        <v>498</v>
      </c>
      <c r="O100" s="71" t="s">
        <v>515</v>
      </c>
      <c r="V100"/>
    </row>
    <row r="101" spans="5:22">
      <c r="E101" s="23" t="s">
        <v>70</v>
      </c>
      <c r="F101" s="33" t="s">
        <v>242</v>
      </c>
      <c r="N101" s="71" t="s">
        <v>505</v>
      </c>
      <c r="O101" s="71" t="s">
        <v>515</v>
      </c>
      <c r="V101"/>
    </row>
    <row r="102" spans="5:22">
      <c r="E102" s="23" t="s">
        <v>71</v>
      </c>
      <c r="F102" s="33" t="s">
        <v>242</v>
      </c>
      <c r="N102" s="71" t="s">
        <v>511</v>
      </c>
      <c r="O102" s="71" t="s">
        <v>515</v>
      </c>
      <c r="V102"/>
    </row>
    <row r="103" spans="5:22">
      <c r="E103" s="23" t="s">
        <v>59</v>
      </c>
      <c r="F103" s="33" t="s">
        <v>242</v>
      </c>
      <c r="N103" s="71" t="s">
        <v>362</v>
      </c>
      <c r="O103" s="71" t="s">
        <v>515</v>
      </c>
      <c r="V103"/>
    </row>
    <row r="104" spans="5:22">
      <c r="E104" s="23" t="s">
        <v>199</v>
      </c>
      <c r="F104" s="33" t="s">
        <v>242</v>
      </c>
      <c r="N104" s="71" t="s">
        <v>368</v>
      </c>
      <c r="O104" s="71" t="s">
        <v>515</v>
      </c>
      <c r="V104"/>
    </row>
    <row r="105" spans="5:22">
      <c r="E105" s="23" t="s">
        <v>95</v>
      </c>
      <c r="F105" s="33" t="s">
        <v>242</v>
      </c>
      <c r="N105" s="71" t="s">
        <v>374</v>
      </c>
      <c r="O105" s="71" t="s">
        <v>515</v>
      </c>
      <c r="V105"/>
    </row>
    <row r="106" spans="5:22">
      <c r="E106" s="23" t="s">
        <v>39</v>
      </c>
      <c r="F106" s="33" t="s">
        <v>242</v>
      </c>
      <c r="N106" s="71" t="s">
        <v>380</v>
      </c>
      <c r="O106" s="71" t="s">
        <v>515</v>
      </c>
      <c r="V106"/>
    </row>
    <row r="107" spans="5:22">
      <c r="E107" s="23" t="s">
        <v>83</v>
      </c>
      <c r="F107" s="33" t="s">
        <v>242</v>
      </c>
      <c r="N107" s="71" t="s">
        <v>386</v>
      </c>
      <c r="O107" s="71" t="s">
        <v>515</v>
      </c>
      <c r="V107"/>
    </row>
    <row r="108" spans="5:22">
      <c r="E108" s="23" t="s">
        <v>84</v>
      </c>
      <c r="F108" s="33" t="s">
        <v>242</v>
      </c>
      <c r="N108" s="71" t="s">
        <v>392</v>
      </c>
      <c r="O108" s="71" t="s">
        <v>515</v>
      </c>
    </row>
    <row r="109" spans="5:22">
      <c r="E109" s="23" t="s">
        <v>27</v>
      </c>
      <c r="F109" s="33" t="s">
        <v>242</v>
      </c>
      <c r="N109" s="71" t="s">
        <v>398</v>
      </c>
      <c r="O109" s="71" t="s">
        <v>515</v>
      </c>
    </row>
    <row r="110" spans="5:22" ht="13.5" thickBot="1">
      <c r="E110" s="25" t="s">
        <v>61</v>
      </c>
      <c r="F110" s="34" t="s">
        <v>242</v>
      </c>
      <c r="N110" s="71" t="s">
        <v>404</v>
      </c>
      <c r="O110" s="71" t="s">
        <v>515</v>
      </c>
    </row>
    <row r="111" spans="5:22" ht="13.5" thickBot="1">
      <c r="E111" s="16"/>
      <c r="F111" s="11"/>
      <c r="N111" s="71" t="s">
        <v>410</v>
      </c>
      <c r="O111" s="71" t="s">
        <v>515</v>
      </c>
    </row>
    <row r="112" spans="5:22">
      <c r="E112" s="21" t="s">
        <v>96</v>
      </c>
      <c r="F112" s="20" t="s">
        <v>238</v>
      </c>
      <c r="N112" s="71" t="s">
        <v>416</v>
      </c>
      <c r="O112" s="71" t="s">
        <v>515</v>
      </c>
    </row>
    <row r="113" spans="5:15">
      <c r="E113" s="23" t="s">
        <v>213</v>
      </c>
      <c r="F113" s="22" t="s">
        <v>238</v>
      </c>
      <c r="N113" s="71" t="s">
        <v>423</v>
      </c>
      <c r="O113" s="71" t="s">
        <v>515</v>
      </c>
    </row>
    <row r="114" spans="5:15">
      <c r="E114" s="23" t="s">
        <v>64</v>
      </c>
      <c r="F114" s="22" t="s">
        <v>238</v>
      </c>
      <c r="N114" s="71" t="s">
        <v>429</v>
      </c>
      <c r="O114" s="71" t="s">
        <v>515</v>
      </c>
    </row>
    <row r="115" spans="5:15">
      <c r="E115" s="23" t="s">
        <v>154</v>
      </c>
      <c r="F115" s="22" t="s">
        <v>238</v>
      </c>
      <c r="N115" s="71" t="s">
        <v>436</v>
      </c>
      <c r="O115" s="71" t="s">
        <v>515</v>
      </c>
    </row>
    <row r="116" spans="5:15">
      <c r="E116" s="23" t="s">
        <v>121</v>
      </c>
      <c r="F116" s="22" t="s">
        <v>238</v>
      </c>
      <c r="N116" s="71" t="s">
        <v>443</v>
      </c>
      <c r="O116" s="71" t="s">
        <v>515</v>
      </c>
    </row>
    <row r="117" spans="5:15">
      <c r="E117" s="23" t="s">
        <v>232</v>
      </c>
      <c r="F117" s="22" t="s">
        <v>238</v>
      </c>
      <c r="N117" s="71" t="s">
        <v>449</v>
      </c>
      <c r="O117" s="71" t="s">
        <v>515</v>
      </c>
    </row>
    <row r="118" spans="5:15">
      <c r="E118" s="23" t="s">
        <v>136</v>
      </c>
      <c r="F118" s="22" t="s">
        <v>238</v>
      </c>
      <c r="N118" s="71" t="s">
        <v>455</v>
      </c>
      <c r="O118" s="71" t="s">
        <v>515</v>
      </c>
    </row>
    <row r="119" spans="5:15">
      <c r="E119" s="23" t="s">
        <v>155</v>
      </c>
      <c r="F119" s="22" t="s">
        <v>238</v>
      </c>
      <c r="N119" s="71" t="s">
        <v>461</v>
      </c>
      <c r="O119" s="71" t="s">
        <v>515</v>
      </c>
    </row>
    <row r="120" spans="5:15">
      <c r="E120" s="23" t="s">
        <v>156</v>
      </c>
      <c r="F120" s="22" t="s">
        <v>238</v>
      </c>
      <c r="N120" s="71" t="s">
        <v>467</v>
      </c>
      <c r="O120" s="71" t="s">
        <v>515</v>
      </c>
    </row>
    <row r="121" spans="5:15">
      <c r="E121" s="23" t="s">
        <v>90</v>
      </c>
      <c r="F121" s="22" t="s">
        <v>238</v>
      </c>
      <c r="N121" s="71" t="s">
        <v>473</v>
      </c>
      <c r="O121" s="71" t="s">
        <v>515</v>
      </c>
    </row>
    <row r="122" spans="5:15">
      <c r="E122" s="23" t="s">
        <v>151</v>
      </c>
      <c r="F122" s="22" t="s">
        <v>238</v>
      </c>
      <c r="N122" s="71" t="s">
        <v>479</v>
      </c>
      <c r="O122" s="71" t="s">
        <v>515</v>
      </c>
    </row>
    <row r="123" spans="5:15">
      <c r="E123" s="23" t="s">
        <v>171</v>
      </c>
      <c r="F123" s="22" t="s">
        <v>238</v>
      </c>
      <c r="N123" s="71" t="s">
        <v>485</v>
      </c>
      <c r="O123" s="71" t="s">
        <v>515</v>
      </c>
    </row>
    <row r="124" spans="5:15">
      <c r="E124" s="23" t="s">
        <v>85</v>
      </c>
      <c r="F124" s="22" t="s">
        <v>238</v>
      </c>
      <c r="N124" s="71" t="s">
        <v>492</v>
      </c>
      <c r="O124" s="71" t="s">
        <v>515</v>
      </c>
    </row>
    <row r="125" spans="5:15">
      <c r="E125" s="23" t="s">
        <v>205</v>
      </c>
      <c r="F125" s="22" t="s">
        <v>238</v>
      </c>
      <c r="N125" s="71" t="s">
        <v>499</v>
      </c>
      <c r="O125" s="71" t="s">
        <v>515</v>
      </c>
    </row>
    <row r="126" spans="5:15">
      <c r="E126" s="23" t="s">
        <v>88</v>
      </c>
      <c r="F126" s="22" t="s">
        <v>238</v>
      </c>
      <c r="N126" s="71" t="s">
        <v>506</v>
      </c>
      <c r="O126" s="71" t="s">
        <v>515</v>
      </c>
    </row>
    <row r="127" spans="5:15">
      <c r="E127" s="23" t="s">
        <v>195</v>
      </c>
      <c r="F127" s="22" t="s">
        <v>238</v>
      </c>
      <c r="N127" s="71" t="s">
        <v>512</v>
      </c>
      <c r="O127" s="71" t="s">
        <v>515</v>
      </c>
    </row>
    <row r="128" spans="5:15">
      <c r="E128" s="23" t="s">
        <v>91</v>
      </c>
      <c r="F128" s="22" t="s">
        <v>238</v>
      </c>
      <c r="N128" s="71" t="s">
        <v>363</v>
      </c>
      <c r="O128" s="71" t="s">
        <v>515</v>
      </c>
    </row>
    <row r="129" spans="5:15">
      <c r="E129" s="23" t="s">
        <v>152</v>
      </c>
      <c r="F129" s="22" t="s">
        <v>238</v>
      </c>
      <c r="N129" s="71" t="s">
        <v>369</v>
      </c>
      <c r="O129" s="71" t="s">
        <v>515</v>
      </c>
    </row>
    <row r="130" spans="5:15">
      <c r="E130" s="23" t="s">
        <v>164</v>
      </c>
      <c r="F130" s="22" t="s">
        <v>238</v>
      </c>
      <c r="N130" s="71" t="s">
        <v>375</v>
      </c>
      <c r="O130" s="71" t="s">
        <v>515</v>
      </c>
    </row>
    <row r="131" spans="5:15">
      <c r="E131" s="23" t="s">
        <v>86</v>
      </c>
      <c r="F131" s="22" t="s">
        <v>238</v>
      </c>
      <c r="N131" s="71" t="s">
        <v>381</v>
      </c>
      <c r="O131" s="71" t="s">
        <v>515</v>
      </c>
    </row>
    <row r="132" spans="5:15">
      <c r="E132" s="23" t="s">
        <v>87</v>
      </c>
      <c r="F132" s="22" t="s">
        <v>238</v>
      </c>
      <c r="N132" s="71" t="s">
        <v>387</v>
      </c>
      <c r="O132" s="71" t="s">
        <v>515</v>
      </c>
    </row>
    <row r="133" spans="5:15">
      <c r="E133" s="23" t="s">
        <v>50</v>
      </c>
      <c r="F133" s="22" t="s">
        <v>238</v>
      </c>
      <c r="N133" s="71" t="s">
        <v>393</v>
      </c>
      <c r="O133" s="71" t="s">
        <v>515</v>
      </c>
    </row>
    <row r="134" spans="5:15">
      <c r="E134" s="23" t="s">
        <v>55</v>
      </c>
      <c r="F134" s="22" t="s">
        <v>238</v>
      </c>
      <c r="N134" s="71" t="s">
        <v>399</v>
      </c>
      <c r="O134" s="71" t="s">
        <v>515</v>
      </c>
    </row>
    <row r="135" spans="5:15">
      <c r="E135" s="40" t="s">
        <v>42</v>
      </c>
      <c r="F135" s="22" t="s">
        <v>238</v>
      </c>
      <c r="N135" s="71" t="s">
        <v>405</v>
      </c>
      <c r="O135" s="71" t="s">
        <v>515</v>
      </c>
    </row>
    <row r="136" spans="5:15">
      <c r="E136" s="40" t="s">
        <v>41</v>
      </c>
      <c r="F136" s="22" t="s">
        <v>238</v>
      </c>
      <c r="N136" s="71" t="s">
        <v>411</v>
      </c>
      <c r="O136" s="71" t="s">
        <v>515</v>
      </c>
    </row>
    <row r="137" spans="5:15">
      <c r="E137" s="23" t="s">
        <v>92</v>
      </c>
      <c r="F137" s="22" t="s">
        <v>238</v>
      </c>
      <c r="N137" s="71" t="s">
        <v>417</v>
      </c>
      <c r="O137" s="71" t="s">
        <v>515</v>
      </c>
    </row>
    <row r="138" spans="5:15">
      <c r="E138" s="23" t="s">
        <v>162</v>
      </c>
      <c r="F138" s="22" t="s">
        <v>238</v>
      </c>
      <c r="N138" s="71" t="s">
        <v>424</v>
      </c>
      <c r="O138" s="71" t="s">
        <v>515</v>
      </c>
    </row>
    <row r="139" spans="5:15" ht="13.5" thickBot="1">
      <c r="E139" s="25" t="s">
        <v>174</v>
      </c>
      <c r="F139" s="24" t="s">
        <v>238</v>
      </c>
      <c r="N139" s="71" t="s">
        <v>430</v>
      </c>
      <c r="O139" s="71" t="s">
        <v>515</v>
      </c>
    </row>
    <row r="140" spans="5:15" ht="13.5" thickBot="1">
      <c r="E140" s="16"/>
      <c r="F140" s="11"/>
      <c r="N140" s="71" t="s">
        <v>437</v>
      </c>
      <c r="O140" s="71" t="s">
        <v>515</v>
      </c>
    </row>
    <row r="141" spans="5:15">
      <c r="E141" s="21" t="s">
        <v>173</v>
      </c>
      <c r="F141" s="26" t="s">
        <v>239</v>
      </c>
      <c r="N141" s="71" t="s">
        <v>444</v>
      </c>
      <c r="O141" s="71" t="s">
        <v>515</v>
      </c>
    </row>
    <row r="142" spans="5:15">
      <c r="E142" s="23" t="s">
        <v>194</v>
      </c>
      <c r="F142" s="27" t="s">
        <v>239</v>
      </c>
      <c r="N142" s="71" t="s">
        <v>450</v>
      </c>
      <c r="O142" s="71" t="s">
        <v>515</v>
      </c>
    </row>
    <row r="143" spans="5:15">
      <c r="E143" s="23" t="s">
        <v>116</v>
      </c>
      <c r="F143" s="27" t="s">
        <v>239</v>
      </c>
      <c r="N143" s="71" t="s">
        <v>456</v>
      </c>
      <c r="O143" s="71" t="s">
        <v>515</v>
      </c>
    </row>
    <row r="144" spans="5:15">
      <c r="E144" s="23" t="s">
        <v>140</v>
      </c>
      <c r="F144" s="27" t="s">
        <v>239</v>
      </c>
      <c r="N144" s="71" t="s">
        <v>462</v>
      </c>
      <c r="O144" s="71" t="s">
        <v>515</v>
      </c>
    </row>
    <row r="145" spans="5:15">
      <c r="E145" s="23" t="s">
        <v>45</v>
      </c>
      <c r="F145" s="27" t="s">
        <v>239</v>
      </c>
      <c r="N145" s="71" t="s">
        <v>468</v>
      </c>
      <c r="O145" s="71" t="s">
        <v>515</v>
      </c>
    </row>
    <row r="146" spans="5:15">
      <c r="E146" s="23" t="s">
        <v>150</v>
      </c>
      <c r="F146" s="27" t="s">
        <v>239</v>
      </c>
      <c r="N146" s="71" t="s">
        <v>474</v>
      </c>
      <c r="O146" s="71" t="s">
        <v>515</v>
      </c>
    </row>
    <row r="147" spans="5:15">
      <c r="E147" s="23" t="s">
        <v>137</v>
      </c>
      <c r="F147" s="27" t="s">
        <v>239</v>
      </c>
      <c r="N147" s="71" t="s">
        <v>480</v>
      </c>
      <c r="O147" s="71" t="s">
        <v>515</v>
      </c>
    </row>
    <row r="148" spans="5:15">
      <c r="E148" s="23" t="s">
        <v>101</v>
      </c>
      <c r="F148" s="27" t="s">
        <v>239</v>
      </c>
      <c r="N148" s="71" t="s">
        <v>486</v>
      </c>
      <c r="O148" s="71" t="s">
        <v>515</v>
      </c>
    </row>
    <row r="149" spans="5:15" ht="13.5" thickBot="1">
      <c r="E149" s="25" t="s">
        <v>19</v>
      </c>
      <c r="F149" s="28" t="s">
        <v>239</v>
      </c>
      <c r="N149" s="71" t="s">
        <v>493</v>
      </c>
      <c r="O149" s="71" t="s">
        <v>515</v>
      </c>
    </row>
    <row r="150" spans="5:15" ht="13.5" thickBot="1">
      <c r="E150" s="16"/>
      <c r="F150" s="11"/>
      <c r="N150" s="71" t="s">
        <v>500</v>
      </c>
      <c r="O150" s="71" t="s">
        <v>515</v>
      </c>
    </row>
    <row r="151" spans="5:15" ht="13.5" thickBot="1">
      <c r="E151" s="30" t="s">
        <v>165</v>
      </c>
      <c r="F151" s="29" t="s">
        <v>241</v>
      </c>
      <c r="N151" s="71" t="s">
        <v>507</v>
      </c>
      <c r="O151" s="71" t="s">
        <v>515</v>
      </c>
    </row>
    <row r="152" spans="5:15" ht="13.5" thickBot="1">
      <c r="F152" s="71"/>
      <c r="N152" s="71" t="s">
        <v>513</v>
      </c>
      <c r="O152" s="71" t="s">
        <v>515</v>
      </c>
    </row>
    <row r="153" spans="5:15" ht="13.5" thickBot="1">
      <c r="E153" s="30" t="s">
        <v>22</v>
      </c>
      <c r="F153" s="31" t="s">
        <v>22</v>
      </c>
      <c r="N153" s="71" t="s">
        <v>364</v>
      </c>
      <c r="O153" s="71" t="s">
        <v>515</v>
      </c>
    </row>
    <row r="154" spans="5:15">
      <c r="N154" s="71" t="s">
        <v>370</v>
      </c>
      <c r="O154" s="71" t="s">
        <v>515</v>
      </c>
    </row>
    <row r="155" spans="5:15">
      <c r="N155" s="71" t="s">
        <v>376</v>
      </c>
      <c r="O155" s="71" t="s">
        <v>515</v>
      </c>
    </row>
    <row r="156" spans="5:15">
      <c r="N156" s="71" t="s">
        <v>382</v>
      </c>
      <c r="O156" s="71" t="s">
        <v>515</v>
      </c>
    </row>
    <row r="157" spans="5:15">
      <c r="N157" s="71" t="s">
        <v>388</v>
      </c>
      <c r="O157" s="71" t="s">
        <v>515</v>
      </c>
    </row>
    <row r="158" spans="5:15">
      <c r="N158" s="71" t="s">
        <v>394</v>
      </c>
      <c r="O158" s="71" t="s">
        <v>515</v>
      </c>
    </row>
    <row r="159" spans="5:15">
      <c r="N159" s="71" t="s">
        <v>400</v>
      </c>
      <c r="O159" s="71" t="s">
        <v>515</v>
      </c>
    </row>
    <row r="160" spans="5:15">
      <c r="N160" s="71" t="s">
        <v>406</v>
      </c>
      <c r="O160" s="71" t="s">
        <v>515</v>
      </c>
    </row>
    <row r="161" spans="14:15">
      <c r="N161" s="71" t="s">
        <v>412</v>
      </c>
      <c r="O161" s="71" t="s">
        <v>515</v>
      </c>
    </row>
    <row r="162" spans="14:15">
      <c r="N162" s="71" t="s">
        <v>418</v>
      </c>
      <c r="O162" s="71" t="s">
        <v>515</v>
      </c>
    </row>
    <row r="163" spans="14:15">
      <c r="N163" s="71" t="s">
        <v>425</v>
      </c>
      <c r="O163" s="71" t="s">
        <v>515</v>
      </c>
    </row>
    <row r="164" spans="14:15">
      <c r="N164" s="71" t="s">
        <v>431</v>
      </c>
      <c r="O164" s="71" t="s">
        <v>515</v>
      </c>
    </row>
    <row r="165" spans="14:15">
      <c r="N165" s="71" t="s">
        <v>438</v>
      </c>
      <c r="O165" s="71" t="s">
        <v>515</v>
      </c>
    </row>
    <row r="166" spans="14:15">
      <c r="N166" s="71" t="s">
        <v>445</v>
      </c>
      <c r="O166" s="71" t="s">
        <v>515</v>
      </c>
    </row>
    <row r="167" spans="14:15">
      <c r="N167" s="71" t="s">
        <v>451</v>
      </c>
      <c r="O167" s="71" t="s">
        <v>515</v>
      </c>
    </row>
    <row r="168" spans="14:15">
      <c r="N168" s="71" t="s">
        <v>457</v>
      </c>
      <c r="O168" s="71" t="s">
        <v>515</v>
      </c>
    </row>
    <row r="169" spans="14:15">
      <c r="N169" s="71" t="s">
        <v>463</v>
      </c>
      <c r="O169" s="71" t="s">
        <v>515</v>
      </c>
    </row>
    <row r="170" spans="14:15">
      <c r="N170" s="71" t="s">
        <v>469</v>
      </c>
      <c r="O170" s="71" t="s">
        <v>515</v>
      </c>
    </row>
    <row r="171" spans="14:15">
      <c r="N171" s="71" t="s">
        <v>475</v>
      </c>
      <c r="O171" s="71" t="s">
        <v>515</v>
      </c>
    </row>
    <row r="172" spans="14:15">
      <c r="N172" s="71" t="s">
        <v>481</v>
      </c>
      <c r="O172" s="71" t="s">
        <v>515</v>
      </c>
    </row>
    <row r="173" spans="14:15">
      <c r="N173" s="71" t="s">
        <v>487</v>
      </c>
      <c r="O173" s="71" t="s">
        <v>515</v>
      </c>
    </row>
    <row r="174" spans="14:15">
      <c r="N174" s="71" t="s">
        <v>494</v>
      </c>
      <c r="O174" s="71" t="s">
        <v>515</v>
      </c>
    </row>
    <row r="175" spans="14:15">
      <c r="N175" s="71" t="s">
        <v>501</v>
      </c>
      <c r="O175" s="71" t="s">
        <v>515</v>
      </c>
    </row>
    <row r="176" spans="14:15">
      <c r="N176" s="71" t="s">
        <v>508</v>
      </c>
      <c r="O176" s="71" t="s">
        <v>515</v>
      </c>
    </row>
    <row r="177" spans="14:15">
      <c r="N177" s="71" t="s">
        <v>514</v>
      </c>
      <c r="O177" s="71" t="s">
        <v>515</v>
      </c>
    </row>
  </sheetData>
  <sheetProtection password="CC54" sheet="1" objects="1" scenarios="1"/>
  <sortState ref="B3:C40">
    <sortCondition sortBy="cellColor" ref="B3:B40" dxfId="0"/>
  </sortState>
  <mergeCells count="1">
    <mergeCell ref="R2:S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rgb="FF92D050"/>
  </sheetPr>
  <dimension ref="A1:AMU88"/>
  <sheetViews>
    <sheetView tabSelected="1" zoomScaleNormal="100" workbookViewId="0">
      <selection sqref="A1:L3"/>
    </sheetView>
  </sheetViews>
  <sheetFormatPr baseColWidth="10" defaultColWidth="9.140625" defaultRowHeight="12.75"/>
  <cols>
    <col min="1" max="3" width="9.140625" style="99"/>
    <col min="4" max="4" width="15.85546875" style="119" customWidth="1"/>
    <col min="5" max="5" width="46.85546875" style="119" customWidth="1"/>
    <col min="6" max="7" width="9.140625" style="99"/>
    <col min="8" max="8" width="6.85546875" style="99"/>
    <col min="9" max="9" width="9.140625" style="100"/>
    <col min="10" max="11" width="9.140625" style="99"/>
    <col min="12" max="12" width="45.140625" style="99" bestFit="1" customWidth="1"/>
    <col min="13" max="13" width="3.85546875" style="1"/>
    <col min="14" max="18" width="9.140625" style="1"/>
    <col min="19" max="20" width="9.140625" style="1" customWidth="1"/>
    <col min="21" max="21" width="11" style="1" customWidth="1"/>
    <col min="22" max="22" width="63" style="1" customWidth="1"/>
    <col min="23" max="23" width="41" style="1" customWidth="1"/>
    <col min="24" max="25" width="25.7109375" style="1" customWidth="1"/>
    <col min="26" max="26" width="44.85546875" style="1" customWidth="1"/>
    <col min="27" max="27" width="33.5703125" style="1" customWidth="1"/>
    <col min="28" max="28" width="24.85546875" style="8" customWidth="1"/>
    <col min="29" max="29" width="44.140625" style="8" customWidth="1"/>
    <col min="30" max="30" width="42.7109375" style="8" customWidth="1"/>
    <col min="31" max="31" width="9.140625" style="1" customWidth="1"/>
    <col min="32" max="32" width="9.140625" style="1"/>
    <col min="33" max="33" width="18.85546875" style="70" bestFit="1" customWidth="1"/>
    <col min="34" max="35" width="30.5703125" style="8" bestFit="1" customWidth="1"/>
    <col min="36" max="36" width="36.140625" style="8" bestFit="1" customWidth="1"/>
    <col min="37" max="37" width="33.140625" style="8" bestFit="1" customWidth="1"/>
    <col min="38" max="38" width="18.85546875" style="70" bestFit="1" customWidth="1"/>
    <col min="39" max="40" width="30.5703125" style="8" bestFit="1" customWidth="1"/>
    <col min="41" max="41" width="36.140625" style="8" bestFit="1" customWidth="1"/>
    <col min="42" max="42" width="28.7109375" style="8" bestFit="1" customWidth="1"/>
    <col min="43" max="43" width="18.85546875" style="70" bestFit="1" customWidth="1"/>
    <col min="44" max="45" width="30.5703125" style="8" bestFit="1" customWidth="1"/>
    <col min="46" max="46" width="36.140625" style="8" bestFit="1" customWidth="1"/>
    <col min="47" max="47" width="33.140625" style="8" bestFit="1" customWidth="1"/>
    <col min="48" max="48" width="18.85546875" style="70" bestFit="1" customWidth="1"/>
    <col min="49" max="50" width="30.5703125" style="8" bestFit="1" customWidth="1"/>
    <col min="51" max="51" width="36.140625" style="8" bestFit="1" customWidth="1"/>
    <col min="52" max="52" width="33.140625" style="8" bestFit="1" customWidth="1"/>
    <col min="53" max="53" width="18.85546875" style="70" bestFit="1" customWidth="1"/>
    <col min="54" max="55" width="30.5703125" style="8" bestFit="1" customWidth="1"/>
    <col min="56" max="56" width="36.140625" style="8" bestFit="1" customWidth="1"/>
    <col min="57" max="57" width="28.7109375" style="8" bestFit="1" customWidth="1"/>
    <col min="58" max="58" width="18.85546875" style="70" bestFit="1" customWidth="1"/>
    <col min="59" max="60" width="30.5703125" style="1" bestFit="1" customWidth="1"/>
    <col min="61" max="61" width="36.140625" style="1" bestFit="1" customWidth="1"/>
    <col min="62" max="62" width="33.140625" style="1" bestFit="1" customWidth="1"/>
    <col min="63" max="63" width="18.85546875" style="70" bestFit="1" customWidth="1"/>
    <col min="64" max="65" width="30.5703125" style="71" bestFit="1" customWidth="1"/>
    <col min="66" max="66" width="36.140625" style="71" bestFit="1" customWidth="1"/>
    <col min="67" max="67" width="33.140625" style="71" bestFit="1" customWidth="1"/>
    <col min="68" max="68" width="18.85546875" style="70" bestFit="1" customWidth="1"/>
    <col min="69" max="70" width="30.5703125" style="71" bestFit="1" customWidth="1"/>
    <col min="71" max="71" width="36.140625" style="71" bestFit="1" customWidth="1"/>
    <col min="72" max="72" width="33.140625" style="71" bestFit="1" customWidth="1"/>
    <col min="73" max="73" width="18.85546875" style="70" bestFit="1" customWidth="1"/>
    <col min="74" max="75" width="30.5703125" style="71" bestFit="1" customWidth="1"/>
    <col min="76" max="76" width="36.140625" style="71" bestFit="1" customWidth="1"/>
    <col min="77" max="77" width="33.140625" style="71" bestFit="1" customWidth="1"/>
    <col min="78" max="78" width="18.85546875" style="70" bestFit="1" customWidth="1"/>
    <col min="79" max="80" width="30.5703125" style="71" bestFit="1" customWidth="1"/>
    <col min="81" max="81" width="36.140625" style="71" bestFit="1" customWidth="1"/>
    <col min="82" max="82" width="33.140625" style="71" bestFit="1" customWidth="1"/>
    <col min="83" max="83" width="18.85546875" style="70" bestFit="1" customWidth="1"/>
    <col min="84" max="85" width="30.5703125" style="71" bestFit="1" customWidth="1"/>
    <col min="86" max="86" width="36.140625" style="71" bestFit="1" customWidth="1"/>
    <col min="87" max="87" width="33.140625" style="71" bestFit="1" customWidth="1"/>
    <col min="88" max="94" width="9.140625" style="11"/>
    <col min="95" max="1035" width="9.140625" style="1"/>
  </cols>
  <sheetData>
    <row r="1" spans="1:1035" ht="12.75" customHeight="1">
      <c r="A1" s="165" t="s">
        <v>610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</row>
    <row r="2" spans="1:1035" ht="12.75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</row>
    <row r="3" spans="1:1035" ht="12.75" customHeight="1">
      <c r="A3" s="165"/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BG3" s="10">
        <v>40909</v>
      </c>
    </row>
    <row r="4" spans="1:1035" ht="13.5" thickBot="1">
      <c r="A4" s="104" t="s">
        <v>648</v>
      </c>
      <c r="B4" s="104" t="s">
        <v>648</v>
      </c>
      <c r="C4" s="104" t="s">
        <v>648</v>
      </c>
      <c r="D4" s="105" t="s">
        <v>648</v>
      </c>
      <c r="E4" s="105" t="s">
        <v>648</v>
      </c>
      <c r="F4" s="104" t="s">
        <v>648</v>
      </c>
      <c r="G4" s="106" t="s">
        <v>648</v>
      </c>
      <c r="H4" s="107" t="s">
        <v>648</v>
      </c>
      <c r="I4" s="108" t="s">
        <v>648</v>
      </c>
      <c r="J4" s="107" t="s">
        <v>648</v>
      </c>
      <c r="K4" s="107" t="s">
        <v>648</v>
      </c>
      <c r="L4" s="106" t="s">
        <v>648</v>
      </c>
    </row>
    <row r="5" spans="1:1035" ht="21" customHeight="1" thickBot="1">
      <c r="A5" s="62" t="s">
        <v>253</v>
      </c>
      <c r="B5" s="63" t="s">
        <v>254</v>
      </c>
      <c r="C5" s="63" t="s">
        <v>255</v>
      </c>
      <c r="D5" s="63" t="s">
        <v>256</v>
      </c>
      <c r="E5" s="63" t="s">
        <v>257</v>
      </c>
      <c r="F5" s="63" t="s">
        <v>258</v>
      </c>
      <c r="G5" s="63" t="s">
        <v>259</v>
      </c>
      <c r="H5" s="63" t="s">
        <v>260</v>
      </c>
      <c r="I5" s="63" t="s">
        <v>261</v>
      </c>
      <c r="J5" s="63" t="s">
        <v>262</v>
      </c>
      <c r="K5" s="63" t="s">
        <v>263</v>
      </c>
      <c r="L5" s="63" t="s">
        <v>264</v>
      </c>
    </row>
    <row r="6" spans="1:1035" ht="12.75" customHeight="1">
      <c r="A6" s="104" t="s">
        <v>648</v>
      </c>
      <c r="B6" s="104" t="s">
        <v>648</v>
      </c>
      <c r="C6" s="104" t="s">
        <v>648</v>
      </c>
      <c r="D6" s="105" t="s">
        <v>648</v>
      </c>
      <c r="E6" s="105" t="s">
        <v>648</v>
      </c>
      <c r="F6" s="104" t="s">
        <v>648</v>
      </c>
      <c r="G6" s="106" t="s">
        <v>648</v>
      </c>
      <c r="H6" s="107" t="s">
        <v>648</v>
      </c>
      <c r="I6" s="108" t="s">
        <v>648</v>
      </c>
      <c r="J6" s="107" t="s">
        <v>648</v>
      </c>
      <c r="K6" s="107" t="s">
        <v>648</v>
      </c>
      <c r="L6" s="106" t="s">
        <v>648</v>
      </c>
      <c r="N6" s="2" t="s">
        <v>0</v>
      </c>
      <c r="O6" s="2" t="s">
        <v>1</v>
      </c>
      <c r="P6" s="2" t="s">
        <v>2</v>
      </c>
      <c r="Q6" s="2" t="s">
        <v>3</v>
      </c>
      <c r="W6" s="17" t="s">
        <v>247</v>
      </c>
      <c r="X6" s="17">
        <v>1</v>
      </c>
    </row>
    <row r="7" spans="1:1035" ht="12.75" customHeight="1">
      <c r="A7" s="98"/>
      <c r="B7" s="98"/>
      <c r="C7" s="98"/>
      <c r="D7" s="98"/>
      <c r="E7" s="98"/>
      <c r="F7" s="98"/>
      <c r="H7" s="101"/>
      <c r="L7" s="120" t="s">
        <v>4</v>
      </c>
      <c r="M7" s="4" t="s">
        <v>5</v>
      </c>
      <c r="N7" s="3">
        <v>0.249305555555556</v>
      </c>
      <c r="O7" s="5">
        <v>0.58402777777777803</v>
      </c>
      <c r="P7" s="5">
        <v>0.79236111111111096</v>
      </c>
      <c r="Q7" s="5">
        <v>0.95902777777777803</v>
      </c>
      <c r="R7"/>
      <c r="S7"/>
      <c r="AA7" s="164" t="s">
        <v>252</v>
      </c>
      <c r="AB7" s="164"/>
      <c r="AC7" s="164"/>
      <c r="AD7" s="164"/>
      <c r="AE7" s="164"/>
      <c r="AH7" s="97"/>
      <c r="AI7" s="97"/>
      <c r="AJ7" s="97"/>
      <c r="AK7" s="97"/>
    </row>
    <row r="8" spans="1:1035" ht="12.75" customHeight="1">
      <c r="A8" s="98"/>
      <c r="B8" s="98"/>
      <c r="C8" s="98"/>
      <c r="D8" s="102"/>
      <c r="E8" s="102"/>
      <c r="F8" s="98"/>
      <c r="G8" s="103"/>
      <c r="L8" s="121" t="s">
        <v>6</v>
      </c>
      <c r="M8" s="7" t="s">
        <v>7</v>
      </c>
      <c r="N8" s="5">
        <v>0.58333333333333304</v>
      </c>
      <c r="O8" s="5">
        <v>0.79166666666666696</v>
      </c>
      <c r="P8" s="5">
        <v>0.95833333333333304</v>
      </c>
      <c r="Q8" s="6">
        <v>0.25</v>
      </c>
      <c r="R8"/>
      <c r="S8"/>
      <c r="AH8" s="97"/>
      <c r="AI8" s="97"/>
      <c r="AJ8" s="97"/>
      <c r="AK8" s="97"/>
      <c r="AM8" s="97"/>
      <c r="AN8" s="97"/>
      <c r="AO8" s="97"/>
      <c r="AP8" s="97"/>
    </row>
    <row r="9" spans="1:1035" s="13" customFormat="1" ht="12.75" customHeight="1">
      <c r="A9" s="104" t="s">
        <v>648</v>
      </c>
      <c r="B9" s="104" t="s">
        <v>648</v>
      </c>
      <c r="C9" s="104" t="s">
        <v>648</v>
      </c>
      <c r="D9" s="105" t="s">
        <v>648</v>
      </c>
      <c r="E9" s="105" t="s">
        <v>648</v>
      </c>
      <c r="F9" s="104" t="s">
        <v>648</v>
      </c>
      <c r="G9" s="106" t="s">
        <v>648</v>
      </c>
      <c r="H9" s="107" t="s">
        <v>648</v>
      </c>
      <c r="I9" s="108" t="s">
        <v>648</v>
      </c>
      <c r="J9" s="107" t="s">
        <v>648</v>
      </c>
      <c r="K9" s="107" t="s">
        <v>648</v>
      </c>
      <c r="L9" s="106" t="s">
        <v>648</v>
      </c>
      <c r="M9" s="14"/>
      <c r="N9" s="12"/>
      <c r="O9" s="12"/>
      <c r="P9" s="12"/>
      <c r="Q9" s="12"/>
      <c r="T9" s="11"/>
      <c r="U9" s="11"/>
      <c r="V9" s="11"/>
      <c r="W9" s="11"/>
      <c r="X9" s="11"/>
      <c r="Y9" s="11"/>
      <c r="Z9" s="11"/>
      <c r="AA9" s="43"/>
      <c r="AB9" s="43"/>
      <c r="AC9" s="43"/>
      <c r="AD9" s="43"/>
      <c r="AE9" s="42"/>
      <c r="AF9" s="11"/>
      <c r="AG9" s="70"/>
      <c r="AH9" s="42"/>
      <c r="AI9" s="42"/>
      <c r="AJ9" s="42"/>
      <c r="AK9" s="42"/>
      <c r="AL9" s="70"/>
      <c r="AM9" s="42"/>
      <c r="AN9" s="42"/>
      <c r="AO9" s="42"/>
      <c r="AP9" s="42"/>
      <c r="AQ9" s="70"/>
      <c r="AR9" s="42"/>
      <c r="AS9" s="42"/>
      <c r="AT9" s="42"/>
      <c r="AU9" s="42"/>
      <c r="AV9" s="70"/>
      <c r="AW9" s="42"/>
      <c r="AX9" s="42"/>
      <c r="AY9" s="42"/>
      <c r="AZ9" s="42"/>
      <c r="BA9" s="70"/>
      <c r="BB9" s="42"/>
      <c r="BC9" s="42"/>
      <c r="BD9" s="42"/>
      <c r="BE9" s="42"/>
      <c r="BF9" s="70"/>
      <c r="BG9" s="11"/>
      <c r="BH9" s="11"/>
      <c r="BI9" s="11"/>
      <c r="BJ9" s="11"/>
      <c r="BK9" s="70"/>
      <c r="BL9" s="11"/>
      <c r="BM9" s="11"/>
      <c r="BN9" s="11"/>
      <c r="BO9" s="11"/>
      <c r="BP9" s="70"/>
      <c r="BQ9" s="11"/>
      <c r="BR9" s="11"/>
      <c r="BS9" s="11"/>
      <c r="BT9" s="11"/>
      <c r="BU9" s="70"/>
      <c r="BV9" s="11"/>
      <c r="BW9" s="11"/>
      <c r="BX9" s="11"/>
      <c r="BY9" s="11"/>
      <c r="BZ9" s="70"/>
      <c r="CA9" s="11"/>
      <c r="CB9" s="11"/>
      <c r="CC9" s="11"/>
      <c r="CD9" s="11"/>
      <c r="CE9" s="70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  <c r="AGK9" s="11"/>
      <c r="AGL9" s="11"/>
      <c r="AGM9" s="11"/>
      <c r="AGN9" s="11"/>
      <c r="AGO9" s="11"/>
      <c r="AGP9" s="11"/>
      <c r="AGQ9" s="11"/>
      <c r="AGR9" s="11"/>
      <c r="AGS9" s="11"/>
      <c r="AGT9" s="11"/>
      <c r="AGU9" s="11"/>
      <c r="AGV9" s="11"/>
      <c r="AGW9" s="11"/>
      <c r="AGX9" s="11"/>
      <c r="AGY9" s="11"/>
      <c r="AGZ9" s="11"/>
      <c r="AHA9" s="11"/>
      <c r="AHB9" s="11"/>
      <c r="AHC9" s="11"/>
      <c r="AHD9" s="11"/>
      <c r="AHE9" s="11"/>
      <c r="AHF9" s="11"/>
      <c r="AHG9" s="11"/>
      <c r="AHH9" s="11"/>
      <c r="AHI9" s="11"/>
      <c r="AHJ9" s="11"/>
      <c r="AHK9" s="11"/>
      <c r="AHL9" s="11"/>
      <c r="AHM9" s="11"/>
      <c r="AHN9" s="11"/>
      <c r="AHO9" s="11"/>
      <c r="AHP9" s="11"/>
      <c r="AHQ9" s="11"/>
      <c r="AHR9" s="11"/>
      <c r="AHS9" s="11"/>
      <c r="AHT9" s="11"/>
      <c r="AHU9" s="11"/>
      <c r="AHV9" s="11"/>
      <c r="AHW9" s="11"/>
      <c r="AHX9" s="11"/>
      <c r="AHY9" s="11"/>
      <c r="AHZ9" s="11"/>
      <c r="AIA9" s="11"/>
      <c r="AIB9" s="11"/>
      <c r="AIC9" s="11"/>
      <c r="AID9" s="11"/>
      <c r="AIE9" s="11"/>
      <c r="AIF9" s="11"/>
      <c r="AIG9" s="11"/>
      <c r="AIH9" s="11"/>
      <c r="AII9" s="11"/>
      <c r="AIJ9" s="11"/>
      <c r="AIK9" s="11"/>
      <c r="AIL9" s="11"/>
      <c r="AIM9" s="11"/>
      <c r="AIN9" s="11"/>
      <c r="AIO9" s="11"/>
      <c r="AIP9" s="11"/>
      <c r="AIQ9" s="11"/>
      <c r="AIR9" s="11"/>
      <c r="AIS9" s="11"/>
      <c r="AIT9" s="11"/>
      <c r="AIU9" s="11"/>
      <c r="AIV9" s="11"/>
      <c r="AIW9" s="11"/>
      <c r="AIX9" s="11"/>
      <c r="AIY9" s="11"/>
      <c r="AIZ9" s="11"/>
      <c r="AJA9" s="11"/>
      <c r="AJB9" s="11"/>
      <c r="AJC9" s="11"/>
      <c r="AJD9" s="11"/>
      <c r="AJE9" s="11"/>
      <c r="AJF9" s="11"/>
      <c r="AJG9" s="11"/>
      <c r="AJH9" s="11"/>
      <c r="AJI9" s="11"/>
      <c r="AJJ9" s="11"/>
      <c r="AJK9" s="11"/>
      <c r="AJL9" s="11"/>
      <c r="AJM9" s="11"/>
      <c r="AJN9" s="11"/>
      <c r="AJO9" s="11"/>
      <c r="AJP9" s="11"/>
      <c r="AJQ9" s="11"/>
      <c r="AJR9" s="11"/>
      <c r="AJS9" s="11"/>
      <c r="AJT9" s="11"/>
      <c r="AJU9" s="11"/>
      <c r="AJV9" s="11"/>
      <c r="AJW9" s="11"/>
      <c r="AJX9" s="11"/>
      <c r="AJY9" s="11"/>
      <c r="AJZ9" s="11"/>
      <c r="AKA9" s="11"/>
      <c r="AKB9" s="11"/>
      <c r="AKC9" s="11"/>
      <c r="AKD9" s="11"/>
      <c r="AKE9" s="11"/>
      <c r="AKF9" s="11"/>
      <c r="AKG9" s="11"/>
      <c r="AKH9" s="11"/>
      <c r="AKI9" s="11"/>
      <c r="AKJ9" s="11"/>
      <c r="AKK9" s="11"/>
      <c r="AKL9" s="11"/>
      <c r="AKM9" s="11"/>
      <c r="AKN9" s="11"/>
      <c r="AKO9" s="11"/>
      <c r="AKP9" s="11"/>
      <c r="AKQ9" s="11"/>
      <c r="AKR9" s="11"/>
      <c r="AKS9" s="11"/>
      <c r="AKT9" s="11"/>
      <c r="AKU9" s="11"/>
      <c r="AKV9" s="11"/>
      <c r="AKW9" s="11"/>
      <c r="AKX9" s="11"/>
      <c r="AKY9" s="11"/>
      <c r="AKZ9" s="11"/>
      <c r="ALA9" s="11"/>
      <c r="ALB9" s="11"/>
      <c r="ALC9" s="11"/>
      <c r="ALD9" s="11"/>
      <c r="ALE9" s="11"/>
      <c r="ALF9" s="11"/>
      <c r="ALG9" s="11"/>
      <c r="ALH9" s="11"/>
      <c r="ALI9" s="11"/>
      <c r="ALJ9" s="11"/>
      <c r="ALK9" s="11"/>
      <c r="ALL9" s="11"/>
      <c r="ALM9" s="11"/>
      <c r="ALN9" s="11"/>
      <c r="ALO9" s="11"/>
      <c r="ALP9" s="11"/>
      <c r="ALQ9" s="11"/>
      <c r="ALR9" s="11"/>
      <c r="ALS9" s="11"/>
      <c r="ALT9" s="11"/>
      <c r="ALU9" s="11"/>
      <c r="ALV9" s="11"/>
      <c r="ALW9" s="11"/>
      <c r="ALX9" s="11"/>
      <c r="ALY9" s="11"/>
      <c r="ALZ9" s="11"/>
      <c r="AMA9" s="11"/>
      <c r="AMB9" s="11"/>
      <c r="AMC9" s="11"/>
      <c r="AMD9" s="11"/>
      <c r="AME9" s="11"/>
      <c r="AMF9" s="11"/>
      <c r="AMG9" s="11"/>
      <c r="AMH9" s="11"/>
      <c r="AMI9" s="11"/>
      <c r="AMJ9" s="11"/>
      <c r="AMK9" s="11"/>
      <c r="AML9" s="11"/>
      <c r="AMM9" s="11"/>
      <c r="AMN9" s="11"/>
      <c r="AMO9" s="11"/>
      <c r="AMP9" s="11"/>
      <c r="AMQ9" s="11"/>
      <c r="AMR9" s="11"/>
      <c r="AMS9" s="11"/>
      <c r="AMT9" s="11"/>
      <c r="AMU9" s="11"/>
    </row>
    <row r="10" spans="1:1035" s="13" customFormat="1" ht="12.75" customHeight="1">
      <c r="A10" s="109">
        <v>2077332</v>
      </c>
      <c r="B10" s="109">
        <v>2929076</v>
      </c>
      <c r="C10" s="109">
        <v>24</v>
      </c>
      <c r="D10" s="110" t="s">
        <v>177</v>
      </c>
      <c r="E10" s="111" t="s">
        <v>181</v>
      </c>
      <c r="F10" s="112" t="s">
        <v>16</v>
      </c>
      <c r="G10" s="113">
        <v>0.375</v>
      </c>
      <c r="H10" s="113">
        <v>0.75</v>
      </c>
      <c r="I10" s="114">
        <v>41275</v>
      </c>
      <c r="J10" s="109" t="s">
        <v>8</v>
      </c>
      <c r="K10" s="109" t="s">
        <v>9</v>
      </c>
      <c r="L10" s="115" t="s">
        <v>612</v>
      </c>
      <c r="M10" s="11"/>
      <c r="N10" s="42" t="str">
        <f>IF($G10=N$8,"",IF(AND($G10&lt;$H10,N$7&lt;N$8,OR(AND($G10&gt;N$7,$G10&lt;=N$8),AND($H10&gt;N$7,$H10&lt;=N$8),AND($G10&lt;N$7,$H10&gt;N$8))),"AM",IF(AND($G10&lt;$H10,N$7&gt;N$8,OR(AND($G10&gt;N$7,$G10&lt;=N$8+1),AND($H10&gt;N$7,$H10&lt;=N$8+1),AND($G10&lt;N$7,$H10&gt;N$8+1))),"AM",IF(AND($G10&gt;$H10,N$7&lt;N$8,OR(AND($G10&gt;N$7,$G10&lt;=N$8),AND($H10+1&gt;N$7,$H10+1&lt;=N$8),AND($G10&lt;N$7,$H10+1&gt;N$8))),"AM",IF(AND($G10&gt;$H10,N$7&gt;N$8,OR(AND($G10&gt;N$7,$G10&lt;=N$8+1),AND($H10+1&gt;N$7,$H10+1&lt;=N$8+1),AND($G10&lt;N$7,$H10+1&gt;N$8+1))),"AM","")))))</f>
        <v>AM</v>
      </c>
      <c r="O10" s="42" t="str">
        <f>IF($G10=O$8,"",IF(AND($G10&lt;$H10,O$7&lt;O$8,OR(AND($G10&gt;O$7,$G10&lt;=O$8),AND($H10&gt;O$7,$H10&lt;=O$8),AND($G10&lt;O$7,$H10&gt;O$8))),"PM",IF(AND($G10&lt;$H10,O$7&gt;O$8,OR(AND($G10&gt;O$7,$G10&lt;=O$8+1),AND($H10&gt;O$7,$H10&lt;=O$8+1),AND($G10&lt;O$7,$H10&gt;O$8+1))),"PM",IF(AND($G10&gt;$H10,O$7&lt;O$8,OR(AND($G10&gt;O$7,$G10&lt;=O$8),AND($H10+1&gt;O$7,$H10+1&lt;=O$8),AND($G10&lt;O$7,$H10+1&gt;O$8))),"PM",IF(AND($G10&gt;$H10,O$7&gt;O$8,OR(AND($G10&gt;O$7,$G10&lt;=O$8+1),AND($H10+1&gt;O$7,$H10+1&lt;=O$8+1),AND($G10&lt;O$7,$H10+1&gt;O$8+1))),"PM","")))))</f>
        <v>PM</v>
      </c>
      <c r="P10" s="42" t="str">
        <f>IF($G10=P$8,"",IF(AND($G10&lt;$H10,P$7&lt;P$8,OR(AND($G10&gt;P$7,$G10&lt;=P$8),AND($H10&gt;P$7,$H10&lt;=P$8),AND($G10&lt;P$7,$H10&gt;P$8))),"EVENING",IF(AND($G10&lt;$H10,P$7&gt;P$8,OR(AND($G10&gt;P$7,$G10&lt;=P$8+1),AND($H10&gt;P$7,$H10&lt;=P$8+1),AND($G10&lt;P$7,$H10&gt;P$8+1))),"EVENING",IF(AND($G10&gt;$H10,P$7&lt;P$8,OR(AND($G10&gt;P$7,$G10&lt;=P$8),AND($H10+1&gt;P$7,$H10+1&lt;=P$8),AND($G10&lt;P$7,$H10+1&gt;P$8))),"EVENING",IF(AND($G10&gt;$H10,P$7&gt;P$8,OR(AND($G10&gt;P$7,$G10&lt;=P$8+1),AND($H10+1&gt;P$7,$H10+1&lt;=P$8+1),AND($G10&lt;P$7,$H10+1&gt;P$8+1))),"EVENING","")))))</f>
        <v/>
      </c>
      <c r="Q10" s="42" t="str">
        <f>IF($G10=Q$8,"",IF(AND($G10&lt;$H10,Q$7&lt;Q$8,OR(AND($G10&gt;Q$7,$G10&lt;=Q$8),AND($H10&gt;Q$7,$H10&lt;=Q$8),AND($G10&lt;Q$7,$H10&gt;Q$8))),"NIGHT",IF(AND($G10&lt;$H10,Q$7&gt;Q$8,OR(AND($G10&gt;Q$7,$G10&lt;=Q$8+1),AND($H10&gt;Q$7,$H10&lt;=Q$8+1),AND($G10&lt;Q$7,$H10&gt;Q$8+1))),"NIGHT",IF(AND($G10&gt;$H10,Q$7&lt;Q$8,OR(AND($G10&gt;Q$7,$G10&lt;=Q$8),AND($H10+1&gt;Q$7,$H10+1&lt;=Q$8),AND($G10&lt;Q$7,$H10+1&gt;Q$8))),"NIGHT",IF(AND($G10&gt;$H10,Q$7&gt;Q$8,OR(AND($G10&gt;Q$7,$G10&lt;=Q$8+1),AND($H10+1&gt;Q$7,$H10+1&lt;=Q$8+1),AND($G10&lt;Q$7,$H10+1&gt;Q$8+1))),"NIGHT","")))))</f>
        <v/>
      </c>
      <c r="R10" s="42" t="str">
        <f>TEXT(DAY(I10),"jjjj")</f>
        <v>dimanche</v>
      </c>
      <c r="S10" s="42">
        <f>DAY(I10)</f>
        <v>1</v>
      </c>
      <c r="T10" s="42">
        <f>MONTH(I10)</f>
        <v>1</v>
      </c>
      <c r="U10" s="42" t="str">
        <f>IF(OR(R10="Samedi",R10="Dimanche"),"weekend","week")</f>
        <v>weekend</v>
      </c>
      <c r="V10" s="43" t="str">
        <f>U10&amp;" - "&amp;E10</f>
        <v>weekend - La Seine A (0)</v>
      </c>
      <c r="W10" s="43" t="str">
        <f>T10&amp;" - "&amp;U10&amp;" - "&amp;E10&amp; " - "&amp;N10</f>
        <v>1 - weekend - La Seine A (0) - AM</v>
      </c>
      <c r="X10" s="43" t="str">
        <f>T10&amp;" - "&amp;U10&amp;" - "&amp;E10&amp; " - "&amp;O10</f>
        <v>1 - weekend - La Seine A (0) - PM</v>
      </c>
      <c r="Y10" s="43" t="str">
        <f>T10&amp;" - "&amp;U10&amp;" - "&amp;E10&amp; " - "&amp;P10</f>
        <v xml:space="preserve">1 - weekend - La Seine A (0) - </v>
      </c>
      <c r="Z10" s="43" t="str">
        <f>T10&amp;" - "&amp;U10&amp;" - "&amp;E10&amp;" - "&amp;Q10</f>
        <v xml:space="preserve">1 - weekend - La Seine A (0) - </v>
      </c>
      <c r="AA10" s="43" t="str">
        <f>I10&amp;" - "&amp;E10&amp;" - "&amp;N10</f>
        <v>41275 - La Seine A (0) - AM</v>
      </c>
      <c r="AB10" s="43" t="str">
        <f>I10&amp;" - "&amp;E10&amp;" - "&amp;O10</f>
        <v>41275 - La Seine A (0) - PM</v>
      </c>
      <c r="AC10" s="43" t="str">
        <f>I10&amp;" - "&amp;E10&amp;" - "&amp;P10</f>
        <v xml:space="preserve">41275 - La Seine A (0) - </v>
      </c>
      <c r="AD10" s="43" t="str">
        <f>I10&amp;" - "&amp;E10&amp;" - "&amp;Q10</f>
        <v xml:space="preserve">41275 - La Seine A (0) - </v>
      </c>
      <c r="AE10" s="42" t="str">
        <f>F10</f>
        <v>ACT</v>
      </c>
      <c r="AF10" s="11"/>
      <c r="AG10" s="70" t="str">
        <f>VLOOKUP(E10,'Répartition salles'!$C:$R,6,FALSE)</f>
        <v>Seine A</v>
      </c>
      <c r="AH10" s="69" t="str">
        <f>I10&amp;" - "&amp;AG10&amp;" - "&amp;N10</f>
        <v>41275 - Seine A - AM</v>
      </c>
      <c r="AI10" s="69" t="str">
        <f>I10&amp;" - "&amp;AG10&amp;" - "&amp;O10</f>
        <v>41275 - Seine A - PM</v>
      </c>
      <c r="AJ10" s="69" t="str">
        <f>I10&amp;" - "&amp;AG10&amp;" - "&amp;P10</f>
        <v xml:space="preserve">41275 - Seine A - </v>
      </c>
      <c r="AK10" s="69" t="str">
        <f>I10&amp;" - "&amp;AG10&amp;" - "&amp;Q10</f>
        <v xml:space="preserve">41275 - Seine A - </v>
      </c>
      <c r="AL10" s="70">
        <f>VLOOKUP(E10,'Répartition salles'!$C:$R,7,FALSE)</f>
        <v>0</v>
      </c>
      <c r="AM10" s="69" t="str">
        <f>I10&amp;" - "&amp;AL10&amp;" - "&amp;N10</f>
        <v>41275 - 0 - AM</v>
      </c>
      <c r="AN10" s="69" t="str">
        <f>I10&amp;" - "&amp;AL10&amp;" - "&amp;O10</f>
        <v>41275 - 0 - PM</v>
      </c>
      <c r="AO10" s="69" t="str">
        <f>I10&amp;" - "&amp;AL10&amp;" - "&amp;P10</f>
        <v xml:space="preserve">41275 - 0 - </v>
      </c>
      <c r="AP10" s="69" t="str">
        <f>I10&amp;" - "&amp;AL10&amp;" - "&amp;Q10</f>
        <v xml:space="preserve">41275 - 0 - </v>
      </c>
      <c r="AQ10" s="70">
        <f>VLOOKUP(E10,'Répartition salles'!$C:$R,8,FALSE)</f>
        <v>0</v>
      </c>
      <c r="AR10" s="69" t="str">
        <f>I10&amp;" - "&amp;AQ10&amp;" - "&amp;N10</f>
        <v>41275 - 0 - AM</v>
      </c>
      <c r="AS10" s="69" t="str">
        <f>I10&amp;" - "&amp;AQ10&amp;" - "&amp;O10</f>
        <v>41275 - 0 - PM</v>
      </c>
      <c r="AT10" s="69" t="str">
        <f>I10&amp;" - "&amp;AQ10&amp;" - "&amp;P10</f>
        <v xml:space="preserve">41275 - 0 - </v>
      </c>
      <c r="AU10" s="69" t="str">
        <f>I10&amp;" - "&amp;AQ10&amp;" - "&amp;Q10</f>
        <v xml:space="preserve">41275 - 0 - </v>
      </c>
      <c r="AV10" s="70">
        <f>VLOOKUP(E10,'Répartition salles'!$C:$R,9,FALSE)</f>
        <v>0</v>
      </c>
      <c r="AW10" s="69" t="str">
        <f>I10&amp;" - "&amp;AV10&amp;" - "&amp;N10</f>
        <v>41275 - 0 - AM</v>
      </c>
      <c r="AX10" s="69" t="str">
        <f>I10&amp;" - "&amp;AV10&amp;" - "&amp;O10</f>
        <v>41275 - 0 - PM</v>
      </c>
      <c r="AY10" s="69" t="str">
        <f>I10&amp;" - "&amp;AV10&amp;" - "&amp;P10</f>
        <v xml:space="preserve">41275 - 0 - </v>
      </c>
      <c r="AZ10" s="69" t="str">
        <f>I10&amp;" - "&amp;AV10&amp;" - "&amp;Q10</f>
        <v xml:space="preserve">41275 - 0 - </v>
      </c>
      <c r="BA10" s="70">
        <f>VLOOKUP(E10,'Répartition salles'!$C:$R,10,FALSE)</f>
        <v>0</v>
      </c>
      <c r="BB10" s="69" t="str">
        <f>I10&amp;" - "&amp;BA10&amp;" - "&amp;N10</f>
        <v>41275 - 0 - AM</v>
      </c>
      <c r="BC10" s="69" t="str">
        <f>I10&amp;" - "&amp;BA10&amp;" - "&amp;O10</f>
        <v>41275 - 0 - PM</v>
      </c>
      <c r="BD10" s="69" t="str">
        <f>I10&amp;" - "&amp;BA10&amp;" - "&amp;P10</f>
        <v xml:space="preserve">41275 - 0 - </v>
      </c>
      <c r="BE10" s="69" t="str">
        <f>I10&amp;" - "&amp;BA10&amp;" - "&amp;Q10</f>
        <v xml:space="preserve">41275 - 0 - </v>
      </c>
      <c r="BF10" s="70">
        <f>VLOOKUP(E10,'Répartition salles'!$C:$R,11,FALSE)</f>
        <v>0</v>
      </c>
      <c r="BG10" s="69" t="str">
        <f>I10&amp;" - "&amp;BF10&amp;" - "&amp;N10</f>
        <v>41275 - 0 - AM</v>
      </c>
      <c r="BH10" s="69" t="str">
        <f>I10&amp;" - "&amp;BF10&amp;" - "&amp;O10</f>
        <v>41275 - 0 - PM</v>
      </c>
      <c r="BI10" s="69" t="str">
        <f>I10&amp;" - "&amp;BF10&amp;" - "&amp;P10</f>
        <v xml:space="preserve">41275 - 0 - </v>
      </c>
      <c r="BJ10" s="69" t="str">
        <f>I10&amp;" - "&amp;BF10&amp;" - "&amp;Q10</f>
        <v xml:space="preserve">41275 - 0 - </v>
      </c>
      <c r="BK10" s="70">
        <f>VLOOKUP(E10,'Répartition salles'!$C:$R,12,FALSE)</f>
        <v>0</v>
      </c>
      <c r="BL10" s="69" t="str">
        <f>I10&amp;" - "&amp;BK10&amp;" - "&amp;N10</f>
        <v>41275 - 0 - AM</v>
      </c>
      <c r="BM10" s="69" t="str">
        <f>I10&amp;" - "&amp;BK10&amp;" - "&amp;O10</f>
        <v>41275 - 0 - PM</v>
      </c>
      <c r="BN10" s="69" t="str">
        <f>I10&amp;" - "&amp;BK10&amp;" - "&amp;P10</f>
        <v xml:space="preserve">41275 - 0 - </v>
      </c>
      <c r="BO10" s="69" t="str">
        <f>I10&amp;" - "&amp;BK10&amp;" - "&amp;Q10</f>
        <v xml:space="preserve">41275 - 0 - </v>
      </c>
      <c r="BP10" s="70">
        <f>VLOOKUP(E10,'Répartition salles'!$C:$R,13,FALSE)</f>
        <v>0</v>
      </c>
      <c r="BQ10" s="69" t="str">
        <f>I10&amp;" - "&amp;BP10&amp;" - "&amp;N10</f>
        <v>41275 - 0 - AM</v>
      </c>
      <c r="BR10" s="69" t="str">
        <f>I10&amp;" - "&amp;BP10&amp;" - "&amp;O10</f>
        <v>41275 - 0 - PM</v>
      </c>
      <c r="BS10" s="69" t="str">
        <f>I10&amp;" - "&amp;BP10&amp;" - "&amp;P10</f>
        <v xml:space="preserve">41275 - 0 - </v>
      </c>
      <c r="BT10" s="69" t="str">
        <f>I10&amp;" - "&amp;BP10&amp;" - "&amp;Q10</f>
        <v xml:space="preserve">41275 - 0 - </v>
      </c>
      <c r="BU10" s="70">
        <f>VLOOKUP(E10,'Répartition salles'!$C:$R,14,FALSE)</f>
        <v>0</v>
      </c>
      <c r="BV10" s="69" t="str">
        <f>I10&amp;" - "&amp;BU10&amp;" - "&amp;N10</f>
        <v>41275 - 0 - AM</v>
      </c>
      <c r="BW10" s="69" t="str">
        <f>I10&amp;" - "&amp;BU10&amp;" - "&amp;O10</f>
        <v>41275 - 0 - PM</v>
      </c>
      <c r="BX10" s="69" t="str">
        <f>I10&amp;" - "&amp;BU10&amp;" - "&amp;P10</f>
        <v xml:space="preserve">41275 - 0 - </v>
      </c>
      <c r="BY10" s="69" t="str">
        <f>I10&amp;" - "&amp;BU10&amp;" - "&amp;Q10</f>
        <v xml:space="preserve">41275 - 0 - </v>
      </c>
      <c r="BZ10" s="70">
        <f>VLOOKUP(E10,'Répartition salles'!$C:$R,15,FALSE)</f>
        <v>0</v>
      </c>
      <c r="CA10" s="69" t="str">
        <f>I10&amp;" - "&amp;BZ10&amp;" - "&amp;N10</f>
        <v>41275 - 0 - AM</v>
      </c>
      <c r="CB10" s="69" t="str">
        <f>I10&amp;" - "&amp;BZ10&amp;" - "&amp;O10</f>
        <v>41275 - 0 - PM</v>
      </c>
      <c r="CC10" s="69" t="str">
        <f>I10&amp;" - "&amp;BZ10&amp;" - "&amp;P10</f>
        <v xml:space="preserve">41275 - 0 - </v>
      </c>
      <c r="CD10" s="69" t="str">
        <f>I10&amp;" - "&amp;BZ10&amp;" - "&amp;Q10</f>
        <v xml:space="preserve">41275 - 0 - </v>
      </c>
      <c r="CE10" s="70">
        <f>VLOOKUP(E10,'Répartition salles'!$C:$R,16,FALSE)</f>
        <v>0</v>
      </c>
      <c r="CF10" s="69" t="str">
        <f>I10&amp;" - "&amp;CE10&amp;" - "&amp;N10</f>
        <v>41275 - 0 - AM</v>
      </c>
      <c r="CG10" s="69" t="str">
        <f>I10&amp;" - "&amp;CE10&amp;" - "&amp;O10</f>
        <v>41275 - 0 - PM</v>
      </c>
      <c r="CH10" s="69" t="str">
        <f>I10&amp;" - "&amp;CE10&amp;" - "&amp;P10</f>
        <v xml:space="preserve">41275 - 0 - </v>
      </c>
      <c r="CI10" s="69" t="str">
        <f>I10&amp;" - "&amp;CE10&amp;" - "&amp;Q10</f>
        <v xml:space="preserve">41275 - 0 - </v>
      </c>
      <c r="CJ10" s="126" t="str">
        <f>F10</f>
        <v>ACT</v>
      </c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  <c r="AFR10" s="11"/>
      <c r="AFS10" s="11"/>
      <c r="AFT10" s="11"/>
      <c r="AFU10" s="11"/>
      <c r="AFV10" s="11"/>
      <c r="AFW10" s="11"/>
      <c r="AFX10" s="11"/>
      <c r="AFY10" s="11"/>
      <c r="AFZ10" s="11"/>
      <c r="AGA10" s="11"/>
      <c r="AGB10" s="11"/>
      <c r="AGC10" s="11"/>
      <c r="AGD10" s="11"/>
      <c r="AGE10" s="11"/>
      <c r="AGF10" s="11"/>
      <c r="AGG10" s="11"/>
      <c r="AGH10" s="11"/>
      <c r="AGI10" s="11"/>
      <c r="AGJ10" s="11"/>
      <c r="AGK10" s="11"/>
      <c r="AGL10" s="11"/>
      <c r="AGM10" s="11"/>
      <c r="AGN10" s="11"/>
      <c r="AGO10" s="11"/>
      <c r="AGP10" s="11"/>
      <c r="AGQ10" s="11"/>
      <c r="AGR10" s="11"/>
      <c r="AGS10" s="11"/>
      <c r="AGT10" s="11"/>
      <c r="AGU10" s="11"/>
      <c r="AGV10" s="11"/>
      <c r="AGW10" s="11"/>
      <c r="AGX10" s="11"/>
      <c r="AGY10" s="11"/>
      <c r="AGZ10" s="11"/>
      <c r="AHA10" s="11"/>
      <c r="AHB10" s="11"/>
      <c r="AHC10" s="11"/>
      <c r="AHD10" s="11"/>
      <c r="AHE10" s="11"/>
      <c r="AHF10" s="11"/>
      <c r="AHG10" s="11"/>
      <c r="AHH10" s="11"/>
      <c r="AHI10" s="11"/>
      <c r="AHJ10" s="11"/>
      <c r="AHK10" s="11"/>
      <c r="AHL10" s="11"/>
      <c r="AHM10" s="11"/>
      <c r="AHN10" s="11"/>
      <c r="AHO10" s="11"/>
      <c r="AHP10" s="11"/>
      <c r="AHQ10" s="11"/>
      <c r="AHR10" s="11"/>
      <c r="AHS10" s="11"/>
      <c r="AHT10" s="11"/>
      <c r="AHU10" s="11"/>
      <c r="AHV10" s="11"/>
      <c r="AHW10" s="11"/>
      <c r="AHX10" s="11"/>
      <c r="AHY10" s="11"/>
      <c r="AHZ10" s="11"/>
      <c r="AIA10" s="11"/>
      <c r="AIB10" s="11"/>
      <c r="AIC10" s="11"/>
      <c r="AID10" s="11"/>
      <c r="AIE10" s="11"/>
      <c r="AIF10" s="11"/>
      <c r="AIG10" s="11"/>
      <c r="AIH10" s="11"/>
      <c r="AII10" s="11"/>
      <c r="AIJ10" s="11"/>
      <c r="AIK10" s="11"/>
      <c r="AIL10" s="11"/>
      <c r="AIM10" s="11"/>
      <c r="AIN10" s="11"/>
      <c r="AIO10" s="11"/>
      <c r="AIP10" s="11"/>
      <c r="AIQ10" s="11"/>
      <c r="AIR10" s="11"/>
      <c r="AIS10" s="11"/>
      <c r="AIT10" s="11"/>
      <c r="AIU10" s="11"/>
      <c r="AIV10" s="11"/>
      <c r="AIW10" s="11"/>
      <c r="AIX10" s="11"/>
      <c r="AIY10" s="11"/>
      <c r="AIZ10" s="11"/>
      <c r="AJA10" s="11"/>
      <c r="AJB10" s="11"/>
      <c r="AJC10" s="11"/>
      <c r="AJD10" s="11"/>
      <c r="AJE10" s="11"/>
      <c r="AJF10" s="11"/>
      <c r="AJG10" s="11"/>
      <c r="AJH10" s="11"/>
      <c r="AJI10" s="11"/>
      <c r="AJJ10" s="11"/>
      <c r="AJK10" s="11"/>
      <c r="AJL10" s="11"/>
      <c r="AJM10" s="11"/>
      <c r="AJN10" s="11"/>
      <c r="AJO10" s="11"/>
      <c r="AJP10" s="11"/>
      <c r="AJQ10" s="11"/>
      <c r="AJR10" s="11"/>
      <c r="AJS10" s="11"/>
      <c r="AJT10" s="11"/>
      <c r="AJU10" s="11"/>
      <c r="AJV10" s="11"/>
      <c r="AJW10" s="11"/>
      <c r="AJX10" s="11"/>
      <c r="AJY10" s="11"/>
      <c r="AJZ10" s="11"/>
      <c r="AKA10" s="11"/>
      <c r="AKB10" s="11"/>
      <c r="AKC10" s="11"/>
      <c r="AKD10" s="11"/>
      <c r="AKE10" s="11"/>
      <c r="AKF10" s="11"/>
      <c r="AKG10" s="11"/>
      <c r="AKH10" s="11"/>
      <c r="AKI10" s="11"/>
      <c r="AKJ10" s="11"/>
      <c r="AKK10" s="11"/>
      <c r="AKL10" s="11"/>
      <c r="AKM10" s="11"/>
      <c r="AKN10" s="11"/>
      <c r="AKO10" s="11"/>
      <c r="AKP10" s="11"/>
      <c r="AKQ10" s="11"/>
      <c r="AKR10" s="11"/>
      <c r="AKS10" s="11"/>
      <c r="AKT10" s="11"/>
      <c r="AKU10" s="11"/>
      <c r="AKV10" s="11"/>
      <c r="AKW10" s="11"/>
      <c r="AKX10" s="11"/>
      <c r="AKY10" s="11"/>
      <c r="AKZ10" s="11"/>
      <c r="ALA10" s="11"/>
      <c r="ALB10" s="11"/>
      <c r="ALC10" s="11"/>
      <c r="ALD10" s="11"/>
      <c r="ALE10" s="11"/>
      <c r="ALF10" s="11"/>
      <c r="ALG10" s="11"/>
      <c r="ALH10" s="11"/>
      <c r="ALI10" s="11"/>
      <c r="ALJ10" s="11"/>
      <c r="ALK10" s="11"/>
      <c r="ALL10" s="11"/>
      <c r="ALM10" s="11"/>
      <c r="ALN10" s="11"/>
      <c r="ALO10" s="11"/>
      <c r="ALP10" s="11"/>
      <c r="ALQ10" s="11"/>
      <c r="ALR10" s="11"/>
      <c r="ALS10" s="11"/>
      <c r="ALT10" s="11"/>
      <c r="ALU10" s="11"/>
      <c r="ALV10" s="11"/>
      <c r="ALW10" s="11"/>
      <c r="ALX10" s="11"/>
      <c r="ALY10" s="11"/>
      <c r="ALZ10" s="11"/>
      <c r="AMA10" s="11"/>
      <c r="AMB10" s="11"/>
      <c r="AMC10" s="11"/>
      <c r="AMD10" s="11"/>
      <c r="AME10" s="11"/>
      <c r="AMF10" s="11"/>
      <c r="AMG10" s="11"/>
      <c r="AMH10" s="11"/>
      <c r="AMI10" s="11"/>
      <c r="AMJ10" s="11"/>
      <c r="AMK10" s="11"/>
      <c r="AML10" s="11"/>
      <c r="AMM10" s="11"/>
      <c r="AMN10" s="11"/>
      <c r="AMO10" s="11"/>
      <c r="AMP10" s="11"/>
      <c r="AMQ10" s="11"/>
      <c r="AMR10" s="11"/>
      <c r="AMS10" s="11"/>
      <c r="AMT10" s="11"/>
      <c r="AMU10" s="11"/>
    </row>
    <row r="11" spans="1:1035" s="13" customFormat="1" ht="12.75" customHeight="1">
      <c r="A11" s="109">
        <v>1704113</v>
      </c>
      <c r="B11" s="109">
        <v>2498192</v>
      </c>
      <c r="C11" s="109" t="s">
        <v>18</v>
      </c>
      <c r="D11" s="110" t="s">
        <v>161</v>
      </c>
      <c r="E11" s="111" t="s">
        <v>53</v>
      </c>
      <c r="F11" s="112" t="s">
        <v>16</v>
      </c>
      <c r="G11" s="113">
        <v>0.99930555555555556</v>
      </c>
      <c r="H11" s="113">
        <v>8.3333333333333329E-2</v>
      </c>
      <c r="I11" s="114">
        <v>41275</v>
      </c>
      <c r="J11" s="109" t="s">
        <v>13</v>
      </c>
      <c r="K11" s="109" t="s">
        <v>9</v>
      </c>
      <c r="L11" s="115" t="s">
        <v>236</v>
      </c>
      <c r="M11" s="11"/>
      <c r="N11" s="42" t="str">
        <f t="shared" ref="N11:N28" si="0">IF($G11=N$8,"",IF(AND($G11&lt;$H11,N$7&lt;N$8,OR(AND($G11&gt;N$7,$G11&lt;=N$8),AND($H11&gt;N$7,$H11&lt;=N$8),AND($G11&lt;N$7,$H11&gt;N$8))),"AM",IF(AND($G11&lt;$H11,N$7&gt;N$8,OR(AND($G11&gt;N$7,$G11&lt;=N$8+1),AND($H11&gt;N$7,$H11&lt;=N$8+1),AND($G11&lt;N$7,$H11&gt;N$8+1))),"AM",IF(AND($G11&gt;$H11,N$7&lt;N$8,OR(AND($G11&gt;N$7,$G11&lt;=N$8),AND($H11+1&gt;N$7,$H11+1&lt;=N$8),AND($G11&lt;N$7,$H11+1&gt;N$8))),"AM",IF(AND($G11&gt;$H11,N$7&gt;N$8,OR(AND($G11&gt;N$7,$G11&lt;=N$8+1),AND($H11+1&gt;N$7,$H11+1&lt;=N$8+1),AND($G11&lt;N$7,$H11+1&gt;N$8+1))),"AM","")))))</f>
        <v/>
      </c>
      <c r="O11" s="42" t="str">
        <f t="shared" ref="O11:O28" si="1">IF($G11=O$8,"",IF(AND($G11&lt;$H11,O$7&lt;O$8,OR(AND($G11&gt;O$7,$G11&lt;=O$8),AND($H11&gt;O$7,$H11&lt;=O$8),AND($G11&lt;O$7,$H11&gt;O$8))),"PM",IF(AND($G11&lt;$H11,O$7&gt;O$8,OR(AND($G11&gt;O$7,$G11&lt;=O$8+1),AND($H11&gt;O$7,$H11&lt;=O$8+1),AND($G11&lt;O$7,$H11&gt;O$8+1))),"PM",IF(AND($G11&gt;$H11,O$7&lt;O$8,OR(AND($G11&gt;O$7,$G11&lt;=O$8),AND($H11+1&gt;O$7,$H11+1&lt;=O$8),AND($G11&lt;O$7,$H11+1&gt;O$8))),"PM",IF(AND($G11&gt;$H11,O$7&gt;O$8,OR(AND($G11&gt;O$7,$G11&lt;=O$8+1),AND($H11+1&gt;O$7,$H11+1&lt;=O$8+1),AND($G11&lt;O$7,$H11+1&gt;O$8+1))),"PM","")))))</f>
        <v/>
      </c>
      <c r="P11" s="42" t="str">
        <f t="shared" ref="P11:P28" si="2">IF($G11=P$8,"",IF(AND($G11&lt;$H11,P$7&lt;P$8,OR(AND($G11&gt;P$7,$G11&lt;=P$8),AND($H11&gt;P$7,$H11&lt;=P$8),AND($G11&lt;P$7,$H11&gt;P$8))),"EVENING",IF(AND($G11&lt;$H11,P$7&gt;P$8,OR(AND($G11&gt;P$7,$G11&lt;=P$8+1),AND($H11&gt;P$7,$H11&lt;=P$8+1),AND($G11&lt;P$7,$H11&gt;P$8+1))),"EVENING",IF(AND($G11&gt;$H11,P$7&lt;P$8,OR(AND($G11&gt;P$7,$G11&lt;=P$8),AND($H11+1&gt;P$7,$H11+1&lt;=P$8),AND($G11&lt;P$7,$H11+1&gt;P$8))),"EVENING",IF(AND($G11&gt;$H11,P$7&gt;P$8,OR(AND($G11&gt;P$7,$G11&lt;=P$8+1),AND($H11+1&gt;P$7,$H11+1&lt;=P$8+1),AND($G11&lt;P$7,$H11+1&gt;P$8+1))),"EVENING","")))))</f>
        <v/>
      </c>
      <c r="Q11" s="42" t="str">
        <f t="shared" ref="Q11:Q28" si="3">IF($G11=Q$8,"",IF(AND($G11&lt;$H11,Q$7&lt;Q$8,OR(AND($G11&gt;Q$7,$G11&lt;=Q$8),AND($H11&gt;Q$7,$H11&lt;=Q$8),AND($G11&lt;Q$7,$H11&gt;Q$8))),"NIGHT",IF(AND($G11&lt;$H11,Q$7&gt;Q$8,OR(AND($G11&gt;Q$7,$G11&lt;=Q$8+1),AND($H11&gt;Q$7,$H11&lt;=Q$8+1),AND($G11&lt;Q$7,$H11&gt;Q$8+1))),"NIGHT",IF(AND($G11&gt;$H11,Q$7&lt;Q$8,OR(AND($G11&gt;Q$7,$G11&lt;=Q$8),AND($H11+1&gt;Q$7,$H11+1&lt;=Q$8),AND($G11&lt;Q$7,$H11+1&gt;Q$8))),"NIGHT",IF(AND($G11&gt;$H11,Q$7&gt;Q$8,OR(AND($G11&gt;Q$7,$G11&lt;=Q$8+1),AND($H11+1&gt;Q$7,$H11+1&lt;=Q$8+1),AND($G11&lt;Q$7,$H11+1&gt;Q$8+1))),"NIGHT","")))))</f>
        <v>NIGHT</v>
      </c>
      <c r="R11" s="42" t="str">
        <f t="shared" ref="R11:R28" si="4">TEXT(DAY(I11),"jjjj")</f>
        <v>dimanche</v>
      </c>
      <c r="S11" s="42">
        <f t="shared" ref="S11:S28" si="5">DAY(I11)</f>
        <v>1</v>
      </c>
      <c r="T11" s="42">
        <f t="shared" ref="T11:T28" si="6">MONTH(I11)</f>
        <v>1</v>
      </c>
      <c r="U11" s="42" t="str">
        <f t="shared" ref="U11:U28" si="7">IF(OR(R11="Samedi",R11="Dimanche"),"weekend","week")</f>
        <v>weekend</v>
      </c>
      <c r="V11" s="43" t="str">
        <f t="shared" ref="V11:V28" si="8">U11&amp;" - "&amp;E11</f>
        <v>weekend - La Seine (0)</v>
      </c>
      <c r="W11" s="43" t="str">
        <f t="shared" ref="W11:W28" si="9">T11&amp;" - "&amp;U11&amp;" - "&amp;E11&amp; " - "&amp;N11</f>
        <v xml:space="preserve">1 - weekend - La Seine (0) - </v>
      </c>
      <c r="X11" s="43" t="str">
        <f t="shared" ref="X11:X28" si="10">T11&amp;" - "&amp;U11&amp;" - "&amp;E11&amp; " - "&amp;O11</f>
        <v xml:space="preserve">1 - weekend - La Seine (0) - </v>
      </c>
      <c r="Y11" s="43" t="str">
        <f t="shared" ref="Y11:Y28" si="11">T11&amp;" - "&amp;U11&amp;" - "&amp;E11&amp; " - "&amp;P11</f>
        <v xml:space="preserve">1 - weekend - La Seine (0) - </v>
      </c>
      <c r="Z11" s="43" t="str">
        <f t="shared" ref="Z11:Z28" si="12">T11&amp;" - "&amp;U11&amp;" - "&amp;E11&amp;" - "&amp;Q11</f>
        <v>1 - weekend - La Seine (0) - NIGHT</v>
      </c>
      <c r="AA11" s="43" t="str">
        <f t="shared" ref="AA11:AA28" si="13">I11&amp;" - "&amp;E11&amp;" - "&amp;N11</f>
        <v xml:space="preserve">41275 - La Seine (0) - </v>
      </c>
      <c r="AB11" s="43" t="str">
        <f t="shared" ref="AB11:AB28" si="14">I11&amp;" - "&amp;E11&amp;" - "&amp;O11</f>
        <v xml:space="preserve">41275 - La Seine (0) - </v>
      </c>
      <c r="AC11" s="43" t="str">
        <f t="shared" ref="AC11:AC28" si="15">I11&amp;" - "&amp;E11&amp;" - "&amp;P11</f>
        <v xml:space="preserve">41275 - La Seine (0) - </v>
      </c>
      <c r="AD11" s="43" t="str">
        <f t="shared" ref="AD11:AD28" si="16">I11&amp;" - "&amp;E11&amp;" - "&amp;Q11</f>
        <v>41275 - La Seine (0) - NIGHT</v>
      </c>
      <c r="AE11" s="42" t="str">
        <f t="shared" ref="AE11:AE28" si="17">F11</f>
        <v>ACT</v>
      </c>
      <c r="AF11" s="11"/>
      <c r="AG11" s="70" t="str">
        <f>VLOOKUP(E11,'Répartition salles'!$C:$R,6,FALSE)</f>
        <v>Seine A</v>
      </c>
      <c r="AH11" s="69" t="str">
        <f t="shared" ref="AH11:AH28" si="18">I11&amp;" - "&amp;AG11&amp;" - "&amp;N11</f>
        <v xml:space="preserve">41275 - Seine A - </v>
      </c>
      <c r="AI11" s="69" t="str">
        <f t="shared" ref="AI11:AI28" si="19">I11&amp;" - "&amp;AG11&amp;" - "&amp;O11</f>
        <v xml:space="preserve">41275 - Seine A - </v>
      </c>
      <c r="AJ11" s="69" t="str">
        <f t="shared" ref="AJ11:AJ28" si="20">I11&amp;" - "&amp;AG11&amp;" - "&amp;P11</f>
        <v xml:space="preserve">41275 - Seine A - </v>
      </c>
      <c r="AK11" s="69" t="str">
        <f t="shared" ref="AK11:AK28" si="21">I11&amp;" - "&amp;AG11&amp;" - "&amp;Q11</f>
        <v>41275 - Seine A - NIGHT</v>
      </c>
      <c r="AL11" s="70" t="str">
        <f>VLOOKUP(E11,'Répartition salles'!$C:$R,7,FALSE)</f>
        <v>Seine B</v>
      </c>
      <c r="AM11" s="69" t="str">
        <f t="shared" ref="AM11:AM28" si="22">I11&amp;" - "&amp;AL11&amp;" - "&amp;N11</f>
        <v xml:space="preserve">41275 - Seine B - </v>
      </c>
      <c r="AN11" s="69" t="str">
        <f t="shared" ref="AN11:AN28" si="23">I11&amp;" - "&amp;AL11&amp;" - "&amp;O11</f>
        <v xml:space="preserve">41275 - Seine B - </v>
      </c>
      <c r="AO11" s="69" t="str">
        <f t="shared" ref="AO11:AO28" si="24">I11&amp;" - "&amp;AL11&amp;" - "&amp;P11</f>
        <v xml:space="preserve">41275 - Seine B - </v>
      </c>
      <c r="AP11" s="69" t="str">
        <f t="shared" ref="AP11:AP28" si="25">I11&amp;" - "&amp;AL11&amp;" - "&amp;Q11</f>
        <v>41275 - Seine B - NIGHT</v>
      </c>
      <c r="AQ11" s="70" t="str">
        <f>VLOOKUP(E11,'Répartition salles'!$C:$R,8,FALSE)</f>
        <v>Seine C</v>
      </c>
      <c r="AR11" s="69" t="str">
        <f t="shared" ref="AR11:AR28" si="26">I11&amp;" - "&amp;AQ11&amp;" - "&amp;N11</f>
        <v xml:space="preserve">41275 - Seine C - </v>
      </c>
      <c r="AS11" s="69" t="str">
        <f t="shared" ref="AS11:AS28" si="27">I11&amp;" - "&amp;AQ11&amp;" - "&amp;O11</f>
        <v xml:space="preserve">41275 - Seine C - </v>
      </c>
      <c r="AT11" s="69" t="str">
        <f t="shared" ref="AT11:AT28" si="28">I11&amp;" - "&amp;AQ11&amp;" - "&amp;P11</f>
        <v xml:space="preserve">41275 - Seine C - </v>
      </c>
      <c r="AU11" s="69" t="str">
        <f t="shared" ref="AU11:AU28" si="29">I11&amp;" - "&amp;AQ11&amp;" - "&amp;Q11</f>
        <v>41275 - Seine C - NIGHT</v>
      </c>
      <c r="AV11" s="70">
        <f>VLOOKUP(E11,'Répartition salles'!$C:$R,9,FALSE)</f>
        <v>0</v>
      </c>
      <c r="AW11" s="69" t="str">
        <f t="shared" ref="AW11:AW28" si="30">I11&amp;" - "&amp;AV11&amp;" - "&amp;N11</f>
        <v xml:space="preserve">41275 - 0 - </v>
      </c>
      <c r="AX11" s="69" t="str">
        <f t="shared" ref="AX11:AX28" si="31">I11&amp;" - "&amp;AV11&amp;" - "&amp;O11</f>
        <v xml:space="preserve">41275 - 0 - </v>
      </c>
      <c r="AY11" s="69" t="str">
        <f t="shared" ref="AY11:AY28" si="32">I11&amp;" - "&amp;AV11&amp;" - "&amp;P11</f>
        <v xml:space="preserve">41275 - 0 - </v>
      </c>
      <c r="AZ11" s="69" t="str">
        <f t="shared" ref="AZ11:AZ28" si="33">I11&amp;" - "&amp;AV11&amp;" - "&amp;Q11</f>
        <v>41275 - 0 - NIGHT</v>
      </c>
      <c r="BA11" s="70">
        <f>VLOOKUP(E11,'Répartition salles'!$C:$R,10,FALSE)</f>
        <v>0</v>
      </c>
      <c r="BB11" s="69" t="str">
        <f t="shared" ref="BB11:BB28" si="34">I11&amp;" - "&amp;BA11&amp;" - "&amp;N11</f>
        <v xml:space="preserve">41275 - 0 - </v>
      </c>
      <c r="BC11" s="69" t="str">
        <f t="shared" ref="BC11:BC28" si="35">I11&amp;" - "&amp;BA11&amp;" - "&amp;O11</f>
        <v xml:space="preserve">41275 - 0 - </v>
      </c>
      <c r="BD11" s="69" t="str">
        <f t="shared" ref="BD11:BD28" si="36">I11&amp;" - "&amp;BA11&amp;" - "&amp;P11</f>
        <v xml:space="preserve">41275 - 0 - </v>
      </c>
      <c r="BE11" s="69" t="str">
        <f t="shared" ref="BE11:BE28" si="37">I11&amp;" - "&amp;BA11&amp;" - "&amp;Q11</f>
        <v>41275 - 0 - NIGHT</v>
      </c>
      <c r="BF11" s="70">
        <f>VLOOKUP(E11,'Répartition salles'!$C:$R,11,FALSE)</f>
        <v>0</v>
      </c>
      <c r="BG11" s="69" t="str">
        <f t="shared" ref="BG11:BG28" si="38">I11&amp;" - "&amp;BF11&amp;" - "&amp;N11</f>
        <v xml:space="preserve">41275 - 0 - </v>
      </c>
      <c r="BH11" s="69" t="str">
        <f t="shared" ref="BH11:BH28" si="39">I11&amp;" - "&amp;BF11&amp;" - "&amp;O11</f>
        <v xml:space="preserve">41275 - 0 - </v>
      </c>
      <c r="BI11" s="69" t="str">
        <f t="shared" ref="BI11:BI28" si="40">I11&amp;" - "&amp;BF11&amp;" - "&amp;P11</f>
        <v xml:space="preserve">41275 - 0 - </v>
      </c>
      <c r="BJ11" s="69" t="str">
        <f t="shared" ref="BJ11:BJ28" si="41">I11&amp;" - "&amp;BF11&amp;" - "&amp;Q11</f>
        <v>41275 - 0 - NIGHT</v>
      </c>
      <c r="BK11" s="70">
        <f>VLOOKUP(E11,'Répartition salles'!$C:$R,12,FALSE)</f>
        <v>0</v>
      </c>
      <c r="BL11" s="69" t="str">
        <f t="shared" ref="BL11:BL28" si="42">I11&amp;" - "&amp;BK11&amp;" - "&amp;N11</f>
        <v xml:space="preserve">41275 - 0 - </v>
      </c>
      <c r="BM11" s="69" t="str">
        <f t="shared" ref="BM11:BM28" si="43">I11&amp;" - "&amp;BK11&amp;" - "&amp;O11</f>
        <v xml:space="preserve">41275 - 0 - </v>
      </c>
      <c r="BN11" s="69" t="str">
        <f t="shared" ref="BN11:BN28" si="44">I11&amp;" - "&amp;BK11&amp;" - "&amp;P11</f>
        <v xml:space="preserve">41275 - 0 - </v>
      </c>
      <c r="BO11" s="69" t="str">
        <f t="shared" ref="BO11:BO28" si="45">I11&amp;" - "&amp;BK11&amp;" - "&amp;Q11</f>
        <v>41275 - 0 - NIGHT</v>
      </c>
      <c r="BP11" s="70">
        <f>VLOOKUP(E11,'Répartition salles'!$C:$R,13,FALSE)</f>
        <v>0</v>
      </c>
      <c r="BQ11" s="69" t="str">
        <f t="shared" ref="BQ11:BQ28" si="46">I11&amp;" - "&amp;BP11&amp;" - "&amp;N11</f>
        <v xml:space="preserve">41275 - 0 - </v>
      </c>
      <c r="BR11" s="69" t="str">
        <f t="shared" ref="BR11:BR28" si="47">I11&amp;" - "&amp;BP11&amp;" - "&amp;O11</f>
        <v xml:space="preserve">41275 - 0 - </v>
      </c>
      <c r="BS11" s="69" t="str">
        <f t="shared" ref="BS11:BS28" si="48">I11&amp;" - "&amp;BP11&amp;" - "&amp;P11</f>
        <v xml:space="preserve">41275 - 0 - </v>
      </c>
      <c r="BT11" s="69" t="str">
        <f t="shared" ref="BT11:BT28" si="49">I11&amp;" - "&amp;BP11&amp;" - "&amp;Q11</f>
        <v>41275 - 0 - NIGHT</v>
      </c>
      <c r="BU11" s="70">
        <f>VLOOKUP(E11,'Répartition salles'!$C:$R,14,FALSE)</f>
        <v>0</v>
      </c>
      <c r="BV11" s="69" t="str">
        <f t="shared" ref="BV11:BV28" si="50">I11&amp;" - "&amp;BU11&amp;" - "&amp;N11</f>
        <v xml:space="preserve">41275 - 0 - </v>
      </c>
      <c r="BW11" s="69" t="str">
        <f t="shared" ref="BW11:BW28" si="51">I11&amp;" - "&amp;BU11&amp;" - "&amp;O11</f>
        <v xml:space="preserve">41275 - 0 - </v>
      </c>
      <c r="BX11" s="69" t="str">
        <f t="shared" ref="BX11:BX28" si="52">I11&amp;" - "&amp;BU11&amp;" - "&amp;P11</f>
        <v xml:space="preserve">41275 - 0 - </v>
      </c>
      <c r="BY11" s="69" t="str">
        <f t="shared" ref="BY11:BY28" si="53">I11&amp;" - "&amp;BU11&amp;" - "&amp;Q11</f>
        <v>41275 - 0 - NIGHT</v>
      </c>
      <c r="BZ11" s="70">
        <f>VLOOKUP(E11,'Répartition salles'!$C:$R,15,FALSE)</f>
        <v>0</v>
      </c>
      <c r="CA11" s="69" t="str">
        <f t="shared" ref="CA11:CA28" si="54">I11&amp;" - "&amp;BZ11&amp;" - "&amp;N11</f>
        <v xml:space="preserve">41275 - 0 - </v>
      </c>
      <c r="CB11" s="69" t="str">
        <f t="shared" ref="CB11:CB28" si="55">I11&amp;" - "&amp;BZ11&amp;" - "&amp;O11</f>
        <v xml:space="preserve">41275 - 0 - </v>
      </c>
      <c r="CC11" s="69" t="str">
        <f t="shared" ref="CC11:CC28" si="56">I11&amp;" - "&amp;BZ11&amp;" - "&amp;P11</f>
        <v xml:space="preserve">41275 - 0 - </v>
      </c>
      <c r="CD11" s="69" t="str">
        <f t="shared" ref="CD11:CD28" si="57">I11&amp;" - "&amp;BZ11&amp;" - "&amp;Q11</f>
        <v>41275 - 0 - NIGHT</v>
      </c>
      <c r="CE11" s="70">
        <f>VLOOKUP(E11,'Répartition salles'!$C:$R,16,FALSE)</f>
        <v>0</v>
      </c>
      <c r="CF11" s="69" t="str">
        <f t="shared" ref="CF11:CF28" si="58">I11&amp;" - "&amp;CE11&amp;" - "&amp;N11</f>
        <v xml:space="preserve">41275 - 0 - </v>
      </c>
      <c r="CG11" s="69" t="str">
        <f t="shared" ref="CG11:CG28" si="59">I11&amp;" - "&amp;CE11&amp;" - "&amp;O11</f>
        <v xml:space="preserve">41275 - 0 - </v>
      </c>
      <c r="CH11" s="69" t="str">
        <f t="shared" ref="CH11:CH28" si="60">I11&amp;" - "&amp;CE11&amp;" - "&amp;P11</f>
        <v xml:space="preserve">41275 - 0 - </v>
      </c>
      <c r="CI11" s="69" t="str">
        <f t="shared" ref="CI11:CI28" si="61">I11&amp;" - "&amp;CE11&amp;" - "&amp;Q11</f>
        <v>41275 - 0 - NIGHT</v>
      </c>
      <c r="CJ11" s="126" t="str">
        <f t="shared" ref="CJ11:CJ28" si="62">F11</f>
        <v>ACT</v>
      </c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  <c r="AMK11" s="11"/>
      <c r="AML11" s="11"/>
      <c r="AMM11" s="11"/>
      <c r="AMN11" s="11"/>
      <c r="AMO11" s="11"/>
      <c r="AMP11" s="11"/>
      <c r="AMQ11" s="11"/>
      <c r="AMR11" s="11"/>
      <c r="AMS11" s="11"/>
      <c r="AMT11" s="11"/>
      <c r="AMU11" s="11"/>
    </row>
    <row r="12" spans="1:1035" s="13" customFormat="1" ht="12.75" customHeight="1">
      <c r="A12" s="109">
        <v>2312262</v>
      </c>
      <c r="B12" s="109">
        <v>3396333</v>
      </c>
      <c r="C12" s="109" t="s">
        <v>97</v>
      </c>
      <c r="D12" s="110" t="s">
        <v>15</v>
      </c>
      <c r="E12" s="111" t="s">
        <v>115</v>
      </c>
      <c r="F12" s="112" t="s">
        <v>16</v>
      </c>
      <c r="G12" s="113">
        <v>0.29166666666666669</v>
      </c>
      <c r="H12" s="113">
        <v>0.95833333333333337</v>
      </c>
      <c r="I12" s="114">
        <v>41275</v>
      </c>
      <c r="J12" s="109" t="s">
        <v>8</v>
      </c>
      <c r="K12" s="109" t="s">
        <v>9</v>
      </c>
      <c r="L12" s="115" t="s">
        <v>613</v>
      </c>
      <c r="M12" s="11"/>
      <c r="N12" s="42" t="str">
        <f t="shared" si="0"/>
        <v>AM</v>
      </c>
      <c r="O12" s="42" t="str">
        <f t="shared" si="1"/>
        <v>PM</v>
      </c>
      <c r="P12" s="42" t="str">
        <f t="shared" si="2"/>
        <v>EVENING</v>
      </c>
      <c r="Q12" s="42" t="str">
        <f t="shared" si="3"/>
        <v/>
      </c>
      <c r="R12" s="42" t="str">
        <f t="shared" si="4"/>
        <v>dimanche</v>
      </c>
      <c r="S12" s="42">
        <f t="shared" si="5"/>
        <v>1</v>
      </c>
      <c r="T12" s="42">
        <f t="shared" si="6"/>
        <v>1</v>
      </c>
      <c r="U12" s="42" t="str">
        <f t="shared" si="7"/>
        <v>weekend</v>
      </c>
      <c r="V12" s="43" t="str">
        <f t="shared" si="8"/>
        <v>weekend - Le Pont des Arts A (0)</v>
      </c>
      <c r="W12" s="43" t="str">
        <f t="shared" si="9"/>
        <v>1 - weekend - Le Pont des Arts A (0) - AM</v>
      </c>
      <c r="X12" s="43" t="str">
        <f t="shared" si="10"/>
        <v>1 - weekend - Le Pont des Arts A (0) - PM</v>
      </c>
      <c r="Y12" s="43" t="str">
        <f t="shared" si="11"/>
        <v>1 - weekend - Le Pont des Arts A (0) - EVENING</v>
      </c>
      <c r="Z12" s="43" t="str">
        <f t="shared" si="12"/>
        <v xml:space="preserve">1 - weekend - Le Pont des Arts A (0) - </v>
      </c>
      <c r="AA12" s="43" t="str">
        <f t="shared" si="13"/>
        <v>41275 - Le Pont des Arts A (0) - AM</v>
      </c>
      <c r="AB12" s="43" t="str">
        <f t="shared" si="14"/>
        <v>41275 - Le Pont des Arts A (0) - PM</v>
      </c>
      <c r="AC12" s="43" t="str">
        <f t="shared" si="15"/>
        <v>41275 - Le Pont des Arts A (0) - EVENING</v>
      </c>
      <c r="AD12" s="43" t="str">
        <f t="shared" si="16"/>
        <v xml:space="preserve">41275 - Le Pont des Arts A (0) - </v>
      </c>
      <c r="AE12" s="42" t="str">
        <f t="shared" si="17"/>
        <v>ACT</v>
      </c>
      <c r="AF12" s="11"/>
      <c r="AG12" s="70" t="str">
        <f>VLOOKUP(E12,'Répartition salles'!$C:$R,6,FALSE)</f>
        <v>Pont des Arts A</v>
      </c>
      <c r="AH12" s="69" t="str">
        <f t="shared" si="18"/>
        <v>41275 - Pont des Arts A - AM</v>
      </c>
      <c r="AI12" s="69" t="str">
        <f t="shared" si="19"/>
        <v>41275 - Pont des Arts A - PM</v>
      </c>
      <c r="AJ12" s="69" t="str">
        <f t="shared" si="20"/>
        <v>41275 - Pont des Arts A - EVENING</v>
      </c>
      <c r="AK12" s="69" t="str">
        <f t="shared" si="21"/>
        <v xml:space="preserve">41275 - Pont des Arts A - </v>
      </c>
      <c r="AL12" s="70">
        <f>VLOOKUP(E12,'Répartition salles'!$C:$R,7,FALSE)</f>
        <v>0</v>
      </c>
      <c r="AM12" s="69" t="str">
        <f t="shared" si="22"/>
        <v>41275 - 0 - AM</v>
      </c>
      <c r="AN12" s="69" t="str">
        <f t="shared" si="23"/>
        <v>41275 - 0 - PM</v>
      </c>
      <c r="AO12" s="69" t="str">
        <f t="shared" si="24"/>
        <v>41275 - 0 - EVENING</v>
      </c>
      <c r="AP12" s="69" t="str">
        <f t="shared" si="25"/>
        <v xml:space="preserve">41275 - 0 - </v>
      </c>
      <c r="AQ12" s="70">
        <f>VLOOKUP(E12,'Répartition salles'!$C:$R,8,FALSE)</f>
        <v>0</v>
      </c>
      <c r="AR12" s="69" t="str">
        <f t="shared" si="26"/>
        <v>41275 - 0 - AM</v>
      </c>
      <c r="AS12" s="69" t="str">
        <f t="shared" si="27"/>
        <v>41275 - 0 - PM</v>
      </c>
      <c r="AT12" s="69" t="str">
        <f t="shared" si="28"/>
        <v>41275 - 0 - EVENING</v>
      </c>
      <c r="AU12" s="69" t="str">
        <f t="shared" si="29"/>
        <v xml:space="preserve">41275 - 0 - </v>
      </c>
      <c r="AV12" s="70">
        <f>VLOOKUP(E12,'Répartition salles'!$C:$R,9,FALSE)</f>
        <v>0</v>
      </c>
      <c r="AW12" s="69" t="str">
        <f t="shared" si="30"/>
        <v>41275 - 0 - AM</v>
      </c>
      <c r="AX12" s="69" t="str">
        <f t="shared" si="31"/>
        <v>41275 - 0 - PM</v>
      </c>
      <c r="AY12" s="69" t="str">
        <f t="shared" si="32"/>
        <v>41275 - 0 - EVENING</v>
      </c>
      <c r="AZ12" s="69" t="str">
        <f t="shared" si="33"/>
        <v xml:space="preserve">41275 - 0 - </v>
      </c>
      <c r="BA12" s="70">
        <f>VLOOKUP(E12,'Répartition salles'!$C:$R,10,FALSE)</f>
        <v>0</v>
      </c>
      <c r="BB12" s="69" t="str">
        <f t="shared" si="34"/>
        <v>41275 - 0 - AM</v>
      </c>
      <c r="BC12" s="69" t="str">
        <f t="shared" si="35"/>
        <v>41275 - 0 - PM</v>
      </c>
      <c r="BD12" s="69" t="str">
        <f t="shared" si="36"/>
        <v>41275 - 0 - EVENING</v>
      </c>
      <c r="BE12" s="69" t="str">
        <f t="shared" si="37"/>
        <v xml:space="preserve">41275 - 0 - </v>
      </c>
      <c r="BF12" s="70">
        <f>VLOOKUP(E12,'Répartition salles'!$C:$R,11,FALSE)</f>
        <v>0</v>
      </c>
      <c r="BG12" s="69" t="str">
        <f t="shared" si="38"/>
        <v>41275 - 0 - AM</v>
      </c>
      <c r="BH12" s="69" t="str">
        <f t="shared" si="39"/>
        <v>41275 - 0 - PM</v>
      </c>
      <c r="BI12" s="69" t="str">
        <f t="shared" si="40"/>
        <v>41275 - 0 - EVENING</v>
      </c>
      <c r="BJ12" s="69" t="str">
        <f t="shared" si="41"/>
        <v xml:space="preserve">41275 - 0 - </v>
      </c>
      <c r="BK12" s="70">
        <f>VLOOKUP(E12,'Répartition salles'!$C:$R,12,FALSE)</f>
        <v>0</v>
      </c>
      <c r="BL12" s="69" t="str">
        <f t="shared" si="42"/>
        <v>41275 - 0 - AM</v>
      </c>
      <c r="BM12" s="69" t="str">
        <f t="shared" si="43"/>
        <v>41275 - 0 - PM</v>
      </c>
      <c r="BN12" s="69" t="str">
        <f t="shared" si="44"/>
        <v>41275 - 0 - EVENING</v>
      </c>
      <c r="BO12" s="69" t="str">
        <f t="shared" si="45"/>
        <v xml:space="preserve">41275 - 0 - </v>
      </c>
      <c r="BP12" s="70">
        <f>VLOOKUP(E12,'Répartition salles'!$C:$R,13,FALSE)</f>
        <v>0</v>
      </c>
      <c r="BQ12" s="69" t="str">
        <f t="shared" si="46"/>
        <v>41275 - 0 - AM</v>
      </c>
      <c r="BR12" s="69" t="str">
        <f t="shared" si="47"/>
        <v>41275 - 0 - PM</v>
      </c>
      <c r="BS12" s="69" t="str">
        <f t="shared" si="48"/>
        <v>41275 - 0 - EVENING</v>
      </c>
      <c r="BT12" s="69" t="str">
        <f t="shared" si="49"/>
        <v xml:space="preserve">41275 - 0 - </v>
      </c>
      <c r="BU12" s="70">
        <f>VLOOKUP(E12,'Répartition salles'!$C:$R,14,FALSE)</f>
        <v>0</v>
      </c>
      <c r="BV12" s="69" t="str">
        <f t="shared" si="50"/>
        <v>41275 - 0 - AM</v>
      </c>
      <c r="BW12" s="69" t="str">
        <f t="shared" si="51"/>
        <v>41275 - 0 - PM</v>
      </c>
      <c r="BX12" s="69" t="str">
        <f t="shared" si="52"/>
        <v>41275 - 0 - EVENING</v>
      </c>
      <c r="BY12" s="69" t="str">
        <f t="shared" si="53"/>
        <v xml:space="preserve">41275 - 0 - </v>
      </c>
      <c r="BZ12" s="70">
        <f>VLOOKUP(E12,'Répartition salles'!$C:$R,15,FALSE)</f>
        <v>0</v>
      </c>
      <c r="CA12" s="69" t="str">
        <f t="shared" si="54"/>
        <v>41275 - 0 - AM</v>
      </c>
      <c r="CB12" s="69" t="str">
        <f t="shared" si="55"/>
        <v>41275 - 0 - PM</v>
      </c>
      <c r="CC12" s="69" t="str">
        <f t="shared" si="56"/>
        <v>41275 - 0 - EVENING</v>
      </c>
      <c r="CD12" s="69" t="str">
        <f t="shared" si="57"/>
        <v xml:space="preserve">41275 - 0 - </v>
      </c>
      <c r="CE12" s="70">
        <f>VLOOKUP(E12,'Répartition salles'!$C:$R,16,FALSE)</f>
        <v>0</v>
      </c>
      <c r="CF12" s="69" t="str">
        <f t="shared" si="58"/>
        <v>41275 - 0 - AM</v>
      </c>
      <c r="CG12" s="69" t="str">
        <f t="shared" si="59"/>
        <v>41275 - 0 - PM</v>
      </c>
      <c r="CH12" s="69" t="str">
        <f t="shared" si="60"/>
        <v>41275 - 0 - EVENING</v>
      </c>
      <c r="CI12" s="69" t="str">
        <f t="shared" si="61"/>
        <v xml:space="preserve">41275 - 0 - </v>
      </c>
      <c r="CJ12" s="126" t="str">
        <f t="shared" si="62"/>
        <v>ACT</v>
      </c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  <c r="AMK12" s="11"/>
      <c r="AML12" s="11"/>
      <c r="AMM12" s="11"/>
      <c r="AMN12" s="11"/>
      <c r="AMO12" s="11"/>
      <c r="AMP12" s="11"/>
      <c r="AMQ12" s="11"/>
      <c r="AMR12" s="11"/>
      <c r="AMS12" s="11"/>
      <c r="AMT12" s="11"/>
      <c r="AMU12" s="11"/>
    </row>
    <row r="13" spans="1:1035" ht="12.75" customHeight="1">
      <c r="A13" s="116">
        <v>2312262</v>
      </c>
      <c r="B13" s="116">
        <v>3301861</v>
      </c>
      <c r="C13" s="116" t="s">
        <v>106</v>
      </c>
      <c r="D13" s="117" t="s">
        <v>120</v>
      </c>
      <c r="E13" s="111" t="s">
        <v>43</v>
      </c>
      <c r="F13" s="112" t="s">
        <v>16</v>
      </c>
      <c r="G13" s="113">
        <v>0.8125</v>
      </c>
      <c r="H13" s="113">
        <v>0.83333333333333337</v>
      </c>
      <c r="I13" s="114">
        <v>41276</v>
      </c>
      <c r="J13" s="116" t="s">
        <v>8</v>
      </c>
      <c r="K13" s="116" t="s">
        <v>9</v>
      </c>
      <c r="L13" s="118" t="s">
        <v>613</v>
      </c>
      <c r="N13" s="42" t="str">
        <f t="shared" si="0"/>
        <v/>
      </c>
      <c r="O13" s="42" t="str">
        <f t="shared" si="1"/>
        <v/>
      </c>
      <c r="P13" s="42" t="str">
        <f t="shared" si="2"/>
        <v>EVENING</v>
      </c>
      <c r="Q13" s="42" t="str">
        <f t="shared" si="3"/>
        <v/>
      </c>
      <c r="R13" s="42" t="str">
        <f t="shared" si="4"/>
        <v>lundi</v>
      </c>
      <c r="S13" s="42">
        <f t="shared" si="5"/>
        <v>2</v>
      </c>
      <c r="T13" s="42">
        <f t="shared" si="6"/>
        <v>1</v>
      </c>
      <c r="U13" s="42" t="str">
        <f t="shared" si="7"/>
        <v>week</v>
      </c>
      <c r="V13" s="43" t="str">
        <f t="shared" si="8"/>
        <v>week - Foyer La Seine (0)</v>
      </c>
      <c r="W13" s="43" t="str">
        <f t="shared" si="9"/>
        <v xml:space="preserve">1 - week - Foyer La Seine (0) - </v>
      </c>
      <c r="X13" s="43" t="str">
        <f t="shared" si="10"/>
        <v xml:space="preserve">1 - week - Foyer La Seine (0) - </v>
      </c>
      <c r="Y13" s="43" t="str">
        <f t="shared" si="11"/>
        <v>1 - week - Foyer La Seine (0) - EVENING</v>
      </c>
      <c r="Z13" s="43" t="str">
        <f t="shared" si="12"/>
        <v xml:space="preserve">1 - week - Foyer La Seine (0) - </v>
      </c>
      <c r="AA13" s="43" t="str">
        <f t="shared" si="13"/>
        <v xml:space="preserve">41276 - Foyer La Seine (0) - </v>
      </c>
      <c r="AB13" s="43" t="str">
        <f t="shared" si="14"/>
        <v xml:space="preserve">41276 - Foyer La Seine (0) - </v>
      </c>
      <c r="AC13" s="43" t="str">
        <f t="shared" si="15"/>
        <v>41276 - Foyer La Seine (0) - EVENING</v>
      </c>
      <c r="AD13" s="43" t="str">
        <f t="shared" si="16"/>
        <v xml:space="preserve">41276 - Foyer La Seine (0) - </v>
      </c>
      <c r="AE13" s="42" t="str">
        <f t="shared" si="17"/>
        <v>ACT</v>
      </c>
      <c r="AF13" s="11"/>
      <c r="AG13" s="70" t="str">
        <f>VLOOKUP(E13,'Répartition salles'!$C:$R,6,FALSE)</f>
        <v>Foyer Rives de Seine</v>
      </c>
      <c r="AH13" s="69" t="str">
        <f t="shared" si="18"/>
        <v xml:space="preserve">41276 - Foyer Rives de Seine - </v>
      </c>
      <c r="AI13" s="69" t="str">
        <f t="shared" si="19"/>
        <v xml:space="preserve">41276 - Foyer Rives de Seine - </v>
      </c>
      <c r="AJ13" s="69" t="str">
        <f t="shared" si="20"/>
        <v>41276 - Foyer Rives de Seine - EVENING</v>
      </c>
      <c r="AK13" s="69" t="str">
        <f t="shared" si="21"/>
        <v xml:space="preserve">41276 - Foyer Rives de Seine - </v>
      </c>
      <c r="AL13" s="70">
        <f>VLOOKUP(E13,'Répartition salles'!$C:$R,7,FALSE)</f>
        <v>0</v>
      </c>
      <c r="AM13" s="69" t="str">
        <f t="shared" si="22"/>
        <v xml:space="preserve">41276 - 0 - </v>
      </c>
      <c r="AN13" s="69" t="str">
        <f t="shared" si="23"/>
        <v xml:space="preserve">41276 - 0 - </v>
      </c>
      <c r="AO13" s="69" t="str">
        <f t="shared" si="24"/>
        <v>41276 - 0 - EVENING</v>
      </c>
      <c r="AP13" s="69" t="str">
        <f t="shared" si="25"/>
        <v xml:space="preserve">41276 - 0 - </v>
      </c>
      <c r="AQ13" s="70">
        <f>VLOOKUP(E13,'Répartition salles'!$C:$R,8,FALSE)</f>
        <v>0</v>
      </c>
      <c r="AR13" s="69" t="str">
        <f t="shared" si="26"/>
        <v xml:space="preserve">41276 - 0 - </v>
      </c>
      <c r="AS13" s="69" t="str">
        <f t="shared" si="27"/>
        <v xml:space="preserve">41276 - 0 - </v>
      </c>
      <c r="AT13" s="69" t="str">
        <f t="shared" si="28"/>
        <v>41276 - 0 - EVENING</v>
      </c>
      <c r="AU13" s="69" t="str">
        <f t="shared" si="29"/>
        <v xml:space="preserve">41276 - 0 - </v>
      </c>
      <c r="AV13" s="70">
        <f>VLOOKUP(E13,'Répartition salles'!$C:$R,9,FALSE)</f>
        <v>0</v>
      </c>
      <c r="AW13" s="69" t="str">
        <f t="shared" si="30"/>
        <v xml:space="preserve">41276 - 0 - </v>
      </c>
      <c r="AX13" s="69" t="str">
        <f t="shared" si="31"/>
        <v xml:space="preserve">41276 - 0 - </v>
      </c>
      <c r="AY13" s="69" t="str">
        <f t="shared" si="32"/>
        <v>41276 - 0 - EVENING</v>
      </c>
      <c r="AZ13" s="69" t="str">
        <f t="shared" si="33"/>
        <v xml:space="preserve">41276 - 0 - </v>
      </c>
      <c r="BA13" s="70">
        <f>VLOOKUP(E13,'Répartition salles'!$C:$R,10,FALSE)</f>
        <v>0</v>
      </c>
      <c r="BB13" s="69" t="str">
        <f t="shared" si="34"/>
        <v xml:space="preserve">41276 - 0 - </v>
      </c>
      <c r="BC13" s="69" t="str">
        <f t="shared" si="35"/>
        <v xml:space="preserve">41276 - 0 - </v>
      </c>
      <c r="BD13" s="69" t="str">
        <f t="shared" si="36"/>
        <v>41276 - 0 - EVENING</v>
      </c>
      <c r="BE13" s="69" t="str">
        <f t="shared" si="37"/>
        <v xml:space="preserve">41276 - 0 - </v>
      </c>
      <c r="BF13" s="70">
        <f>VLOOKUP(E13,'Répartition salles'!$C:$R,11,FALSE)</f>
        <v>0</v>
      </c>
      <c r="BG13" s="69" t="str">
        <f t="shared" si="38"/>
        <v xml:space="preserve">41276 - 0 - </v>
      </c>
      <c r="BH13" s="69" t="str">
        <f t="shared" si="39"/>
        <v xml:space="preserve">41276 - 0 - </v>
      </c>
      <c r="BI13" s="69" t="str">
        <f t="shared" si="40"/>
        <v>41276 - 0 - EVENING</v>
      </c>
      <c r="BJ13" s="69" t="str">
        <f t="shared" si="41"/>
        <v xml:space="preserve">41276 - 0 - </v>
      </c>
      <c r="BK13" s="70">
        <f>VLOOKUP(E13,'Répartition salles'!$C:$R,12,FALSE)</f>
        <v>0</v>
      </c>
      <c r="BL13" s="69" t="str">
        <f t="shared" si="42"/>
        <v xml:space="preserve">41276 - 0 - </v>
      </c>
      <c r="BM13" s="69" t="str">
        <f t="shared" si="43"/>
        <v xml:space="preserve">41276 - 0 - </v>
      </c>
      <c r="BN13" s="69" t="str">
        <f t="shared" si="44"/>
        <v>41276 - 0 - EVENING</v>
      </c>
      <c r="BO13" s="69" t="str">
        <f t="shared" si="45"/>
        <v xml:space="preserve">41276 - 0 - </v>
      </c>
      <c r="BP13" s="70">
        <f>VLOOKUP(E13,'Répartition salles'!$C:$R,13,FALSE)</f>
        <v>0</v>
      </c>
      <c r="BQ13" s="69" t="str">
        <f t="shared" si="46"/>
        <v xml:space="preserve">41276 - 0 - </v>
      </c>
      <c r="BR13" s="69" t="str">
        <f t="shared" si="47"/>
        <v xml:space="preserve">41276 - 0 - </v>
      </c>
      <c r="BS13" s="69" t="str">
        <f t="shared" si="48"/>
        <v>41276 - 0 - EVENING</v>
      </c>
      <c r="BT13" s="69" t="str">
        <f t="shared" si="49"/>
        <v xml:space="preserve">41276 - 0 - </v>
      </c>
      <c r="BU13" s="70">
        <f>VLOOKUP(E13,'Répartition salles'!$C:$R,14,FALSE)</f>
        <v>0</v>
      </c>
      <c r="BV13" s="69" t="str">
        <f t="shared" si="50"/>
        <v xml:space="preserve">41276 - 0 - </v>
      </c>
      <c r="BW13" s="69" t="str">
        <f t="shared" si="51"/>
        <v xml:space="preserve">41276 - 0 - </v>
      </c>
      <c r="BX13" s="69" t="str">
        <f t="shared" si="52"/>
        <v>41276 - 0 - EVENING</v>
      </c>
      <c r="BY13" s="69" t="str">
        <f t="shared" si="53"/>
        <v xml:space="preserve">41276 - 0 - </v>
      </c>
      <c r="BZ13" s="70">
        <f>VLOOKUP(E13,'Répartition salles'!$C:$R,15,FALSE)</f>
        <v>0</v>
      </c>
      <c r="CA13" s="69" t="str">
        <f t="shared" si="54"/>
        <v xml:space="preserve">41276 - 0 - </v>
      </c>
      <c r="CB13" s="69" t="str">
        <f t="shared" si="55"/>
        <v xml:space="preserve">41276 - 0 - </v>
      </c>
      <c r="CC13" s="69" t="str">
        <f t="shared" si="56"/>
        <v>41276 - 0 - EVENING</v>
      </c>
      <c r="CD13" s="69" t="str">
        <f t="shared" si="57"/>
        <v xml:space="preserve">41276 - 0 - </v>
      </c>
      <c r="CE13" s="70">
        <f>VLOOKUP(E13,'Répartition salles'!$C:$R,16,FALSE)</f>
        <v>0</v>
      </c>
      <c r="CF13" s="69" t="str">
        <f t="shared" si="58"/>
        <v xml:space="preserve">41276 - 0 - </v>
      </c>
      <c r="CG13" s="69" t="str">
        <f t="shared" si="59"/>
        <v xml:space="preserve">41276 - 0 - </v>
      </c>
      <c r="CH13" s="69" t="str">
        <f t="shared" si="60"/>
        <v>41276 - 0 - EVENING</v>
      </c>
      <c r="CI13" s="69" t="str">
        <f t="shared" si="61"/>
        <v xml:space="preserve">41276 - 0 - </v>
      </c>
      <c r="CJ13" s="126" t="str">
        <f t="shared" si="62"/>
        <v>ACT</v>
      </c>
    </row>
    <row r="14" spans="1:1035" ht="12.75" customHeight="1">
      <c r="A14" s="116">
        <v>2312262</v>
      </c>
      <c r="B14" s="116">
        <v>3154677</v>
      </c>
      <c r="C14" s="116" t="s">
        <v>21</v>
      </c>
      <c r="D14" s="117" t="s">
        <v>614</v>
      </c>
      <c r="E14" s="111" t="s">
        <v>68</v>
      </c>
      <c r="F14" s="112" t="s">
        <v>16</v>
      </c>
      <c r="G14" s="113">
        <v>0.29166666666666669</v>
      </c>
      <c r="H14" s="113">
        <v>0.79166666666666663</v>
      </c>
      <c r="I14" s="114">
        <v>41276</v>
      </c>
      <c r="J14" s="116" t="s">
        <v>8</v>
      </c>
      <c r="K14" s="116" t="s">
        <v>9</v>
      </c>
      <c r="L14" s="118" t="s">
        <v>613</v>
      </c>
      <c r="N14" s="42" t="str">
        <f t="shared" si="0"/>
        <v>AM</v>
      </c>
      <c r="O14" s="42" t="str">
        <f t="shared" si="1"/>
        <v>PM</v>
      </c>
      <c r="P14" s="42" t="str">
        <f t="shared" si="2"/>
        <v/>
      </c>
      <c r="Q14" s="42" t="str">
        <f t="shared" si="3"/>
        <v/>
      </c>
      <c r="R14" s="42" t="str">
        <f t="shared" si="4"/>
        <v>lundi</v>
      </c>
      <c r="S14" s="42">
        <f t="shared" si="5"/>
        <v>2</v>
      </c>
      <c r="T14" s="42">
        <f t="shared" si="6"/>
        <v>1</v>
      </c>
      <c r="U14" s="42" t="str">
        <f t="shared" si="7"/>
        <v>week</v>
      </c>
      <c r="V14" s="43" t="str">
        <f t="shared" si="8"/>
        <v>week - La Seine C (0)</v>
      </c>
      <c r="W14" s="43" t="str">
        <f t="shared" si="9"/>
        <v>1 - week - La Seine C (0) - AM</v>
      </c>
      <c r="X14" s="43" t="str">
        <f t="shared" si="10"/>
        <v>1 - week - La Seine C (0) - PM</v>
      </c>
      <c r="Y14" s="43" t="str">
        <f t="shared" si="11"/>
        <v xml:space="preserve">1 - week - La Seine C (0) - </v>
      </c>
      <c r="Z14" s="43" t="str">
        <f t="shared" si="12"/>
        <v xml:space="preserve">1 - week - La Seine C (0) - </v>
      </c>
      <c r="AA14" s="43" t="str">
        <f t="shared" si="13"/>
        <v>41276 - La Seine C (0) - AM</v>
      </c>
      <c r="AB14" s="43" t="str">
        <f t="shared" si="14"/>
        <v>41276 - La Seine C (0) - PM</v>
      </c>
      <c r="AC14" s="43" t="str">
        <f t="shared" si="15"/>
        <v xml:space="preserve">41276 - La Seine C (0) - </v>
      </c>
      <c r="AD14" s="43" t="str">
        <f t="shared" si="16"/>
        <v xml:space="preserve">41276 - La Seine C (0) - </v>
      </c>
      <c r="AE14" s="42" t="str">
        <f t="shared" si="17"/>
        <v>ACT</v>
      </c>
      <c r="AF14" s="11"/>
      <c r="AG14" s="70" t="str">
        <f>VLOOKUP(E14,'Répartition salles'!$C:$R,6,FALSE)</f>
        <v>Seine C</v>
      </c>
      <c r="AH14" s="69" t="str">
        <f t="shared" si="18"/>
        <v>41276 - Seine C - AM</v>
      </c>
      <c r="AI14" s="69" t="str">
        <f t="shared" si="19"/>
        <v>41276 - Seine C - PM</v>
      </c>
      <c r="AJ14" s="69" t="str">
        <f t="shared" si="20"/>
        <v xml:space="preserve">41276 - Seine C - </v>
      </c>
      <c r="AK14" s="69" t="str">
        <f t="shared" si="21"/>
        <v xml:space="preserve">41276 - Seine C - </v>
      </c>
      <c r="AL14" s="70">
        <f>VLOOKUP(E14,'Répartition salles'!$C:$R,7,FALSE)</f>
        <v>0</v>
      </c>
      <c r="AM14" s="69" t="str">
        <f t="shared" si="22"/>
        <v>41276 - 0 - AM</v>
      </c>
      <c r="AN14" s="69" t="str">
        <f t="shared" si="23"/>
        <v>41276 - 0 - PM</v>
      </c>
      <c r="AO14" s="69" t="str">
        <f t="shared" si="24"/>
        <v xml:space="preserve">41276 - 0 - </v>
      </c>
      <c r="AP14" s="69" t="str">
        <f t="shared" si="25"/>
        <v xml:space="preserve">41276 - 0 - </v>
      </c>
      <c r="AQ14" s="70">
        <f>VLOOKUP(E14,'Répartition salles'!$C:$R,8,FALSE)</f>
        <v>0</v>
      </c>
      <c r="AR14" s="69" t="str">
        <f t="shared" si="26"/>
        <v>41276 - 0 - AM</v>
      </c>
      <c r="AS14" s="69" t="str">
        <f t="shared" si="27"/>
        <v>41276 - 0 - PM</v>
      </c>
      <c r="AT14" s="69" t="str">
        <f t="shared" si="28"/>
        <v xml:space="preserve">41276 - 0 - </v>
      </c>
      <c r="AU14" s="69" t="str">
        <f t="shared" si="29"/>
        <v xml:space="preserve">41276 - 0 - </v>
      </c>
      <c r="AV14" s="70">
        <f>VLOOKUP(E14,'Répartition salles'!$C:$R,9,FALSE)</f>
        <v>0</v>
      </c>
      <c r="AW14" s="69" t="str">
        <f t="shared" si="30"/>
        <v>41276 - 0 - AM</v>
      </c>
      <c r="AX14" s="69" t="str">
        <f t="shared" si="31"/>
        <v>41276 - 0 - PM</v>
      </c>
      <c r="AY14" s="69" t="str">
        <f t="shared" si="32"/>
        <v xml:space="preserve">41276 - 0 - </v>
      </c>
      <c r="AZ14" s="69" t="str">
        <f t="shared" si="33"/>
        <v xml:space="preserve">41276 - 0 - </v>
      </c>
      <c r="BA14" s="70">
        <f>VLOOKUP(E14,'Répartition salles'!$C:$R,10,FALSE)</f>
        <v>0</v>
      </c>
      <c r="BB14" s="69" t="str">
        <f t="shared" si="34"/>
        <v>41276 - 0 - AM</v>
      </c>
      <c r="BC14" s="69" t="str">
        <f t="shared" si="35"/>
        <v>41276 - 0 - PM</v>
      </c>
      <c r="BD14" s="69" t="str">
        <f t="shared" si="36"/>
        <v xml:space="preserve">41276 - 0 - </v>
      </c>
      <c r="BE14" s="69" t="str">
        <f t="shared" si="37"/>
        <v xml:space="preserve">41276 - 0 - </v>
      </c>
      <c r="BF14" s="70">
        <f>VLOOKUP(E14,'Répartition salles'!$C:$R,11,FALSE)</f>
        <v>0</v>
      </c>
      <c r="BG14" s="69" t="str">
        <f t="shared" si="38"/>
        <v>41276 - 0 - AM</v>
      </c>
      <c r="BH14" s="69" t="str">
        <f t="shared" si="39"/>
        <v>41276 - 0 - PM</v>
      </c>
      <c r="BI14" s="69" t="str">
        <f t="shared" si="40"/>
        <v xml:space="preserve">41276 - 0 - </v>
      </c>
      <c r="BJ14" s="69" t="str">
        <f t="shared" si="41"/>
        <v xml:space="preserve">41276 - 0 - </v>
      </c>
      <c r="BK14" s="70">
        <f>VLOOKUP(E14,'Répartition salles'!$C:$R,12,FALSE)</f>
        <v>0</v>
      </c>
      <c r="BL14" s="69" t="str">
        <f t="shared" si="42"/>
        <v>41276 - 0 - AM</v>
      </c>
      <c r="BM14" s="69" t="str">
        <f t="shared" si="43"/>
        <v>41276 - 0 - PM</v>
      </c>
      <c r="BN14" s="69" t="str">
        <f t="shared" si="44"/>
        <v xml:space="preserve">41276 - 0 - </v>
      </c>
      <c r="BO14" s="69" t="str">
        <f t="shared" si="45"/>
        <v xml:space="preserve">41276 - 0 - </v>
      </c>
      <c r="BP14" s="70">
        <f>VLOOKUP(E14,'Répartition salles'!$C:$R,13,FALSE)</f>
        <v>0</v>
      </c>
      <c r="BQ14" s="69" t="str">
        <f t="shared" si="46"/>
        <v>41276 - 0 - AM</v>
      </c>
      <c r="BR14" s="69" t="str">
        <f t="shared" si="47"/>
        <v>41276 - 0 - PM</v>
      </c>
      <c r="BS14" s="69" t="str">
        <f t="shared" si="48"/>
        <v xml:space="preserve">41276 - 0 - </v>
      </c>
      <c r="BT14" s="69" t="str">
        <f t="shared" si="49"/>
        <v xml:space="preserve">41276 - 0 - </v>
      </c>
      <c r="BU14" s="70">
        <f>VLOOKUP(E14,'Répartition salles'!$C:$R,14,FALSE)</f>
        <v>0</v>
      </c>
      <c r="BV14" s="69" t="str">
        <f t="shared" si="50"/>
        <v>41276 - 0 - AM</v>
      </c>
      <c r="BW14" s="69" t="str">
        <f t="shared" si="51"/>
        <v>41276 - 0 - PM</v>
      </c>
      <c r="BX14" s="69" t="str">
        <f t="shared" si="52"/>
        <v xml:space="preserve">41276 - 0 - </v>
      </c>
      <c r="BY14" s="69" t="str">
        <f t="shared" si="53"/>
        <v xml:space="preserve">41276 - 0 - </v>
      </c>
      <c r="BZ14" s="70">
        <f>VLOOKUP(E14,'Répartition salles'!$C:$R,15,FALSE)</f>
        <v>0</v>
      </c>
      <c r="CA14" s="69" t="str">
        <f t="shared" si="54"/>
        <v>41276 - 0 - AM</v>
      </c>
      <c r="CB14" s="69" t="str">
        <f t="shared" si="55"/>
        <v>41276 - 0 - PM</v>
      </c>
      <c r="CC14" s="69" t="str">
        <f t="shared" si="56"/>
        <v xml:space="preserve">41276 - 0 - </v>
      </c>
      <c r="CD14" s="69" t="str">
        <f t="shared" si="57"/>
        <v xml:space="preserve">41276 - 0 - </v>
      </c>
      <c r="CE14" s="70">
        <f>VLOOKUP(E14,'Répartition salles'!$C:$R,16,FALSE)</f>
        <v>0</v>
      </c>
      <c r="CF14" s="69" t="str">
        <f t="shared" si="58"/>
        <v>41276 - 0 - AM</v>
      </c>
      <c r="CG14" s="69" t="str">
        <f t="shared" si="59"/>
        <v>41276 - 0 - PM</v>
      </c>
      <c r="CH14" s="69" t="str">
        <f t="shared" si="60"/>
        <v xml:space="preserve">41276 - 0 - </v>
      </c>
      <c r="CI14" s="69" t="str">
        <f t="shared" si="61"/>
        <v xml:space="preserve">41276 - 0 - </v>
      </c>
      <c r="CJ14" s="126" t="str">
        <f t="shared" si="62"/>
        <v>ACT</v>
      </c>
    </row>
    <row r="15" spans="1:1035" ht="12.75" customHeight="1">
      <c r="A15" s="116">
        <v>2312262</v>
      </c>
      <c r="B15" s="116">
        <v>3154680</v>
      </c>
      <c r="C15" s="116" t="s">
        <v>23</v>
      </c>
      <c r="D15" s="117" t="s">
        <v>24</v>
      </c>
      <c r="E15" s="111" t="s">
        <v>52</v>
      </c>
      <c r="F15" s="112" t="s">
        <v>16</v>
      </c>
      <c r="G15" s="113">
        <v>0.29166666666666669</v>
      </c>
      <c r="H15" s="113">
        <v>0.95833333333333337</v>
      </c>
      <c r="I15" s="114">
        <v>41276</v>
      </c>
      <c r="J15" s="116" t="s">
        <v>8</v>
      </c>
      <c r="K15" s="116" t="s">
        <v>9</v>
      </c>
      <c r="L15" s="118" t="s">
        <v>613</v>
      </c>
      <c r="N15" s="42" t="str">
        <f t="shared" si="0"/>
        <v>AM</v>
      </c>
      <c r="O15" s="42" t="str">
        <f t="shared" si="1"/>
        <v>PM</v>
      </c>
      <c r="P15" s="42" t="str">
        <f t="shared" si="2"/>
        <v>EVENING</v>
      </c>
      <c r="Q15" s="42" t="str">
        <f t="shared" si="3"/>
        <v/>
      </c>
      <c r="R15" s="42" t="str">
        <f t="shared" si="4"/>
        <v>lundi</v>
      </c>
      <c r="S15" s="42">
        <f t="shared" si="5"/>
        <v>2</v>
      </c>
      <c r="T15" s="42">
        <f t="shared" si="6"/>
        <v>1</v>
      </c>
      <c r="U15" s="42" t="str">
        <f t="shared" si="7"/>
        <v>week</v>
      </c>
      <c r="V15" s="43" t="str">
        <f t="shared" si="8"/>
        <v>week - Le pont de Sully (0)</v>
      </c>
      <c r="W15" s="43" t="str">
        <f t="shared" si="9"/>
        <v>1 - week - Le pont de Sully (0) - AM</v>
      </c>
      <c r="X15" s="43" t="str">
        <f t="shared" si="10"/>
        <v>1 - week - Le pont de Sully (0) - PM</v>
      </c>
      <c r="Y15" s="43" t="str">
        <f t="shared" si="11"/>
        <v>1 - week - Le pont de Sully (0) - EVENING</v>
      </c>
      <c r="Z15" s="43" t="str">
        <f t="shared" si="12"/>
        <v xml:space="preserve">1 - week - Le pont de Sully (0) - </v>
      </c>
      <c r="AA15" s="43" t="str">
        <f t="shared" si="13"/>
        <v>41276 - Le pont de Sully (0) - AM</v>
      </c>
      <c r="AB15" s="43" t="str">
        <f t="shared" si="14"/>
        <v>41276 - Le pont de Sully (0) - PM</v>
      </c>
      <c r="AC15" s="43" t="str">
        <f t="shared" si="15"/>
        <v>41276 - Le pont de Sully (0) - EVENING</v>
      </c>
      <c r="AD15" s="43" t="str">
        <f t="shared" si="16"/>
        <v xml:space="preserve">41276 - Le pont de Sully (0) - </v>
      </c>
      <c r="AE15" s="42" t="str">
        <f t="shared" si="17"/>
        <v>ACT</v>
      </c>
      <c r="AF15" s="11"/>
      <c r="AG15" s="70" t="str">
        <f>VLOOKUP(E15,'Répartition salles'!$C:$R,6,FALSE)</f>
        <v>Pont de Sully A</v>
      </c>
      <c r="AH15" s="69" t="str">
        <f t="shared" si="18"/>
        <v>41276 - Pont de Sully A - AM</v>
      </c>
      <c r="AI15" s="69" t="str">
        <f t="shared" si="19"/>
        <v>41276 - Pont de Sully A - PM</v>
      </c>
      <c r="AJ15" s="69" t="str">
        <f t="shared" si="20"/>
        <v>41276 - Pont de Sully A - EVENING</v>
      </c>
      <c r="AK15" s="69" t="str">
        <f t="shared" si="21"/>
        <v xml:space="preserve">41276 - Pont de Sully A - </v>
      </c>
      <c r="AL15" s="70" t="str">
        <f>VLOOKUP(E15,'Répartition salles'!$C:$R,7,FALSE)</f>
        <v>Pont de Sully B</v>
      </c>
      <c r="AM15" s="69" t="str">
        <f t="shared" si="22"/>
        <v>41276 - Pont de Sully B - AM</v>
      </c>
      <c r="AN15" s="69" t="str">
        <f t="shared" si="23"/>
        <v>41276 - Pont de Sully B - PM</v>
      </c>
      <c r="AO15" s="69" t="str">
        <f t="shared" si="24"/>
        <v>41276 - Pont de Sully B - EVENING</v>
      </c>
      <c r="AP15" s="69" t="str">
        <f t="shared" si="25"/>
        <v xml:space="preserve">41276 - Pont de Sully B - </v>
      </c>
      <c r="AQ15" s="70">
        <f>VLOOKUP(E15,'Répartition salles'!$C:$R,8,FALSE)</f>
        <v>0</v>
      </c>
      <c r="AR15" s="69" t="str">
        <f t="shared" si="26"/>
        <v>41276 - 0 - AM</v>
      </c>
      <c r="AS15" s="69" t="str">
        <f t="shared" si="27"/>
        <v>41276 - 0 - PM</v>
      </c>
      <c r="AT15" s="69" t="str">
        <f t="shared" si="28"/>
        <v>41276 - 0 - EVENING</v>
      </c>
      <c r="AU15" s="69" t="str">
        <f t="shared" si="29"/>
        <v xml:space="preserve">41276 - 0 - </v>
      </c>
      <c r="AV15" s="70">
        <f>VLOOKUP(E15,'Répartition salles'!$C:$R,9,FALSE)</f>
        <v>0</v>
      </c>
      <c r="AW15" s="69" t="str">
        <f t="shared" si="30"/>
        <v>41276 - 0 - AM</v>
      </c>
      <c r="AX15" s="69" t="str">
        <f t="shared" si="31"/>
        <v>41276 - 0 - PM</v>
      </c>
      <c r="AY15" s="69" t="str">
        <f t="shared" si="32"/>
        <v>41276 - 0 - EVENING</v>
      </c>
      <c r="AZ15" s="69" t="str">
        <f t="shared" si="33"/>
        <v xml:space="preserve">41276 - 0 - </v>
      </c>
      <c r="BA15" s="70">
        <f>VLOOKUP(E15,'Répartition salles'!$C:$R,10,FALSE)</f>
        <v>0</v>
      </c>
      <c r="BB15" s="69" t="str">
        <f t="shared" si="34"/>
        <v>41276 - 0 - AM</v>
      </c>
      <c r="BC15" s="69" t="str">
        <f t="shared" si="35"/>
        <v>41276 - 0 - PM</v>
      </c>
      <c r="BD15" s="69" t="str">
        <f t="shared" si="36"/>
        <v>41276 - 0 - EVENING</v>
      </c>
      <c r="BE15" s="69" t="str">
        <f t="shared" si="37"/>
        <v xml:space="preserve">41276 - 0 - </v>
      </c>
      <c r="BF15" s="70">
        <f>VLOOKUP(E15,'Répartition salles'!$C:$R,11,FALSE)</f>
        <v>0</v>
      </c>
      <c r="BG15" s="69" t="str">
        <f t="shared" si="38"/>
        <v>41276 - 0 - AM</v>
      </c>
      <c r="BH15" s="69" t="str">
        <f t="shared" si="39"/>
        <v>41276 - 0 - PM</v>
      </c>
      <c r="BI15" s="69" t="str">
        <f t="shared" si="40"/>
        <v>41276 - 0 - EVENING</v>
      </c>
      <c r="BJ15" s="69" t="str">
        <f t="shared" si="41"/>
        <v xml:space="preserve">41276 - 0 - </v>
      </c>
      <c r="BK15" s="70">
        <f>VLOOKUP(E15,'Répartition salles'!$C:$R,12,FALSE)</f>
        <v>0</v>
      </c>
      <c r="BL15" s="69" t="str">
        <f t="shared" si="42"/>
        <v>41276 - 0 - AM</v>
      </c>
      <c r="BM15" s="69" t="str">
        <f t="shared" si="43"/>
        <v>41276 - 0 - PM</v>
      </c>
      <c r="BN15" s="69" t="str">
        <f t="shared" si="44"/>
        <v>41276 - 0 - EVENING</v>
      </c>
      <c r="BO15" s="69" t="str">
        <f t="shared" si="45"/>
        <v xml:space="preserve">41276 - 0 - </v>
      </c>
      <c r="BP15" s="70">
        <f>VLOOKUP(E15,'Répartition salles'!$C:$R,13,FALSE)</f>
        <v>0</v>
      </c>
      <c r="BQ15" s="69" t="str">
        <f t="shared" si="46"/>
        <v>41276 - 0 - AM</v>
      </c>
      <c r="BR15" s="69" t="str">
        <f t="shared" si="47"/>
        <v>41276 - 0 - PM</v>
      </c>
      <c r="BS15" s="69" t="str">
        <f t="shared" si="48"/>
        <v>41276 - 0 - EVENING</v>
      </c>
      <c r="BT15" s="69" t="str">
        <f t="shared" si="49"/>
        <v xml:space="preserve">41276 - 0 - </v>
      </c>
      <c r="BU15" s="70">
        <f>VLOOKUP(E15,'Répartition salles'!$C:$R,14,FALSE)</f>
        <v>0</v>
      </c>
      <c r="BV15" s="69" t="str">
        <f t="shared" si="50"/>
        <v>41276 - 0 - AM</v>
      </c>
      <c r="BW15" s="69" t="str">
        <f t="shared" si="51"/>
        <v>41276 - 0 - PM</v>
      </c>
      <c r="BX15" s="69" t="str">
        <f t="shared" si="52"/>
        <v>41276 - 0 - EVENING</v>
      </c>
      <c r="BY15" s="69" t="str">
        <f t="shared" si="53"/>
        <v xml:space="preserve">41276 - 0 - </v>
      </c>
      <c r="BZ15" s="70">
        <f>VLOOKUP(E15,'Répartition salles'!$C:$R,15,FALSE)</f>
        <v>0</v>
      </c>
      <c r="CA15" s="69" t="str">
        <f t="shared" si="54"/>
        <v>41276 - 0 - AM</v>
      </c>
      <c r="CB15" s="69" t="str">
        <f t="shared" si="55"/>
        <v>41276 - 0 - PM</v>
      </c>
      <c r="CC15" s="69" t="str">
        <f t="shared" si="56"/>
        <v>41276 - 0 - EVENING</v>
      </c>
      <c r="CD15" s="69" t="str">
        <f t="shared" si="57"/>
        <v xml:space="preserve">41276 - 0 - </v>
      </c>
      <c r="CE15" s="70">
        <f>VLOOKUP(E15,'Répartition salles'!$C:$R,16,FALSE)</f>
        <v>0</v>
      </c>
      <c r="CF15" s="69" t="str">
        <f t="shared" si="58"/>
        <v>41276 - 0 - AM</v>
      </c>
      <c r="CG15" s="69" t="str">
        <f t="shared" si="59"/>
        <v>41276 - 0 - PM</v>
      </c>
      <c r="CH15" s="69" t="str">
        <f t="shared" si="60"/>
        <v>41276 - 0 - EVENING</v>
      </c>
      <c r="CI15" s="69" t="str">
        <f t="shared" si="61"/>
        <v xml:space="preserve">41276 - 0 - </v>
      </c>
      <c r="CJ15" s="126" t="str">
        <f t="shared" si="62"/>
        <v>ACT</v>
      </c>
    </row>
    <row r="16" spans="1:1035" ht="12.75" customHeight="1">
      <c r="A16" s="116">
        <v>2312262</v>
      </c>
      <c r="B16" s="116">
        <v>3396323</v>
      </c>
      <c r="C16" s="116" t="s">
        <v>31</v>
      </c>
      <c r="D16" s="117" t="s">
        <v>615</v>
      </c>
      <c r="E16" s="137" t="s">
        <v>76</v>
      </c>
      <c r="F16" s="112" t="s">
        <v>16</v>
      </c>
      <c r="G16" s="113">
        <v>0.375</v>
      </c>
      <c r="H16" s="113">
        <v>0.95833333333333337</v>
      </c>
      <c r="I16" s="114">
        <v>41276</v>
      </c>
      <c r="J16" s="116" t="s">
        <v>8</v>
      </c>
      <c r="K16" s="116" t="s">
        <v>9</v>
      </c>
      <c r="L16" s="118" t="s">
        <v>613</v>
      </c>
      <c r="N16" s="42" t="str">
        <f t="shared" si="0"/>
        <v>AM</v>
      </c>
      <c r="O16" s="42" t="str">
        <f t="shared" si="1"/>
        <v>PM</v>
      </c>
      <c r="P16" s="42" t="str">
        <f t="shared" si="2"/>
        <v>EVENING</v>
      </c>
      <c r="Q16" s="42" t="str">
        <f t="shared" si="3"/>
        <v/>
      </c>
      <c r="R16" s="42" t="str">
        <f t="shared" si="4"/>
        <v>lundi</v>
      </c>
      <c r="S16" s="42">
        <f t="shared" si="5"/>
        <v>2</v>
      </c>
      <c r="T16" s="42">
        <f t="shared" si="6"/>
        <v>1</v>
      </c>
      <c r="U16" s="42" t="str">
        <f t="shared" si="7"/>
        <v>week</v>
      </c>
      <c r="V16" s="43" t="str">
        <f t="shared" si="8"/>
        <v>week - La Seine A &amp; B (0)</v>
      </c>
      <c r="W16" s="43" t="str">
        <f t="shared" si="9"/>
        <v>1 - week - La Seine A &amp; B (0) - AM</v>
      </c>
      <c r="X16" s="43" t="str">
        <f t="shared" si="10"/>
        <v>1 - week - La Seine A &amp; B (0) - PM</v>
      </c>
      <c r="Y16" s="43" t="str">
        <f t="shared" si="11"/>
        <v>1 - week - La Seine A &amp; B (0) - EVENING</v>
      </c>
      <c r="Z16" s="43" t="str">
        <f t="shared" si="12"/>
        <v xml:space="preserve">1 - week - La Seine A &amp; B (0) - </v>
      </c>
      <c r="AA16" s="43" t="str">
        <f t="shared" si="13"/>
        <v>41276 - La Seine A &amp; B (0) - AM</v>
      </c>
      <c r="AB16" s="43" t="str">
        <f t="shared" si="14"/>
        <v>41276 - La Seine A &amp; B (0) - PM</v>
      </c>
      <c r="AC16" s="43" t="str">
        <f t="shared" si="15"/>
        <v>41276 - La Seine A &amp; B (0) - EVENING</v>
      </c>
      <c r="AD16" s="43" t="str">
        <f t="shared" si="16"/>
        <v xml:space="preserve">41276 - La Seine A &amp; B (0) - </v>
      </c>
      <c r="AE16" s="42" t="str">
        <f t="shared" si="17"/>
        <v>ACT</v>
      </c>
      <c r="AF16" s="11"/>
      <c r="AG16" s="70" t="str">
        <f>VLOOKUP(E16,'Répartition salles'!$C:$R,6,FALSE)</f>
        <v>Seine A</v>
      </c>
      <c r="AH16" s="69" t="str">
        <f t="shared" si="18"/>
        <v>41276 - Seine A - AM</v>
      </c>
      <c r="AI16" s="69" t="str">
        <f t="shared" si="19"/>
        <v>41276 - Seine A - PM</v>
      </c>
      <c r="AJ16" s="69" t="str">
        <f t="shared" si="20"/>
        <v>41276 - Seine A - EVENING</v>
      </c>
      <c r="AK16" s="69" t="str">
        <f t="shared" si="21"/>
        <v xml:space="preserve">41276 - Seine A - </v>
      </c>
      <c r="AL16" s="70" t="str">
        <f>VLOOKUP(E16,'Répartition salles'!$C:$R,7,FALSE)</f>
        <v>Seine B</v>
      </c>
      <c r="AM16" s="69" t="str">
        <f t="shared" si="22"/>
        <v>41276 - Seine B - AM</v>
      </c>
      <c r="AN16" s="69" t="str">
        <f t="shared" si="23"/>
        <v>41276 - Seine B - PM</v>
      </c>
      <c r="AO16" s="69" t="str">
        <f t="shared" si="24"/>
        <v>41276 - Seine B - EVENING</v>
      </c>
      <c r="AP16" s="69" t="str">
        <f t="shared" si="25"/>
        <v xml:space="preserve">41276 - Seine B - </v>
      </c>
      <c r="AQ16" s="70">
        <f>VLOOKUP(E16,'Répartition salles'!$C:$R,8,FALSE)</f>
        <v>0</v>
      </c>
      <c r="AR16" s="69" t="str">
        <f t="shared" si="26"/>
        <v>41276 - 0 - AM</v>
      </c>
      <c r="AS16" s="69" t="str">
        <f t="shared" si="27"/>
        <v>41276 - 0 - PM</v>
      </c>
      <c r="AT16" s="69" t="str">
        <f t="shared" si="28"/>
        <v>41276 - 0 - EVENING</v>
      </c>
      <c r="AU16" s="69" t="str">
        <f t="shared" si="29"/>
        <v xml:space="preserve">41276 - 0 - </v>
      </c>
      <c r="AV16" s="70">
        <f>VLOOKUP(E16,'Répartition salles'!$C:$R,9,FALSE)</f>
        <v>0</v>
      </c>
      <c r="AW16" s="69" t="str">
        <f t="shared" si="30"/>
        <v>41276 - 0 - AM</v>
      </c>
      <c r="AX16" s="69" t="str">
        <f t="shared" si="31"/>
        <v>41276 - 0 - PM</v>
      </c>
      <c r="AY16" s="69" t="str">
        <f t="shared" si="32"/>
        <v>41276 - 0 - EVENING</v>
      </c>
      <c r="AZ16" s="69" t="str">
        <f t="shared" si="33"/>
        <v xml:space="preserve">41276 - 0 - </v>
      </c>
      <c r="BA16" s="70">
        <f>VLOOKUP(E16,'Répartition salles'!$C:$R,10,FALSE)</f>
        <v>0</v>
      </c>
      <c r="BB16" s="69" t="str">
        <f t="shared" si="34"/>
        <v>41276 - 0 - AM</v>
      </c>
      <c r="BC16" s="69" t="str">
        <f t="shared" si="35"/>
        <v>41276 - 0 - PM</v>
      </c>
      <c r="BD16" s="69" t="str">
        <f t="shared" si="36"/>
        <v>41276 - 0 - EVENING</v>
      </c>
      <c r="BE16" s="69" t="str">
        <f t="shared" si="37"/>
        <v xml:space="preserve">41276 - 0 - </v>
      </c>
      <c r="BF16" s="70">
        <f>VLOOKUP(E16,'Répartition salles'!$C:$R,11,FALSE)</f>
        <v>0</v>
      </c>
      <c r="BG16" s="69" t="str">
        <f t="shared" si="38"/>
        <v>41276 - 0 - AM</v>
      </c>
      <c r="BH16" s="69" t="str">
        <f t="shared" si="39"/>
        <v>41276 - 0 - PM</v>
      </c>
      <c r="BI16" s="69" t="str">
        <f t="shared" si="40"/>
        <v>41276 - 0 - EVENING</v>
      </c>
      <c r="BJ16" s="69" t="str">
        <f t="shared" si="41"/>
        <v xml:space="preserve">41276 - 0 - </v>
      </c>
      <c r="BK16" s="70">
        <f>VLOOKUP(E16,'Répartition salles'!$C:$R,12,FALSE)</f>
        <v>0</v>
      </c>
      <c r="BL16" s="69" t="str">
        <f t="shared" si="42"/>
        <v>41276 - 0 - AM</v>
      </c>
      <c r="BM16" s="69" t="str">
        <f t="shared" si="43"/>
        <v>41276 - 0 - PM</v>
      </c>
      <c r="BN16" s="69" t="str">
        <f t="shared" si="44"/>
        <v>41276 - 0 - EVENING</v>
      </c>
      <c r="BO16" s="69" t="str">
        <f t="shared" si="45"/>
        <v xml:space="preserve">41276 - 0 - </v>
      </c>
      <c r="BP16" s="70">
        <f>VLOOKUP(E16,'Répartition salles'!$C:$R,13,FALSE)</f>
        <v>0</v>
      </c>
      <c r="BQ16" s="69" t="str">
        <f t="shared" si="46"/>
        <v>41276 - 0 - AM</v>
      </c>
      <c r="BR16" s="69" t="str">
        <f t="shared" si="47"/>
        <v>41276 - 0 - PM</v>
      </c>
      <c r="BS16" s="69" t="str">
        <f t="shared" si="48"/>
        <v>41276 - 0 - EVENING</v>
      </c>
      <c r="BT16" s="69" t="str">
        <f t="shared" si="49"/>
        <v xml:space="preserve">41276 - 0 - </v>
      </c>
      <c r="BU16" s="70">
        <f>VLOOKUP(E16,'Répartition salles'!$C:$R,14,FALSE)</f>
        <v>0</v>
      </c>
      <c r="BV16" s="69" t="str">
        <f t="shared" si="50"/>
        <v>41276 - 0 - AM</v>
      </c>
      <c r="BW16" s="69" t="str">
        <f t="shared" si="51"/>
        <v>41276 - 0 - PM</v>
      </c>
      <c r="BX16" s="69" t="str">
        <f t="shared" si="52"/>
        <v>41276 - 0 - EVENING</v>
      </c>
      <c r="BY16" s="69" t="str">
        <f t="shared" si="53"/>
        <v xml:space="preserve">41276 - 0 - </v>
      </c>
      <c r="BZ16" s="70">
        <f>VLOOKUP(E16,'Répartition salles'!$C:$R,15,FALSE)</f>
        <v>0</v>
      </c>
      <c r="CA16" s="69" t="str">
        <f t="shared" si="54"/>
        <v>41276 - 0 - AM</v>
      </c>
      <c r="CB16" s="69" t="str">
        <f t="shared" si="55"/>
        <v>41276 - 0 - PM</v>
      </c>
      <c r="CC16" s="69" t="str">
        <f t="shared" si="56"/>
        <v>41276 - 0 - EVENING</v>
      </c>
      <c r="CD16" s="69" t="str">
        <f t="shared" si="57"/>
        <v xml:space="preserve">41276 - 0 - </v>
      </c>
      <c r="CE16" s="70">
        <f>VLOOKUP(E16,'Répartition salles'!$C:$R,16,FALSE)</f>
        <v>0</v>
      </c>
      <c r="CF16" s="69" t="str">
        <f t="shared" si="58"/>
        <v>41276 - 0 - AM</v>
      </c>
      <c r="CG16" s="69" t="str">
        <f t="shared" si="59"/>
        <v>41276 - 0 - PM</v>
      </c>
      <c r="CH16" s="69" t="str">
        <f t="shared" si="60"/>
        <v>41276 - 0 - EVENING</v>
      </c>
      <c r="CI16" s="69" t="str">
        <f t="shared" si="61"/>
        <v xml:space="preserve">41276 - 0 - </v>
      </c>
      <c r="CJ16" s="126" t="str">
        <f t="shared" si="62"/>
        <v>ACT</v>
      </c>
    </row>
    <row r="17" spans="1:88" ht="12.75" customHeight="1">
      <c r="A17" s="116">
        <v>2312262</v>
      </c>
      <c r="B17" s="116">
        <v>3396329</v>
      </c>
      <c r="C17" s="116" t="s">
        <v>97</v>
      </c>
      <c r="D17" s="117" t="s">
        <v>616</v>
      </c>
      <c r="E17" s="111" t="s">
        <v>115</v>
      </c>
      <c r="F17" s="112" t="s">
        <v>16</v>
      </c>
      <c r="G17" s="113">
        <v>0.29166666666666669</v>
      </c>
      <c r="H17" s="113">
        <v>0.95833333333333337</v>
      </c>
      <c r="I17" s="114">
        <v>41276</v>
      </c>
      <c r="J17" s="116" t="s">
        <v>8</v>
      </c>
      <c r="K17" s="116" t="s">
        <v>9</v>
      </c>
      <c r="L17" s="118" t="s">
        <v>613</v>
      </c>
      <c r="N17" s="42" t="str">
        <f t="shared" si="0"/>
        <v>AM</v>
      </c>
      <c r="O17" s="42" t="str">
        <f t="shared" si="1"/>
        <v>PM</v>
      </c>
      <c r="P17" s="42" t="str">
        <f t="shared" si="2"/>
        <v>EVENING</v>
      </c>
      <c r="Q17" s="42" t="str">
        <f t="shared" si="3"/>
        <v/>
      </c>
      <c r="R17" s="42" t="str">
        <f t="shared" si="4"/>
        <v>lundi</v>
      </c>
      <c r="S17" s="42">
        <f t="shared" si="5"/>
        <v>2</v>
      </c>
      <c r="T17" s="42">
        <f t="shared" si="6"/>
        <v>1</v>
      </c>
      <c r="U17" s="42" t="str">
        <f t="shared" si="7"/>
        <v>week</v>
      </c>
      <c r="V17" s="43" t="str">
        <f t="shared" si="8"/>
        <v>week - Le Pont des Arts A (0)</v>
      </c>
      <c r="W17" s="43" t="str">
        <f t="shared" si="9"/>
        <v>1 - week - Le Pont des Arts A (0) - AM</v>
      </c>
      <c r="X17" s="43" t="str">
        <f t="shared" si="10"/>
        <v>1 - week - Le Pont des Arts A (0) - PM</v>
      </c>
      <c r="Y17" s="43" t="str">
        <f t="shared" si="11"/>
        <v>1 - week - Le Pont des Arts A (0) - EVENING</v>
      </c>
      <c r="Z17" s="43" t="str">
        <f t="shared" si="12"/>
        <v xml:space="preserve">1 - week - Le Pont des Arts A (0) - </v>
      </c>
      <c r="AA17" s="43" t="str">
        <f t="shared" si="13"/>
        <v>41276 - Le Pont des Arts A (0) - AM</v>
      </c>
      <c r="AB17" s="43" t="str">
        <f t="shared" si="14"/>
        <v>41276 - Le Pont des Arts A (0) - PM</v>
      </c>
      <c r="AC17" s="43" t="str">
        <f t="shared" si="15"/>
        <v>41276 - Le Pont des Arts A (0) - EVENING</v>
      </c>
      <c r="AD17" s="43" t="str">
        <f t="shared" si="16"/>
        <v xml:space="preserve">41276 - Le Pont des Arts A (0) - </v>
      </c>
      <c r="AE17" s="42" t="str">
        <f t="shared" si="17"/>
        <v>ACT</v>
      </c>
      <c r="AF17" s="11"/>
      <c r="AG17" s="70" t="str">
        <f>VLOOKUP(E17,'Répartition salles'!$C:$R,6,FALSE)</f>
        <v>Pont des Arts A</v>
      </c>
      <c r="AH17" s="69" t="str">
        <f t="shared" si="18"/>
        <v>41276 - Pont des Arts A - AM</v>
      </c>
      <c r="AI17" s="69" t="str">
        <f t="shared" si="19"/>
        <v>41276 - Pont des Arts A - PM</v>
      </c>
      <c r="AJ17" s="69" t="str">
        <f t="shared" si="20"/>
        <v>41276 - Pont des Arts A - EVENING</v>
      </c>
      <c r="AK17" s="69" t="str">
        <f t="shared" si="21"/>
        <v xml:space="preserve">41276 - Pont des Arts A - </v>
      </c>
      <c r="AL17" s="70">
        <f>VLOOKUP(E17,'Répartition salles'!$C:$R,7,FALSE)</f>
        <v>0</v>
      </c>
      <c r="AM17" s="69" t="str">
        <f t="shared" si="22"/>
        <v>41276 - 0 - AM</v>
      </c>
      <c r="AN17" s="69" t="str">
        <f t="shared" si="23"/>
        <v>41276 - 0 - PM</v>
      </c>
      <c r="AO17" s="69" t="str">
        <f t="shared" si="24"/>
        <v>41276 - 0 - EVENING</v>
      </c>
      <c r="AP17" s="69" t="str">
        <f t="shared" si="25"/>
        <v xml:space="preserve">41276 - 0 - </v>
      </c>
      <c r="AQ17" s="70">
        <f>VLOOKUP(E17,'Répartition salles'!$C:$R,8,FALSE)</f>
        <v>0</v>
      </c>
      <c r="AR17" s="69" t="str">
        <f t="shared" si="26"/>
        <v>41276 - 0 - AM</v>
      </c>
      <c r="AS17" s="69" t="str">
        <f t="shared" si="27"/>
        <v>41276 - 0 - PM</v>
      </c>
      <c r="AT17" s="69" t="str">
        <f t="shared" si="28"/>
        <v>41276 - 0 - EVENING</v>
      </c>
      <c r="AU17" s="69" t="str">
        <f t="shared" si="29"/>
        <v xml:space="preserve">41276 - 0 - </v>
      </c>
      <c r="AV17" s="70">
        <f>VLOOKUP(E17,'Répartition salles'!$C:$R,9,FALSE)</f>
        <v>0</v>
      </c>
      <c r="AW17" s="69" t="str">
        <f t="shared" si="30"/>
        <v>41276 - 0 - AM</v>
      </c>
      <c r="AX17" s="69" t="str">
        <f t="shared" si="31"/>
        <v>41276 - 0 - PM</v>
      </c>
      <c r="AY17" s="69" t="str">
        <f t="shared" si="32"/>
        <v>41276 - 0 - EVENING</v>
      </c>
      <c r="AZ17" s="69" t="str">
        <f t="shared" si="33"/>
        <v xml:space="preserve">41276 - 0 - </v>
      </c>
      <c r="BA17" s="70">
        <f>VLOOKUP(E17,'Répartition salles'!$C:$R,10,FALSE)</f>
        <v>0</v>
      </c>
      <c r="BB17" s="69" t="str">
        <f t="shared" si="34"/>
        <v>41276 - 0 - AM</v>
      </c>
      <c r="BC17" s="69" t="str">
        <f t="shared" si="35"/>
        <v>41276 - 0 - PM</v>
      </c>
      <c r="BD17" s="69" t="str">
        <f t="shared" si="36"/>
        <v>41276 - 0 - EVENING</v>
      </c>
      <c r="BE17" s="69" t="str">
        <f t="shared" si="37"/>
        <v xml:space="preserve">41276 - 0 - </v>
      </c>
      <c r="BF17" s="70">
        <f>VLOOKUP(E17,'Répartition salles'!$C:$R,11,FALSE)</f>
        <v>0</v>
      </c>
      <c r="BG17" s="69" t="str">
        <f t="shared" si="38"/>
        <v>41276 - 0 - AM</v>
      </c>
      <c r="BH17" s="69" t="str">
        <f t="shared" si="39"/>
        <v>41276 - 0 - PM</v>
      </c>
      <c r="BI17" s="69" t="str">
        <f t="shared" si="40"/>
        <v>41276 - 0 - EVENING</v>
      </c>
      <c r="BJ17" s="69" t="str">
        <f t="shared" si="41"/>
        <v xml:space="preserve">41276 - 0 - </v>
      </c>
      <c r="BK17" s="70">
        <f>VLOOKUP(E17,'Répartition salles'!$C:$R,12,FALSE)</f>
        <v>0</v>
      </c>
      <c r="BL17" s="69" t="str">
        <f t="shared" si="42"/>
        <v>41276 - 0 - AM</v>
      </c>
      <c r="BM17" s="69" t="str">
        <f t="shared" si="43"/>
        <v>41276 - 0 - PM</v>
      </c>
      <c r="BN17" s="69" t="str">
        <f t="shared" si="44"/>
        <v>41276 - 0 - EVENING</v>
      </c>
      <c r="BO17" s="69" t="str">
        <f t="shared" si="45"/>
        <v xml:space="preserve">41276 - 0 - </v>
      </c>
      <c r="BP17" s="70">
        <f>VLOOKUP(E17,'Répartition salles'!$C:$R,13,FALSE)</f>
        <v>0</v>
      </c>
      <c r="BQ17" s="69" t="str">
        <f t="shared" si="46"/>
        <v>41276 - 0 - AM</v>
      </c>
      <c r="BR17" s="69" t="str">
        <f t="shared" si="47"/>
        <v>41276 - 0 - PM</v>
      </c>
      <c r="BS17" s="69" t="str">
        <f t="shared" si="48"/>
        <v>41276 - 0 - EVENING</v>
      </c>
      <c r="BT17" s="69" t="str">
        <f t="shared" si="49"/>
        <v xml:space="preserve">41276 - 0 - </v>
      </c>
      <c r="BU17" s="70">
        <f>VLOOKUP(E17,'Répartition salles'!$C:$R,14,FALSE)</f>
        <v>0</v>
      </c>
      <c r="BV17" s="69" t="str">
        <f t="shared" si="50"/>
        <v>41276 - 0 - AM</v>
      </c>
      <c r="BW17" s="69" t="str">
        <f t="shared" si="51"/>
        <v>41276 - 0 - PM</v>
      </c>
      <c r="BX17" s="69" t="str">
        <f t="shared" si="52"/>
        <v>41276 - 0 - EVENING</v>
      </c>
      <c r="BY17" s="69" t="str">
        <f t="shared" si="53"/>
        <v xml:space="preserve">41276 - 0 - </v>
      </c>
      <c r="BZ17" s="70">
        <f>VLOOKUP(E17,'Répartition salles'!$C:$R,15,FALSE)</f>
        <v>0</v>
      </c>
      <c r="CA17" s="69" t="str">
        <f t="shared" si="54"/>
        <v>41276 - 0 - AM</v>
      </c>
      <c r="CB17" s="69" t="str">
        <f t="shared" si="55"/>
        <v>41276 - 0 - PM</v>
      </c>
      <c r="CC17" s="69" t="str">
        <f t="shared" si="56"/>
        <v>41276 - 0 - EVENING</v>
      </c>
      <c r="CD17" s="69" t="str">
        <f t="shared" si="57"/>
        <v xml:space="preserve">41276 - 0 - </v>
      </c>
      <c r="CE17" s="70">
        <f>VLOOKUP(E17,'Répartition salles'!$C:$R,16,FALSE)</f>
        <v>0</v>
      </c>
      <c r="CF17" s="69" t="str">
        <f t="shared" si="58"/>
        <v>41276 - 0 - AM</v>
      </c>
      <c r="CG17" s="69" t="str">
        <f t="shared" si="59"/>
        <v>41276 - 0 - PM</v>
      </c>
      <c r="CH17" s="69" t="str">
        <f t="shared" si="60"/>
        <v>41276 - 0 - EVENING</v>
      </c>
      <c r="CI17" s="69" t="str">
        <f t="shared" si="61"/>
        <v xml:space="preserve">41276 - 0 - </v>
      </c>
      <c r="CJ17" s="126" t="str">
        <f t="shared" si="62"/>
        <v>ACT</v>
      </c>
    </row>
    <row r="18" spans="1:88" ht="12.75" customHeight="1">
      <c r="A18" s="116">
        <v>2312262</v>
      </c>
      <c r="B18" s="116">
        <v>3301810</v>
      </c>
      <c r="C18" s="116" t="s">
        <v>25</v>
      </c>
      <c r="D18" s="117" t="s">
        <v>617</v>
      </c>
      <c r="E18" s="111" t="s">
        <v>69</v>
      </c>
      <c r="F18" s="112" t="s">
        <v>16</v>
      </c>
      <c r="G18" s="113">
        <v>0.4375</v>
      </c>
      <c r="H18" s="113">
        <v>0.54166666666666663</v>
      </c>
      <c r="I18" s="114">
        <v>41277</v>
      </c>
      <c r="J18" s="116" t="s">
        <v>8</v>
      </c>
      <c r="K18" s="116" t="s">
        <v>9</v>
      </c>
      <c r="L18" s="118" t="s">
        <v>613</v>
      </c>
      <c r="N18" s="42" t="str">
        <f t="shared" si="0"/>
        <v>AM</v>
      </c>
      <c r="O18" s="42" t="str">
        <f t="shared" si="1"/>
        <v/>
      </c>
      <c r="P18" s="42" t="str">
        <f t="shared" si="2"/>
        <v/>
      </c>
      <c r="Q18" s="42" t="str">
        <f t="shared" si="3"/>
        <v/>
      </c>
      <c r="R18" s="42" t="str">
        <f t="shared" si="4"/>
        <v>mardi</v>
      </c>
      <c r="S18" s="42">
        <f t="shared" si="5"/>
        <v>3</v>
      </c>
      <c r="T18" s="42">
        <f t="shared" si="6"/>
        <v>1</v>
      </c>
      <c r="U18" s="42" t="str">
        <f t="shared" si="7"/>
        <v>week</v>
      </c>
      <c r="V18" s="43" t="str">
        <f t="shared" si="8"/>
        <v>week - Le Pont des Arts C (0)</v>
      </c>
      <c r="W18" s="43" t="str">
        <f t="shared" si="9"/>
        <v>1 - week - Le Pont des Arts C (0) - AM</v>
      </c>
      <c r="X18" s="43" t="str">
        <f t="shared" si="10"/>
        <v xml:space="preserve">1 - week - Le Pont des Arts C (0) - </v>
      </c>
      <c r="Y18" s="43" t="str">
        <f t="shared" si="11"/>
        <v xml:space="preserve">1 - week - Le Pont des Arts C (0) - </v>
      </c>
      <c r="Z18" s="43" t="str">
        <f t="shared" si="12"/>
        <v xml:space="preserve">1 - week - Le Pont des Arts C (0) - </v>
      </c>
      <c r="AA18" s="43" t="str">
        <f t="shared" si="13"/>
        <v>41277 - Le Pont des Arts C (0) - AM</v>
      </c>
      <c r="AB18" s="43" t="str">
        <f t="shared" si="14"/>
        <v xml:space="preserve">41277 - Le Pont des Arts C (0) - </v>
      </c>
      <c r="AC18" s="43" t="str">
        <f t="shared" si="15"/>
        <v xml:space="preserve">41277 - Le Pont des Arts C (0) - </v>
      </c>
      <c r="AD18" s="43" t="str">
        <f t="shared" si="16"/>
        <v xml:space="preserve">41277 - Le Pont des Arts C (0) - </v>
      </c>
      <c r="AE18" s="42" t="str">
        <f t="shared" si="17"/>
        <v>ACT</v>
      </c>
      <c r="AF18" s="11"/>
      <c r="AG18" s="70" t="str">
        <f>VLOOKUP(E18,'Répartition salles'!$C:$R,6,FALSE)</f>
        <v>Pont des Arts C</v>
      </c>
      <c r="AH18" s="69" t="str">
        <f t="shared" si="18"/>
        <v>41277 - Pont des Arts C - AM</v>
      </c>
      <c r="AI18" s="69" t="str">
        <f t="shared" si="19"/>
        <v xml:space="preserve">41277 - Pont des Arts C - </v>
      </c>
      <c r="AJ18" s="69" t="str">
        <f t="shared" si="20"/>
        <v xml:space="preserve">41277 - Pont des Arts C - </v>
      </c>
      <c r="AK18" s="69" t="str">
        <f t="shared" si="21"/>
        <v xml:space="preserve">41277 - Pont des Arts C - </v>
      </c>
      <c r="AL18" s="70">
        <f>VLOOKUP(E18,'Répartition salles'!$C:$R,7,FALSE)</f>
        <v>0</v>
      </c>
      <c r="AM18" s="69" t="str">
        <f t="shared" si="22"/>
        <v>41277 - 0 - AM</v>
      </c>
      <c r="AN18" s="69" t="str">
        <f t="shared" si="23"/>
        <v xml:space="preserve">41277 - 0 - </v>
      </c>
      <c r="AO18" s="69" t="str">
        <f t="shared" si="24"/>
        <v xml:space="preserve">41277 - 0 - </v>
      </c>
      <c r="AP18" s="69" t="str">
        <f t="shared" si="25"/>
        <v xml:space="preserve">41277 - 0 - </v>
      </c>
      <c r="AQ18" s="70">
        <f>VLOOKUP(E18,'Répartition salles'!$C:$R,8,FALSE)</f>
        <v>0</v>
      </c>
      <c r="AR18" s="69" t="str">
        <f t="shared" si="26"/>
        <v>41277 - 0 - AM</v>
      </c>
      <c r="AS18" s="69" t="str">
        <f t="shared" si="27"/>
        <v xml:space="preserve">41277 - 0 - </v>
      </c>
      <c r="AT18" s="69" t="str">
        <f t="shared" si="28"/>
        <v xml:space="preserve">41277 - 0 - </v>
      </c>
      <c r="AU18" s="69" t="str">
        <f t="shared" si="29"/>
        <v xml:space="preserve">41277 - 0 - </v>
      </c>
      <c r="AV18" s="70">
        <f>VLOOKUP(E18,'Répartition salles'!$C:$R,9,FALSE)</f>
        <v>0</v>
      </c>
      <c r="AW18" s="69" t="str">
        <f t="shared" si="30"/>
        <v>41277 - 0 - AM</v>
      </c>
      <c r="AX18" s="69" t="str">
        <f t="shared" si="31"/>
        <v xml:space="preserve">41277 - 0 - </v>
      </c>
      <c r="AY18" s="69" t="str">
        <f t="shared" si="32"/>
        <v xml:space="preserve">41277 - 0 - </v>
      </c>
      <c r="AZ18" s="69" t="str">
        <f t="shared" si="33"/>
        <v xml:space="preserve">41277 - 0 - </v>
      </c>
      <c r="BA18" s="70">
        <f>VLOOKUP(E18,'Répartition salles'!$C:$R,10,FALSE)</f>
        <v>0</v>
      </c>
      <c r="BB18" s="69" t="str">
        <f t="shared" si="34"/>
        <v>41277 - 0 - AM</v>
      </c>
      <c r="BC18" s="69" t="str">
        <f t="shared" si="35"/>
        <v xml:space="preserve">41277 - 0 - </v>
      </c>
      <c r="BD18" s="69" t="str">
        <f t="shared" si="36"/>
        <v xml:space="preserve">41277 - 0 - </v>
      </c>
      <c r="BE18" s="69" t="str">
        <f t="shared" si="37"/>
        <v xml:space="preserve">41277 - 0 - </v>
      </c>
      <c r="BF18" s="70">
        <f>VLOOKUP(E18,'Répartition salles'!$C:$R,11,FALSE)</f>
        <v>0</v>
      </c>
      <c r="BG18" s="69" t="str">
        <f t="shared" si="38"/>
        <v>41277 - 0 - AM</v>
      </c>
      <c r="BH18" s="69" t="str">
        <f t="shared" si="39"/>
        <v xml:space="preserve">41277 - 0 - </v>
      </c>
      <c r="BI18" s="69" t="str">
        <f t="shared" si="40"/>
        <v xml:space="preserve">41277 - 0 - </v>
      </c>
      <c r="BJ18" s="69" t="str">
        <f t="shared" si="41"/>
        <v xml:space="preserve">41277 - 0 - </v>
      </c>
      <c r="BK18" s="70">
        <f>VLOOKUP(E18,'Répartition salles'!$C:$R,12,FALSE)</f>
        <v>0</v>
      </c>
      <c r="BL18" s="69" t="str">
        <f t="shared" si="42"/>
        <v>41277 - 0 - AM</v>
      </c>
      <c r="BM18" s="69" t="str">
        <f t="shared" si="43"/>
        <v xml:space="preserve">41277 - 0 - </v>
      </c>
      <c r="BN18" s="69" t="str">
        <f t="shared" si="44"/>
        <v xml:space="preserve">41277 - 0 - </v>
      </c>
      <c r="BO18" s="69" t="str">
        <f t="shared" si="45"/>
        <v xml:space="preserve">41277 - 0 - </v>
      </c>
      <c r="BP18" s="70">
        <f>VLOOKUP(E18,'Répartition salles'!$C:$R,13,FALSE)</f>
        <v>0</v>
      </c>
      <c r="BQ18" s="69" t="str">
        <f t="shared" si="46"/>
        <v>41277 - 0 - AM</v>
      </c>
      <c r="BR18" s="69" t="str">
        <f t="shared" si="47"/>
        <v xml:space="preserve">41277 - 0 - </v>
      </c>
      <c r="BS18" s="69" t="str">
        <f t="shared" si="48"/>
        <v xml:space="preserve">41277 - 0 - </v>
      </c>
      <c r="BT18" s="69" t="str">
        <f t="shared" si="49"/>
        <v xml:space="preserve">41277 - 0 - </v>
      </c>
      <c r="BU18" s="70">
        <f>VLOOKUP(E18,'Répartition salles'!$C:$R,14,FALSE)</f>
        <v>0</v>
      </c>
      <c r="BV18" s="69" t="str">
        <f t="shared" si="50"/>
        <v>41277 - 0 - AM</v>
      </c>
      <c r="BW18" s="69" t="str">
        <f t="shared" si="51"/>
        <v xml:space="preserve">41277 - 0 - </v>
      </c>
      <c r="BX18" s="69" t="str">
        <f t="shared" si="52"/>
        <v xml:space="preserve">41277 - 0 - </v>
      </c>
      <c r="BY18" s="69" t="str">
        <f t="shared" si="53"/>
        <v xml:space="preserve">41277 - 0 - </v>
      </c>
      <c r="BZ18" s="70">
        <f>VLOOKUP(E18,'Répartition salles'!$C:$R,15,FALSE)</f>
        <v>0</v>
      </c>
      <c r="CA18" s="69" t="str">
        <f t="shared" si="54"/>
        <v>41277 - 0 - AM</v>
      </c>
      <c r="CB18" s="69" t="str">
        <f t="shared" si="55"/>
        <v xml:space="preserve">41277 - 0 - </v>
      </c>
      <c r="CC18" s="69" t="str">
        <f t="shared" si="56"/>
        <v xml:space="preserve">41277 - 0 - </v>
      </c>
      <c r="CD18" s="69" t="str">
        <f t="shared" si="57"/>
        <v xml:space="preserve">41277 - 0 - </v>
      </c>
      <c r="CE18" s="70">
        <f>VLOOKUP(E18,'Répartition salles'!$C:$R,16,FALSE)</f>
        <v>0</v>
      </c>
      <c r="CF18" s="69" t="str">
        <f t="shared" si="58"/>
        <v>41277 - 0 - AM</v>
      </c>
      <c r="CG18" s="69" t="str">
        <f t="shared" si="59"/>
        <v xml:space="preserve">41277 - 0 - </v>
      </c>
      <c r="CH18" s="69" t="str">
        <f t="shared" si="60"/>
        <v xml:space="preserve">41277 - 0 - </v>
      </c>
      <c r="CI18" s="69" t="str">
        <f t="shared" si="61"/>
        <v xml:space="preserve">41277 - 0 - </v>
      </c>
      <c r="CJ18" s="126" t="str">
        <f t="shared" si="62"/>
        <v>ACT</v>
      </c>
    </row>
    <row r="19" spans="1:88" ht="12.75" customHeight="1">
      <c r="A19" s="116">
        <v>2312262</v>
      </c>
      <c r="B19" s="116">
        <v>3154686</v>
      </c>
      <c r="C19" s="116" t="s">
        <v>25</v>
      </c>
      <c r="D19" s="117" t="s">
        <v>618</v>
      </c>
      <c r="E19" s="111" t="s">
        <v>77</v>
      </c>
      <c r="F19" s="112" t="s">
        <v>16</v>
      </c>
      <c r="G19" s="113">
        <v>0.4375</v>
      </c>
      <c r="H19" s="113">
        <v>0.54166666666666663</v>
      </c>
      <c r="I19" s="114">
        <v>41277</v>
      </c>
      <c r="J19" s="116" t="s">
        <v>8</v>
      </c>
      <c r="K19" s="116" t="s">
        <v>9</v>
      </c>
      <c r="L19" s="118" t="s">
        <v>613</v>
      </c>
      <c r="N19" s="42" t="str">
        <f t="shared" si="0"/>
        <v>AM</v>
      </c>
      <c r="O19" s="42" t="str">
        <f t="shared" si="1"/>
        <v/>
      </c>
      <c r="P19" s="42" t="str">
        <f t="shared" si="2"/>
        <v/>
      </c>
      <c r="Q19" s="42" t="str">
        <f t="shared" si="3"/>
        <v/>
      </c>
      <c r="R19" s="42" t="str">
        <f t="shared" si="4"/>
        <v>mardi</v>
      </c>
      <c r="S19" s="42">
        <f t="shared" si="5"/>
        <v>3</v>
      </c>
      <c r="T19" s="42">
        <f t="shared" si="6"/>
        <v>1</v>
      </c>
      <c r="U19" s="42" t="str">
        <f t="shared" si="7"/>
        <v>week</v>
      </c>
      <c r="V19" s="43" t="str">
        <f t="shared" si="8"/>
        <v>week - Le Pont des Arts B (0)</v>
      </c>
      <c r="W19" s="43" t="str">
        <f t="shared" si="9"/>
        <v>1 - week - Le Pont des Arts B (0) - AM</v>
      </c>
      <c r="X19" s="43" t="str">
        <f t="shared" si="10"/>
        <v xml:space="preserve">1 - week - Le Pont des Arts B (0) - </v>
      </c>
      <c r="Y19" s="43" t="str">
        <f t="shared" si="11"/>
        <v xml:space="preserve">1 - week - Le Pont des Arts B (0) - </v>
      </c>
      <c r="Z19" s="43" t="str">
        <f t="shared" si="12"/>
        <v xml:space="preserve">1 - week - Le Pont des Arts B (0) - </v>
      </c>
      <c r="AA19" s="43" t="str">
        <f t="shared" si="13"/>
        <v>41277 - Le Pont des Arts B (0) - AM</v>
      </c>
      <c r="AB19" s="43" t="str">
        <f t="shared" si="14"/>
        <v xml:space="preserve">41277 - Le Pont des Arts B (0) - </v>
      </c>
      <c r="AC19" s="43" t="str">
        <f t="shared" si="15"/>
        <v xml:space="preserve">41277 - Le Pont des Arts B (0) - </v>
      </c>
      <c r="AD19" s="43" t="str">
        <f t="shared" si="16"/>
        <v xml:space="preserve">41277 - Le Pont des Arts B (0) - </v>
      </c>
      <c r="AE19" s="42" t="str">
        <f t="shared" si="17"/>
        <v>ACT</v>
      </c>
      <c r="AF19" s="11"/>
      <c r="AG19" s="70" t="str">
        <f>VLOOKUP(E19,'Répartition salles'!$C:$R,6,FALSE)</f>
        <v>Pont des Arts B</v>
      </c>
      <c r="AH19" s="69" t="str">
        <f t="shared" si="18"/>
        <v>41277 - Pont des Arts B - AM</v>
      </c>
      <c r="AI19" s="69" t="str">
        <f t="shared" si="19"/>
        <v xml:space="preserve">41277 - Pont des Arts B - </v>
      </c>
      <c r="AJ19" s="69" t="str">
        <f t="shared" si="20"/>
        <v xml:space="preserve">41277 - Pont des Arts B - </v>
      </c>
      <c r="AK19" s="69" t="str">
        <f t="shared" si="21"/>
        <v xml:space="preserve">41277 - Pont des Arts B - </v>
      </c>
      <c r="AL19" s="70">
        <f>VLOOKUP(E19,'Répartition salles'!$C:$R,7,FALSE)</f>
        <v>0</v>
      </c>
      <c r="AM19" s="69" t="str">
        <f t="shared" si="22"/>
        <v>41277 - 0 - AM</v>
      </c>
      <c r="AN19" s="69" t="str">
        <f t="shared" si="23"/>
        <v xml:space="preserve">41277 - 0 - </v>
      </c>
      <c r="AO19" s="69" t="str">
        <f t="shared" si="24"/>
        <v xml:space="preserve">41277 - 0 - </v>
      </c>
      <c r="AP19" s="69" t="str">
        <f t="shared" si="25"/>
        <v xml:space="preserve">41277 - 0 - </v>
      </c>
      <c r="AQ19" s="70">
        <f>VLOOKUP(E19,'Répartition salles'!$C:$R,8,FALSE)</f>
        <v>0</v>
      </c>
      <c r="AR19" s="69" t="str">
        <f t="shared" si="26"/>
        <v>41277 - 0 - AM</v>
      </c>
      <c r="AS19" s="69" t="str">
        <f t="shared" si="27"/>
        <v xml:space="preserve">41277 - 0 - </v>
      </c>
      <c r="AT19" s="69" t="str">
        <f t="shared" si="28"/>
        <v xml:space="preserve">41277 - 0 - </v>
      </c>
      <c r="AU19" s="69" t="str">
        <f t="shared" si="29"/>
        <v xml:space="preserve">41277 - 0 - </v>
      </c>
      <c r="AV19" s="70">
        <f>VLOOKUP(E19,'Répartition salles'!$C:$R,9,FALSE)</f>
        <v>0</v>
      </c>
      <c r="AW19" s="69" t="str">
        <f t="shared" si="30"/>
        <v>41277 - 0 - AM</v>
      </c>
      <c r="AX19" s="69" t="str">
        <f t="shared" si="31"/>
        <v xml:space="preserve">41277 - 0 - </v>
      </c>
      <c r="AY19" s="69" t="str">
        <f t="shared" si="32"/>
        <v xml:space="preserve">41277 - 0 - </v>
      </c>
      <c r="AZ19" s="69" t="str">
        <f t="shared" si="33"/>
        <v xml:space="preserve">41277 - 0 - </v>
      </c>
      <c r="BA19" s="70">
        <f>VLOOKUP(E19,'Répartition salles'!$C:$R,10,FALSE)</f>
        <v>0</v>
      </c>
      <c r="BB19" s="69" t="str">
        <f t="shared" si="34"/>
        <v>41277 - 0 - AM</v>
      </c>
      <c r="BC19" s="69" t="str">
        <f t="shared" si="35"/>
        <v xml:space="preserve">41277 - 0 - </v>
      </c>
      <c r="BD19" s="69" t="str">
        <f t="shared" si="36"/>
        <v xml:space="preserve">41277 - 0 - </v>
      </c>
      <c r="BE19" s="69" t="str">
        <f t="shared" si="37"/>
        <v xml:space="preserve">41277 - 0 - </v>
      </c>
      <c r="BF19" s="70">
        <f>VLOOKUP(E19,'Répartition salles'!$C:$R,11,FALSE)</f>
        <v>0</v>
      </c>
      <c r="BG19" s="69" t="str">
        <f t="shared" si="38"/>
        <v>41277 - 0 - AM</v>
      </c>
      <c r="BH19" s="69" t="str">
        <f t="shared" si="39"/>
        <v xml:space="preserve">41277 - 0 - </v>
      </c>
      <c r="BI19" s="69" t="str">
        <f t="shared" si="40"/>
        <v xml:space="preserve">41277 - 0 - </v>
      </c>
      <c r="BJ19" s="69" t="str">
        <f t="shared" si="41"/>
        <v xml:space="preserve">41277 - 0 - </v>
      </c>
      <c r="BK19" s="70">
        <f>VLOOKUP(E19,'Répartition salles'!$C:$R,12,FALSE)</f>
        <v>0</v>
      </c>
      <c r="BL19" s="69" t="str">
        <f t="shared" si="42"/>
        <v>41277 - 0 - AM</v>
      </c>
      <c r="BM19" s="69" t="str">
        <f t="shared" si="43"/>
        <v xml:space="preserve">41277 - 0 - </v>
      </c>
      <c r="BN19" s="69" t="str">
        <f t="shared" si="44"/>
        <v xml:space="preserve">41277 - 0 - </v>
      </c>
      <c r="BO19" s="69" t="str">
        <f t="shared" si="45"/>
        <v xml:space="preserve">41277 - 0 - </v>
      </c>
      <c r="BP19" s="70">
        <f>VLOOKUP(E19,'Répartition salles'!$C:$R,13,FALSE)</f>
        <v>0</v>
      </c>
      <c r="BQ19" s="69" t="str">
        <f t="shared" si="46"/>
        <v>41277 - 0 - AM</v>
      </c>
      <c r="BR19" s="69" t="str">
        <f t="shared" si="47"/>
        <v xml:space="preserve">41277 - 0 - </v>
      </c>
      <c r="BS19" s="69" t="str">
        <f t="shared" si="48"/>
        <v xml:space="preserve">41277 - 0 - </v>
      </c>
      <c r="BT19" s="69" t="str">
        <f t="shared" si="49"/>
        <v xml:space="preserve">41277 - 0 - </v>
      </c>
      <c r="BU19" s="70">
        <f>VLOOKUP(E19,'Répartition salles'!$C:$R,14,FALSE)</f>
        <v>0</v>
      </c>
      <c r="BV19" s="69" t="str">
        <f t="shared" si="50"/>
        <v>41277 - 0 - AM</v>
      </c>
      <c r="BW19" s="69" t="str">
        <f t="shared" si="51"/>
        <v xml:space="preserve">41277 - 0 - </v>
      </c>
      <c r="BX19" s="69" t="str">
        <f t="shared" si="52"/>
        <v xml:space="preserve">41277 - 0 - </v>
      </c>
      <c r="BY19" s="69" t="str">
        <f t="shared" si="53"/>
        <v xml:space="preserve">41277 - 0 - </v>
      </c>
      <c r="BZ19" s="70">
        <f>VLOOKUP(E19,'Répartition salles'!$C:$R,15,FALSE)</f>
        <v>0</v>
      </c>
      <c r="CA19" s="69" t="str">
        <f t="shared" si="54"/>
        <v>41277 - 0 - AM</v>
      </c>
      <c r="CB19" s="69" t="str">
        <f t="shared" si="55"/>
        <v xml:space="preserve">41277 - 0 - </v>
      </c>
      <c r="CC19" s="69" t="str">
        <f t="shared" si="56"/>
        <v xml:space="preserve">41277 - 0 - </v>
      </c>
      <c r="CD19" s="69" t="str">
        <f t="shared" si="57"/>
        <v xml:space="preserve">41277 - 0 - </v>
      </c>
      <c r="CE19" s="70">
        <f>VLOOKUP(E19,'Répartition salles'!$C:$R,16,FALSE)</f>
        <v>0</v>
      </c>
      <c r="CF19" s="69" t="str">
        <f t="shared" si="58"/>
        <v>41277 - 0 - AM</v>
      </c>
      <c r="CG19" s="69" t="str">
        <f t="shared" si="59"/>
        <v xml:space="preserve">41277 - 0 - </v>
      </c>
      <c r="CH19" s="69" t="str">
        <f t="shared" si="60"/>
        <v xml:space="preserve">41277 - 0 - </v>
      </c>
      <c r="CI19" s="69" t="str">
        <f t="shared" si="61"/>
        <v xml:space="preserve">41277 - 0 - </v>
      </c>
      <c r="CJ19" s="126" t="str">
        <f t="shared" si="62"/>
        <v>ACT</v>
      </c>
    </row>
    <row r="20" spans="1:88" ht="12.75" customHeight="1">
      <c r="A20" s="116">
        <v>2312262</v>
      </c>
      <c r="B20" s="116">
        <v>3154456</v>
      </c>
      <c r="C20" s="116" t="s">
        <v>21</v>
      </c>
      <c r="D20" s="117" t="s">
        <v>619</v>
      </c>
      <c r="E20" s="111" t="s">
        <v>68</v>
      </c>
      <c r="F20" s="112" t="s">
        <v>16</v>
      </c>
      <c r="G20" s="113">
        <v>0.33333333333333331</v>
      </c>
      <c r="H20" s="113">
        <v>0.54166666666666663</v>
      </c>
      <c r="I20" s="114">
        <v>41277</v>
      </c>
      <c r="J20" s="116" t="s">
        <v>8</v>
      </c>
      <c r="K20" s="116" t="s">
        <v>9</v>
      </c>
      <c r="L20" s="118" t="s">
        <v>613</v>
      </c>
      <c r="N20" s="42" t="str">
        <f t="shared" si="0"/>
        <v>AM</v>
      </c>
      <c r="O20" s="42" t="str">
        <f t="shared" si="1"/>
        <v/>
      </c>
      <c r="P20" s="42" t="str">
        <f t="shared" si="2"/>
        <v/>
      </c>
      <c r="Q20" s="42" t="str">
        <f t="shared" si="3"/>
        <v/>
      </c>
      <c r="R20" s="42" t="str">
        <f t="shared" si="4"/>
        <v>mardi</v>
      </c>
      <c r="S20" s="42">
        <f t="shared" si="5"/>
        <v>3</v>
      </c>
      <c r="T20" s="42">
        <f t="shared" si="6"/>
        <v>1</v>
      </c>
      <c r="U20" s="42" t="str">
        <f t="shared" si="7"/>
        <v>week</v>
      </c>
      <c r="V20" s="43" t="str">
        <f t="shared" si="8"/>
        <v>week - La Seine C (0)</v>
      </c>
      <c r="W20" s="43" t="str">
        <f t="shared" si="9"/>
        <v>1 - week - La Seine C (0) - AM</v>
      </c>
      <c r="X20" s="43" t="str">
        <f t="shared" si="10"/>
        <v xml:space="preserve">1 - week - La Seine C (0) - </v>
      </c>
      <c r="Y20" s="43" t="str">
        <f t="shared" si="11"/>
        <v xml:space="preserve">1 - week - La Seine C (0) - </v>
      </c>
      <c r="Z20" s="43" t="str">
        <f t="shared" si="12"/>
        <v xml:space="preserve">1 - week - La Seine C (0) - </v>
      </c>
      <c r="AA20" s="43" t="str">
        <f t="shared" si="13"/>
        <v>41277 - La Seine C (0) - AM</v>
      </c>
      <c r="AB20" s="43" t="str">
        <f t="shared" si="14"/>
        <v xml:space="preserve">41277 - La Seine C (0) - </v>
      </c>
      <c r="AC20" s="43" t="str">
        <f t="shared" si="15"/>
        <v xml:space="preserve">41277 - La Seine C (0) - </v>
      </c>
      <c r="AD20" s="43" t="str">
        <f t="shared" si="16"/>
        <v xml:space="preserve">41277 - La Seine C (0) - </v>
      </c>
      <c r="AE20" s="42" t="str">
        <f t="shared" si="17"/>
        <v>ACT</v>
      </c>
      <c r="AF20" s="11"/>
      <c r="AG20" s="70" t="str">
        <f>VLOOKUP(E20,'Répartition salles'!$C:$R,6,FALSE)</f>
        <v>Seine C</v>
      </c>
      <c r="AH20" s="69" t="str">
        <f t="shared" si="18"/>
        <v>41277 - Seine C - AM</v>
      </c>
      <c r="AI20" s="69" t="str">
        <f t="shared" si="19"/>
        <v xml:space="preserve">41277 - Seine C - </v>
      </c>
      <c r="AJ20" s="69" t="str">
        <f t="shared" si="20"/>
        <v xml:space="preserve">41277 - Seine C - </v>
      </c>
      <c r="AK20" s="69" t="str">
        <f t="shared" si="21"/>
        <v xml:space="preserve">41277 - Seine C - </v>
      </c>
      <c r="AL20" s="70">
        <f>VLOOKUP(E20,'Répartition salles'!$C:$R,7,FALSE)</f>
        <v>0</v>
      </c>
      <c r="AM20" s="69" t="str">
        <f t="shared" si="22"/>
        <v>41277 - 0 - AM</v>
      </c>
      <c r="AN20" s="69" t="str">
        <f t="shared" si="23"/>
        <v xml:space="preserve">41277 - 0 - </v>
      </c>
      <c r="AO20" s="69" t="str">
        <f t="shared" si="24"/>
        <v xml:space="preserve">41277 - 0 - </v>
      </c>
      <c r="AP20" s="69" t="str">
        <f t="shared" si="25"/>
        <v xml:space="preserve">41277 - 0 - </v>
      </c>
      <c r="AQ20" s="70">
        <f>VLOOKUP(E20,'Répartition salles'!$C:$R,8,FALSE)</f>
        <v>0</v>
      </c>
      <c r="AR20" s="69" t="str">
        <f t="shared" si="26"/>
        <v>41277 - 0 - AM</v>
      </c>
      <c r="AS20" s="69" t="str">
        <f t="shared" si="27"/>
        <v xml:space="preserve">41277 - 0 - </v>
      </c>
      <c r="AT20" s="69" t="str">
        <f t="shared" si="28"/>
        <v xml:space="preserve">41277 - 0 - </v>
      </c>
      <c r="AU20" s="69" t="str">
        <f t="shared" si="29"/>
        <v xml:space="preserve">41277 - 0 - </v>
      </c>
      <c r="AV20" s="70">
        <f>VLOOKUP(E20,'Répartition salles'!$C:$R,9,FALSE)</f>
        <v>0</v>
      </c>
      <c r="AW20" s="69" t="str">
        <f t="shared" si="30"/>
        <v>41277 - 0 - AM</v>
      </c>
      <c r="AX20" s="69" t="str">
        <f t="shared" si="31"/>
        <v xml:space="preserve">41277 - 0 - </v>
      </c>
      <c r="AY20" s="69" t="str">
        <f t="shared" si="32"/>
        <v xml:space="preserve">41277 - 0 - </v>
      </c>
      <c r="AZ20" s="69" t="str">
        <f t="shared" si="33"/>
        <v xml:space="preserve">41277 - 0 - </v>
      </c>
      <c r="BA20" s="70">
        <f>VLOOKUP(E20,'Répartition salles'!$C:$R,10,FALSE)</f>
        <v>0</v>
      </c>
      <c r="BB20" s="69" t="str">
        <f t="shared" si="34"/>
        <v>41277 - 0 - AM</v>
      </c>
      <c r="BC20" s="69" t="str">
        <f t="shared" si="35"/>
        <v xml:space="preserve">41277 - 0 - </v>
      </c>
      <c r="BD20" s="69" t="str">
        <f t="shared" si="36"/>
        <v xml:space="preserve">41277 - 0 - </v>
      </c>
      <c r="BE20" s="69" t="str">
        <f t="shared" si="37"/>
        <v xml:space="preserve">41277 - 0 - </v>
      </c>
      <c r="BF20" s="70">
        <f>VLOOKUP(E20,'Répartition salles'!$C:$R,11,FALSE)</f>
        <v>0</v>
      </c>
      <c r="BG20" s="69" t="str">
        <f t="shared" si="38"/>
        <v>41277 - 0 - AM</v>
      </c>
      <c r="BH20" s="69" t="str">
        <f t="shared" si="39"/>
        <v xml:space="preserve">41277 - 0 - </v>
      </c>
      <c r="BI20" s="69" t="str">
        <f t="shared" si="40"/>
        <v xml:space="preserve">41277 - 0 - </v>
      </c>
      <c r="BJ20" s="69" t="str">
        <f t="shared" si="41"/>
        <v xml:space="preserve">41277 - 0 - </v>
      </c>
      <c r="BK20" s="70">
        <f>VLOOKUP(E20,'Répartition salles'!$C:$R,12,FALSE)</f>
        <v>0</v>
      </c>
      <c r="BL20" s="69" t="str">
        <f t="shared" si="42"/>
        <v>41277 - 0 - AM</v>
      </c>
      <c r="BM20" s="69" t="str">
        <f t="shared" si="43"/>
        <v xml:space="preserve">41277 - 0 - </v>
      </c>
      <c r="BN20" s="69" t="str">
        <f t="shared" si="44"/>
        <v xml:space="preserve">41277 - 0 - </v>
      </c>
      <c r="BO20" s="69" t="str">
        <f t="shared" si="45"/>
        <v xml:space="preserve">41277 - 0 - </v>
      </c>
      <c r="BP20" s="70">
        <f>VLOOKUP(E20,'Répartition salles'!$C:$R,13,FALSE)</f>
        <v>0</v>
      </c>
      <c r="BQ20" s="69" t="str">
        <f t="shared" si="46"/>
        <v>41277 - 0 - AM</v>
      </c>
      <c r="BR20" s="69" t="str">
        <f t="shared" si="47"/>
        <v xml:space="preserve">41277 - 0 - </v>
      </c>
      <c r="BS20" s="69" t="str">
        <f t="shared" si="48"/>
        <v xml:space="preserve">41277 - 0 - </v>
      </c>
      <c r="BT20" s="69" t="str">
        <f t="shared" si="49"/>
        <v xml:space="preserve">41277 - 0 - </v>
      </c>
      <c r="BU20" s="70">
        <f>VLOOKUP(E20,'Répartition salles'!$C:$R,14,FALSE)</f>
        <v>0</v>
      </c>
      <c r="BV20" s="69" t="str">
        <f t="shared" si="50"/>
        <v>41277 - 0 - AM</v>
      </c>
      <c r="BW20" s="69" t="str">
        <f t="shared" si="51"/>
        <v xml:space="preserve">41277 - 0 - </v>
      </c>
      <c r="BX20" s="69" t="str">
        <f t="shared" si="52"/>
        <v xml:space="preserve">41277 - 0 - </v>
      </c>
      <c r="BY20" s="69" t="str">
        <f t="shared" si="53"/>
        <v xml:space="preserve">41277 - 0 - </v>
      </c>
      <c r="BZ20" s="70">
        <f>VLOOKUP(E20,'Répartition salles'!$C:$R,15,FALSE)</f>
        <v>0</v>
      </c>
      <c r="CA20" s="69" t="str">
        <f t="shared" si="54"/>
        <v>41277 - 0 - AM</v>
      </c>
      <c r="CB20" s="69" t="str">
        <f t="shared" si="55"/>
        <v xml:space="preserve">41277 - 0 - </v>
      </c>
      <c r="CC20" s="69" t="str">
        <f t="shared" si="56"/>
        <v xml:space="preserve">41277 - 0 - </v>
      </c>
      <c r="CD20" s="69" t="str">
        <f t="shared" si="57"/>
        <v xml:space="preserve">41277 - 0 - </v>
      </c>
      <c r="CE20" s="70">
        <f>VLOOKUP(E20,'Répartition salles'!$C:$R,16,FALSE)</f>
        <v>0</v>
      </c>
      <c r="CF20" s="69" t="str">
        <f t="shared" si="58"/>
        <v>41277 - 0 - AM</v>
      </c>
      <c r="CG20" s="69" t="str">
        <f t="shared" si="59"/>
        <v xml:space="preserve">41277 - 0 - </v>
      </c>
      <c r="CH20" s="69" t="str">
        <f t="shared" si="60"/>
        <v xml:space="preserve">41277 - 0 - </v>
      </c>
      <c r="CI20" s="69" t="str">
        <f t="shared" si="61"/>
        <v xml:space="preserve">41277 - 0 - </v>
      </c>
      <c r="CJ20" s="126" t="str">
        <f t="shared" si="62"/>
        <v>ACT</v>
      </c>
    </row>
    <row r="21" spans="1:88" ht="12.75" customHeight="1">
      <c r="A21" s="116">
        <v>2312262</v>
      </c>
      <c r="B21" s="116">
        <v>3154460</v>
      </c>
      <c r="C21" s="116" t="s">
        <v>21</v>
      </c>
      <c r="D21" s="117" t="s">
        <v>620</v>
      </c>
      <c r="E21" s="137" t="s">
        <v>76</v>
      </c>
      <c r="F21" s="112" t="s">
        <v>16</v>
      </c>
      <c r="G21" s="113">
        <v>0.375</v>
      </c>
      <c r="H21" s="113">
        <v>0.79166666666666663</v>
      </c>
      <c r="I21" s="114">
        <v>41277</v>
      </c>
      <c r="J21" s="116" t="s">
        <v>8</v>
      </c>
      <c r="K21" s="116" t="s">
        <v>9</v>
      </c>
      <c r="L21" s="118" t="s">
        <v>613</v>
      </c>
      <c r="N21" s="42" t="str">
        <f t="shared" si="0"/>
        <v>AM</v>
      </c>
      <c r="O21" s="42" t="str">
        <f t="shared" si="1"/>
        <v>PM</v>
      </c>
      <c r="P21" s="42" t="str">
        <f t="shared" si="2"/>
        <v/>
      </c>
      <c r="Q21" s="42" t="str">
        <f t="shared" si="3"/>
        <v/>
      </c>
      <c r="R21" s="42" t="str">
        <f t="shared" si="4"/>
        <v>mardi</v>
      </c>
      <c r="S21" s="42">
        <f t="shared" si="5"/>
        <v>3</v>
      </c>
      <c r="T21" s="42">
        <f t="shared" si="6"/>
        <v>1</v>
      </c>
      <c r="U21" s="42" t="str">
        <f t="shared" si="7"/>
        <v>week</v>
      </c>
      <c r="V21" s="43" t="str">
        <f t="shared" si="8"/>
        <v>week - La Seine A &amp; B (0)</v>
      </c>
      <c r="W21" s="43" t="str">
        <f t="shared" si="9"/>
        <v>1 - week - La Seine A &amp; B (0) - AM</v>
      </c>
      <c r="X21" s="43" t="str">
        <f t="shared" si="10"/>
        <v>1 - week - La Seine A &amp; B (0) - PM</v>
      </c>
      <c r="Y21" s="43" t="str">
        <f t="shared" si="11"/>
        <v xml:space="preserve">1 - week - La Seine A &amp; B (0) - </v>
      </c>
      <c r="Z21" s="43" t="str">
        <f t="shared" si="12"/>
        <v xml:space="preserve">1 - week - La Seine A &amp; B (0) - </v>
      </c>
      <c r="AA21" s="43" t="str">
        <f t="shared" si="13"/>
        <v>41277 - La Seine A &amp; B (0) - AM</v>
      </c>
      <c r="AB21" s="43" t="str">
        <f t="shared" si="14"/>
        <v>41277 - La Seine A &amp; B (0) - PM</v>
      </c>
      <c r="AC21" s="43" t="str">
        <f t="shared" si="15"/>
        <v xml:space="preserve">41277 - La Seine A &amp; B (0) - </v>
      </c>
      <c r="AD21" s="43" t="str">
        <f t="shared" si="16"/>
        <v xml:space="preserve">41277 - La Seine A &amp; B (0) - </v>
      </c>
      <c r="AE21" s="42" t="str">
        <f t="shared" si="17"/>
        <v>ACT</v>
      </c>
      <c r="AF21" s="11"/>
      <c r="AG21" s="70" t="str">
        <f>VLOOKUP(E21,'Répartition salles'!$C:$R,6,FALSE)</f>
        <v>Seine A</v>
      </c>
      <c r="AH21" s="69" t="str">
        <f t="shared" si="18"/>
        <v>41277 - Seine A - AM</v>
      </c>
      <c r="AI21" s="69" t="str">
        <f t="shared" si="19"/>
        <v>41277 - Seine A - PM</v>
      </c>
      <c r="AJ21" s="69" t="str">
        <f t="shared" si="20"/>
        <v xml:space="preserve">41277 - Seine A - </v>
      </c>
      <c r="AK21" s="69" t="str">
        <f t="shared" si="21"/>
        <v xml:space="preserve">41277 - Seine A - </v>
      </c>
      <c r="AL21" s="70" t="str">
        <f>VLOOKUP(E21,'Répartition salles'!$C:$R,7,FALSE)</f>
        <v>Seine B</v>
      </c>
      <c r="AM21" s="69" t="str">
        <f t="shared" si="22"/>
        <v>41277 - Seine B - AM</v>
      </c>
      <c r="AN21" s="69" t="str">
        <f t="shared" si="23"/>
        <v>41277 - Seine B - PM</v>
      </c>
      <c r="AO21" s="69" t="str">
        <f t="shared" si="24"/>
        <v xml:space="preserve">41277 - Seine B - </v>
      </c>
      <c r="AP21" s="69" t="str">
        <f t="shared" si="25"/>
        <v xml:space="preserve">41277 - Seine B - </v>
      </c>
      <c r="AQ21" s="70">
        <f>VLOOKUP(E21,'Répartition salles'!$C:$R,8,FALSE)</f>
        <v>0</v>
      </c>
      <c r="AR21" s="69" t="str">
        <f t="shared" si="26"/>
        <v>41277 - 0 - AM</v>
      </c>
      <c r="AS21" s="69" t="str">
        <f t="shared" si="27"/>
        <v>41277 - 0 - PM</v>
      </c>
      <c r="AT21" s="69" t="str">
        <f t="shared" si="28"/>
        <v xml:space="preserve">41277 - 0 - </v>
      </c>
      <c r="AU21" s="69" t="str">
        <f t="shared" si="29"/>
        <v xml:space="preserve">41277 - 0 - </v>
      </c>
      <c r="AV21" s="70">
        <f>VLOOKUP(E21,'Répartition salles'!$C:$R,9,FALSE)</f>
        <v>0</v>
      </c>
      <c r="AW21" s="69" t="str">
        <f t="shared" si="30"/>
        <v>41277 - 0 - AM</v>
      </c>
      <c r="AX21" s="69" t="str">
        <f t="shared" si="31"/>
        <v>41277 - 0 - PM</v>
      </c>
      <c r="AY21" s="69" t="str">
        <f t="shared" si="32"/>
        <v xml:space="preserve">41277 - 0 - </v>
      </c>
      <c r="AZ21" s="69" t="str">
        <f t="shared" si="33"/>
        <v xml:space="preserve">41277 - 0 - </v>
      </c>
      <c r="BA21" s="70">
        <f>VLOOKUP(E21,'Répartition salles'!$C:$R,10,FALSE)</f>
        <v>0</v>
      </c>
      <c r="BB21" s="69" t="str">
        <f t="shared" si="34"/>
        <v>41277 - 0 - AM</v>
      </c>
      <c r="BC21" s="69" t="str">
        <f t="shared" si="35"/>
        <v>41277 - 0 - PM</v>
      </c>
      <c r="BD21" s="69" t="str">
        <f t="shared" si="36"/>
        <v xml:space="preserve">41277 - 0 - </v>
      </c>
      <c r="BE21" s="69" t="str">
        <f t="shared" si="37"/>
        <v xml:space="preserve">41277 - 0 - </v>
      </c>
      <c r="BF21" s="70">
        <f>VLOOKUP(E21,'Répartition salles'!$C:$R,11,FALSE)</f>
        <v>0</v>
      </c>
      <c r="BG21" s="69" t="str">
        <f t="shared" si="38"/>
        <v>41277 - 0 - AM</v>
      </c>
      <c r="BH21" s="69" t="str">
        <f t="shared" si="39"/>
        <v>41277 - 0 - PM</v>
      </c>
      <c r="BI21" s="69" t="str">
        <f t="shared" si="40"/>
        <v xml:space="preserve">41277 - 0 - </v>
      </c>
      <c r="BJ21" s="69" t="str">
        <f t="shared" si="41"/>
        <v xml:space="preserve">41277 - 0 - </v>
      </c>
      <c r="BK21" s="70">
        <f>VLOOKUP(E21,'Répartition salles'!$C:$R,12,FALSE)</f>
        <v>0</v>
      </c>
      <c r="BL21" s="69" t="str">
        <f t="shared" si="42"/>
        <v>41277 - 0 - AM</v>
      </c>
      <c r="BM21" s="69" t="str">
        <f t="shared" si="43"/>
        <v>41277 - 0 - PM</v>
      </c>
      <c r="BN21" s="69" t="str">
        <f t="shared" si="44"/>
        <v xml:space="preserve">41277 - 0 - </v>
      </c>
      <c r="BO21" s="69" t="str">
        <f t="shared" si="45"/>
        <v xml:space="preserve">41277 - 0 - </v>
      </c>
      <c r="BP21" s="70">
        <f>VLOOKUP(E21,'Répartition salles'!$C:$R,13,FALSE)</f>
        <v>0</v>
      </c>
      <c r="BQ21" s="69" t="str">
        <f t="shared" si="46"/>
        <v>41277 - 0 - AM</v>
      </c>
      <c r="BR21" s="69" t="str">
        <f t="shared" si="47"/>
        <v>41277 - 0 - PM</v>
      </c>
      <c r="BS21" s="69" t="str">
        <f t="shared" si="48"/>
        <v xml:space="preserve">41277 - 0 - </v>
      </c>
      <c r="BT21" s="69" t="str">
        <f t="shared" si="49"/>
        <v xml:space="preserve">41277 - 0 - </v>
      </c>
      <c r="BU21" s="70">
        <f>VLOOKUP(E21,'Répartition salles'!$C:$R,14,FALSE)</f>
        <v>0</v>
      </c>
      <c r="BV21" s="69" t="str">
        <f t="shared" si="50"/>
        <v>41277 - 0 - AM</v>
      </c>
      <c r="BW21" s="69" t="str">
        <f t="shared" si="51"/>
        <v>41277 - 0 - PM</v>
      </c>
      <c r="BX21" s="69" t="str">
        <f t="shared" si="52"/>
        <v xml:space="preserve">41277 - 0 - </v>
      </c>
      <c r="BY21" s="69" t="str">
        <f t="shared" si="53"/>
        <v xml:space="preserve">41277 - 0 - </v>
      </c>
      <c r="BZ21" s="70">
        <f>VLOOKUP(E21,'Répartition salles'!$C:$R,15,FALSE)</f>
        <v>0</v>
      </c>
      <c r="CA21" s="69" t="str">
        <f t="shared" si="54"/>
        <v>41277 - 0 - AM</v>
      </c>
      <c r="CB21" s="69" t="str">
        <f t="shared" si="55"/>
        <v>41277 - 0 - PM</v>
      </c>
      <c r="CC21" s="69" t="str">
        <f t="shared" si="56"/>
        <v xml:space="preserve">41277 - 0 - </v>
      </c>
      <c r="CD21" s="69" t="str">
        <f t="shared" si="57"/>
        <v xml:space="preserve">41277 - 0 - </v>
      </c>
      <c r="CE21" s="70">
        <f>VLOOKUP(E21,'Répartition salles'!$C:$R,16,FALSE)</f>
        <v>0</v>
      </c>
      <c r="CF21" s="69" t="str">
        <f t="shared" si="58"/>
        <v>41277 - 0 - AM</v>
      </c>
      <c r="CG21" s="69" t="str">
        <f t="shared" si="59"/>
        <v>41277 - 0 - PM</v>
      </c>
      <c r="CH21" s="69" t="str">
        <f t="shared" si="60"/>
        <v xml:space="preserve">41277 - 0 - </v>
      </c>
      <c r="CI21" s="69" t="str">
        <f t="shared" si="61"/>
        <v xml:space="preserve">41277 - 0 - </v>
      </c>
      <c r="CJ21" s="126" t="str">
        <f t="shared" si="62"/>
        <v>ACT</v>
      </c>
    </row>
    <row r="22" spans="1:88" ht="12.75" customHeight="1">
      <c r="A22" s="116">
        <v>2312262</v>
      </c>
      <c r="B22" s="116">
        <v>3301792</v>
      </c>
      <c r="C22" s="116" t="s">
        <v>23</v>
      </c>
      <c r="D22" s="117" t="s">
        <v>24</v>
      </c>
      <c r="E22" s="111" t="s">
        <v>52</v>
      </c>
      <c r="F22" s="112" t="s">
        <v>16</v>
      </c>
      <c r="G22" s="113">
        <v>0.29166666666666669</v>
      </c>
      <c r="H22" s="113">
        <v>0.95833333333333337</v>
      </c>
      <c r="I22" s="114">
        <v>41277</v>
      </c>
      <c r="J22" s="116" t="s">
        <v>8</v>
      </c>
      <c r="K22" s="116" t="s">
        <v>9</v>
      </c>
      <c r="L22" s="118" t="s">
        <v>613</v>
      </c>
      <c r="N22" s="42" t="str">
        <f t="shared" si="0"/>
        <v>AM</v>
      </c>
      <c r="O22" s="42" t="str">
        <f t="shared" si="1"/>
        <v>PM</v>
      </c>
      <c r="P22" s="42" t="str">
        <f t="shared" si="2"/>
        <v>EVENING</v>
      </c>
      <c r="Q22" s="42" t="str">
        <f t="shared" si="3"/>
        <v/>
      </c>
      <c r="R22" s="42" t="str">
        <f t="shared" si="4"/>
        <v>mardi</v>
      </c>
      <c r="S22" s="42">
        <f t="shared" si="5"/>
        <v>3</v>
      </c>
      <c r="T22" s="42">
        <f t="shared" si="6"/>
        <v>1</v>
      </c>
      <c r="U22" s="42" t="str">
        <f t="shared" si="7"/>
        <v>week</v>
      </c>
      <c r="V22" s="43" t="str">
        <f t="shared" si="8"/>
        <v>week - Le pont de Sully (0)</v>
      </c>
      <c r="W22" s="43" t="str">
        <f t="shared" si="9"/>
        <v>1 - week - Le pont de Sully (0) - AM</v>
      </c>
      <c r="X22" s="43" t="str">
        <f t="shared" si="10"/>
        <v>1 - week - Le pont de Sully (0) - PM</v>
      </c>
      <c r="Y22" s="43" t="str">
        <f t="shared" si="11"/>
        <v>1 - week - Le pont de Sully (0) - EVENING</v>
      </c>
      <c r="Z22" s="43" t="str">
        <f t="shared" si="12"/>
        <v xml:space="preserve">1 - week - Le pont de Sully (0) - </v>
      </c>
      <c r="AA22" s="43" t="str">
        <f t="shared" si="13"/>
        <v>41277 - Le pont de Sully (0) - AM</v>
      </c>
      <c r="AB22" s="43" t="str">
        <f t="shared" si="14"/>
        <v>41277 - Le pont de Sully (0) - PM</v>
      </c>
      <c r="AC22" s="43" t="str">
        <f t="shared" si="15"/>
        <v>41277 - Le pont de Sully (0) - EVENING</v>
      </c>
      <c r="AD22" s="43" t="str">
        <f t="shared" si="16"/>
        <v xml:space="preserve">41277 - Le pont de Sully (0) - </v>
      </c>
      <c r="AE22" s="42" t="str">
        <f t="shared" si="17"/>
        <v>ACT</v>
      </c>
      <c r="AF22" s="11"/>
      <c r="AG22" s="70" t="str">
        <f>VLOOKUP(E22,'Répartition salles'!$C:$R,6,FALSE)</f>
        <v>Pont de Sully A</v>
      </c>
      <c r="AH22" s="69" t="str">
        <f t="shared" si="18"/>
        <v>41277 - Pont de Sully A - AM</v>
      </c>
      <c r="AI22" s="69" t="str">
        <f t="shared" si="19"/>
        <v>41277 - Pont de Sully A - PM</v>
      </c>
      <c r="AJ22" s="69" t="str">
        <f t="shared" si="20"/>
        <v>41277 - Pont de Sully A - EVENING</v>
      </c>
      <c r="AK22" s="69" t="str">
        <f t="shared" si="21"/>
        <v xml:space="preserve">41277 - Pont de Sully A - </v>
      </c>
      <c r="AL22" s="70" t="str">
        <f>VLOOKUP(E22,'Répartition salles'!$C:$R,7,FALSE)</f>
        <v>Pont de Sully B</v>
      </c>
      <c r="AM22" s="69" t="str">
        <f t="shared" si="22"/>
        <v>41277 - Pont de Sully B - AM</v>
      </c>
      <c r="AN22" s="69" t="str">
        <f t="shared" si="23"/>
        <v>41277 - Pont de Sully B - PM</v>
      </c>
      <c r="AO22" s="69" t="str">
        <f t="shared" si="24"/>
        <v>41277 - Pont de Sully B - EVENING</v>
      </c>
      <c r="AP22" s="69" t="str">
        <f t="shared" si="25"/>
        <v xml:space="preserve">41277 - Pont de Sully B - </v>
      </c>
      <c r="AQ22" s="70">
        <f>VLOOKUP(E22,'Répartition salles'!$C:$R,8,FALSE)</f>
        <v>0</v>
      </c>
      <c r="AR22" s="69" t="str">
        <f t="shared" si="26"/>
        <v>41277 - 0 - AM</v>
      </c>
      <c r="AS22" s="69" t="str">
        <f t="shared" si="27"/>
        <v>41277 - 0 - PM</v>
      </c>
      <c r="AT22" s="69" t="str">
        <f t="shared" si="28"/>
        <v>41277 - 0 - EVENING</v>
      </c>
      <c r="AU22" s="69" t="str">
        <f t="shared" si="29"/>
        <v xml:space="preserve">41277 - 0 - </v>
      </c>
      <c r="AV22" s="70">
        <f>VLOOKUP(E22,'Répartition salles'!$C:$R,9,FALSE)</f>
        <v>0</v>
      </c>
      <c r="AW22" s="69" t="str">
        <f t="shared" si="30"/>
        <v>41277 - 0 - AM</v>
      </c>
      <c r="AX22" s="69" t="str">
        <f t="shared" si="31"/>
        <v>41277 - 0 - PM</v>
      </c>
      <c r="AY22" s="69" t="str">
        <f t="shared" si="32"/>
        <v>41277 - 0 - EVENING</v>
      </c>
      <c r="AZ22" s="69" t="str">
        <f t="shared" si="33"/>
        <v xml:space="preserve">41277 - 0 - </v>
      </c>
      <c r="BA22" s="70">
        <f>VLOOKUP(E22,'Répartition salles'!$C:$R,10,FALSE)</f>
        <v>0</v>
      </c>
      <c r="BB22" s="69" t="str">
        <f t="shared" si="34"/>
        <v>41277 - 0 - AM</v>
      </c>
      <c r="BC22" s="69" t="str">
        <f t="shared" si="35"/>
        <v>41277 - 0 - PM</v>
      </c>
      <c r="BD22" s="69" t="str">
        <f t="shared" si="36"/>
        <v>41277 - 0 - EVENING</v>
      </c>
      <c r="BE22" s="69" t="str">
        <f t="shared" si="37"/>
        <v xml:space="preserve">41277 - 0 - </v>
      </c>
      <c r="BF22" s="70">
        <f>VLOOKUP(E22,'Répartition salles'!$C:$R,11,FALSE)</f>
        <v>0</v>
      </c>
      <c r="BG22" s="69" t="str">
        <f t="shared" si="38"/>
        <v>41277 - 0 - AM</v>
      </c>
      <c r="BH22" s="69" t="str">
        <f t="shared" si="39"/>
        <v>41277 - 0 - PM</v>
      </c>
      <c r="BI22" s="69" t="str">
        <f t="shared" si="40"/>
        <v>41277 - 0 - EVENING</v>
      </c>
      <c r="BJ22" s="69" t="str">
        <f t="shared" si="41"/>
        <v xml:space="preserve">41277 - 0 - </v>
      </c>
      <c r="BK22" s="70">
        <f>VLOOKUP(E22,'Répartition salles'!$C:$R,12,FALSE)</f>
        <v>0</v>
      </c>
      <c r="BL22" s="69" t="str">
        <f t="shared" si="42"/>
        <v>41277 - 0 - AM</v>
      </c>
      <c r="BM22" s="69" t="str">
        <f t="shared" si="43"/>
        <v>41277 - 0 - PM</v>
      </c>
      <c r="BN22" s="69" t="str">
        <f t="shared" si="44"/>
        <v>41277 - 0 - EVENING</v>
      </c>
      <c r="BO22" s="69" t="str">
        <f t="shared" si="45"/>
        <v xml:space="preserve">41277 - 0 - </v>
      </c>
      <c r="BP22" s="70">
        <f>VLOOKUP(E22,'Répartition salles'!$C:$R,13,FALSE)</f>
        <v>0</v>
      </c>
      <c r="BQ22" s="69" t="str">
        <f t="shared" si="46"/>
        <v>41277 - 0 - AM</v>
      </c>
      <c r="BR22" s="69" t="str">
        <f t="shared" si="47"/>
        <v>41277 - 0 - PM</v>
      </c>
      <c r="BS22" s="69" t="str">
        <f t="shared" si="48"/>
        <v>41277 - 0 - EVENING</v>
      </c>
      <c r="BT22" s="69" t="str">
        <f t="shared" si="49"/>
        <v xml:space="preserve">41277 - 0 - </v>
      </c>
      <c r="BU22" s="70">
        <f>VLOOKUP(E22,'Répartition salles'!$C:$R,14,FALSE)</f>
        <v>0</v>
      </c>
      <c r="BV22" s="69" t="str">
        <f t="shared" si="50"/>
        <v>41277 - 0 - AM</v>
      </c>
      <c r="BW22" s="69" t="str">
        <f t="shared" si="51"/>
        <v>41277 - 0 - PM</v>
      </c>
      <c r="BX22" s="69" t="str">
        <f t="shared" si="52"/>
        <v>41277 - 0 - EVENING</v>
      </c>
      <c r="BY22" s="69" t="str">
        <f t="shared" si="53"/>
        <v xml:space="preserve">41277 - 0 - </v>
      </c>
      <c r="BZ22" s="70">
        <f>VLOOKUP(E22,'Répartition salles'!$C:$R,15,FALSE)</f>
        <v>0</v>
      </c>
      <c r="CA22" s="69" t="str">
        <f t="shared" si="54"/>
        <v>41277 - 0 - AM</v>
      </c>
      <c r="CB22" s="69" t="str">
        <f t="shared" si="55"/>
        <v>41277 - 0 - PM</v>
      </c>
      <c r="CC22" s="69" t="str">
        <f t="shared" si="56"/>
        <v>41277 - 0 - EVENING</v>
      </c>
      <c r="CD22" s="69" t="str">
        <f t="shared" si="57"/>
        <v xml:space="preserve">41277 - 0 - </v>
      </c>
      <c r="CE22" s="70">
        <f>VLOOKUP(E22,'Répartition salles'!$C:$R,16,FALSE)</f>
        <v>0</v>
      </c>
      <c r="CF22" s="69" t="str">
        <f t="shared" si="58"/>
        <v>41277 - 0 - AM</v>
      </c>
      <c r="CG22" s="69" t="str">
        <f t="shared" si="59"/>
        <v>41277 - 0 - PM</v>
      </c>
      <c r="CH22" s="69" t="str">
        <f t="shared" si="60"/>
        <v>41277 - 0 - EVENING</v>
      </c>
      <c r="CI22" s="69" t="str">
        <f t="shared" si="61"/>
        <v xml:space="preserve">41277 - 0 - </v>
      </c>
      <c r="CJ22" s="126" t="str">
        <f t="shared" si="62"/>
        <v>ACT</v>
      </c>
    </row>
    <row r="23" spans="1:88" ht="12.75" customHeight="1">
      <c r="A23" s="116">
        <v>2312262</v>
      </c>
      <c r="B23" s="116">
        <v>3301791</v>
      </c>
      <c r="C23" s="116" t="s">
        <v>23</v>
      </c>
      <c r="D23" s="117" t="s">
        <v>24</v>
      </c>
      <c r="E23" s="111" t="s">
        <v>52</v>
      </c>
      <c r="F23" s="112" t="s">
        <v>16</v>
      </c>
      <c r="G23" s="113">
        <v>0.29166666666666669</v>
      </c>
      <c r="H23" s="113">
        <v>0.66666666666666663</v>
      </c>
      <c r="I23" s="114">
        <v>41278</v>
      </c>
      <c r="J23" s="116" t="s">
        <v>8</v>
      </c>
      <c r="K23" s="116" t="s">
        <v>9</v>
      </c>
      <c r="L23" s="118" t="s">
        <v>613</v>
      </c>
      <c r="N23" s="42" t="str">
        <f t="shared" si="0"/>
        <v>AM</v>
      </c>
      <c r="O23" s="42" t="str">
        <f t="shared" si="1"/>
        <v>PM</v>
      </c>
      <c r="P23" s="42" t="str">
        <f t="shared" si="2"/>
        <v/>
      </c>
      <c r="Q23" s="42" t="str">
        <f t="shared" si="3"/>
        <v/>
      </c>
      <c r="R23" s="42" t="str">
        <f t="shared" si="4"/>
        <v>mercredi</v>
      </c>
      <c r="S23" s="42">
        <f t="shared" si="5"/>
        <v>4</v>
      </c>
      <c r="T23" s="42">
        <f t="shared" si="6"/>
        <v>1</v>
      </c>
      <c r="U23" s="42" t="str">
        <f t="shared" si="7"/>
        <v>week</v>
      </c>
      <c r="V23" s="43" t="str">
        <f t="shared" si="8"/>
        <v>week - Le pont de Sully (0)</v>
      </c>
      <c r="W23" s="43" t="str">
        <f t="shared" si="9"/>
        <v>1 - week - Le pont de Sully (0) - AM</v>
      </c>
      <c r="X23" s="43" t="str">
        <f t="shared" si="10"/>
        <v>1 - week - Le pont de Sully (0) - PM</v>
      </c>
      <c r="Y23" s="43" t="str">
        <f t="shared" si="11"/>
        <v xml:space="preserve">1 - week - Le pont de Sully (0) - </v>
      </c>
      <c r="Z23" s="43" t="str">
        <f t="shared" si="12"/>
        <v xml:space="preserve">1 - week - Le pont de Sully (0) - </v>
      </c>
      <c r="AA23" s="43" t="str">
        <f t="shared" si="13"/>
        <v>41278 - Le pont de Sully (0) - AM</v>
      </c>
      <c r="AB23" s="43" t="str">
        <f t="shared" si="14"/>
        <v>41278 - Le pont de Sully (0) - PM</v>
      </c>
      <c r="AC23" s="43" t="str">
        <f t="shared" si="15"/>
        <v xml:space="preserve">41278 - Le pont de Sully (0) - </v>
      </c>
      <c r="AD23" s="43" t="str">
        <f t="shared" si="16"/>
        <v xml:space="preserve">41278 - Le pont de Sully (0) - </v>
      </c>
      <c r="AE23" s="42" t="str">
        <f t="shared" si="17"/>
        <v>ACT</v>
      </c>
      <c r="AF23" s="11"/>
      <c r="AG23" s="70" t="str">
        <f>VLOOKUP(E23,'Répartition salles'!$C:$R,6,FALSE)</f>
        <v>Pont de Sully A</v>
      </c>
      <c r="AH23" s="69" t="str">
        <f t="shared" si="18"/>
        <v>41278 - Pont de Sully A - AM</v>
      </c>
      <c r="AI23" s="69" t="str">
        <f t="shared" si="19"/>
        <v>41278 - Pont de Sully A - PM</v>
      </c>
      <c r="AJ23" s="69" t="str">
        <f t="shared" si="20"/>
        <v xml:space="preserve">41278 - Pont de Sully A - </v>
      </c>
      <c r="AK23" s="69" t="str">
        <f t="shared" si="21"/>
        <v xml:space="preserve">41278 - Pont de Sully A - </v>
      </c>
      <c r="AL23" s="70" t="str">
        <f>VLOOKUP(E23,'Répartition salles'!$C:$R,7,FALSE)</f>
        <v>Pont de Sully B</v>
      </c>
      <c r="AM23" s="69" t="str">
        <f t="shared" si="22"/>
        <v>41278 - Pont de Sully B - AM</v>
      </c>
      <c r="AN23" s="69" t="str">
        <f t="shared" si="23"/>
        <v>41278 - Pont de Sully B - PM</v>
      </c>
      <c r="AO23" s="69" t="str">
        <f t="shared" si="24"/>
        <v xml:space="preserve">41278 - Pont de Sully B - </v>
      </c>
      <c r="AP23" s="69" t="str">
        <f t="shared" si="25"/>
        <v xml:space="preserve">41278 - Pont de Sully B - </v>
      </c>
      <c r="AQ23" s="70">
        <f>VLOOKUP(E23,'Répartition salles'!$C:$R,8,FALSE)</f>
        <v>0</v>
      </c>
      <c r="AR23" s="69" t="str">
        <f t="shared" si="26"/>
        <v>41278 - 0 - AM</v>
      </c>
      <c r="AS23" s="69" t="str">
        <f t="shared" si="27"/>
        <v>41278 - 0 - PM</v>
      </c>
      <c r="AT23" s="69" t="str">
        <f t="shared" si="28"/>
        <v xml:space="preserve">41278 - 0 - </v>
      </c>
      <c r="AU23" s="69" t="str">
        <f t="shared" si="29"/>
        <v xml:space="preserve">41278 - 0 - </v>
      </c>
      <c r="AV23" s="70">
        <f>VLOOKUP(E23,'Répartition salles'!$C:$R,9,FALSE)</f>
        <v>0</v>
      </c>
      <c r="AW23" s="69" t="str">
        <f t="shared" si="30"/>
        <v>41278 - 0 - AM</v>
      </c>
      <c r="AX23" s="69" t="str">
        <f t="shared" si="31"/>
        <v>41278 - 0 - PM</v>
      </c>
      <c r="AY23" s="69" t="str">
        <f t="shared" si="32"/>
        <v xml:space="preserve">41278 - 0 - </v>
      </c>
      <c r="AZ23" s="69" t="str">
        <f t="shared" si="33"/>
        <v xml:space="preserve">41278 - 0 - </v>
      </c>
      <c r="BA23" s="70">
        <f>VLOOKUP(E23,'Répartition salles'!$C:$R,10,FALSE)</f>
        <v>0</v>
      </c>
      <c r="BB23" s="69" t="str">
        <f t="shared" si="34"/>
        <v>41278 - 0 - AM</v>
      </c>
      <c r="BC23" s="69" t="str">
        <f t="shared" si="35"/>
        <v>41278 - 0 - PM</v>
      </c>
      <c r="BD23" s="69" t="str">
        <f t="shared" si="36"/>
        <v xml:space="preserve">41278 - 0 - </v>
      </c>
      <c r="BE23" s="69" t="str">
        <f t="shared" si="37"/>
        <v xml:space="preserve">41278 - 0 - </v>
      </c>
      <c r="BF23" s="70">
        <f>VLOOKUP(E23,'Répartition salles'!$C:$R,11,FALSE)</f>
        <v>0</v>
      </c>
      <c r="BG23" s="69" t="str">
        <f t="shared" si="38"/>
        <v>41278 - 0 - AM</v>
      </c>
      <c r="BH23" s="69" t="str">
        <f t="shared" si="39"/>
        <v>41278 - 0 - PM</v>
      </c>
      <c r="BI23" s="69" t="str">
        <f t="shared" si="40"/>
        <v xml:space="preserve">41278 - 0 - </v>
      </c>
      <c r="BJ23" s="69" t="str">
        <f t="shared" si="41"/>
        <v xml:space="preserve">41278 - 0 - </v>
      </c>
      <c r="BK23" s="70">
        <f>VLOOKUP(E23,'Répartition salles'!$C:$R,12,FALSE)</f>
        <v>0</v>
      </c>
      <c r="BL23" s="69" t="str">
        <f t="shared" si="42"/>
        <v>41278 - 0 - AM</v>
      </c>
      <c r="BM23" s="69" t="str">
        <f t="shared" si="43"/>
        <v>41278 - 0 - PM</v>
      </c>
      <c r="BN23" s="69" t="str">
        <f t="shared" si="44"/>
        <v xml:space="preserve">41278 - 0 - </v>
      </c>
      <c r="BO23" s="69" t="str">
        <f t="shared" si="45"/>
        <v xml:space="preserve">41278 - 0 - </v>
      </c>
      <c r="BP23" s="70">
        <f>VLOOKUP(E23,'Répartition salles'!$C:$R,13,FALSE)</f>
        <v>0</v>
      </c>
      <c r="BQ23" s="69" t="str">
        <f t="shared" si="46"/>
        <v>41278 - 0 - AM</v>
      </c>
      <c r="BR23" s="69" t="str">
        <f t="shared" si="47"/>
        <v>41278 - 0 - PM</v>
      </c>
      <c r="BS23" s="69" t="str">
        <f t="shared" si="48"/>
        <v xml:space="preserve">41278 - 0 - </v>
      </c>
      <c r="BT23" s="69" t="str">
        <f t="shared" si="49"/>
        <v xml:space="preserve">41278 - 0 - </v>
      </c>
      <c r="BU23" s="70">
        <f>VLOOKUP(E23,'Répartition salles'!$C:$R,14,FALSE)</f>
        <v>0</v>
      </c>
      <c r="BV23" s="69" t="str">
        <f t="shared" si="50"/>
        <v>41278 - 0 - AM</v>
      </c>
      <c r="BW23" s="69" t="str">
        <f t="shared" si="51"/>
        <v>41278 - 0 - PM</v>
      </c>
      <c r="BX23" s="69" t="str">
        <f t="shared" si="52"/>
        <v xml:space="preserve">41278 - 0 - </v>
      </c>
      <c r="BY23" s="69" t="str">
        <f t="shared" si="53"/>
        <v xml:space="preserve">41278 - 0 - </v>
      </c>
      <c r="BZ23" s="70">
        <f>VLOOKUP(E23,'Répartition salles'!$C:$R,15,FALSE)</f>
        <v>0</v>
      </c>
      <c r="CA23" s="69" t="str">
        <f t="shared" si="54"/>
        <v>41278 - 0 - AM</v>
      </c>
      <c r="CB23" s="69" t="str">
        <f t="shared" si="55"/>
        <v>41278 - 0 - PM</v>
      </c>
      <c r="CC23" s="69" t="str">
        <f t="shared" si="56"/>
        <v xml:space="preserve">41278 - 0 - </v>
      </c>
      <c r="CD23" s="69" t="str">
        <f t="shared" si="57"/>
        <v xml:space="preserve">41278 - 0 - </v>
      </c>
      <c r="CE23" s="70">
        <f>VLOOKUP(E23,'Répartition salles'!$C:$R,16,FALSE)</f>
        <v>0</v>
      </c>
      <c r="CF23" s="69" t="str">
        <f t="shared" si="58"/>
        <v>41278 - 0 - AM</v>
      </c>
      <c r="CG23" s="69" t="str">
        <f t="shared" si="59"/>
        <v>41278 - 0 - PM</v>
      </c>
      <c r="CH23" s="69" t="str">
        <f t="shared" si="60"/>
        <v xml:space="preserve">41278 - 0 - </v>
      </c>
      <c r="CI23" s="69" t="str">
        <f t="shared" si="61"/>
        <v xml:space="preserve">41278 - 0 - </v>
      </c>
      <c r="CJ23" s="126" t="str">
        <f t="shared" si="62"/>
        <v>ACT</v>
      </c>
    </row>
    <row r="24" spans="1:88" ht="12.75" customHeight="1">
      <c r="A24" s="116">
        <v>2312262</v>
      </c>
      <c r="B24" s="116">
        <v>3396331</v>
      </c>
      <c r="C24" s="116" t="s">
        <v>97</v>
      </c>
      <c r="D24" s="117" t="s">
        <v>621</v>
      </c>
      <c r="E24" s="111" t="s">
        <v>115</v>
      </c>
      <c r="F24" s="112" t="s">
        <v>16</v>
      </c>
      <c r="G24" s="113">
        <v>0.29166666666666669</v>
      </c>
      <c r="H24" s="113">
        <v>0.95833333333333337</v>
      </c>
      <c r="I24" s="114">
        <v>41278</v>
      </c>
      <c r="J24" s="116" t="s">
        <v>8</v>
      </c>
      <c r="K24" s="116" t="s">
        <v>9</v>
      </c>
      <c r="L24" s="118" t="s">
        <v>613</v>
      </c>
      <c r="N24" s="42" t="str">
        <f t="shared" si="0"/>
        <v>AM</v>
      </c>
      <c r="O24" s="42" t="str">
        <f t="shared" si="1"/>
        <v>PM</v>
      </c>
      <c r="P24" s="42" t="str">
        <f t="shared" si="2"/>
        <v>EVENING</v>
      </c>
      <c r="Q24" s="42" t="str">
        <f t="shared" si="3"/>
        <v/>
      </c>
      <c r="R24" s="42" t="str">
        <f t="shared" si="4"/>
        <v>mercredi</v>
      </c>
      <c r="S24" s="42">
        <f t="shared" si="5"/>
        <v>4</v>
      </c>
      <c r="T24" s="42">
        <f t="shared" si="6"/>
        <v>1</v>
      </c>
      <c r="U24" s="42" t="str">
        <f t="shared" si="7"/>
        <v>week</v>
      </c>
      <c r="V24" s="43" t="str">
        <f t="shared" si="8"/>
        <v>week - Le Pont des Arts A (0)</v>
      </c>
      <c r="W24" s="43" t="str">
        <f t="shared" si="9"/>
        <v>1 - week - Le Pont des Arts A (0) - AM</v>
      </c>
      <c r="X24" s="43" t="str">
        <f t="shared" si="10"/>
        <v>1 - week - Le Pont des Arts A (0) - PM</v>
      </c>
      <c r="Y24" s="43" t="str">
        <f t="shared" si="11"/>
        <v>1 - week - Le Pont des Arts A (0) - EVENING</v>
      </c>
      <c r="Z24" s="43" t="str">
        <f t="shared" si="12"/>
        <v xml:space="preserve">1 - week - Le Pont des Arts A (0) - </v>
      </c>
      <c r="AA24" s="43" t="str">
        <f t="shared" si="13"/>
        <v>41278 - Le Pont des Arts A (0) - AM</v>
      </c>
      <c r="AB24" s="43" t="str">
        <f t="shared" si="14"/>
        <v>41278 - Le Pont des Arts A (0) - PM</v>
      </c>
      <c r="AC24" s="43" t="str">
        <f t="shared" si="15"/>
        <v>41278 - Le Pont des Arts A (0) - EVENING</v>
      </c>
      <c r="AD24" s="43" t="str">
        <f t="shared" si="16"/>
        <v xml:space="preserve">41278 - Le Pont des Arts A (0) - </v>
      </c>
      <c r="AE24" s="42" t="str">
        <f t="shared" si="17"/>
        <v>ACT</v>
      </c>
      <c r="AF24" s="11"/>
      <c r="AG24" s="70" t="str">
        <f>VLOOKUP(E24,'Répartition salles'!$C:$R,6,FALSE)</f>
        <v>Pont des Arts A</v>
      </c>
      <c r="AH24" s="69" t="str">
        <f t="shared" si="18"/>
        <v>41278 - Pont des Arts A - AM</v>
      </c>
      <c r="AI24" s="69" t="str">
        <f t="shared" si="19"/>
        <v>41278 - Pont des Arts A - PM</v>
      </c>
      <c r="AJ24" s="69" t="str">
        <f t="shared" si="20"/>
        <v>41278 - Pont des Arts A - EVENING</v>
      </c>
      <c r="AK24" s="69" t="str">
        <f t="shared" si="21"/>
        <v xml:space="preserve">41278 - Pont des Arts A - </v>
      </c>
      <c r="AL24" s="70">
        <f>VLOOKUP(E24,'Répartition salles'!$C:$R,7,FALSE)</f>
        <v>0</v>
      </c>
      <c r="AM24" s="69" t="str">
        <f t="shared" si="22"/>
        <v>41278 - 0 - AM</v>
      </c>
      <c r="AN24" s="69" t="str">
        <f t="shared" si="23"/>
        <v>41278 - 0 - PM</v>
      </c>
      <c r="AO24" s="69" t="str">
        <f t="shared" si="24"/>
        <v>41278 - 0 - EVENING</v>
      </c>
      <c r="AP24" s="69" t="str">
        <f t="shared" si="25"/>
        <v xml:space="preserve">41278 - 0 - </v>
      </c>
      <c r="AQ24" s="70">
        <f>VLOOKUP(E24,'Répartition salles'!$C:$R,8,FALSE)</f>
        <v>0</v>
      </c>
      <c r="AR24" s="69" t="str">
        <f t="shared" si="26"/>
        <v>41278 - 0 - AM</v>
      </c>
      <c r="AS24" s="69" t="str">
        <f t="shared" si="27"/>
        <v>41278 - 0 - PM</v>
      </c>
      <c r="AT24" s="69" t="str">
        <f t="shared" si="28"/>
        <v>41278 - 0 - EVENING</v>
      </c>
      <c r="AU24" s="69" t="str">
        <f t="shared" si="29"/>
        <v xml:space="preserve">41278 - 0 - </v>
      </c>
      <c r="AV24" s="70">
        <f>VLOOKUP(E24,'Répartition salles'!$C:$R,9,FALSE)</f>
        <v>0</v>
      </c>
      <c r="AW24" s="69" t="str">
        <f t="shared" si="30"/>
        <v>41278 - 0 - AM</v>
      </c>
      <c r="AX24" s="69" t="str">
        <f t="shared" si="31"/>
        <v>41278 - 0 - PM</v>
      </c>
      <c r="AY24" s="69" t="str">
        <f t="shared" si="32"/>
        <v>41278 - 0 - EVENING</v>
      </c>
      <c r="AZ24" s="69" t="str">
        <f t="shared" si="33"/>
        <v xml:space="preserve">41278 - 0 - </v>
      </c>
      <c r="BA24" s="70">
        <f>VLOOKUP(E24,'Répartition salles'!$C:$R,10,FALSE)</f>
        <v>0</v>
      </c>
      <c r="BB24" s="69" t="str">
        <f t="shared" si="34"/>
        <v>41278 - 0 - AM</v>
      </c>
      <c r="BC24" s="69" t="str">
        <f t="shared" si="35"/>
        <v>41278 - 0 - PM</v>
      </c>
      <c r="BD24" s="69" t="str">
        <f t="shared" si="36"/>
        <v>41278 - 0 - EVENING</v>
      </c>
      <c r="BE24" s="69" t="str">
        <f t="shared" si="37"/>
        <v xml:space="preserve">41278 - 0 - </v>
      </c>
      <c r="BF24" s="70">
        <f>VLOOKUP(E24,'Répartition salles'!$C:$R,11,FALSE)</f>
        <v>0</v>
      </c>
      <c r="BG24" s="69" t="str">
        <f t="shared" si="38"/>
        <v>41278 - 0 - AM</v>
      </c>
      <c r="BH24" s="69" t="str">
        <f t="shared" si="39"/>
        <v>41278 - 0 - PM</v>
      </c>
      <c r="BI24" s="69" t="str">
        <f t="shared" si="40"/>
        <v>41278 - 0 - EVENING</v>
      </c>
      <c r="BJ24" s="69" t="str">
        <f t="shared" si="41"/>
        <v xml:space="preserve">41278 - 0 - </v>
      </c>
      <c r="BK24" s="70">
        <f>VLOOKUP(E24,'Répartition salles'!$C:$R,12,FALSE)</f>
        <v>0</v>
      </c>
      <c r="BL24" s="69" t="str">
        <f t="shared" si="42"/>
        <v>41278 - 0 - AM</v>
      </c>
      <c r="BM24" s="69" t="str">
        <f t="shared" si="43"/>
        <v>41278 - 0 - PM</v>
      </c>
      <c r="BN24" s="69" t="str">
        <f t="shared" si="44"/>
        <v>41278 - 0 - EVENING</v>
      </c>
      <c r="BO24" s="69" t="str">
        <f t="shared" si="45"/>
        <v xml:space="preserve">41278 - 0 - </v>
      </c>
      <c r="BP24" s="70">
        <f>VLOOKUP(E24,'Répartition salles'!$C:$R,13,FALSE)</f>
        <v>0</v>
      </c>
      <c r="BQ24" s="69" t="str">
        <f t="shared" si="46"/>
        <v>41278 - 0 - AM</v>
      </c>
      <c r="BR24" s="69" t="str">
        <f t="shared" si="47"/>
        <v>41278 - 0 - PM</v>
      </c>
      <c r="BS24" s="69" t="str">
        <f t="shared" si="48"/>
        <v>41278 - 0 - EVENING</v>
      </c>
      <c r="BT24" s="69" t="str">
        <f t="shared" si="49"/>
        <v xml:space="preserve">41278 - 0 - </v>
      </c>
      <c r="BU24" s="70">
        <f>VLOOKUP(E24,'Répartition salles'!$C:$R,14,FALSE)</f>
        <v>0</v>
      </c>
      <c r="BV24" s="69" t="str">
        <f t="shared" si="50"/>
        <v>41278 - 0 - AM</v>
      </c>
      <c r="BW24" s="69" t="str">
        <f t="shared" si="51"/>
        <v>41278 - 0 - PM</v>
      </c>
      <c r="BX24" s="69" t="str">
        <f t="shared" si="52"/>
        <v>41278 - 0 - EVENING</v>
      </c>
      <c r="BY24" s="69" t="str">
        <f t="shared" si="53"/>
        <v xml:space="preserve">41278 - 0 - </v>
      </c>
      <c r="BZ24" s="70">
        <f>VLOOKUP(E24,'Répartition salles'!$C:$R,15,FALSE)</f>
        <v>0</v>
      </c>
      <c r="CA24" s="69" t="str">
        <f t="shared" si="54"/>
        <v>41278 - 0 - AM</v>
      </c>
      <c r="CB24" s="69" t="str">
        <f t="shared" si="55"/>
        <v>41278 - 0 - PM</v>
      </c>
      <c r="CC24" s="69" t="str">
        <f t="shared" si="56"/>
        <v>41278 - 0 - EVENING</v>
      </c>
      <c r="CD24" s="69" t="str">
        <f t="shared" si="57"/>
        <v xml:space="preserve">41278 - 0 - </v>
      </c>
      <c r="CE24" s="70">
        <f>VLOOKUP(E24,'Répartition salles'!$C:$R,16,FALSE)</f>
        <v>0</v>
      </c>
      <c r="CF24" s="69" t="str">
        <f t="shared" si="58"/>
        <v>41278 - 0 - AM</v>
      </c>
      <c r="CG24" s="69" t="str">
        <f t="shared" si="59"/>
        <v>41278 - 0 - PM</v>
      </c>
      <c r="CH24" s="69" t="str">
        <f t="shared" si="60"/>
        <v>41278 - 0 - EVENING</v>
      </c>
      <c r="CI24" s="69" t="str">
        <f t="shared" si="61"/>
        <v xml:space="preserve">41278 - 0 - </v>
      </c>
      <c r="CJ24" s="126" t="str">
        <f t="shared" si="62"/>
        <v>ACT</v>
      </c>
    </row>
    <row r="25" spans="1:88" ht="12.75" customHeight="1">
      <c r="A25" s="116">
        <v>1750994</v>
      </c>
      <c r="B25" s="116">
        <v>2963955</v>
      </c>
      <c r="C25" s="116" t="s">
        <v>23</v>
      </c>
      <c r="D25" s="117" t="s">
        <v>623</v>
      </c>
      <c r="E25" s="111" t="s">
        <v>81</v>
      </c>
      <c r="F25" s="112" t="s">
        <v>16</v>
      </c>
      <c r="G25" s="113">
        <v>0.58333333333333337</v>
      </c>
      <c r="H25" s="113">
        <v>0.875</v>
      </c>
      <c r="I25" s="114">
        <v>41280</v>
      </c>
      <c r="J25" s="116" t="s">
        <v>8</v>
      </c>
      <c r="K25" s="116" t="s">
        <v>9</v>
      </c>
      <c r="L25" s="118" t="s">
        <v>622</v>
      </c>
      <c r="N25" s="42" t="str">
        <f t="shared" si="0"/>
        <v/>
      </c>
      <c r="O25" s="42" t="str">
        <f t="shared" si="1"/>
        <v>PM</v>
      </c>
      <c r="P25" s="42" t="str">
        <f t="shared" si="2"/>
        <v>EVENING</v>
      </c>
      <c r="Q25" s="42" t="str">
        <f t="shared" si="3"/>
        <v/>
      </c>
      <c r="R25" s="42" t="str">
        <f t="shared" si="4"/>
        <v>vendredi</v>
      </c>
      <c r="S25" s="42">
        <f t="shared" si="5"/>
        <v>6</v>
      </c>
      <c r="T25" s="42">
        <f t="shared" si="6"/>
        <v>1</v>
      </c>
      <c r="U25" s="42" t="str">
        <f t="shared" si="7"/>
        <v>week</v>
      </c>
      <c r="V25" s="43" t="str">
        <f t="shared" si="8"/>
        <v>week - Le Pont de Sully B (0)</v>
      </c>
      <c r="W25" s="43" t="str">
        <f t="shared" si="9"/>
        <v xml:space="preserve">1 - week - Le Pont de Sully B (0) - </v>
      </c>
      <c r="X25" s="43" t="str">
        <f t="shared" si="10"/>
        <v>1 - week - Le Pont de Sully B (0) - PM</v>
      </c>
      <c r="Y25" s="43" t="str">
        <f t="shared" si="11"/>
        <v>1 - week - Le Pont de Sully B (0) - EVENING</v>
      </c>
      <c r="Z25" s="43" t="str">
        <f t="shared" si="12"/>
        <v xml:space="preserve">1 - week - Le Pont de Sully B (0) - </v>
      </c>
      <c r="AA25" s="43" t="str">
        <f t="shared" si="13"/>
        <v xml:space="preserve">41280 - Le Pont de Sully B (0) - </v>
      </c>
      <c r="AB25" s="43" t="str">
        <f t="shared" si="14"/>
        <v>41280 - Le Pont de Sully B (0) - PM</v>
      </c>
      <c r="AC25" s="43" t="str">
        <f t="shared" si="15"/>
        <v>41280 - Le Pont de Sully B (0) - EVENING</v>
      </c>
      <c r="AD25" s="43" t="str">
        <f t="shared" si="16"/>
        <v xml:space="preserve">41280 - Le Pont de Sully B (0) - </v>
      </c>
      <c r="AE25" s="42" t="str">
        <f t="shared" si="17"/>
        <v>ACT</v>
      </c>
      <c r="AF25" s="11"/>
      <c r="AG25" s="70" t="str">
        <f>VLOOKUP(E25,'Répartition salles'!$C:$R,6,FALSE)</f>
        <v>Pont de Sully B</v>
      </c>
      <c r="AH25" s="69" t="str">
        <f t="shared" si="18"/>
        <v xml:space="preserve">41280 - Pont de Sully B - </v>
      </c>
      <c r="AI25" s="69" t="str">
        <f t="shared" si="19"/>
        <v>41280 - Pont de Sully B - PM</v>
      </c>
      <c r="AJ25" s="69" t="str">
        <f t="shared" si="20"/>
        <v>41280 - Pont de Sully B - EVENING</v>
      </c>
      <c r="AK25" s="69" t="str">
        <f t="shared" si="21"/>
        <v xml:space="preserve">41280 - Pont de Sully B - </v>
      </c>
      <c r="AL25" s="70">
        <f>VLOOKUP(E25,'Répartition salles'!$C:$R,7,FALSE)</f>
        <v>0</v>
      </c>
      <c r="AM25" s="69" t="str">
        <f t="shared" si="22"/>
        <v xml:space="preserve">41280 - 0 - </v>
      </c>
      <c r="AN25" s="69" t="str">
        <f t="shared" si="23"/>
        <v>41280 - 0 - PM</v>
      </c>
      <c r="AO25" s="69" t="str">
        <f t="shared" si="24"/>
        <v>41280 - 0 - EVENING</v>
      </c>
      <c r="AP25" s="69" t="str">
        <f t="shared" si="25"/>
        <v xml:space="preserve">41280 - 0 - </v>
      </c>
      <c r="AQ25" s="70">
        <f>VLOOKUP(E25,'Répartition salles'!$C:$R,8,FALSE)</f>
        <v>0</v>
      </c>
      <c r="AR25" s="69" t="str">
        <f t="shared" si="26"/>
        <v xml:space="preserve">41280 - 0 - </v>
      </c>
      <c r="AS25" s="69" t="str">
        <f t="shared" si="27"/>
        <v>41280 - 0 - PM</v>
      </c>
      <c r="AT25" s="69" t="str">
        <f t="shared" si="28"/>
        <v>41280 - 0 - EVENING</v>
      </c>
      <c r="AU25" s="69" t="str">
        <f t="shared" si="29"/>
        <v xml:space="preserve">41280 - 0 - </v>
      </c>
      <c r="AV25" s="70">
        <f>VLOOKUP(E25,'Répartition salles'!$C:$R,9,FALSE)</f>
        <v>0</v>
      </c>
      <c r="AW25" s="69" t="str">
        <f t="shared" si="30"/>
        <v xml:space="preserve">41280 - 0 - </v>
      </c>
      <c r="AX25" s="69" t="str">
        <f t="shared" si="31"/>
        <v>41280 - 0 - PM</v>
      </c>
      <c r="AY25" s="69" t="str">
        <f t="shared" si="32"/>
        <v>41280 - 0 - EVENING</v>
      </c>
      <c r="AZ25" s="69" t="str">
        <f t="shared" si="33"/>
        <v xml:space="preserve">41280 - 0 - </v>
      </c>
      <c r="BA25" s="70">
        <f>VLOOKUP(E25,'Répartition salles'!$C:$R,10,FALSE)</f>
        <v>0</v>
      </c>
      <c r="BB25" s="69" t="str">
        <f t="shared" si="34"/>
        <v xml:space="preserve">41280 - 0 - </v>
      </c>
      <c r="BC25" s="69" t="str">
        <f t="shared" si="35"/>
        <v>41280 - 0 - PM</v>
      </c>
      <c r="BD25" s="69" t="str">
        <f t="shared" si="36"/>
        <v>41280 - 0 - EVENING</v>
      </c>
      <c r="BE25" s="69" t="str">
        <f t="shared" si="37"/>
        <v xml:space="preserve">41280 - 0 - </v>
      </c>
      <c r="BF25" s="70">
        <f>VLOOKUP(E25,'Répartition salles'!$C:$R,11,FALSE)</f>
        <v>0</v>
      </c>
      <c r="BG25" s="69" t="str">
        <f t="shared" si="38"/>
        <v xml:space="preserve">41280 - 0 - </v>
      </c>
      <c r="BH25" s="69" t="str">
        <f t="shared" si="39"/>
        <v>41280 - 0 - PM</v>
      </c>
      <c r="BI25" s="69" t="str">
        <f t="shared" si="40"/>
        <v>41280 - 0 - EVENING</v>
      </c>
      <c r="BJ25" s="69" t="str">
        <f t="shared" si="41"/>
        <v xml:space="preserve">41280 - 0 - </v>
      </c>
      <c r="BK25" s="70">
        <f>VLOOKUP(E25,'Répartition salles'!$C:$R,12,FALSE)</f>
        <v>0</v>
      </c>
      <c r="BL25" s="69" t="str">
        <f t="shared" si="42"/>
        <v xml:space="preserve">41280 - 0 - </v>
      </c>
      <c r="BM25" s="69" t="str">
        <f t="shared" si="43"/>
        <v>41280 - 0 - PM</v>
      </c>
      <c r="BN25" s="69" t="str">
        <f t="shared" si="44"/>
        <v>41280 - 0 - EVENING</v>
      </c>
      <c r="BO25" s="69" t="str">
        <f t="shared" si="45"/>
        <v xml:space="preserve">41280 - 0 - </v>
      </c>
      <c r="BP25" s="70">
        <f>VLOOKUP(E25,'Répartition salles'!$C:$R,13,FALSE)</f>
        <v>0</v>
      </c>
      <c r="BQ25" s="69" t="str">
        <f t="shared" si="46"/>
        <v xml:space="preserve">41280 - 0 - </v>
      </c>
      <c r="BR25" s="69" t="str">
        <f t="shared" si="47"/>
        <v>41280 - 0 - PM</v>
      </c>
      <c r="BS25" s="69" t="str">
        <f t="shared" si="48"/>
        <v>41280 - 0 - EVENING</v>
      </c>
      <c r="BT25" s="69" t="str">
        <f t="shared" si="49"/>
        <v xml:space="preserve">41280 - 0 - </v>
      </c>
      <c r="BU25" s="70">
        <f>VLOOKUP(E25,'Répartition salles'!$C:$R,14,FALSE)</f>
        <v>0</v>
      </c>
      <c r="BV25" s="69" t="str">
        <f t="shared" si="50"/>
        <v xml:space="preserve">41280 - 0 - </v>
      </c>
      <c r="BW25" s="69" t="str">
        <f t="shared" si="51"/>
        <v>41280 - 0 - PM</v>
      </c>
      <c r="BX25" s="69" t="str">
        <f t="shared" si="52"/>
        <v>41280 - 0 - EVENING</v>
      </c>
      <c r="BY25" s="69" t="str">
        <f t="shared" si="53"/>
        <v xml:space="preserve">41280 - 0 - </v>
      </c>
      <c r="BZ25" s="70">
        <f>VLOOKUP(E25,'Répartition salles'!$C:$R,15,FALSE)</f>
        <v>0</v>
      </c>
      <c r="CA25" s="69" t="str">
        <f t="shared" si="54"/>
        <v xml:space="preserve">41280 - 0 - </v>
      </c>
      <c r="CB25" s="69" t="str">
        <f t="shared" si="55"/>
        <v>41280 - 0 - PM</v>
      </c>
      <c r="CC25" s="69" t="str">
        <f t="shared" si="56"/>
        <v>41280 - 0 - EVENING</v>
      </c>
      <c r="CD25" s="69" t="str">
        <f t="shared" si="57"/>
        <v xml:space="preserve">41280 - 0 - </v>
      </c>
      <c r="CE25" s="70">
        <f>VLOOKUP(E25,'Répartition salles'!$C:$R,16,FALSE)</f>
        <v>0</v>
      </c>
      <c r="CF25" s="69" t="str">
        <f t="shared" si="58"/>
        <v xml:space="preserve">41280 - 0 - </v>
      </c>
      <c r="CG25" s="69" t="str">
        <f t="shared" si="59"/>
        <v>41280 - 0 - PM</v>
      </c>
      <c r="CH25" s="69" t="str">
        <f t="shared" si="60"/>
        <v>41280 - 0 - EVENING</v>
      </c>
      <c r="CI25" s="69" t="str">
        <f t="shared" si="61"/>
        <v xml:space="preserve">41280 - 0 - </v>
      </c>
      <c r="CJ25" s="126" t="str">
        <f t="shared" si="62"/>
        <v>ACT</v>
      </c>
    </row>
    <row r="26" spans="1:88" ht="12.75" customHeight="1">
      <c r="A26" s="116">
        <v>1750994</v>
      </c>
      <c r="B26" s="116">
        <v>2963998</v>
      </c>
      <c r="C26" s="116" t="s">
        <v>31</v>
      </c>
      <c r="D26" s="117" t="s">
        <v>624</v>
      </c>
      <c r="E26" s="137" t="s">
        <v>53</v>
      </c>
      <c r="F26" s="112" t="s">
        <v>16</v>
      </c>
      <c r="G26" s="113">
        <v>0.33333333333333331</v>
      </c>
      <c r="H26" s="113">
        <v>0.75</v>
      </c>
      <c r="I26" s="114">
        <v>41280</v>
      </c>
      <c r="J26" s="116" t="s">
        <v>8</v>
      </c>
      <c r="K26" s="116" t="s">
        <v>9</v>
      </c>
      <c r="L26" s="118" t="s">
        <v>622</v>
      </c>
      <c r="N26" s="42" t="str">
        <f t="shared" si="0"/>
        <v>AM</v>
      </c>
      <c r="O26" s="42" t="str">
        <f t="shared" si="1"/>
        <v>PM</v>
      </c>
      <c r="P26" s="42" t="str">
        <f t="shared" si="2"/>
        <v/>
      </c>
      <c r="Q26" s="42" t="str">
        <f t="shared" si="3"/>
        <v/>
      </c>
      <c r="R26" s="42" t="str">
        <f t="shared" si="4"/>
        <v>vendredi</v>
      </c>
      <c r="S26" s="42">
        <f t="shared" si="5"/>
        <v>6</v>
      </c>
      <c r="T26" s="42">
        <f t="shared" si="6"/>
        <v>1</v>
      </c>
      <c r="U26" s="42" t="str">
        <f t="shared" si="7"/>
        <v>week</v>
      </c>
      <c r="V26" s="43" t="str">
        <f t="shared" si="8"/>
        <v>week - La Seine (0)</v>
      </c>
      <c r="W26" s="43" t="str">
        <f t="shared" si="9"/>
        <v>1 - week - La Seine (0) - AM</v>
      </c>
      <c r="X26" s="43" t="str">
        <f t="shared" si="10"/>
        <v>1 - week - La Seine (0) - PM</v>
      </c>
      <c r="Y26" s="43" t="str">
        <f t="shared" si="11"/>
        <v xml:space="preserve">1 - week - La Seine (0) - </v>
      </c>
      <c r="Z26" s="43" t="str">
        <f t="shared" si="12"/>
        <v xml:space="preserve">1 - week - La Seine (0) - </v>
      </c>
      <c r="AA26" s="43" t="str">
        <f t="shared" si="13"/>
        <v>41280 - La Seine (0) - AM</v>
      </c>
      <c r="AB26" s="43" t="str">
        <f t="shared" si="14"/>
        <v>41280 - La Seine (0) - PM</v>
      </c>
      <c r="AC26" s="43" t="str">
        <f t="shared" si="15"/>
        <v xml:space="preserve">41280 - La Seine (0) - </v>
      </c>
      <c r="AD26" s="43" t="str">
        <f t="shared" si="16"/>
        <v xml:space="preserve">41280 - La Seine (0) - </v>
      </c>
      <c r="AE26" s="42" t="str">
        <f t="shared" si="17"/>
        <v>ACT</v>
      </c>
      <c r="AF26" s="11"/>
      <c r="AG26" s="70" t="str">
        <f>VLOOKUP(E26,'Répartition salles'!$C:$R,6,FALSE)</f>
        <v>Seine A</v>
      </c>
      <c r="AH26" s="69" t="str">
        <f t="shared" si="18"/>
        <v>41280 - Seine A - AM</v>
      </c>
      <c r="AI26" s="69" t="str">
        <f t="shared" si="19"/>
        <v>41280 - Seine A - PM</v>
      </c>
      <c r="AJ26" s="69" t="str">
        <f t="shared" si="20"/>
        <v xml:space="preserve">41280 - Seine A - </v>
      </c>
      <c r="AK26" s="69" t="str">
        <f t="shared" si="21"/>
        <v xml:space="preserve">41280 - Seine A - </v>
      </c>
      <c r="AL26" s="70" t="str">
        <f>VLOOKUP(E26,'Répartition salles'!$C:$R,7,FALSE)</f>
        <v>Seine B</v>
      </c>
      <c r="AM26" s="69" t="str">
        <f t="shared" si="22"/>
        <v>41280 - Seine B - AM</v>
      </c>
      <c r="AN26" s="69" t="str">
        <f t="shared" si="23"/>
        <v>41280 - Seine B - PM</v>
      </c>
      <c r="AO26" s="69" t="str">
        <f t="shared" si="24"/>
        <v xml:space="preserve">41280 - Seine B - </v>
      </c>
      <c r="AP26" s="69" t="str">
        <f t="shared" si="25"/>
        <v xml:space="preserve">41280 - Seine B - </v>
      </c>
      <c r="AQ26" s="70" t="str">
        <f>VLOOKUP(E26,'Répartition salles'!$C:$R,8,FALSE)</f>
        <v>Seine C</v>
      </c>
      <c r="AR26" s="69" t="str">
        <f t="shared" si="26"/>
        <v>41280 - Seine C - AM</v>
      </c>
      <c r="AS26" s="69" t="str">
        <f t="shared" si="27"/>
        <v>41280 - Seine C - PM</v>
      </c>
      <c r="AT26" s="69" t="str">
        <f t="shared" si="28"/>
        <v xml:space="preserve">41280 - Seine C - </v>
      </c>
      <c r="AU26" s="69" t="str">
        <f t="shared" si="29"/>
        <v xml:space="preserve">41280 - Seine C - </v>
      </c>
      <c r="AV26" s="70">
        <f>VLOOKUP(E26,'Répartition salles'!$C:$R,9,FALSE)</f>
        <v>0</v>
      </c>
      <c r="AW26" s="69" t="str">
        <f t="shared" si="30"/>
        <v>41280 - 0 - AM</v>
      </c>
      <c r="AX26" s="69" t="str">
        <f t="shared" si="31"/>
        <v>41280 - 0 - PM</v>
      </c>
      <c r="AY26" s="69" t="str">
        <f t="shared" si="32"/>
        <v xml:space="preserve">41280 - 0 - </v>
      </c>
      <c r="AZ26" s="69" t="str">
        <f t="shared" si="33"/>
        <v xml:space="preserve">41280 - 0 - </v>
      </c>
      <c r="BA26" s="70">
        <f>VLOOKUP(E26,'Répartition salles'!$C:$R,10,FALSE)</f>
        <v>0</v>
      </c>
      <c r="BB26" s="69" t="str">
        <f t="shared" si="34"/>
        <v>41280 - 0 - AM</v>
      </c>
      <c r="BC26" s="69" t="str">
        <f t="shared" si="35"/>
        <v>41280 - 0 - PM</v>
      </c>
      <c r="BD26" s="69" t="str">
        <f t="shared" si="36"/>
        <v xml:space="preserve">41280 - 0 - </v>
      </c>
      <c r="BE26" s="69" t="str">
        <f t="shared" si="37"/>
        <v xml:space="preserve">41280 - 0 - </v>
      </c>
      <c r="BF26" s="70">
        <f>VLOOKUP(E26,'Répartition salles'!$C:$R,11,FALSE)</f>
        <v>0</v>
      </c>
      <c r="BG26" s="69" t="str">
        <f t="shared" si="38"/>
        <v>41280 - 0 - AM</v>
      </c>
      <c r="BH26" s="69" t="str">
        <f t="shared" si="39"/>
        <v>41280 - 0 - PM</v>
      </c>
      <c r="BI26" s="69" t="str">
        <f t="shared" si="40"/>
        <v xml:space="preserve">41280 - 0 - </v>
      </c>
      <c r="BJ26" s="69" t="str">
        <f t="shared" si="41"/>
        <v xml:space="preserve">41280 - 0 - </v>
      </c>
      <c r="BK26" s="70">
        <f>VLOOKUP(E26,'Répartition salles'!$C:$R,12,FALSE)</f>
        <v>0</v>
      </c>
      <c r="BL26" s="69" t="str">
        <f t="shared" si="42"/>
        <v>41280 - 0 - AM</v>
      </c>
      <c r="BM26" s="69" t="str">
        <f t="shared" si="43"/>
        <v>41280 - 0 - PM</v>
      </c>
      <c r="BN26" s="69" t="str">
        <f t="shared" si="44"/>
        <v xml:space="preserve">41280 - 0 - </v>
      </c>
      <c r="BO26" s="69" t="str">
        <f t="shared" si="45"/>
        <v xml:space="preserve">41280 - 0 - </v>
      </c>
      <c r="BP26" s="70">
        <f>VLOOKUP(E26,'Répartition salles'!$C:$R,13,FALSE)</f>
        <v>0</v>
      </c>
      <c r="BQ26" s="69" t="str">
        <f t="shared" si="46"/>
        <v>41280 - 0 - AM</v>
      </c>
      <c r="BR26" s="69" t="str">
        <f t="shared" si="47"/>
        <v>41280 - 0 - PM</v>
      </c>
      <c r="BS26" s="69" t="str">
        <f t="shared" si="48"/>
        <v xml:space="preserve">41280 - 0 - </v>
      </c>
      <c r="BT26" s="69" t="str">
        <f t="shared" si="49"/>
        <v xml:space="preserve">41280 - 0 - </v>
      </c>
      <c r="BU26" s="70">
        <f>VLOOKUP(E26,'Répartition salles'!$C:$R,14,FALSE)</f>
        <v>0</v>
      </c>
      <c r="BV26" s="69" t="str">
        <f t="shared" si="50"/>
        <v>41280 - 0 - AM</v>
      </c>
      <c r="BW26" s="69" t="str">
        <f t="shared" si="51"/>
        <v>41280 - 0 - PM</v>
      </c>
      <c r="BX26" s="69" t="str">
        <f t="shared" si="52"/>
        <v xml:space="preserve">41280 - 0 - </v>
      </c>
      <c r="BY26" s="69" t="str">
        <f t="shared" si="53"/>
        <v xml:space="preserve">41280 - 0 - </v>
      </c>
      <c r="BZ26" s="70">
        <f>VLOOKUP(E26,'Répartition salles'!$C:$R,15,FALSE)</f>
        <v>0</v>
      </c>
      <c r="CA26" s="69" t="str">
        <f t="shared" si="54"/>
        <v>41280 - 0 - AM</v>
      </c>
      <c r="CB26" s="69" t="str">
        <f t="shared" si="55"/>
        <v>41280 - 0 - PM</v>
      </c>
      <c r="CC26" s="69" t="str">
        <f t="shared" si="56"/>
        <v xml:space="preserve">41280 - 0 - </v>
      </c>
      <c r="CD26" s="69" t="str">
        <f t="shared" si="57"/>
        <v xml:space="preserve">41280 - 0 - </v>
      </c>
      <c r="CE26" s="70">
        <f>VLOOKUP(E26,'Répartition salles'!$C:$R,16,FALSE)</f>
        <v>0</v>
      </c>
      <c r="CF26" s="69" t="str">
        <f t="shared" si="58"/>
        <v>41280 - 0 - AM</v>
      </c>
      <c r="CG26" s="69" t="str">
        <f t="shared" si="59"/>
        <v>41280 - 0 - PM</v>
      </c>
      <c r="CH26" s="69" t="str">
        <f t="shared" si="60"/>
        <v xml:space="preserve">41280 - 0 - </v>
      </c>
      <c r="CI26" s="69" t="str">
        <f t="shared" si="61"/>
        <v xml:space="preserve">41280 - 0 - </v>
      </c>
      <c r="CJ26" s="126" t="str">
        <f t="shared" si="62"/>
        <v>ACT</v>
      </c>
    </row>
    <row r="27" spans="1:88" ht="12.75" customHeight="1">
      <c r="A27" s="116">
        <v>1750994</v>
      </c>
      <c r="B27" s="116">
        <v>2964065</v>
      </c>
      <c r="C27" s="116" t="s">
        <v>25</v>
      </c>
      <c r="D27" s="117" t="s">
        <v>625</v>
      </c>
      <c r="E27" s="111" t="s">
        <v>77</v>
      </c>
      <c r="F27" s="112" t="s">
        <v>16</v>
      </c>
      <c r="G27" s="113">
        <v>0.71875</v>
      </c>
      <c r="H27" s="113">
        <v>0.76041666666666663</v>
      </c>
      <c r="I27" s="114">
        <v>41281</v>
      </c>
      <c r="J27" s="116" t="s">
        <v>8</v>
      </c>
      <c r="K27" s="116" t="s">
        <v>9</v>
      </c>
      <c r="L27" s="118" t="s">
        <v>622</v>
      </c>
      <c r="N27" s="42" t="str">
        <f t="shared" si="0"/>
        <v/>
      </c>
      <c r="O27" s="42" t="str">
        <f t="shared" si="1"/>
        <v>PM</v>
      </c>
      <c r="P27" s="42" t="str">
        <f t="shared" si="2"/>
        <v/>
      </c>
      <c r="Q27" s="42" t="str">
        <f t="shared" si="3"/>
        <v/>
      </c>
      <c r="R27" s="42" t="str">
        <f t="shared" si="4"/>
        <v>samedi</v>
      </c>
      <c r="S27" s="42">
        <f t="shared" si="5"/>
        <v>7</v>
      </c>
      <c r="T27" s="42">
        <f t="shared" si="6"/>
        <v>1</v>
      </c>
      <c r="U27" s="42" t="str">
        <f t="shared" si="7"/>
        <v>weekend</v>
      </c>
      <c r="V27" s="43" t="str">
        <f t="shared" si="8"/>
        <v>weekend - Le Pont des Arts B (0)</v>
      </c>
      <c r="W27" s="43" t="str">
        <f t="shared" si="9"/>
        <v xml:space="preserve">1 - weekend - Le Pont des Arts B (0) - </v>
      </c>
      <c r="X27" s="43" t="str">
        <f t="shared" si="10"/>
        <v>1 - weekend - Le Pont des Arts B (0) - PM</v>
      </c>
      <c r="Y27" s="43" t="str">
        <f t="shared" si="11"/>
        <v xml:space="preserve">1 - weekend - Le Pont des Arts B (0) - </v>
      </c>
      <c r="Z27" s="43" t="str">
        <f t="shared" si="12"/>
        <v xml:space="preserve">1 - weekend - Le Pont des Arts B (0) - </v>
      </c>
      <c r="AA27" s="43" t="str">
        <f t="shared" si="13"/>
        <v xml:space="preserve">41281 - Le Pont des Arts B (0) - </v>
      </c>
      <c r="AB27" s="43" t="str">
        <f t="shared" si="14"/>
        <v>41281 - Le Pont des Arts B (0) - PM</v>
      </c>
      <c r="AC27" s="43" t="str">
        <f t="shared" si="15"/>
        <v xml:space="preserve">41281 - Le Pont des Arts B (0) - </v>
      </c>
      <c r="AD27" s="43" t="str">
        <f t="shared" si="16"/>
        <v xml:space="preserve">41281 - Le Pont des Arts B (0) - </v>
      </c>
      <c r="AE27" s="42" t="str">
        <f t="shared" si="17"/>
        <v>ACT</v>
      </c>
      <c r="AF27" s="11"/>
      <c r="AG27" s="70" t="str">
        <f>VLOOKUP(E27,'Répartition salles'!$C:$R,6,FALSE)</f>
        <v>Pont des Arts B</v>
      </c>
      <c r="AH27" s="69" t="str">
        <f t="shared" si="18"/>
        <v xml:space="preserve">41281 - Pont des Arts B - </v>
      </c>
      <c r="AI27" s="69" t="str">
        <f t="shared" si="19"/>
        <v>41281 - Pont des Arts B - PM</v>
      </c>
      <c r="AJ27" s="69" t="str">
        <f t="shared" si="20"/>
        <v xml:space="preserve">41281 - Pont des Arts B - </v>
      </c>
      <c r="AK27" s="69" t="str">
        <f t="shared" si="21"/>
        <v xml:space="preserve">41281 - Pont des Arts B - </v>
      </c>
      <c r="AL27" s="70">
        <f>VLOOKUP(E27,'Répartition salles'!$C:$R,7,FALSE)</f>
        <v>0</v>
      </c>
      <c r="AM27" s="69" t="str">
        <f t="shared" si="22"/>
        <v xml:space="preserve">41281 - 0 - </v>
      </c>
      <c r="AN27" s="69" t="str">
        <f t="shared" si="23"/>
        <v>41281 - 0 - PM</v>
      </c>
      <c r="AO27" s="69" t="str">
        <f t="shared" si="24"/>
        <v xml:space="preserve">41281 - 0 - </v>
      </c>
      <c r="AP27" s="69" t="str">
        <f t="shared" si="25"/>
        <v xml:space="preserve">41281 - 0 - </v>
      </c>
      <c r="AQ27" s="70">
        <f>VLOOKUP(E27,'Répartition salles'!$C:$R,8,FALSE)</f>
        <v>0</v>
      </c>
      <c r="AR27" s="69" t="str">
        <f t="shared" si="26"/>
        <v xml:space="preserve">41281 - 0 - </v>
      </c>
      <c r="AS27" s="69" t="str">
        <f t="shared" si="27"/>
        <v>41281 - 0 - PM</v>
      </c>
      <c r="AT27" s="69" t="str">
        <f t="shared" si="28"/>
        <v xml:space="preserve">41281 - 0 - </v>
      </c>
      <c r="AU27" s="69" t="str">
        <f t="shared" si="29"/>
        <v xml:space="preserve">41281 - 0 - </v>
      </c>
      <c r="AV27" s="70">
        <f>VLOOKUP(E27,'Répartition salles'!$C:$R,9,FALSE)</f>
        <v>0</v>
      </c>
      <c r="AW27" s="69" t="str">
        <f t="shared" si="30"/>
        <v xml:space="preserve">41281 - 0 - </v>
      </c>
      <c r="AX27" s="69" t="str">
        <f t="shared" si="31"/>
        <v>41281 - 0 - PM</v>
      </c>
      <c r="AY27" s="69" t="str">
        <f t="shared" si="32"/>
        <v xml:space="preserve">41281 - 0 - </v>
      </c>
      <c r="AZ27" s="69" t="str">
        <f t="shared" si="33"/>
        <v xml:space="preserve">41281 - 0 - </v>
      </c>
      <c r="BA27" s="70">
        <f>VLOOKUP(E27,'Répartition salles'!$C:$R,10,FALSE)</f>
        <v>0</v>
      </c>
      <c r="BB27" s="69" t="str">
        <f t="shared" si="34"/>
        <v xml:space="preserve">41281 - 0 - </v>
      </c>
      <c r="BC27" s="69" t="str">
        <f t="shared" si="35"/>
        <v>41281 - 0 - PM</v>
      </c>
      <c r="BD27" s="69" t="str">
        <f t="shared" si="36"/>
        <v xml:space="preserve">41281 - 0 - </v>
      </c>
      <c r="BE27" s="69" t="str">
        <f t="shared" si="37"/>
        <v xml:space="preserve">41281 - 0 - </v>
      </c>
      <c r="BF27" s="70">
        <f>VLOOKUP(E27,'Répartition salles'!$C:$R,11,FALSE)</f>
        <v>0</v>
      </c>
      <c r="BG27" s="69" t="str">
        <f t="shared" si="38"/>
        <v xml:space="preserve">41281 - 0 - </v>
      </c>
      <c r="BH27" s="69" t="str">
        <f t="shared" si="39"/>
        <v>41281 - 0 - PM</v>
      </c>
      <c r="BI27" s="69" t="str">
        <f t="shared" si="40"/>
        <v xml:space="preserve">41281 - 0 - </v>
      </c>
      <c r="BJ27" s="69" t="str">
        <f t="shared" si="41"/>
        <v xml:space="preserve">41281 - 0 - </v>
      </c>
      <c r="BK27" s="70">
        <f>VLOOKUP(E27,'Répartition salles'!$C:$R,12,FALSE)</f>
        <v>0</v>
      </c>
      <c r="BL27" s="69" t="str">
        <f t="shared" si="42"/>
        <v xml:space="preserve">41281 - 0 - </v>
      </c>
      <c r="BM27" s="69" t="str">
        <f t="shared" si="43"/>
        <v>41281 - 0 - PM</v>
      </c>
      <c r="BN27" s="69" t="str">
        <f t="shared" si="44"/>
        <v xml:space="preserve">41281 - 0 - </v>
      </c>
      <c r="BO27" s="69" t="str">
        <f t="shared" si="45"/>
        <v xml:space="preserve">41281 - 0 - </v>
      </c>
      <c r="BP27" s="70">
        <f>VLOOKUP(E27,'Répartition salles'!$C:$R,13,FALSE)</f>
        <v>0</v>
      </c>
      <c r="BQ27" s="69" t="str">
        <f t="shared" si="46"/>
        <v xml:space="preserve">41281 - 0 - </v>
      </c>
      <c r="BR27" s="69" t="str">
        <f t="shared" si="47"/>
        <v>41281 - 0 - PM</v>
      </c>
      <c r="BS27" s="69" t="str">
        <f t="shared" si="48"/>
        <v xml:space="preserve">41281 - 0 - </v>
      </c>
      <c r="BT27" s="69" t="str">
        <f t="shared" si="49"/>
        <v xml:space="preserve">41281 - 0 - </v>
      </c>
      <c r="BU27" s="70">
        <f>VLOOKUP(E27,'Répartition salles'!$C:$R,14,FALSE)</f>
        <v>0</v>
      </c>
      <c r="BV27" s="69" t="str">
        <f t="shared" si="50"/>
        <v xml:space="preserve">41281 - 0 - </v>
      </c>
      <c r="BW27" s="69" t="str">
        <f t="shared" si="51"/>
        <v>41281 - 0 - PM</v>
      </c>
      <c r="BX27" s="69" t="str">
        <f t="shared" si="52"/>
        <v xml:space="preserve">41281 - 0 - </v>
      </c>
      <c r="BY27" s="69" t="str">
        <f t="shared" si="53"/>
        <v xml:space="preserve">41281 - 0 - </v>
      </c>
      <c r="BZ27" s="70">
        <f>VLOOKUP(E27,'Répartition salles'!$C:$R,15,FALSE)</f>
        <v>0</v>
      </c>
      <c r="CA27" s="69" t="str">
        <f t="shared" si="54"/>
        <v xml:space="preserve">41281 - 0 - </v>
      </c>
      <c r="CB27" s="69" t="str">
        <f t="shared" si="55"/>
        <v>41281 - 0 - PM</v>
      </c>
      <c r="CC27" s="69" t="str">
        <f t="shared" si="56"/>
        <v xml:space="preserve">41281 - 0 - </v>
      </c>
      <c r="CD27" s="69" t="str">
        <f t="shared" si="57"/>
        <v xml:space="preserve">41281 - 0 - </v>
      </c>
      <c r="CE27" s="70">
        <f>VLOOKUP(E27,'Répartition salles'!$C:$R,16,FALSE)</f>
        <v>0</v>
      </c>
      <c r="CF27" s="69" t="str">
        <f t="shared" si="58"/>
        <v xml:space="preserve">41281 - 0 - </v>
      </c>
      <c r="CG27" s="69" t="str">
        <f t="shared" si="59"/>
        <v>41281 - 0 - PM</v>
      </c>
      <c r="CH27" s="69" t="str">
        <f t="shared" si="60"/>
        <v xml:space="preserve">41281 - 0 - </v>
      </c>
      <c r="CI27" s="69" t="str">
        <f t="shared" si="61"/>
        <v xml:space="preserve">41281 - 0 - </v>
      </c>
      <c r="CJ27" s="126" t="str">
        <f t="shared" si="62"/>
        <v>ACT</v>
      </c>
    </row>
    <row r="28" spans="1:88" ht="12.75" customHeight="1">
      <c r="A28" s="116">
        <v>1750994</v>
      </c>
      <c r="B28" s="116">
        <v>2964075</v>
      </c>
      <c r="C28" s="116" t="s">
        <v>25</v>
      </c>
      <c r="D28" s="117" t="s">
        <v>625</v>
      </c>
      <c r="E28" s="111" t="s">
        <v>115</v>
      </c>
      <c r="F28" s="112" t="s">
        <v>16</v>
      </c>
      <c r="G28" s="113">
        <v>0.71875</v>
      </c>
      <c r="H28" s="113">
        <v>0.76041666666666663</v>
      </c>
      <c r="I28" s="114">
        <v>41281</v>
      </c>
      <c r="J28" s="116" t="s">
        <v>8</v>
      </c>
      <c r="K28" s="116" t="s">
        <v>9</v>
      </c>
      <c r="L28" s="118" t="s">
        <v>622</v>
      </c>
      <c r="N28" s="42" t="str">
        <f t="shared" si="0"/>
        <v/>
      </c>
      <c r="O28" s="42" t="str">
        <f t="shared" si="1"/>
        <v>PM</v>
      </c>
      <c r="P28" s="42" t="str">
        <f t="shared" si="2"/>
        <v/>
      </c>
      <c r="Q28" s="42" t="str">
        <f t="shared" si="3"/>
        <v/>
      </c>
      <c r="R28" s="42" t="str">
        <f t="shared" si="4"/>
        <v>samedi</v>
      </c>
      <c r="S28" s="42">
        <f t="shared" si="5"/>
        <v>7</v>
      </c>
      <c r="T28" s="42">
        <f t="shared" si="6"/>
        <v>1</v>
      </c>
      <c r="U28" s="42" t="str">
        <f t="shared" si="7"/>
        <v>weekend</v>
      </c>
      <c r="V28" s="43" t="str">
        <f t="shared" si="8"/>
        <v>weekend - Le Pont des Arts A (0)</v>
      </c>
      <c r="W28" s="43" t="str">
        <f t="shared" si="9"/>
        <v xml:space="preserve">1 - weekend - Le Pont des Arts A (0) - </v>
      </c>
      <c r="X28" s="43" t="str">
        <f t="shared" si="10"/>
        <v>1 - weekend - Le Pont des Arts A (0) - PM</v>
      </c>
      <c r="Y28" s="43" t="str">
        <f t="shared" si="11"/>
        <v xml:space="preserve">1 - weekend - Le Pont des Arts A (0) - </v>
      </c>
      <c r="Z28" s="43" t="str">
        <f t="shared" si="12"/>
        <v xml:space="preserve">1 - weekend - Le Pont des Arts A (0) - </v>
      </c>
      <c r="AA28" s="43" t="str">
        <f t="shared" si="13"/>
        <v xml:space="preserve">41281 - Le Pont des Arts A (0) - </v>
      </c>
      <c r="AB28" s="43" t="str">
        <f t="shared" si="14"/>
        <v>41281 - Le Pont des Arts A (0) - PM</v>
      </c>
      <c r="AC28" s="43" t="str">
        <f t="shared" si="15"/>
        <v xml:space="preserve">41281 - Le Pont des Arts A (0) - </v>
      </c>
      <c r="AD28" s="43" t="str">
        <f t="shared" si="16"/>
        <v xml:space="preserve">41281 - Le Pont des Arts A (0) - </v>
      </c>
      <c r="AE28" s="42" t="str">
        <f t="shared" si="17"/>
        <v>ACT</v>
      </c>
      <c r="AF28" s="11"/>
      <c r="AG28" s="70" t="str">
        <f>VLOOKUP(E28,'Répartition salles'!$C:$R,6,FALSE)</f>
        <v>Pont des Arts A</v>
      </c>
      <c r="AH28" s="69" t="str">
        <f t="shared" si="18"/>
        <v xml:space="preserve">41281 - Pont des Arts A - </v>
      </c>
      <c r="AI28" s="69" t="str">
        <f t="shared" si="19"/>
        <v>41281 - Pont des Arts A - PM</v>
      </c>
      <c r="AJ28" s="69" t="str">
        <f t="shared" si="20"/>
        <v xml:space="preserve">41281 - Pont des Arts A - </v>
      </c>
      <c r="AK28" s="69" t="str">
        <f t="shared" si="21"/>
        <v xml:space="preserve">41281 - Pont des Arts A - </v>
      </c>
      <c r="AL28" s="70">
        <f>VLOOKUP(E28,'Répartition salles'!$C:$R,7,FALSE)</f>
        <v>0</v>
      </c>
      <c r="AM28" s="69" t="str">
        <f t="shared" si="22"/>
        <v xml:space="preserve">41281 - 0 - </v>
      </c>
      <c r="AN28" s="69" t="str">
        <f t="shared" si="23"/>
        <v>41281 - 0 - PM</v>
      </c>
      <c r="AO28" s="69" t="str">
        <f t="shared" si="24"/>
        <v xml:space="preserve">41281 - 0 - </v>
      </c>
      <c r="AP28" s="69" t="str">
        <f t="shared" si="25"/>
        <v xml:space="preserve">41281 - 0 - </v>
      </c>
      <c r="AQ28" s="70">
        <f>VLOOKUP(E28,'Répartition salles'!$C:$R,8,FALSE)</f>
        <v>0</v>
      </c>
      <c r="AR28" s="69" t="str">
        <f t="shared" si="26"/>
        <v xml:space="preserve">41281 - 0 - </v>
      </c>
      <c r="AS28" s="69" t="str">
        <f t="shared" si="27"/>
        <v>41281 - 0 - PM</v>
      </c>
      <c r="AT28" s="69" t="str">
        <f t="shared" si="28"/>
        <v xml:space="preserve">41281 - 0 - </v>
      </c>
      <c r="AU28" s="69" t="str">
        <f t="shared" si="29"/>
        <v xml:space="preserve">41281 - 0 - </v>
      </c>
      <c r="AV28" s="70">
        <f>VLOOKUP(E28,'Répartition salles'!$C:$R,9,FALSE)</f>
        <v>0</v>
      </c>
      <c r="AW28" s="69" t="str">
        <f t="shared" si="30"/>
        <v xml:space="preserve">41281 - 0 - </v>
      </c>
      <c r="AX28" s="69" t="str">
        <f t="shared" si="31"/>
        <v>41281 - 0 - PM</v>
      </c>
      <c r="AY28" s="69" t="str">
        <f t="shared" si="32"/>
        <v xml:space="preserve">41281 - 0 - </v>
      </c>
      <c r="AZ28" s="69" t="str">
        <f t="shared" si="33"/>
        <v xml:space="preserve">41281 - 0 - </v>
      </c>
      <c r="BA28" s="70">
        <f>VLOOKUP(E28,'Répartition salles'!$C:$R,10,FALSE)</f>
        <v>0</v>
      </c>
      <c r="BB28" s="69" t="str">
        <f t="shared" si="34"/>
        <v xml:space="preserve">41281 - 0 - </v>
      </c>
      <c r="BC28" s="69" t="str">
        <f t="shared" si="35"/>
        <v>41281 - 0 - PM</v>
      </c>
      <c r="BD28" s="69" t="str">
        <f t="shared" si="36"/>
        <v xml:space="preserve">41281 - 0 - </v>
      </c>
      <c r="BE28" s="69" t="str">
        <f t="shared" si="37"/>
        <v xml:space="preserve">41281 - 0 - </v>
      </c>
      <c r="BF28" s="70">
        <f>VLOOKUP(E28,'Répartition salles'!$C:$R,11,FALSE)</f>
        <v>0</v>
      </c>
      <c r="BG28" s="69" t="str">
        <f t="shared" si="38"/>
        <v xml:space="preserve">41281 - 0 - </v>
      </c>
      <c r="BH28" s="69" t="str">
        <f t="shared" si="39"/>
        <v>41281 - 0 - PM</v>
      </c>
      <c r="BI28" s="69" t="str">
        <f t="shared" si="40"/>
        <v xml:space="preserve">41281 - 0 - </v>
      </c>
      <c r="BJ28" s="69" t="str">
        <f t="shared" si="41"/>
        <v xml:space="preserve">41281 - 0 - </v>
      </c>
      <c r="BK28" s="70">
        <f>VLOOKUP(E28,'Répartition salles'!$C:$R,12,FALSE)</f>
        <v>0</v>
      </c>
      <c r="BL28" s="69" t="str">
        <f t="shared" si="42"/>
        <v xml:space="preserve">41281 - 0 - </v>
      </c>
      <c r="BM28" s="69" t="str">
        <f t="shared" si="43"/>
        <v>41281 - 0 - PM</v>
      </c>
      <c r="BN28" s="69" t="str">
        <f t="shared" si="44"/>
        <v xml:space="preserve">41281 - 0 - </v>
      </c>
      <c r="BO28" s="69" t="str">
        <f t="shared" si="45"/>
        <v xml:space="preserve">41281 - 0 - </v>
      </c>
      <c r="BP28" s="70">
        <f>VLOOKUP(E28,'Répartition salles'!$C:$R,13,FALSE)</f>
        <v>0</v>
      </c>
      <c r="BQ28" s="69" t="str">
        <f t="shared" si="46"/>
        <v xml:space="preserve">41281 - 0 - </v>
      </c>
      <c r="BR28" s="69" t="str">
        <f t="shared" si="47"/>
        <v>41281 - 0 - PM</v>
      </c>
      <c r="BS28" s="69" t="str">
        <f t="shared" si="48"/>
        <v xml:space="preserve">41281 - 0 - </v>
      </c>
      <c r="BT28" s="69" t="str">
        <f t="shared" si="49"/>
        <v xml:space="preserve">41281 - 0 - </v>
      </c>
      <c r="BU28" s="70">
        <f>VLOOKUP(E28,'Répartition salles'!$C:$R,14,FALSE)</f>
        <v>0</v>
      </c>
      <c r="BV28" s="69" t="str">
        <f t="shared" si="50"/>
        <v xml:space="preserve">41281 - 0 - </v>
      </c>
      <c r="BW28" s="69" t="str">
        <f t="shared" si="51"/>
        <v>41281 - 0 - PM</v>
      </c>
      <c r="BX28" s="69" t="str">
        <f t="shared" si="52"/>
        <v xml:space="preserve">41281 - 0 - </v>
      </c>
      <c r="BY28" s="69" t="str">
        <f t="shared" si="53"/>
        <v xml:space="preserve">41281 - 0 - </v>
      </c>
      <c r="BZ28" s="70">
        <f>VLOOKUP(E28,'Répartition salles'!$C:$R,15,FALSE)</f>
        <v>0</v>
      </c>
      <c r="CA28" s="69" t="str">
        <f t="shared" si="54"/>
        <v xml:space="preserve">41281 - 0 - </v>
      </c>
      <c r="CB28" s="69" t="str">
        <f t="shared" si="55"/>
        <v>41281 - 0 - PM</v>
      </c>
      <c r="CC28" s="69" t="str">
        <f t="shared" si="56"/>
        <v xml:space="preserve">41281 - 0 - </v>
      </c>
      <c r="CD28" s="69" t="str">
        <f t="shared" si="57"/>
        <v xml:space="preserve">41281 - 0 - </v>
      </c>
      <c r="CE28" s="70">
        <f>VLOOKUP(E28,'Répartition salles'!$C:$R,16,FALSE)</f>
        <v>0</v>
      </c>
      <c r="CF28" s="69" t="str">
        <f t="shared" si="58"/>
        <v xml:space="preserve">41281 - 0 - </v>
      </c>
      <c r="CG28" s="69" t="str">
        <f t="shared" si="59"/>
        <v>41281 - 0 - PM</v>
      </c>
      <c r="CH28" s="69" t="str">
        <f t="shared" si="60"/>
        <v xml:space="preserve">41281 - 0 - </v>
      </c>
      <c r="CI28" s="69" t="str">
        <f t="shared" si="61"/>
        <v xml:space="preserve">41281 - 0 - </v>
      </c>
      <c r="CJ28" s="126" t="str">
        <f t="shared" si="62"/>
        <v>ACT</v>
      </c>
    </row>
    <row r="29" spans="1:88" ht="12.75" customHeight="1">
      <c r="A29" s="116">
        <v>1750994</v>
      </c>
      <c r="B29" s="116">
        <v>2964100</v>
      </c>
      <c r="C29" s="116" t="s">
        <v>25</v>
      </c>
      <c r="D29" s="117" t="s">
        <v>625</v>
      </c>
      <c r="E29" s="111" t="s">
        <v>73</v>
      </c>
      <c r="F29" s="112" t="s">
        <v>16</v>
      </c>
      <c r="G29" s="113">
        <v>0.71875</v>
      </c>
      <c r="H29" s="113">
        <v>0.76041666666666663</v>
      </c>
      <c r="I29" s="114">
        <v>41281</v>
      </c>
      <c r="J29" s="116" t="s">
        <v>8</v>
      </c>
      <c r="K29" s="116" t="s">
        <v>9</v>
      </c>
      <c r="L29" s="118" t="s">
        <v>622</v>
      </c>
      <c r="N29" s="42" t="str">
        <f t="shared" ref="N29:N39" si="63">IF($G29=N$8,"",IF(AND($G29&lt;$H29,N$7&lt;N$8,OR(AND($G29&gt;N$7,$G29&lt;=N$8),AND($H29&gt;N$7,$H29&lt;=N$8),AND($G29&lt;N$7,$H29&gt;N$8))),"AM",IF(AND($G29&lt;$H29,N$7&gt;N$8,OR(AND($G29&gt;N$7,$G29&lt;=N$8+1),AND($H29&gt;N$7,$H29&lt;=N$8+1),AND($G29&lt;N$7,$H29&gt;N$8+1))),"AM",IF(AND($G29&gt;$H29,N$7&lt;N$8,OR(AND($G29&gt;N$7,$G29&lt;=N$8),AND($H29+1&gt;N$7,$H29+1&lt;=N$8),AND($G29&lt;N$7,$H29+1&gt;N$8))),"AM",IF(AND($G29&gt;$H29,N$7&gt;N$8,OR(AND($G29&gt;N$7,$G29&lt;=N$8+1),AND($H29+1&gt;N$7,$H29+1&lt;=N$8+1),AND($G29&lt;N$7,$H29+1&gt;N$8+1))),"AM","")))))</f>
        <v/>
      </c>
      <c r="O29" s="42" t="str">
        <f t="shared" ref="O29:O39" si="64">IF($G29=O$8,"",IF(AND($G29&lt;$H29,O$7&lt;O$8,OR(AND($G29&gt;O$7,$G29&lt;=O$8),AND($H29&gt;O$7,$H29&lt;=O$8),AND($G29&lt;O$7,$H29&gt;O$8))),"PM",IF(AND($G29&lt;$H29,O$7&gt;O$8,OR(AND($G29&gt;O$7,$G29&lt;=O$8+1),AND($H29&gt;O$7,$H29&lt;=O$8+1),AND($G29&lt;O$7,$H29&gt;O$8+1))),"PM",IF(AND($G29&gt;$H29,O$7&lt;O$8,OR(AND($G29&gt;O$7,$G29&lt;=O$8),AND($H29+1&gt;O$7,$H29+1&lt;=O$8),AND($G29&lt;O$7,$H29+1&gt;O$8))),"PM",IF(AND($G29&gt;$H29,O$7&gt;O$8,OR(AND($G29&gt;O$7,$G29&lt;=O$8+1),AND($H29+1&gt;O$7,$H29+1&lt;=O$8+1),AND($G29&lt;O$7,$H29+1&gt;O$8+1))),"PM","")))))</f>
        <v>PM</v>
      </c>
      <c r="P29" s="42" t="str">
        <f t="shared" ref="P29:P39" si="65">IF($G29=P$8,"",IF(AND($G29&lt;$H29,P$7&lt;P$8,OR(AND($G29&gt;P$7,$G29&lt;=P$8),AND($H29&gt;P$7,$H29&lt;=P$8),AND($G29&lt;P$7,$H29&gt;P$8))),"EVENING",IF(AND($G29&lt;$H29,P$7&gt;P$8,OR(AND($G29&gt;P$7,$G29&lt;=P$8+1),AND($H29&gt;P$7,$H29&lt;=P$8+1),AND($G29&lt;P$7,$H29&gt;P$8+1))),"EVENING",IF(AND($G29&gt;$H29,P$7&lt;P$8,OR(AND($G29&gt;P$7,$G29&lt;=P$8),AND($H29+1&gt;P$7,$H29+1&lt;=P$8),AND($G29&lt;P$7,$H29+1&gt;P$8))),"EVENING",IF(AND($G29&gt;$H29,P$7&gt;P$8,OR(AND($G29&gt;P$7,$G29&lt;=P$8+1),AND($H29+1&gt;P$7,$H29+1&lt;=P$8+1),AND($G29&lt;P$7,$H29+1&gt;P$8+1))),"EVENING","")))))</f>
        <v/>
      </c>
      <c r="Q29" s="42" t="str">
        <f t="shared" ref="Q29:Q39" si="66">IF($G29=Q$8,"",IF(AND($G29&lt;$H29,Q$7&lt;Q$8,OR(AND($G29&gt;Q$7,$G29&lt;=Q$8),AND($H29&gt;Q$7,$H29&lt;=Q$8),AND($G29&lt;Q$7,$H29&gt;Q$8))),"NIGHT",IF(AND($G29&lt;$H29,Q$7&gt;Q$8,OR(AND($G29&gt;Q$7,$G29&lt;=Q$8+1),AND($H29&gt;Q$7,$H29&lt;=Q$8+1),AND($G29&lt;Q$7,$H29&gt;Q$8+1))),"NIGHT",IF(AND($G29&gt;$H29,Q$7&lt;Q$8,OR(AND($G29&gt;Q$7,$G29&lt;=Q$8),AND($H29+1&gt;Q$7,$H29+1&lt;=Q$8),AND($G29&lt;Q$7,$H29+1&gt;Q$8))),"NIGHT",IF(AND($G29&gt;$H29,Q$7&gt;Q$8,OR(AND($G29&gt;Q$7,$G29&lt;=Q$8+1),AND($H29+1&gt;Q$7,$H29+1&lt;=Q$8+1),AND($G29&lt;Q$7,$H29+1&gt;Q$8+1))),"NIGHT","")))))</f>
        <v/>
      </c>
      <c r="R29" s="42" t="str">
        <f t="shared" ref="R29:R39" si="67">TEXT(DAY(I29),"jjjj")</f>
        <v>samedi</v>
      </c>
      <c r="S29" s="42">
        <f t="shared" ref="S29:S39" si="68">DAY(I29)</f>
        <v>7</v>
      </c>
      <c r="T29" s="42">
        <f t="shared" ref="T29:T39" si="69">MONTH(I29)</f>
        <v>1</v>
      </c>
      <c r="U29" s="42" t="str">
        <f t="shared" ref="U29:U39" si="70">IF(OR(R29="Samedi",R29="Dimanche"),"weekend","week")</f>
        <v>weekend</v>
      </c>
      <c r="V29" s="43" t="str">
        <f t="shared" ref="V29:V39" si="71">U29&amp;" - "&amp;E29</f>
        <v>weekend - Le Pont de Sully A (0)</v>
      </c>
      <c r="W29" s="43" t="str">
        <f t="shared" ref="W29:W39" si="72">T29&amp;" - "&amp;U29&amp;" - "&amp;E29&amp; " - "&amp;N29</f>
        <v xml:space="preserve">1 - weekend - Le Pont de Sully A (0) - </v>
      </c>
      <c r="X29" s="43" t="str">
        <f t="shared" ref="X29:X39" si="73">T29&amp;" - "&amp;U29&amp;" - "&amp;E29&amp; " - "&amp;O29</f>
        <v>1 - weekend - Le Pont de Sully A (0) - PM</v>
      </c>
      <c r="Y29" s="43" t="str">
        <f t="shared" ref="Y29:Y39" si="74">T29&amp;" - "&amp;U29&amp;" - "&amp;E29&amp; " - "&amp;P29</f>
        <v xml:space="preserve">1 - weekend - Le Pont de Sully A (0) - </v>
      </c>
      <c r="Z29" s="43" t="str">
        <f t="shared" ref="Z29:Z39" si="75">T29&amp;" - "&amp;U29&amp;" - "&amp;E29&amp;" - "&amp;Q29</f>
        <v xml:space="preserve">1 - weekend - Le Pont de Sully A (0) - </v>
      </c>
      <c r="AA29" s="43" t="str">
        <f t="shared" ref="AA29:AA39" si="76">I29&amp;" - "&amp;E29&amp;" - "&amp;N29</f>
        <v xml:space="preserve">41281 - Le Pont de Sully A (0) - </v>
      </c>
      <c r="AB29" s="43" t="str">
        <f t="shared" ref="AB29:AB39" si="77">I29&amp;" - "&amp;E29&amp;" - "&amp;O29</f>
        <v>41281 - Le Pont de Sully A (0) - PM</v>
      </c>
      <c r="AC29" s="43" t="str">
        <f t="shared" ref="AC29:AC39" si="78">I29&amp;" - "&amp;E29&amp;" - "&amp;P29</f>
        <v xml:space="preserve">41281 - Le Pont de Sully A (0) - </v>
      </c>
      <c r="AD29" s="43" t="str">
        <f t="shared" ref="AD29:AD39" si="79">I29&amp;" - "&amp;E29&amp;" - "&amp;Q29</f>
        <v xml:space="preserve">41281 - Le Pont de Sully A (0) - </v>
      </c>
      <c r="AE29" s="42" t="str">
        <f t="shared" ref="AE29:AE39" si="80">F29</f>
        <v>ACT</v>
      </c>
      <c r="AF29" s="11"/>
      <c r="AG29" s="70" t="str">
        <f>VLOOKUP(E29,'Répartition salles'!$C:$R,6,FALSE)</f>
        <v>Pont de Sully A</v>
      </c>
      <c r="AH29" s="69" t="str">
        <f t="shared" ref="AH29:AH39" si="81">I29&amp;" - "&amp;AG29&amp;" - "&amp;N29</f>
        <v xml:space="preserve">41281 - Pont de Sully A - </v>
      </c>
      <c r="AI29" s="69" t="str">
        <f t="shared" ref="AI29:AI39" si="82">I29&amp;" - "&amp;AG29&amp;" - "&amp;O29</f>
        <v>41281 - Pont de Sully A - PM</v>
      </c>
      <c r="AJ29" s="69" t="str">
        <f t="shared" ref="AJ29:AJ39" si="83">I29&amp;" - "&amp;AG29&amp;" - "&amp;P29</f>
        <v xml:space="preserve">41281 - Pont de Sully A - </v>
      </c>
      <c r="AK29" s="69" t="str">
        <f t="shared" ref="AK29:AK39" si="84">I29&amp;" - "&amp;AG29&amp;" - "&amp;Q29</f>
        <v xml:space="preserve">41281 - Pont de Sully A - </v>
      </c>
      <c r="AL29" s="70">
        <f>VLOOKUP(E29,'Répartition salles'!$C:$R,7,FALSE)</f>
        <v>0</v>
      </c>
      <c r="AM29" s="69" t="str">
        <f t="shared" ref="AM29:AM39" si="85">I29&amp;" - "&amp;AL29&amp;" - "&amp;N29</f>
        <v xml:space="preserve">41281 - 0 - </v>
      </c>
      <c r="AN29" s="69" t="str">
        <f t="shared" ref="AN29:AN39" si="86">I29&amp;" - "&amp;AL29&amp;" - "&amp;O29</f>
        <v>41281 - 0 - PM</v>
      </c>
      <c r="AO29" s="69" t="str">
        <f t="shared" ref="AO29:AO39" si="87">I29&amp;" - "&amp;AL29&amp;" - "&amp;P29</f>
        <v xml:space="preserve">41281 - 0 - </v>
      </c>
      <c r="AP29" s="69" t="str">
        <f t="shared" ref="AP29:AP39" si="88">I29&amp;" - "&amp;AL29&amp;" - "&amp;Q29</f>
        <v xml:space="preserve">41281 - 0 - </v>
      </c>
      <c r="AQ29" s="70">
        <f>VLOOKUP(E29,'Répartition salles'!$C:$R,8,FALSE)</f>
        <v>0</v>
      </c>
      <c r="AR29" s="69" t="str">
        <f t="shared" ref="AR29:AR39" si="89">I29&amp;" - "&amp;AQ29&amp;" - "&amp;N29</f>
        <v xml:space="preserve">41281 - 0 - </v>
      </c>
      <c r="AS29" s="69" t="str">
        <f t="shared" ref="AS29:AS39" si="90">I29&amp;" - "&amp;AQ29&amp;" - "&amp;O29</f>
        <v>41281 - 0 - PM</v>
      </c>
      <c r="AT29" s="69" t="str">
        <f t="shared" ref="AT29:AT39" si="91">I29&amp;" - "&amp;AQ29&amp;" - "&amp;P29</f>
        <v xml:space="preserve">41281 - 0 - </v>
      </c>
      <c r="AU29" s="69" t="str">
        <f t="shared" ref="AU29:AU39" si="92">I29&amp;" - "&amp;AQ29&amp;" - "&amp;Q29</f>
        <v xml:space="preserve">41281 - 0 - </v>
      </c>
      <c r="AV29" s="70">
        <f>VLOOKUP(E29,'Répartition salles'!$C:$R,9,FALSE)</f>
        <v>0</v>
      </c>
      <c r="AW29" s="69" t="str">
        <f t="shared" ref="AW29:AW39" si="93">I29&amp;" - "&amp;AV29&amp;" - "&amp;N29</f>
        <v xml:space="preserve">41281 - 0 - </v>
      </c>
      <c r="AX29" s="69" t="str">
        <f t="shared" ref="AX29:AX39" si="94">I29&amp;" - "&amp;AV29&amp;" - "&amp;O29</f>
        <v>41281 - 0 - PM</v>
      </c>
      <c r="AY29" s="69" t="str">
        <f t="shared" ref="AY29:AY39" si="95">I29&amp;" - "&amp;AV29&amp;" - "&amp;P29</f>
        <v xml:space="preserve">41281 - 0 - </v>
      </c>
      <c r="AZ29" s="69" t="str">
        <f t="shared" ref="AZ29:AZ39" si="96">I29&amp;" - "&amp;AV29&amp;" - "&amp;Q29</f>
        <v xml:space="preserve">41281 - 0 - </v>
      </c>
      <c r="BA29" s="70">
        <f>VLOOKUP(E29,'Répartition salles'!$C:$R,10,FALSE)</f>
        <v>0</v>
      </c>
      <c r="BB29" s="69" t="str">
        <f t="shared" ref="BB29:BB39" si="97">I29&amp;" - "&amp;BA29&amp;" - "&amp;N29</f>
        <v xml:space="preserve">41281 - 0 - </v>
      </c>
      <c r="BC29" s="69" t="str">
        <f t="shared" ref="BC29:BC39" si="98">I29&amp;" - "&amp;BA29&amp;" - "&amp;O29</f>
        <v>41281 - 0 - PM</v>
      </c>
      <c r="BD29" s="69" t="str">
        <f t="shared" ref="BD29:BD39" si="99">I29&amp;" - "&amp;BA29&amp;" - "&amp;P29</f>
        <v xml:space="preserve">41281 - 0 - </v>
      </c>
      <c r="BE29" s="69" t="str">
        <f t="shared" ref="BE29:BE39" si="100">I29&amp;" - "&amp;BA29&amp;" - "&amp;Q29</f>
        <v xml:space="preserve">41281 - 0 - </v>
      </c>
      <c r="BF29" s="70">
        <f>VLOOKUP(E29,'Répartition salles'!$C:$R,11,FALSE)</f>
        <v>0</v>
      </c>
      <c r="BG29" s="69" t="str">
        <f t="shared" ref="BG29:BG39" si="101">I29&amp;" - "&amp;BF29&amp;" - "&amp;N29</f>
        <v xml:space="preserve">41281 - 0 - </v>
      </c>
      <c r="BH29" s="69" t="str">
        <f t="shared" ref="BH29:BH39" si="102">I29&amp;" - "&amp;BF29&amp;" - "&amp;O29</f>
        <v>41281 - 0 - PM</v>
      </c>
      <c r="BI29" s="69" t="str">
        <f t="shared" ref="BI29:BI39" si="103">I29&amp;" - "&amp;BF29&amp;" - "&amp;P29</f>
        <v xml:space="preserve">41281 - 0 - </v>
      </c>
      <c r="BJ29" s="69" t="str">
        <f t="shared" ref="BJ29:BJ39" si="104">I29&amp;" - "&amp;BF29&amp;" - "&amp;Q29</f>
        <v xml:space="preserve">41281 - 0 - </v>
      </c>
      <c r="BK29" s="70">
        <f>VLOOKUP(E29,'Répartition salles'!$C:$R,12,FALSE)</f>
        <v>0</v>
      </c>
      <c r="BL29" s="69" t="str">
        <f t="shared" ref="BL29:BL39" si="105">I29&amp;" - "&amp;BK29&amp;" - "&amp;N29</f>
        <v xml:space="preserve">41281 - 0 - </v>
      </c>
      <c r="BM29" s="69" t="str">
        <f t="shared" ref="BM29:BM39" si="106">I29&amp;" - "&amp;BK29&amp;" - "&amp;O29</f>
        <v>41281 - 0 - PM</v>
      </c>
      <c r="BN29" s="69" t="str">
        <f t="shared" ref="BN29:BN39" si="107">I29&amp;" - "&amp;BK29&amp;" - "&amp;P29</f>
        <v xml:space="preserve">41281 - 0 - </v>
      </c>
      <c r="BO29" s="69" t="str">
        <f t="shared" ref="BO29:BO39" si="108">I29&amp;" - "&amp;BK29&amp;" - "&amp;Q29</f>
        <v xml:space="preserve">41281 - 0 - </v>
      </c>
      <c r="BP29" s="70">
        <f>VLOOKUP(E29,'Répartition salles'!$C:$R,13,FALSE)</f>
        <v>0</v>
      </c>
      <c r="BQ29" s="69" t="str">
        <f t="shared" ref="BQ29:BQ39" si="109">I29&amp;" - "&amp;BP29&amp;" - "&amp;N29</f>
        <v xml:space="preserve">41281 - 0 - </v>
      </c>
      <c r="BR29" s="69" t="str">
        <f t="shared" ref="BR29:BR39" si="110">I29&amp;" - "&amp;BP29&amp;" - "&amp;O29</f>
        <v>41281 - 0 - PM</v>
      </c>
      <c r="BS29" s="69" t="str">
        <f t="shared" ref="BS29:BS39" si="111">I29&amp;" - "&amp;BP29&amp;" - "&amp;P29</f>
        <v xml:space="preserve">41281 - 0 - </v>
      </c>
      <c r="BT29" s="69" t="str">
        <f t="shared" ref="BT29:BT39" si="112">I29&amp;" - "&amp;BP29&amp;" - "&amp;Q29</f>
        <v xml:space="preserve">41281 - 0 - </v>
      </c>
      <c r="BU29" s="70">
        <f>VLOOKUP(E29,'Répartition salles'!$C:$R,14,FALSE)</f>
        <v>0</v>
      </c>
      <c r="BV29" s="69" t="str">
        <f t="shared" ref="BV29:BV39" si="113">I29&amp;" - "&amp;BU29&amp;" - "&amp;N29</f>
        <v xml:space="preserve">41281 - 0 - </v>
      </c>
      <c r="BW29" s="69" t="str">
        <f t="shared" ref="BW29:BW39" si="114">I29&amp;" - "&amp;BU29&amp;" - "&amp;O29</f>
        <v>41281 - 0 - PM</v>
      </c>
      <c r="BX29" s="69" t="str">
        <f t="shared" ref="BX29:BX39" si="115">I29&amp;" - "&amp;BU29&amp;" - "&amp;P29</f>
        <v xml:space="preserve">41281 - 0 - </v>
      </c>
      <c r="BY29" s="69" t="str">
        <f t="shared" ref="BY29:BY39" si="116">I29&amp;" - "&amp;BU29&amp;" - "&amp;Q29</f>
        <v xml:space="preserve">41281 - 0 - </v>
      </c>
      <c r="BZ29" s="70">
        <f>VLOOKUP(E29,'Répartition salles'!$C:$R,15,FALSE)</f>
        <v>0</v>
      </c>
      <c r="CA29" s="69" t="str">
        <f t="shared" ref="CA29:CA39" si="117">I29&amp;" - "&amp;BZ29&amp;" - "&amp;N29</f>
        <v xml:space="preserve">41281 - 0 - </v>
      </c>
      <c r="CB29" s="69" t="str">
        <f t="shared" ref="CB29:CB39" si="118">I29&amp;" - "&amp;BZ29&amp;" - "&amp;O29</f>
        <v>41281 - 0 - PM</v>
      </c>
      <c r="CC29" s="69" t="str">
        <f t="shared" ref="CC29:CC39" si="119">I29&amp;" - "&amp;BZ29&amp;" - "&amp;P29</f>
        <v xml:space="preserve">41281 - 0 - </v>
      </c>
      <c r="CD29" s="69" t="str">
        <f t="shared" ref="CD29:CD39" si="120">I29&amp;" - "&amp;BZ29&amp;" - "&amp;Q29</f>
        <v xml:space="preserve">41281 - 0 - </v>
      </c>
      <c r="CE29" s="70">
        <f>VLOOKUP(E29,'Répartition salles'!$C:$R,16,FALSE)</f>
        <v>0</v>
      </c>
      <c r="CF29" s="69" t="str">
        <f t="shared" ref="CF29:CF39" si="121">I29&amp;" - "&amp;CE29&amp;" - "&amp;N29</f>
        <v xml:space="preserve">41281 - 0 - </v>
      </c>
      <c r="CG29" s="69" t="str">
        <f t="shared" ref="CG29:CG39" si="122">I29&amp;" - "&amp;CE29&amp;" - "&amp;O29</f>
        <v>41281 - 0 - PM</v>
      </c>
      <c r="CH29" s="69" t="str">
        <f t="shared" ref="CH29:CH39" si="123">I29&amp;" - "&amp;CE29&amp;" - "&amp;P29</f>
        <v xml:space="preserve">41281 - 0 - </v>
      </c>
      <c r="CI29" s="69" t="str">
        <f t="shared" ref="CI29:CI39" si="124">I29&amp;" - "&amp;CE29&amp;" - "&amp;Q29</f>
        <v xml:space="preserve">41281 - 0 - </v>
      </c>
      <c r="CJ29" s="126" t="str">
        <f t="shared" ref="CJ29:CJ39" si="125">F29</f>
        <v>ACT</v>
      </c>
    </row>
    <row r="30" spans="1:88" ht="12.75" customHeight="1">
      <c r="A30" s="116">
        <v>1750994</v>
      </c>
      <c r="B30" s="116">
        <v>2964177</v>
      </c>
      <c r="C30" s="116" t="s">
        <v>25</v>
      </c>
      <c r="D30" s="117" t="s">
        <v>625</v>
      </c>
      <c r="E30" s="111" t="s">
        <v>69</v>
      </c>
      <c r="F30" s="112" t="s">
        <v>16</v>
      </c>
      <c r="G30" s="113">
        <v>0.71875</v>
      </c>
      <c r="H30" s="113">
        <v>0.76041666666666663</v>
      </c>
      <c r="I30" s="114">
        <v>41281</v>
      </c>
      <c r="J30" s="116" t="s">
        <v>8</v>
      </c>
      <c r="K30" s="116" t="s">
        <v>9</v>
      </c>
      <c r="L30" s="118" t="s">
        <v>622</v>
      </c>
      <c r="N30" s="42" t="str">
        <f t="shared" si="63"/>
        <v/>
      </c>
      <c r="O30" s="42" t="str">
        <f t="shared" si="64"/>
        <v>PM</v>
      </c>
      <c r="P30" s="42" t="str">
        <f t="shared" si="65"/>
        <v/>
      </c>
      <c r="Q30" s="42" t="str">
        <f t="shared" si="66"/>
        <v/>
      </c>
      <c r="R30" s="42" t="str">
        <f t="shared" si="67"/>
        <v>samedi</v>
      </c>
      <c r="S30" s="42">
        <f t="shared" si="68"/>
        <v>7</v>
      </c>
      <c r="T30" s="42">
        <f t="shared" si="69"/>
        <v>1</v>
      </c>
      <c r="U30" s="42" t="str">
        <f t="shared" si="70"/>
        <v>weekend</v>
      </c>
      <c r="V30" s="43" t="str">
        <f t="shared" si="71"/>
        <v>weekend - Le Pont des Arts C (0)</v>
      </c>
      <c r="W30" s="43" t="str">
        <f t="shared" si="72"/>
        <v xml:space="preserve">1 - weekend - Le Pont des Arts C (0) - </v>
      </c>
      <c r="X30" s="43" t="str">
        <f t="shared" si="73"/>
        <v>1 - weekend - Le Pont des Arts C (0) - PM</v>
      </c>
      <c r="Y30" s="43" t="str">
        <f t="shared" si="74"/>
        <v xml:space="preserve">1 - weekend - Le Pont des Arts C (0) - </v>
      </c>
      <c r="Z30" s="43" t="str">
        <f t="shared" si="75"/>
        <v xml:space="preserve">1 - weekend - Le Pont des Arts C (0) - </v>
      </c>
      <c r="AA30" s="43" t="str">
        <f t="shared" si="76"/>
        <v xml:space="preserve">41281 - Le Pont des Arts C (0) - </v>
      </c>
      <c r="AB30" s="43" t="str">
        <f t="shared" si="77"/>
        <v>41281 - Le Pont des Arts C (0) - PM</v>
      </c>
      <c r="AC30" s="43" t="str">
        <f t="shared" si="78"/>
        <v xml:space="preserve">41281 - Le Pont des Arts C (0) - </v>
      </c>
      <c r="AD30" s="43" t="str">
        <f t="shared" si="79"/>
        <v xml:space="preserve">41281 - Le Pont des Arts C (0) - </v>
      </c>
      <c r="AE30" s="42" t="str">
        <f t="shared" si="80"/>
        <v>ACT</v>
      </c>
      <c r="AF30" s="11"/>
      <c r="AG30" s="70" t="str">
        <f>VLOOKUP(E30,'Répartition salles'!$C:$R,6,FALSE)</f>
        <v>Pont des Arts C</v>
      </c>
      <c r="AH30" s="69" t="str">
        <f t="shared" si="81"/>
        <v xml:space="preserve">41281 - Pont des Arts C - </v>
      </c>
      <c r="AI30" s="69" t="str">
        <f t="shared" si="82"/>
        <v>41281 - Pont des Arts C - PM</v>
      </c>
      <c r="AJ30" s="69" t="str">
        <f t="shared" si="83"/>
        <v xml:space="preserve">41281 - Pont des Arts C - </v>
      </c>
      <c r="AK30" s="69" t="str">
        <f t="shared" si="84"/>
        <v xml:space="preserve">41281 - Pont des Arts C - </v>
      </c>
      <c r="AL30" s="70">
        <f>VLOOKUP(E30,'Répartition salles'!$C:$R,7,FALSE)</f>
        <v>0</v>
      </c>
      <c r="AM30" s="69" t="str">
        <f t="shared" si="85"/>
        <v xml:space="preserve">41281 - 0 - </v>
      </c>
      <c r="AN30" s="69" t="str">
        <f t="shared" si="86"/>
        <v>41281 - 0 - PM</v>
      </c>
      <c r="AO30" s="69" t="str">
        <f t="shared" si="87"/>
        <v xml:space="preserve">41281 - 0 - </v>
      </c>
      <c r="AP30" s="69" t="str">
        <f t="shared" si="88"/>
        <v xml:space="preserve">41281 - 0 - </v>
      </c>
      <c r="AQ30" s="70">
        <f>VLOOKUP(E30,'Répartition salles'!$C:$R,8,FALSE)</f>
        <v>0</v>
      </c>
      <c r="AR30" s="69" t="str">
        <f t="shared" si="89"/>
        <v xml:space="preserve">41281 - 0 - </v>
      </c>
      <c r="AS30" s="69" t="str">
        <f t="shared" si="90"/>
        <v>41281 - 0 - PM</v>
      </c>
      <c r="AT30" s="69" t="str">
        <f t="shared" si="91"/>
        <v xml:space="preserve">41281 - 0 - </v>
      </c>
      <c r="AU30" s="69" t="str">
        <f t="shared" si="92"/>
        <v xml:space="preserve">41281 - 0 - </v>
      </c>
      <c r="AV30" s="70">
        <f>VLOOKUP(E30,'Répartition salles'!$C:$R,9,FALSE)</f>
        <v>0</v>
      </c>
      <c r="AW30" s="69" t="str">
        <f t="shared" si="93"/>
        <v xml:space="preserve">41281 - 0 - </v>
      </c>
      <c r="AX30" s="69" t="str">
        <f t="shared" si="94"/>
        <v>41281 - 0 - PM</v>
      </c>
      <c r="AY30" s="69" t="str">
        <f t="shared" si="95"/>
        <v xml:space="preserve">41281 - 0 - </v>
      </c>
      <c r="AZ30" s="69" t="str">
        <f t="shared" si="96"/>
        <v xml:space="preserve">41281 - 0 - </v>
      </c>
      <c r="BA30" s="70">
        <f>VLOOKUP(E30,'Répartition salles'!$C:$R,10,FALSE)</f>
        <v>0</v>
      </c>
      <c r="BB30" s="69" t="str">
        <f t="shared" si="97"/>
        <v xml:space="preserve">41281 - 0 - </v>
      </c>
      <c r="BC30" s="69" t="str">
        <f t="shared" si="98"/>
        <v>41281 - 0 - PM</v>
      </c>
      <c r="BD30" s="69" t="str">
        <f t="shared" si="99"/>
        <v xml:space="preserve">41281 - 0 - </v>
      </c>
      <c r="BE30" s="69" t="str">
        <f t="shared" si="100"/>
        <v xml:space="preserve">41281 - 0 - </v>
      </c>
      <c r="BF30" s="70">
        <f>VLOOKUP(E30,'Répartition salles'!$C:$R,11,FALSE)</f>
        <v>0</v>
      </c>
      <c r="BG30" s="69" t="str">
        <f t="shared" si="101"/>
        <v xml:space="preserve">41281 - 0 - </v>
      </c>
      <c r="BH30" s="69" t="str">
        <f t="shared" si="102"/>
        <v>41281 - 0 - PM</v>
      </c>
      <c r="BI30" s="69" t="str">
        <f t="shared" si="103"/>
        <v xml:space="preserve">41281 - 0 - </v>
      </c>
      <c r="BJ30" s="69" t="str">
        <f t="shared" si="104"/>
        <v xml:space="preserve">41281 - 0 - </v>
      </c>
      <c r="BK30" s="70">
        <f>VLOOKUP(E30,'Répartition salles'!$C:$R,12,FALSE)</f>
        <v>0</v>
      </c>
      <c r="BL30" s="69" t="str">
        <f t="shared" si="105"/>
        <v xml:space="preserve">41281 - 0 - </v>
      </c>
      <c r="BM30" s="69" t="str">
        <f t="shared" si="106"/>
        <v>41281 - 0 - PM</v>
      </c>
      <c r="BN30" s="69" t="str">
        <f t="shared" si="107"/>
        <v xml:space="preserve">41281 - 0 - </v>
      </c>
      <c r="BO30" s="69" t="str">
        <f t="shared" si="108"/>
        <v xml:space="preserve">41281 - 0 - </v>
      </c>
      <c r="BP30" s="70">
        <f>VLOOKUP(E30,'Répartition salles'!$C:$R,13,FALSE)</f>
        <v>0</v>
      </c>
      <c r="BQ30" s="69" t="str">
        <f t="shared" si="109"/>
        <v xml:space="preserve">41281 - 0 - </v>
      </c>
      <c r="BR30" s="69" t="str">
        <f t="shared" si="110"/>
        <v>41281 - 0 - PM</v>
      </c>
      <c r="BS30" s="69" t="str">
        <f t="shared" si="111"/>
        <v xml:space="preserve">41281 - 0 - </v>
      </c>
      <c r="BT30" s="69" t="str">
        <f t="shared" si="112"/>
        <v xml:space="preserve">41281 - 0 - </v>
      </c>
      <c r="BU30" s="70">
        <f>VLOOKUP(E30,'Répartition salles'!$C:$R,14,FALSE)</f>
        <v>0</v>
      </c>
      <c r="BV30" s="69" t="str">
        <f t="shared" si="113"/>
        <v xml:space="preserve">41281 - 0 - </v>
      </c>
      <c r="BW30" s="69" t="str">
        <f t="shared" si="114"/>
        <v>41281 - 0 - PM</v>
      </c>
      <c r="BX30" s="69" t="str">
        <f t="shared" si="115"/>
        <v xml:space="preserve">41281 - 0 - </v>
      </c>
      <c r="BY30" s="69" t="str">
        <f t="shared" si="116"/>
        <v xml:space="preserve">41281 - 0 - </v>
      </c>
      <c r="BZ30" s="70">
        <f>VLOOKUP(E30,'Répartition salles'!$C:$R,15,FALSE)</f>
        <v>0</v>
      </c>
      <c r="CA30" s="69" t="str">
        <f t="shared" si="117"/>
        <v xml:space="preserve">41281 - 0 - </v>
      </c>
      <c r="CB30" s="69" t="str">
        <f t="shared" si="118"/>
        <v>41281 - 0 - PM</v>
      </c>
      <c r="CC30" s="69" t="str">
        <f t="shared" si="119"/>
        <v xml:space="preserve">41281 - 0 - </v>
      </c>
      <c r="CD30" s="69" t="str">
        <f t="shared" si="120"/>
        <v xml:space="preserve">41281 - 0 - </v>
      </c>
      <c r="CE30" s="70">
        <f>VLOOKUP(E30,'Répartition salles'!$C:$R,16,FALSE)</f>
        <v>0</v>
      </c>
      <c r="CF30" s="69" t="str">
        <f t="shared" si="121"/>
        <v xml:space="preserve">41281 - 0 - </v>
      </c>
      <c r="CG30" s="69" t="str">
        <f t="shared" si="122"/>
        <v>41281 - 0 - PM</v>
      </c>
      <c r="CH30" s="69" t="str">
        <f t="shared" si="123"/>
        <v xml:space="preserve">41281 - 0 - </v>
      </c>
      <c r="CI30" s="69" t="str">
        <f t="shared" si="124"/>
        <v xml:space="preserve">41281 - 0 - </v>
      </c>
      <c r="CJ30" s="126" t="str">
        <f t="shared" si="125"/>
        <v>ACT</v>
      </c>
    </row>
    <row r="31" spans="1:88" ht="12.75" customHeight="1">
      <c r="A31" s="116">
        <v>1750994</v>
      </c>
      <c r="B31" s="116">
        <v>2990116</v>
      </c>
      <c r="C31" s="116" t="s">
        <v>17</v>
      </c>
      <c r="D31" s="117" t="s">
        <v>626</v>
      </c>
      <c r="E31" s="111" t="s">
        <v>184</v>
      </c>
      <c r="F31" s="112" t="s">
        <v>16</v>
      </c>
      <c r="G31" s="113">
        <v>0.84722222222222221</v>
      </c>
      <c r="H31" s="113">
        <v>0.95833333333333337</v>
      </c>
      <c r="I31" s="114">
        <v>41281</v>
      </c>
      <c r="J31" s="116" t="s">
        <v>8</v>
      </c>
      <c r="K31" s="116" t="s">
        <v>9</v>
      </c>
      <c r="L31" s="118" t="s">
        <v>622</v>
      </c>
      <c r="N31" s="42" t="str">
        <f t="shared" si="63"/>
        <v/>
      </c>
      <c r="O31" s="42" t="str">
        <f t="shared" si="64"/>
        <v/>
      </c>
      <c r="P31" s="42" t="str">
        <f t="shared" si="65"/>
        <v>EVENING</v>
      </c>
      <c r="Q31" s="42" t="str">
        <f t="shared" si="66"/>
        <v/>
      </c>
      <c r="R31" s="42" t="str">
        <f t="shared" si="67"/>
        <v>samedi</v>
      </c>
      <c r="S31" s="42">
        <f t="shared" si="68"/>
        <v>7</v>
      </c>
      <c r="T31" s="42">
        <f t="shared" si="69"/>
        <v>1</v>
      </c>
      <c r="U31" s="42" t="str">
        <f t="shared" si="70"/>
        <v>weekend</v>
      </c>
      <c r="V31" s="43" t="str">
        <f t="shared" si="71"/>
        <v>weekend - La Seine - Foyer La Seine (0)</v>
      </c>
      <c r="W31" s="43" t="str">
        <f t="shared" si="72"/>
        <v xml:space="preserve">1 - weekend - La Seine - Foyer La Seine (0) - </v>
      </c>
      <c r="X31" s="43" t="str">
        <f t="shared" si="73"/>
        <v xml:space="preserve">1 - weekend - La Seine - Foyer La Seine (0) - </v>
      </c>
      <c r="Y31" s="43" t="str">
        <f t="shared" si="74"/>
        <v>1 - weekend - La Seine - Foyer La Seine (0) - EVENING</v>
      </c>
      <c r="Z31" s="43" t="str">
        <f t="shared" si="75"/>
        <v xml:space="preserve">1 - weekend - La Seine - Foyer La Seine (0) - </v>
      </c>
      <c r="AA31" s="43" t="str">
        <f t="shared" si="76"/>
        <v xml:space="preserve">41281 - La Seine - Foyer La Seine (0) - </v>
      </c>
      <c r="AB31" s="43" t="str">
        <f t="shared" si="77"/>
        <v xml:space="preserve">41281 - La Seine - Foyer La Seine (0) - </v>
      </c>
      <c r="AC31" s="43" t="str">
        <f t="shared" si="78"/>
        <v>41281 - La Seine - Foyer La Seine (0) - EVENING</v>
      </c>
      <c r="AD31" s="43" t="str">
        <f t="shared" si="79"/>
        <v xml:space="preserve">41281 - La Seine - Foyer La Seine (0) - </v>
      </c>
      <c r="AE31" s="42" t="str">
        <f t="shared" si="80"/>
        <v>ACT</v>
      </c>
      <c r="AF31" s="11"/>
      <c r="AG31" s="70" t="str">
        <f>VLOOKUP(E31,'Répartition salles'!$C:$R,6,FALSE)</f>
        <v>Seine A</v>
      </c>
      <c r="AH31" s="69" t="str">
        <f t="shared" si="81"/>
        <v xml:space="preserve">41281 - Seine A - </v>
      </c>
      <c r="AI31" s="69" t="str">
        <f t="shared" si="82"/>
        <v xml:space="preserve">41281 - Seine A - </v>
      </c>
      <c r="AJ31" s="69" t="str">
        <f t="shared" si="83"/>
        <v>41281 - Seine A - EVENING</v>
      </c>
      <c r="AK31" s="69" t="str">
        <f t="shared" si="84"/>
        <v xml:space="preserve">41281 - Seine A - </v>
      </c>
      <c r="AL31" s="70" t="str">
        <f>VLOOKUP(E31,'Répartition salles'!$C:$R,7,FALSE)</f>
        <v>Seine B</v>
      </c>
      <c r="AM31" s="69" t="str">
        <f t="shared" si="85"/>
        <v xml:space="preserve">41281 - Seine B - </v>
      </c>
      <c r="AN31" s="69" t="str">
        <f t="shared" si="86"/>
        <v xml:space="preserve">41281 - Seine B - </v>
      </c>
      <c r="AO31" s="69" t="str">
        <f t="shared" si="87"/>
        <v>41281 - Seine B - EVENING</v>
      </c>
      <c r="AP31" s="69" t="str">
        <f t="shared" si="88"/>
        <v xml:space="preserve">41281 - Seine B - </v>
      </c>
      <c r="AQ31" s="70" t="str">
        <f>VLOOKUP(E31,'Répartition salles'!$C:$R,8,FALSE)</f>
        <v>Seine C</v>
      </c>
      <c r="AR31" s="69" t="str">
        <f t="shared" si="89"/>
        <v xml:space="preserve">41281 - Seine C - </v>
      </c>
      <c r="AS31" s="69" t="str">
        <f t="shared" si="90"/>
        <v xml:space="preserve">41281 - Seine C - </v>
      </c>
      <c r="AT31" s="69" t="str">
        <f t="shared" si="91"/>
        <v>41281 - Seine C - EVENING</v>
      </c>
      <c r="AU31" s="69" t="str">
        <f t="shared" si="92"/>
        <v xml:space="preserve">41281 - Seine C - </v>
      </c>
      <c r="AV31" s="70" t="str">
        <f>VLOOKUP(E31,'Répartition salles'!$C:$R,9,FALSE)</f>
        <v>Foyer Rives de Seine</v>
      </c>
      <c r="AW31" s="69" t="str">
        <f t="shared" si="93"/>
        <v xml:space="preserve">41281 - Foyer Rives de Seine - </v>
      </c>
      <c r="AX31" s="69" t="str">
        <f t="shared" si="94"/>
        <v xml:space="preserve">41281 - Foyer Rives de Seine - </v>
      </c>
      <c r="AY31" s="69" t="str">
        <f t="shared" si="95"/>
        <v>41281 - Foyer Rives de Seine - EVENING</v>
      </c>
      <c r="AZ31" s="69" t="str">
        <f t="shared" si="96"/>
        <v xml:space="preserve">41281 - Foyer Rives de Seine - </v>
      </c>
      <c r="BA31" s="70">
        <f>VLOOKUP(E31,'Répartition salles'!$C:$R,10,FALSE)</f>
        <v>0</v>
      </c>
      <c r="BB31" s="69" t="str">
        <f t="shared" si="97"/>
        <v xml:space="preserve">41281 - 0 - </v>
      </c>
      <c r="BC31" s="69" t="str">
        <f t="shared" si="98"/>
        <v xml:space="preserve">41281 - 0 - </v>
      </c>
      <c r="BD31" s="69" t="str">
        <f t="shared" si="99"/>
        <v>41281 - 0 - EVENING</v>
      </c>
      <c r="BE31" s="69" t="str">
        <f t="shared" si="100"/>
        <v xml:space="preserve">41281 - 0 - </v>
      </c>
      <c r="BF31" s="70">
        <f>VLOOKUP(E31,'Répartition salles'!$C:$R,11,FALSE)</f>
        <v>0</v>
      </c>
      <c r="BG31" s="69" t="str">
        <f t="shared" si="101"/>
        <v xml:space="preserve">41281 - 0 - </v>
      </c>
      <c r="BH31" s="69" t="str">
        <f t="shared" si="102"/>
        <v xml:space="preserve">41281 - 0 - </v>
      </c>
      <c r="BI31" s="69" t="str">
        <f t="shared" si="103"/>
        <v>41281 - 0 - EVENING</v>
      </c>
      <c r="BJ31" s="69" t="str">
        <f t="shared" si="104"/>
        <v xml:space="preserve">41281 - 0 - </v>
      </c>
      <c r="BK31" s="70">
        <f>VLOOKUP(E31,'Répartition salles'!$C:$R,12,FALSE)</f>
        <v>0</v>
      </c>
      <c r="BL31" s="69" t="str">
        <f t="shared" si="105"/>
        <v xml:space="preserve">41281 - 0 - </v>
      </c>
      <c r="BM31" s="69" t="str">
        <f t="shared" si="106"/>
        <v xml:space="preserve">41281 - 0 - </v>
      </c>
      <c r="BN31" s="69" t="str">
        <f t="shared" si="107"/>
        <v>41281 - 0 - EVENING</v>
      </c>
      <c r="BO31" s="69" t="str">
        <f t="shared" si="108"/>
        <v xml:space="preserve">41281 - 0 - </v>
      </c>
      <c r="BP31" s="70">
        <f>VLOOKUP(E31,'Répartition salles'!$C:$R,13,FALSE)</f>
        <v>0</v>
      </c>
      <c r="BQ31" s="69" t="str">
        <f t="shared" si="109"/>
        <v xml:space="preserve">41281 - 0 - </v>
      </c>
      <c r="BR31" s="69" t="str">
        <f t="shared" si="110"/>
        <v xml:space="preserve">41281 - 0 - </v>
      </c>
      <c r="BS31" s="69" t="str">
        <f t="shared" si="111"/>
        <v>41281 - 0 - EVENING</v>
      </c>
      <c r="BT31" s="69" t="str">
        <f t="shared" si="112"/>
        <v xml:space="preserve">41281 - 0 - </v>
      </c>
      <c r="BU31" s="70">
        <f>VLOOKUP(E31,'Répartition salles'!$C:$R,14,FALSE)</f>
        <v>0</v>
      </c>
      <c r="BV31" s="69" t="str">
        <f t="shared" si="113"/>
        <v xml:space="preserve">41281 - 0 - </v>
      </c>
      <c r="BW31" s="69" t="str">
        <f t="shared" si="114"/>
        <v xml:space="preserve">41281 - 0 - </v>
      </c>
      <c r="BX31" s="69" t="str">
        <f t="shared" si="115"/>
        <v>41281 - 0 - EVENING</v>
      </c>
      <c r="BY31" s="69" t="str">
        <f t="shared" si="116"/>
        <v xml:space="preserve">41281 - 0 - </v>
      </c>
      <c r="BZ31" s="70">
        <f>VLOOKUP(E31,'Répartition salles'!$C:$R,15,FALSE)</f>
        <v>0</v>
      </c>
      <c r="CA31" s="69" t="str">
        <f t="shared" si="117"/>
        <v xml:space="preserve">41281 - 0 - </v>
      </c>
      <c r="CB31" s="69" t="str">
        <f t="shared" si="118"/>
        <v xml:space="preserve">41281 - 0 - </v>
      </c>
      <c r="CC31" s="69" t="str">
        <f t="shared" si="119"/>
        <v>41281 - 0 - EVENING</v>
      </c>
      <c r="CD31" s="69" t="str">
        <f t="shared" si="120"/>
        <v xml:space="preserve">41281 - 0 - </v>
      </c>
      <c r="CE31" s="70">
        <f>VLOOKUP(E31,'Répartition salles'!$C:$R,16,FALSE)</f>
        <v>0</v>
      </c>
      <c r="CF31" s="69" t="str">
        <f t="shared" si="121"/>
        <v xml:space="preserve">41281 - 0 - </v>
      </c>
      <c r="CG31" s="69" t="str">
        <f t="shared" si="122"/>
        <v xml:space="preserve">41281 - 0 - </v>
      </c>
      <c r="CH31" s="69" t="str">
        <f t="shared" si="123"/>
        <v>41281 - 0 - EVENING</v>
      </c>
      <c r="CI31" s="69" t="str">
        <f t="shared" si="124"/>
        <v xml:space="preserve">41281 - 0 - </v>
      </c>
      <c r="CJ31" s="126" t="str">
        <f t="shared" si="125"/>
        <v>ACT</v>
      </c>
    </row>
    <row r="32" spans="1:88" ht="12.75" customHeight="1">
      <c r="A32" s="116">
        <v>1750994</v>
      </c>
      <c r="B32" s="116">
        <v>2964014</v>
      </c>
      <c r="C32" s="116" t="s">
        <v>28</v>
      </c>
      <c r="D32" s="117" t="s">
        <v>627</v>
      </c>
      <c r="E32" s="137" t="s">
        <v>53</v>
      </c>
      <c r="F32" s="112" t="s">
        <v>16</v>
      </c>
      <c r="G32" s="113">
        <v>0.58333333333333337</v>
      </c>
      <c r="H32" s="113">
        <v>0.71875</v>
      </c>
      <c r="I32" s="114">
        <v>41281</v>
      </c>
      <c r="J32" s="116" t="s">
        <v>8</v>
      </c>
      <c r="K32" s="116" t="s">
        <v>9</v>
      </c>
      <c r="L32" s="118" t="s">
        <v>622</v>
      </c>
      <c r="N32" s="42" t="str">
        <f t="shared" si="63"/>
        <v/>
      </c>
      <c r="O32" s="42" t="str">
        <f t="shared" si="64"/>
        <v>PM</v>
      </c>
      <c r="P32" s="42" t="str">
        <f t="shared" si="65"/>
        <v/>
      </c>
      <c r="Q32" s="42" t="str">
        <f t="shared" si="66"/>
        <v/>
      </c>
      <c r="R32" s="42" t="str">
        <f t="shared" si="67"/>
        <v>samedi</v>
      </c>
      <c r="S32" s="42">
        <f t="shared" si="68"/>
        <v>7</v>
      </c>
      <c r="T32" s="42">
        <f t="shared" si="69"/>
        <v>1</v>
      </c>
      <c r="U32" s="42" t="str">
        <f t="shared" si="70"/>
        <v>weekend</v>
      </c>
      <c r="V32" s="43" t="str">
        <f t="shared" si="71"/>
        <v>weekend - La Seine (0)</v>
      </c>
      <c r="W32" s="43" t="str">
        <f t="shared" si="72"/>
        <v xml:space="preserve">1 - weekend - La Seine (0) - </v>
      </c>
      <c r="X32" s="43" t="str">
        <f t="shared" si="73"/>
        <v>1 - weekend - La Seine (0) - PM</v>
      </c>
      <c r="Y32" s="43" t="str">
        <f t="shared" si="74"/>
        <v xml:space="preserve">1 - weekend - La Seine (0) - </v>
      </c>
      <c r="Z32" s="43" t="str">
        <f t="shared" si="75"/>
        <v xml:space="preserve">1 - weekend - La Seine (0) - </v>
      </c>
      <c r="AA32" s="43" t="str">
        <f t="shared" si="76"/>
        <v xml:space="preserve">41281 - La Seine (0) - </v>
      </c>
      <c r="AB32" s="43" t="str">
        <f t="shared" si="77"/>
        <v>41281 - La Seine (0) - PM</v>
      </c>
      <c r="AC32" s="43" t="str">
        <f t="shared" si="78"/>
        <v xml:space="preserve">41281 - La Seine (0) - </v>
      </c>
      <c r="AD32" s="43" t="str">
        <f t="shared" si="79"/>
        <v xml:space="preserve">41281 - La Seine (0) - </v>
      </c>
      <c r="AE32" s="42" t="str">
        <f t="shared" si="80"/>
        <v>ACT</v>
      </c>
      <c r="AF32" s="11"/>
      <c r="AG32" s="70" t="str">
        <f>VLOOKUP(E32,'Répartition salles'!$C:$R,6,FALSE)</f>
        <v>Seine A</v>
      </c>
      <c r="AH32" s="69" t="str">
        <f t="shared" si="81"/>
        <v xml:space="preserve">41281 - Seine A - </v>
      </c>
      <c r="AI32" s="69" t="str">
        <f t="shared" si="82"/>
        <v>41281 - Seine A - PM</v>
      </c>
      <c r="AJ32" s="69" t="str">
        <f t="shared" si="83"/>
        <v xml:space="preserve">41281 - Seine A - </v>
      </c>
      <c r="AK32" s="69" t="str">
        <f t="shared" si="84"/>
        <v xml:space="preserve">41281 - Seine A - </v>
      </c>
      <c r="AL32" s="70" t="str">
        <f>VLOOKUP(E32,'Répartition salles'!$C:$R,7,FALSE)</f>
        <v>Seine B</v>
      </c>
      <c r="AM32" s="69" t="str">
        <f t="shared" si="85"/>
        <v xml:space="preserve">41281 - Seine B - </v>
      </c>
      <c r="AN32" s="69" t="str">
        <f t="shared" si="86"/>
        <v>41281 - Seine B - PM</v>
      </c>
      <c r="AO32" s="69" t="str">
        <f t="shared" si="87"/>
        <v xml:space="preserve">41281 - Seine B - </v>
      </c>
      <c r="AP32" s="69" t="str">
        <f t="shared" si="88"/>
        <v xml:space="preserve">41281 - Seine B - </v>
      </c>
      <c r="AQ32" s="70" t="str">
        <f>VLOOKUP(E32,'Répartition salles'!$C:$R,8,FALSE)</f>
        <v>Seine C</v>
      </c>
      <c r="AR32" s="69" t="str">
        <f t="shared" si="89"/>
        <v xml:space="preserve">41281 - Seine C - </v>
      </c>
      <c r="AS32" s="69" t="str">
        <f t="shared" si="90"/>
        <v>41281 - Seine C - PM</v>
      </c>
      <c r="AT32" s="69" t="str">
        <f t="shared" si="91"/>
        <v xml:space="preserve">41281 - Seine C - </v>
      </c>
      <c r="AU32" s="69" t="str">
        <f t="shared" si="92"/>
        <v xml:space="preserve">41281 - Seine C - </v>
      </c>
      <c r="AV32" s="70">
        <f>VLOOKUP(E32,'Répartition salles'!$C:$R,9,FALSE)</f>
        <v>0</v>
      </c>
      <c r="AW32" s="69" t="str">
        <f t="shared" si="93"/>
        <v xml:space="preserve">41281 - 0 - </v>
      </c>
      <c r="AX32" s="69" t="str">
        <f t="shared" si="94"/>
        <v>41281 - 0 - PM</v>
      </c>
      <c r="AY32" s="69" t="str">
        <f t="shared" si="95"/>
        <v xml:space="preserve">41281 - 0 - </v>
      </c>
      <c r="AZ32" s="69" t="str">
        <f t="shared" si="96"/>
        <v xml:space="preserve">41281 - 0 - </v>
      </c>
      <c r="BA32" s="70">
        <f>VLOOKUP(E32,'Répartition salles'!$C:$R,10,FALSE)</f>
        <v>0</v>
      </c>
      <c r="BB32" s="69" t="str">
        <f t="shared" si="97"/>
        <v xml:space="preserve">41281 - 0 - </v>
      </c>
      <c r="BC32" s="69" t="str">
        <f t="shared" si="98"/>
        <v>41281 - 0 - PM</v>
      </c>
      <c r="BD32" s="69" t="str">
        <f t="shared" si="99"/>
        <v xml:space="preserve">41281 - 0 - </v>
      </c>
      <c r="BE32" s="69" t="str">
        <f t="shared" si="100"/>
        <v xml:space="preserve">41281 - 0 - </v>
      </c>
      <c r="BF32" s="70">
        <f>VLOOKUP(E32,'Répartition salles'!$C:$R,11,FALSE)</f>
        <v>0</v>
      </c>
      <c r="BG32" s="69" t="str">
        <f t="shared" si="101"/>
        <v xml:space="preserve">41281 - 0 - </v>
      </c>
      <c r="BH32" s="69" t="str">
        <f t="shared" si="102"/>
        <v>41281 - 0 - PM</v>
      </c>
      <c r="BI32" s="69" t="str">
        <f t="shared" si="103"/>
        <v xml:space="preserve">41281 - 0 - </v>
      </c>
      <c r="BJ32" s="69" t="str">
        <f t="shared" si="104"/>
        <v xml:space="preserve">41281 - 0 - </v>
      </c>
      <c r="BK32" s="70">
        <f>VLOOKUP(E32,'Répartition salles'!$C:$R,12,FALSE)</f>
        <v>0</v>
      </c>
      <c r="BL32" s="69" t="str">
        <f t="shared" si="105"/>
        <v xml:space="preserve">41281 - 0 - </v>
      </c>
      <c r="BM32" s="69" t="str">
        <f t="shared" si="106"/>
        <v>41281 - 0 - PM</v>
      </c>
      <c r="BN32" s="69" t="str">
        <f t="shared" si="107"/>
        <v xml:space="preserve">41281 - 0 - </v>
      </c>
      <c r="BO32" s="69" t="str">
        <f t="shared" si="108"/>
        <v xml:space="preserve">41281 - 0 - </v>
      </c>
      <c r="BP32" s="70">
        <f>VLOOKUP(E32,'Répartition salles'!$C:$R,13,FALSE)</f>
        <v>0</v>
      </c>
      <c r="BQ32" s="69" t="str">
        <f t="shared" si="109"/>
        <v xml:space="preserve">41281 - 0 - </v>
      </c>
      <c r="BR32" s="69" t="str">
        <f t="shared" si="110"/>
        <v>41281 - 0 - PM</v>
      </c>
      <c r="BS32" s="69" t="str">
        <f t="shared" si="111"/>
        <v xml:space="preserve">41281 - 0 - </v>
      </c>
      <c r="BT32" s="69" t="str">
        <f t="shared" si="112"/>
        <v xml:space="preserve">41281 - 0 - </v>
      </c>
      <c r="BU32" s="70">
        <f>VLOOKUP(E32,'Répartition salles'!$C:$R,14,FALSE)</f>
        <v>0</v>
      </c>
      <c r="BV32" s="69" t="str">
        <f t="shared" si="113"/>
        <v xml:space="preserve">41281 - 0 - </v>
      </c>
      <c r="BW32" s="69" t="str">
        <f t="shared" si="114"/>
        <v>41281 - 0 - PM</v>
      </c>
      <c r="BX32" s="69" t="str">
        <f t="shared" si="115"/>
        <v xml:space="preserve">41281 - 0 - </v>
      </c>
      <c r="BY32" s="69" t="str">
        <f t="shared" si="116"/>
        <v xml:space="preserve">41281 - 0 - </v>
      </c>
      <c r="BZ32" s="70">
        <f>VLOOKUP(E32,'Répartition salles'!$C:$R,15,FALSE)</f>
        <v>0</v>
      </c>
      <c r="CA32" s="69" t="str">
        <f t="shared" si="117"/>
        <v xml:space="preserve">41281 - 0 - </v>
      </c>
      <c r="CB32" s="69" t="str">
        <f t="shared" si="118"/>
        <v>41281 - 0 - PM</v>
      </c>
      <c r="CC32" s="69" t="str">
        <f t="shared" si="119"/>
        <v xml:space="preserve">41281 - 0 - </v>
      </c>
      <c r="CD32" s="69" t="str">
        <f t="shared" si="120"/>
        <v xml:space="preserve">41281 - 0 - </v>
      </c>
      <c r="CE32" s="70">
        <f>VLOOKUP(E32,'Répartition salles'!$C:$R,16,FALSE)</f>
        <v>0</v>
      </c>
      <c r="CF32" s="69" t="str">
        <f t="shared" si="121"/>
        <v xml:space="preserve">41281 - 0 - </v>
      </c>
      <c r="CG32" s="69" t="str">
        <f t="shared" si="122"/>
        <v>41281 - 0 - PM</v>
      </c>
      <c r="CH32" s="69" t="str">
        <f t="shared" si="123"/>
        <v xml:space="preserve">41281 - 0 - </v>
      </c>
      <c r="CI32" s="69" t="str">
        <f t="shared" si="124"/>
        <v xml:space="preserve">41281 - 0 - </v>
      </c>
      <c r="CJ32" s="126" t="str">
        <f t="shared" si="125"/>
        <v>ACT</v>
      </c>
    </row>
    <row r="33" spans="1:88" ht="12.75" customHeight="1">
      <c r="A33" s="116">
        <v>1750994</v>
      </c>
      <c r="B33" s="116">
        <v>2963983</v>
      </c>
      <c r="C33" s="116" t="s">
        <v>23</v>
      </c>
      <c r="D33" s="117" t="s">
        <v>623</v>
      </c>
      <c r="E33" s="111" t="s">
        <v>81</v>
      </c>
      <c r="F33" s="112" t="s">
        <v>16</v>
      </c>
      <c r="G33" s="113">
        <v>0.29166666666666669</v>
      </c>
      <c r="H33" s="113">
        <v>0.95833333333333337</v>
      </c>
      <c r="I33" s="114">
        <v>41281</v>
      </c>
      <c r="J33" s="116" t="s">
        <v>8</v>
      </c>
      <c r="K33" s="116" t="s">
        <v>9</v>
      </c>
      <c r="L33" s="118" t="s">
        <v>622</v>
      </c>
      <c r="N33" s="42" t="str">
        <f t="shared" si="63"/>
        <v>AM</v>
      </c>
      <c r="O33" s="42" t="str">
        <f t="shared" si="64"/>
        <v>PM</v>
      </c>
      <c r="P33" s="42" t="str">
        <f t="shared" si="65"/>
        <v>EVENING</v>
      </c>
      <c r="Q33" s="42" t="str">
        <f t="shared" si="66"/>
        <v/>
      </c>
      <c r="R33" s="42" t="str">
        <f t="shared" si="67"/>
        <v>samedi</v>
      </c>
      <c r="S33" s="42">
        <f t="shared" si="68"/>
        <v>7</v>
      </c>
      <c r="T33" s="42">
        <f t="shared" si="69"/>
        <v>1</v>
      </c>
      <c r="U33" s="42" t="str">
        <f t="shared" si="70"/>
        <v>weekend</v>
      </c>
      <c r="V33" s="43" t="str">
        <f t="shared" si="71"/>
        <v>weekend - Le Pont de Sully B (0)</v>
      </c>
      <c r="W33" s="43" t="str">
        <f t="shared" si="72"/>
        <v>1 - weekend - Le Pont de Sully B (0) - AM</v>
      </c>
      <c r="X33" s="43" t="str">
        <f t="shared" si="73"/>
        <v>1 - weekend - Le Pont de Sully B (0) - PM</v>
      </c>
      <c r="Y33" s="43" t="str">
        <f t="shared" si="74"/>
        <v>1 - weekend - Le Pont de Sully B (0) - EVENING</v>
      </c>
      <c r="Z33" s="43" t="str">
        <f t="shared" si="75"/>
        <v xml:space="preserve">1 - weekend - Le Pont de Sully B (0) - </v>
      </c>
      <c r="AA33" s="43" t="str">
        <f t="shared" si="76"/>
        <v>41281 - Le Pont de Sully B (0) - AM</v>
      </c>
      <c r="AB33" s="43" t="str">
        <f t="shared" si="77"/>
        <v>41281 - Le Pont de Sully B (0) - PM</v>
      </c>
      <c r="AC33" s="43" t="str">
        <f t="shared" si="78"/>
        <v>41281 - Le Pont de Sully B (0) - EVENING</v>
      </c>
      <c r="AD33" s="43" t="str">
        <f t="shared" si="79"/>
        <v xml:space="preserve">41281 - Le Pont de Sully B (0) - </v>
      </c>
      <c r="AE33" s="42" t="str">
        <f t="shared" si="80"/>
        <v>ACT</v>
      </c>
      <c r="AF33" s="11"/>
      <c r="AG33" s="70" t="str">
        <f>VLOOKUP(E33,'Répartition salles'!$C:$R,6,FALSE)</f>
        <v>Pont de Sully B</v>
      </c>
      <c r="AH33" s="69" t="str">
        <f t="shared" si="81"/>
        <v>41281 - Pont de Sully B - AM</v>
      </c>
      <c r="AI33" s="69" t="str">
        <f t="shared" si="82"/>
        <v>41281 - Pont de Sully B - PM</v>
      </c>
      <c r="AJ33" s="69" t="str">
        <f t="shared" si="83"/>
        <v>41281 - Pont de Sully B - EVENING</v>
      </c>
      <c r="AK33" s="69" t="str">
        <f t="shared" si="84"/>
        <v xml:space="preserve">41281 - Pont de Sully B - </v>
      </c>
      <c r="AL33" s="70">
        <f>VLOOKUP(E33,'Répartition salles'!$C:$R,7,FALSE)</f>
        <v>0</v>
      </c>
      <c r="AM33" s="69" t="str">
        <f t="shared" si="85"/>
        <v>41281 - 0 - AM</v>
      </c>
      <c r="AN33" s="69" t="str">
        <f t="shared" si="86"/>
        <v>41281 - 0 - PM</v>
      </c>
      <c r="AO33" s="69" t="str">
        <f t="shared" si="87"/>
        <v>41281 - 0 - EVENING</v>
      </c>
      <c r="AP33" s="69" t="str">
        <f t="shared" si="88"/>
        <v xml:space="preserve">41281 - 0 - </v>
      </c>
      <c r="AQ33" s="70">
        <f>VLOOKUP(E33,'Répartition salles'!$C:$R,8,FALSE)</f>
        <v>0</v>
      </c>
      <c r="AR33" s="69" t="str">
        <f t="shared" si="89"/>
        <v>41281 - 0 - AM</v>
      </c>
      <c r="AS33" s="69" t="str">
        <f t="shared" si="90"/>
        <v>41281 - 0 - PM</v>
      </c>
      <c r="AT33" s="69" t="str">
        <f t="shared" si="91"/>
        <v>41281 - 0 - EVENING</v>
      </c>
      <c r="AU33" s="69" t="str">
        <f t="shared" si="92"/>
        <v xml:space="preserve">41281 - 0 - </v>
      </c>
      <c r="AV33" s="70">
        <f>VLOOKUP(E33,'Répartition salles'!$C:$R,9,FALSE)</f>
        <v>0</v>
      </c>
      <c r="AW33" s="69" t="str">
        <f t="shared" si="93"/>
        <v>41281 - 0 - AM</v>
      </c>
      <c r="AX33" s="69" t="str">
        <f t="shared" si="94"/>
        <v>41281 - 0 - PM</v>
      </c>
      <c r="AY33" s="69" t="str">
        <f t="shared" si="95"/>
        <v>41281 - 0 - EVENING</v>
      </c>
      <c r="AZ33" s="69" t="str">
        <f t="shared" si="96"/>
        <v xml:space="preserve">41281 - 0 - </v>
      </c>
      <c r="BA33" s="70">
        <f>VLOOKUP(E33,'Répartition salles'!$C:$R,10,FALSE)</f>
        <v>0</v>
      </c>
      <c r="BB33" s="69" t="str">
        <f t="shared" si="97"/>
        <v>41281 - 0 - AM</v>
      </c>
      <c r="BC33" s="69" t="str">
        <f t="shared" si="98"/>
        <v>41281 - 0 - PM</v>
      </c>
      <c r="BD33" s="69" t="str">
        <f t="shared" si="99"/>
        <v>41281 - 0 - EVENING</v>
      </c>
      <c r="BE33" s="69" t="str">
        <f t="shared" si="100"/>
        <v xml:space="preserve">41281 - 0 - </v>
      </c>
      <c r="BF33" s="70">
        <f>VLOOKUP(E33,'Répartition salles'!$C:$R,11,FALSE)</f>
        <v>0</v>
      </c>
      <c r="BG33" s="69" t="str">
        <f t="shared" si="101"/>
        <v>41281 - 0 - AM</v>
      </c>
      <c r="BH33" s="69" t="str">
        <f t="shared" si="102"/>
        <v>41281 - 0 - PM</v>
      </c>
      <c r="BI33" s="69" t="str">
        <f t="shared" si="103"/>
        <v>41281 - 0 - EVENING</v>
      </c>
      <c r="BJ33" s="69" t="str">
        <f t="shared" si="104"/>
        <v xml:space="preserve">41281 - 0 - </v>
      </c>
      <c r="BK33" s="70">
        <f>VLOOKUP(E33,'Répartition salles'!$C:$R,12,FALSE)</f>
        <v>0</v>
      </c>
      <c r="BL33" s="69" t="str">
        <f t="shared" si="105"/>
        <v>41281 - 0 - AM</v>
      </c>
      <c r="BM33" s="69" t="str">
        <f t="shared" si="106"/>
        <v>41281 - 0 - PM</v>
      </c>
      <c r="BN33" s="69" t="str">
        <f t="shared" si="107"/>
        <v>41281 - 0 - EVENING</v>
      </c>
      <c r="BO33" s="69" t="str">
        <f t="shared" si="108"/>
        <v xml:space="preserve">41281 - 0 - </v>
      </c>
      <c r="BP33" s="70">
        <f>VLOOKUP(E33,'Répartition salles'!$C:$R,13,FALSE)</f>
        <v>0</v>
      </c>
      <c r="BQ33" s="69" t="str">
        <f t="shared" si="109"/>
        <v>41281 - 0 - AM</v>
      </c>
      <c r="BR33" s="69" t="str">
        <f t="shared" si="110"/>
        <v>41281 - 0 - PM</v>
      </c>
      <c r="BS33" s="69" t="str">
        <f t="shared" si="111"/>
        <v>41281 - 0 - EVENING</v>
      </c>
      <c r="BT33" s="69" t="str">
        <f t="shared" si="112"/>
        <v xml:space="preserve">41281 - 0 - </v>
      </c>
      <c r="BU33" s="70">
        <f>VLOOKUP(E33,'Répartition salles'!$C:$R,14,FALSE)</f>
        <v>0</v>
      </c>
      <c r="BV33" s="69" t="str">
        <f t="shared" si="113"/>
        <v>41281 - 0 - AM</v>
      </c>
      <c r="BW33" s="69" t="str">
        <f t="shared" si="114"/>
        <v>41281 - 0 - PM</v>
      </c>
      <c r="BX33" s="69" t="str">
        <f t="shared" si="115"/>
        <v>41281 - 0 - EVENING</v>
      </c>
      <c r="BY33" s="69" t="str">
        <f t="shared" si="116"/>
        <v xml:space="preserve">41281 - 0 - </v>
      </c>
      <c r="BZ33" s="70">
        <f>VLOOKUP(E33,'Répartition salles'!$C:$R,15,FALSE)</f>
        <v>0</v>
      </c>
      <c r="CA33" s="69" t="str">
        <f t="shared" si="117"/>
        <v>41281 - 0 - AM</v>
      </c>
      <c r="CB33" s="69" t="str">
        <f t="shared" si="118"/>
        <v>41281 - 0 - PM</v>
      </c>
      <c r="CC33" s="69" t="str">
        <f t="shared" si="119"/>
        <v>41281 - 0 - EVENING</v>
      </c>
      <c r="CD33" s="69" t="str">
        <f t="shared" si="120"/>
        <v xml:space="preserve">41281 - 0 - </v>
      </c>
      <c r="CE33" s="70">
        <f>VLOOKUP(E33,'Répartition salles'!$C:$R,16,FALSE)</f>
        <v>0</v>
      </c>
      <c r="CF33" s="69" t="str">
        <f t="shared" si="121"/>
        <v>41281 - 0 - AM</v>
      </c>
      <c r="CG33" s="69" t="str">
        <f t="shared" si="122"/>
        <v>41281 - 0 - PM</v>
      </c>
      <c r="CH33" s="69" t="str">
        <f t="shared" si="123"/>
        <v>41281 - 0 - EVENING</v>
      </c>
      <c r="CI33" s="69" t="str">
        <f t="shared" si="124"/>
        <v xml:space="preserve">41281 - 0 - </v>
      </c>
      <c r="CJ33" s="126" t="str">
        <f t="shared" si="125"/>
        <v>ACT</v>
      </c>
    </row>
    <row r="34" spans="1:88" ht="12.75" customHeight="1">
      <c r="A34" s="116">
        <v>1750994</v>
      </c>
      <c r="B34" s="116">
        <v>3450668</v>
      </c>
      <c r="C34" s="116" t="s">
        <v>31</v>
      </c>
      <c r="D34" s="117" t="s">
        <v>628</v>
      </c>
      <c r="E34" s="137" t="s">
        <v>184</v>
      </c>
      <c r="F34" s="112" t="s">
        <v>16</v>
      </c>
      <c r="G34" s="113">
        <v>0.8125</v>
      </c>
      <c r="H34" s="113">
        <v>0.84375</v>
      </c>
      <c r="I34" s="114">
        <v>41281</v>
      </c>
      <c r="J34" s="116" t="s">
        <v>8</v>
      </c>
      <c r="K34" s="116" t="s">
        <v>9</v>
      </c>
      <c r="L34" s="118" t="s">
        <v>622</v>
      </c>
      <c r="N34" s="42" t="str">
        <f t="shared" si="63"/>
        <v/>
      </c>
      <c r="O34" s="42" t="str">
        <f t="shared" si="64"/>
        <v/>
      </c>
      <c r="P34" s="42" t="str">
        <f t="shared" si="65"/>
        <v>EVENING</v>
      </c>
      <c r="Q34" s="42" t="str">
        <f t="shared" si="66"/>
        <v/>
      </c>
      <c r="R34" s="42" t="str">
        <f t="shared" si="67"/>
        <v>samedi</v>
      </c>
      <c r="S34" s="42">
        <f t="shared" si="68"/>
        <v>7</v>
      </c>
      <c r="T34" s="42">
        <f t="shared" si="69"/>
        <v>1</v>
      </c>
      <c r="U34" s="42" t="str">
        <f t="shared" si="70"/>
        <v>weekend</v>
      </c>
      <c r="V34" s="43" t="str">
        <f t="shared" si="71"/>
        <v>weekend - La Seine - Foyer La Seine (0)</v>
      </c>
      <c r="W34" s="43" t="str">
        <f t="shared" si="72"/>
        <v xml:space="preserve">1 - weekend - La Seine - Foyer La Seine (0) - </v>
      </c>
      <c r="X34" s="43" t="str">
        <f t="shared" si="73"/>
        <v xml:space="preserve">1 - weekend - La Seine - Foyer La Seine (0) - </v>
      </c>
      <c r="Y34" s="43" t="str">
        <f t="shared" si="74"/>
        <v>1 - weekend - La Seine - Foyer La Seine (0) - EVENING</v>
      </c>
      <c r="Z34" s="43" t="str">
        <f t="shared" si="75"/>
        <v xml:space="preserve">1 - weekend - La Seine - Foyer La Seine (0) - </v>
      </c>
      <c r="AA34" s="43" t="str">
        <f t="shared" si="76"/>
        <v xml:space="preserve">41281 - La Seine - Foyer La Seine (0) - </v>
      </c>
      <c r="AB34" s="43" t="str">
        <f t="shared" si="77"/>
        <v xml:space="preserve">41281 - La Seine - Foyer La Seine (0) - </v>
      </c>
      <c r="AC34" s="43" t="str">
        <f t="shared" si="78"/>
        <v>41281 - La Seine - Foyer La Seine (0) - EVENING</v>
      </c>
      <c r="AD34" s="43" t="str">
        <f t="shared" si="79"/>
        <v xml:space="preserve">41281 - La Seine - Foyer La Seine (0) - </v>
      </c>
      <c r="AE34" s="42" t="str">
        <f t="shared" si="80"/>
        <v>ACT</v>
      </c>
      <c r="AF34" s="11"/>
      <c r="AG34" s="70" t="str">
        <f>VLOOKUP(E34,'Répartition salles'!$C:$R,6,FALSE)</f>
        <v>Seine A</v>
      </c>
      <c r="AH34" s="69" t="str">
        <f t="shared" si="81"/>
        <v xml:space="preserve">41281 - Seine A - </v>
      </c>
      <c r="AI34" s="69" t="str">
        <f t="shared" si="82"/>
        <v xml:space="preserve">41281 - Seine A - </v>
      </c>
      <c r="AJ34" s="69" t="str">
        <f t="shared" si="83"/>
        <v>41281 - Seine A - EVENING</v>
      </c>
      <c r="AK34" s="69" t="str">
        <f t="shared" si="84"/>
        <v xml:space="preserve">41281 - Seine A - </v>
      </c>
      <c r="AL34" s="70" t="str">
        <f>VLOOKUP(E34,'Répartition salles'!$C:$R,7,FALSE)</f>
        <v>Seine B</v>
      </c>
      <c r="AM34" s="69" t="str">
        <f t="shared" si="85"/>
        <v xml:space="preserve">41281 - Seine B - </v>
      </c>
      <c r="AN34" s="69" t="str">
        <f t="shared" si="86"/>
        <v xml:space="preserve">41281 - Seine B - </v>
      </c>
      <c r="AO34" s="69" t="str">
        <f t="shared" si="87"/>
        <v>41281 - Seine B - EVENING</v>
      </c>
      <c r="AP34" s="69" t="str">
        <f t="shared" si="88"/>
        <v xml:space="preserve">41281 - Seine B - </v>
      </c>
      <c r="AQ34" s="70" t="str">
        <f>VLOOKUP(E34,'Répartition salles'!$C:$R,8,FALSE)</f>
        <v>Seine C</v>
      </c>
      <c r="AR34" s="69" t="str">
        <f t="shared" si="89"/>
        <v xml:space="preserve">41281 - Seine C - </v>
      </c>
      <c r="AS34" s="69" t="str">
        <f t="shared" si="90"/>
        <v xml:space="preserve">41281 - Seine C - </v>
      </c>
      <c r="AT34" s="69" t="str">
        <f t="shared" si="91"/>
        <v>41281 - Seine C - EVENING</v>
      </c>
      <c r="AU34" s="69" t="str">
        <f t="shared" si="92"/>
        <v xml:space="preserve">41281 - Seine C - </v>
      </c>
      <c r="AV34" s="70" t="str">
        <f>VLOOKUP(E34,'Répartition salles'!$C:$R,9,FALSE)</f>
        <v>Foyer Rives de Seine</v>
      </c>
      <c r="AW34" s="69" t="str">
        <f t="shared" si="93"/>
        <v xml:space="preserve">41281 - Foyer Rives de Seine - </v>
      </c>
      <c r="AX34" s="69" t="str">
        <f t="shared" si="94"/>
        <v xml:space="preserve">41281 - Foyer Rives de Seine - </v>
      </c>
      <c r="AY34" s="69" t="str">
        <f t="shared" si="95"/>
        <v>41281 - Foyer Rives de Seine - EVENING</v>
      </c>
      <c r="AZ34" s="69" t="str">
        <f t="shared" si="96"/>
        <v xml:space="preserve">41281 - Foyer Rives de Seine - </v>
      </c>
      <c r="BA34" s="70">
        <f>VLOOKUP(E34,'Répartition salles'!$C:$R,10,FALSE)</f>
        <v>0</v>
      </c>
      <c r="BB34" s="69" t="str">
        <f t="shared" si="97"/>
        <v xml:space="preserve">41281 - 0 - </v>
      </c>
      <c r="BC34" s="69" t="str">
        <f t="shared" si="98"/>
        <v xml:space="preserve">41281 - 0 - </v>
      </c>
      <c r="BD34" s="69" t="str">
        <f t="shared" si="99"/>
        <v>41281 - 0 - EVENING</v>
      </c>
      <c r="BE34" s="69" t="str">
        <f t="shared" si="100"/>
        <v xml:space="preserve">41281 - 0 - </v>
      </c>
      <c r="BF34" s="70">
        <f>VLOOKUP(E34,'Répartition salles'!$C:$R,11,FALSE)</f>
        <v>0</v>
      </c>
      <c r="BG34" s="69" t="str">
        <f t="shared" si="101"/>
        <v xml:space="preserve">41281 - 0 - </v>
      </c>
      <c r="BH34" s="69" t="str">
        <f t="shared" si="102"/>
        <v xml:space="preserve">41281 - 0 - </v>
      </c>
      <c r="BI34" s="69" t="str">
        <f t="shared" si="103"/>
        <v>41281 - 0 - EVENING</v>
      </c>
      <c r="BJ34" s="69" t="str">
        <f t="shared" si="104"/>
        <v xml:space="preserve">41281 - 0 - </v>
      </c>
      <c r="BK34" s="70">
        <f>VLOOKUP(E34,'Répartition salles'!$C:$R,12,FALSE)</f>
        <v>0</v>
      </c>
      <c r="BL34" s="69" t="str">
        <f t="shared" si="105"/>
        <v xml:space="preserve">41281 - 0 - </v>
      </c>
      <c r="BM34" s="69" t="str">
        <f t="shared" si="106"/>
        <v xml:space="preserve">41281 - 0 - </v>
      </c>
      <c r="BN34" s="69" t="str">
        <f t="shared" si="107"/>
        <v>41281 - 0 - EVENING</v>
      </c>
      <c r="BO34" s="69" t="str">
        <f t="shared" si="108"/>
        <v xml:space="preserve">41281 - 0 - </v>
      </c>
      <c r="BP34" s="70">
        <f>VLOOKUP(E34,'Répartition salles'!$C:$R,13,FALSE)</f>
        <v>0</v>
      </c>
      <c r="BQ34" s="69" t="str">
        <f t="shared" si="109"/>
        <v xml:space="preserve">41281 - 0 - </v>
      </c>
      <c r="BR34" s="69" t="str">
        <f t="shared" si="110"/>
        <v xml:space="preserve">41281 - 0 - </v>
      </c>
      <c r="BS34" s="69" t="str">
        <f t="shared" si="111"/>
        <v>41281 - 0 - EVENING</v>
      </c>
      <c r="BT34" s="69" t="str">
        <f t="shared" si="112"/>
        <v xml:space="preserve">41281 - 0 - </v>
      </c>
      <c r="BU34" s="70">
        <f>VLOOKUP(E34,'Répartition salles'!$C:$R,14,FALSE)</f>
        <v>0</v>
      </c>
      <c r="BV34" s="69" t="str">
        <f t="shared" si="113"/>
        <v xml:space="preserve">41281 - 0 - </v>
      </c>
      <c r="BW34" s="69" t="str">
        <f t="shared" si="114"/>
        <v xml:space="preserve">41281 - 0 - </v>
      </c>
      <c r="BX34" s="69" t="str">
        <f t="shared" si="115"/>
        <v>41281 - 0 - EVENING</v>
      </c>
      <c r="BY34" s="69" t="str">
        <f t="shared" si="116"/>
        <v xml:space="preserve">41281 - 0 - </v>
      </c>
      <c r="BZ34" s="70">
        <f>VLOOKUP(E34,'Répartition salles'!$C:$R,15,FALSE)</f>
        <v>0</v>
      </c>
      <c r="CA34" s="69" t="str">
        <f t="shared" si="117"/>
        <v xml:space="preserve">41281 - 0 - </v>
      </c>
      <c r="CB34" s="69" t="str">
        <f t="shared" si="118"/>
        <v xml:space="preserve">41281 - 0 - </v>
      </c>
      <c r="CC34" s="69" t="str">
        <f t="shared" si="119"/>
        <v>41281 - 0 - EVENING</v>
      </c>
      <c r="CD34" s="69" t="str">
        <f t="shared" si="120"/>
        <v xml:space="preserve">41281 - 0 - </v>
      </c>
      <c r="CE34" s="70">
        <f>VLOOKUP(E34,'Répartition salles'!$C:$R,16,FALSE)</f>
        <v>0</v>
      </c>
      <c r="CF34" s="69" t="str">
        <f t="shared" si="121"/>
        <v xml:space="preserve">41281 - 0 - </v>
      </c>
      <c r="CG34" s="69" t="str">
        <f t="shared" si="122"/>
        <v xml:space="preserve">41281 - 0 - </v>
      </c>
      <c r="CH34" s="69" t="str">
        <f t="shared" si="123"/>
        <v>41281 - 0 - EVENING</v>
      </c>
      <c r="CI34" s="69" t="str">
        <f t="shared" si="124"/>
        <v xml:space="preserve">41281 - 0 - </v>
      </c>
      <c r="CJ34" s="126" t="str">
        <f t="shared" si="125"/>
        <v>ACT</v>
      </c>
    </row>
    <row r="35" spans="1:88" ht="12.75" customHeight="1">
      <c r="A35" s="116">
        <v>1750994</v>
      </c>
      <c r="B35" s="116">
        <v>3384424</v>
      </c>
      <c r="C35" s="116" t="s">
        <v>31</v>
      </c>
      <c r="D35" s="117" t="s">
        <v>629</v>
      </c>
      <c r="E35" s="111" t="s">
        <v>73</v>
      </c>
      <c r="F35" s="112" t="s">
        <v>16</v>
      </c>
      <c r="G35" s="113">
        <v>0.33333333333333331</v>
      </c>
      <c r="H35" s="113">
        <v>0.41666666666666669</v>
      </c>
      <c r="I35" s="114">
        <v>41281</v>
      </c>
      <c r="J35" s="116" t="s">
        <v>8</v>
      </c>
      <c r="K35" s="116" t="s">
        <v>9</v>
      </c>
      <c r="L35" s="118" t="s">
        <v>622</v>
      </c>
      <c r="N35" s="42" t="str">
        <f t="shared" si="63"/>
        <v>AM</v>
      </c>
      <c r="O35" s="42" t="str">
        <f t="shared" si="64"/>
        <v/>
      </c>
      <c r="P35" s="42" t="str">
        <f t="shared" si="65"/>
        <v/>
      </c>
      <c r="Q35" s="42" t="str">
        <f t="shared" si="66"/>
        <v/>
      </c>
      <c r="R35" s="42" t="str">
        <f t="shared" si="67"/>
        <v>samedi</v>
      </c>
      <c r="S35" s="42">
        <f t="shared" si="68"/>
        <v>7</v>
      </c>
      <c r="T35" s="42">
        <f t="shared" si="69"/>
        <v>1</v>
      </c>
      <c r="U35" s="42" t="str">
        <f t="shared" si="70"/>
        <v>weekend</v>
      </c>
      <c r="V35" s="43" t="str">
        <f t="shared" si="71"/>
        <v>weekend - Le Pont de Sully A (0)</v>
      </c>
      <c r="W35" s="43" t="str">
        <f t="shared" si="72"/>
        <v>1 - weekend - Le Pont de Sully A (0) - AM</v>
      </c>
      <c r="X35" s="43" t="str">
        <f t="shared" si="73"/>
        <v xml:space="preserve">1 - weekend - Le Pont de Sully A (0) - </v>
      </c>
      <c r="Y35" s="43" t="str">
        <f t="shared" si="74"/>
        <v xml:space="preserve">1 - weekend - Le Pont de Sully A (0) - </v>
      </c>
      <c r="Z35" s="43" t="str">
        <f t="shared" si="75"/>
        <v xml:space="preserve">1 - weekend - Le Pont de Sully A (0) - </v>
      </c>
      <c r="AA35" s="43" t="str">
        <f t="shared" si="76"/>
        <v>41281 - Le Pont de Sully A (0) - AM</v>
      </c>
      <c r="AB35" s="43" t="str">
        <f t="shared" si="77"/>
        <v xml:space="preserve">41281 - Le Pont de Sully A (0) - </v>
      </c>
      <c r="AC35" s="43" t="str">
        <f t="shared" si="78"/>
        <v xml:space="preserve">41281 - Le Pont de Sully A (0) - </v>
      </c>
      <c r="AD35" s="43" t="str">
        <f t="shared" si="79"/>
        <v xml:space="preserve">41281 - Le Pont de Sully A (0) - </v>
      </c>
      <c r="AE35" s="42" t="str">
        <f t="shared" si="80"/>
        <v>ACT</v>
      </c>
      <c r="AF35" s="11"/>
      <c r="AG35" s="70" t="str">
        <f>VLOOKUP(E35,'Répartition salles'!$C:$R,6,FALSE)</f>
        <v>Pont de Sully A</v>
      </c>
      <c r="AH35" s="69" t="str">
        <f t="shared" si="81"/>
        <v>41281 - Pont de Sully A - AM</v>
      </c>
      <c r="AI35" s="69" t="str">
        <f t="shared" si="82"/>
        <v xml:space="preserve">41281 - Pont de Sully A - </v>
      </c>
      <c r="AJ35" s="69" t="str">
        <f t="shared" si="83"/>
        <v xml:space="preserve">41281 - Pont de Sully A - </v>
      </c>
      <c r="AK35" s="69" t="str">
        <f t="shared" si="84"/>
        <v xml:space="preserve">41281 - Pont de Sully A - </v>
      </c>
      <c r="AL35" s="70">
        <f>VLOOKUP(E35,'Répartition salles'!$C:$R,7,FALSE)</f>
        <v>0</v>
      </c>
      <c r="AM35" s="69" t="str">
        <f t="shared" si="85"/>
        <v>41281 - 0 - AM</v>
      </c>
      <c r="AN35" s="69" t="str">
        <f t="shared" si="86"/>
        <v xml:space="preserve">41281 - 0 - </v>
      </c>
      <c r="AO35" s="69" t="str">
        <f t="shared" si="87"/>
        <v xml:space="preserve">41281 - 0 - </v>
      </c>
      <c r="AP35" s="69" t="str">
        <f t="shared" si="88"/>
        <v xml:space="preserve">41281 - 0 - </v>
      </c>
      <c r="AQ35" s="70">
        <f>VLOOKUP(E35,'Répartition salles'!$C:$R,8,FALSE)</f>
        <v>0</v>
      </c>
      <c r="AR35" s="69" t="str">
        <f t="shared" si="89"/>
        <v>41281 - 0 - AM</v>
      </c>
      <c r="AS35" s="69" t="str">
        <f t="shared" si="90"/>
        <v xml:space="preserve">41281 - 0 - </v>
      </c>
      <c r="AT35" s="69" t="str">
        <f t="shared" si="91"/>
        <v xml:space="preserve">41281 - 0 - </v>
      </c>
      <c r="AU35" s="69" t="str">
        <f t="shared" si="92"/>
        <v xml:space="preserve">41281 - 0 - </v>
      </c>
      <c r="AV35" s="70">
        <f>VLOOKUP(E35,'Répartition salles'!$C:$R,9,FALSE)</f>
        <v>0</v>
      </c>
      <c r="AW35" s="69" t="str">
        <f t="shared" si="93"/>
        <v>41281 - 0 - AM</v>
      </c>
      <c r="AX35" s="69" t="str">
        <f t="shared" si="94"/>
        <v xml:space="preserve">41281 - 0 - </v>
      </c>
      <c r="AY35" s="69" t="str">
        <f t="shared" si="95"/>
        <v xml:space="preserve">41281 - 0 - </v>
      </c>
      <c r="AZ35" s="69" t="str">
        <f t="shared" si="96"/>
        <v xml:space="preserve">41281 - 0 - </v>
      </c>
      <c r="BA35" s="70">
        <f>VLOOKUP(E35,'Répartition salles'!$C:$R,10,FALSE)</f>
        <v>0</v>
      </c>
      <c r="BB35" s="69" t="str">
        <f t="shared" si="97"/>
        <v>41281 - 0 - AM</v>
      </c>
      <c r="BC35" s="69" t="str">
        <f t="shared" si="98"/>
        <v xml:space="preserve">41281 - 0 - </v>
      </c>
      <c r="BD35" s="69" t="str">
        <f t="shared" si="99"/>
        <v xml:space="preserve">41281 - 0 - </v>
      </c>
      <c r="BE35" s="69" t="str">
        <f t="shared" si="100"/>
        <v xml:space="preserve">41281 - 0 - </v>
      </c>
      <c r="BF35" s="70">
        <f>VLOOKUP(E35,'Répartition salles'!$C:$R,11,FALSE)</f>
        <v>0</v>
      </c>
      <c r="BG35" s="69" t="str">
        <f t="shared" si="101"/>
        <v>41281 - 0 - AM</v>
      </c>
      <c r="BH35" s="69" t="str">
        <f t="shared" si="102"/>
        <v xml:space="preserve">41281 - 0 - </v>
      </c>
      <c r="BI35" s="69" t="str">
        <f t="shared" si="103"/>
        <v xml:space="preserve">41281 - 0 - </v>
      </c>
      <c r="BJ35" s="69" t="str">
        <f t="shared" si="104"/>
        <v xml:space="preserve">41281 - 0 - </v>
      </c>
      <c r="BK35" s="70">
        <f>VLOOKUP(E35,'Répartition salles'!$C:$R,12,FALSE)</f>
        <v>0</v>
      </c>
      <c r="BL35" s="69" t="str">
        <f t="shared" si="105"/>
        <v>41281 - 0 - AM</v>
      </c>
      <c r="BM35" s="69" t="str">
        <f t="shared" si="106"/>
        <v xml:space="preserve">41281 - 0 - </v>
      </c>
      <c r="BN35" s="69" t="str">
        <f t="shared" si="107"/>
        <v xml:space="preserve">41281 - 0 - </v>
      </c>
      <c r="BO35" s="69" t="str">
        <f t="shared" si="108"/>
        <v xml:space="preserve">41281 - 0 - </v>
      </c>
      <c r="BP35" s="70">
        <f>VLOOKUP(E35,'Répartition salles'!$C:$R,13,FALSE)</f>
        <v>0</v>
      </c>
      <c r="BQ35" s="69" t="str">
        <f t="shared" si="109"/>
        <v>41281 - 0 - AM</v>
      </c>
      <c r="BR35" s="69" t="str">
        <f t="shared" si="110"/>
        <v xml:space="preserve">41281 - 0 - </v>
      </c>
      <c r="BS35" s="69" t="str">
        <f t="shared" si="111"/>
        <v xml:space="preserve">41281 - 0 - </v>
      </c>
      <c r="BT35" s="69" t="str">
        <f t="shared" si="112"/>
        <v xml:space="preserve">41281 - 0 - </v>
      </c>
      <c r="BU35" s="70">
        <f>VLOOKUP(E35,'Répartition salles'!$C:$R,14,FALSE)</f>
        <v>0</v>
      </c>
      <c r="BV35" s="69" t="str">
        <f t="shared" si="113"/>
        <v>41281 - 0 - AM</v>
      </c>
      <c r="BW35" s="69" t="str">
        <f t="shared" si="114"/>
        <v xml:space="preserve">41281 - 0 - </v>
      </c>
      <c r="BX35" s="69" t="str">
        <f t="shared" si="115"/>
        <v xml:space="preserve">41281 - 0 - </v>
      </c>
      <c r="BY35" s="69" t="str">
        <f t="shared" si="116"/>
        <v xml:space="preserve">41281 - 0 - </v>
      </c>
      <c r="BZ35" s="70">
        <f>VLOOKUP(E35,'Répartition salles'!$C:$R,15,FALSE)</f>
        <v>0</v>
      </c>
      <c r="CA35" s="69" t="str">
        <f t="shared" si="117"/>
        <v>41281 - 0 - AM</v>
      </c>
      <c r="CB35" s="69" t="str">
        <f t="shared" si="118"/>
        <v xml:space="preserve">41281 - 0 - </v>
      </c>
      <c r="CC35" s="69" t="str">
        <f t="shared" si="119"/>
        <v xml:space="preserve">41281 - 0 - </v>
      </c>
      <c r="CD35" s="69" t="str">
        <f t="shared" si="120"/>
        <v xml:space="preserve">41281 - 0 - </v>
      </c>
      <c r="CE35" s="70">
        <f>VLOOKUP(E35,'Répartition salles'!$C:$R,16,FALSE)</f>
        <v>0</v>
      </c>
      <c r="CF35" s="69" t="str">
        <f t="shared" si="121"/>
        <v>41281 - 0 - AM</v>
      </c>
      <c r="CG35" s="69" t="str">
        <f t="shared" si="122"/>
        <v xml:space="preserve">41281 - 0 - </v>
      </c>
      <c r="CH35" s="69" t="str">
        <f t="shared" si="123"/>
        <v xml:space="preserve">41281 - 0 - </v>
      </c>
      <c r="CI35" s="69" t="str">
        <f t="shared" si="124"/>
        <v xml:space="preserve">41281 - 0 - </v>
      </c>
      <c r="CJ35" s="126" t="str">
        <f t="shared" si="125"/>
        <v>ACT</v>
      </c>
    </row>
    <row r="36" spans="1:88" ht="12.75" customHeight="1">
      <c r="A36" s="116">
        <v>1750994</v>
      </c>
      <c r="B36" s="116">
        <v>3384422</v>
      </c>
      <c r="C36" s="116" t="s">
        <v>31</v>
      </c>
      <c r="D36" s="117" t="s">
        <v>629</v>
      </c>
      <c r="E36" s="111" t="s">
        <v>38</v>
      </c>
      <c r="F36" s="112" t="s">
        <v>16</v>
      </c>
      <c r="G36" s="113">
        <v>0.33333333333333331</v>
      </c>
      <c r="H36" s="113">
        <v>0.41666666666666669</v>
      </c>
      <c r="I36" s="114">
        <v>41281</v>
      </c>
      <c r="J36" s="116" t="s">
        <v>8</v>
      </c>
      <c r="K36" s="116" t="s">
        <v>9</v>
      </c>
      <c r="L36" s="118" t="s">
        <v>622</v>
      </c>
      <c r="N36" s="42" t="str">
        <f t="shared" si="63"/>
        <v>AM</v>
      </c>
      <c r="O36" s="42" t="str">
        <f t="shared" si="64"/>
        <v/>
      </c>
      <c r="P36" s="42" t="str">
        <f t="shared" si="65"/>
        <v/>
      </c>
      <c r="Q36" s="42" t="str">
        <f t="shared" si="66"/>
        <v/>
      </c>
      <c r="R36" s="42" t="str">
        <f t="shared" si="67"/>
        <v>samedi</v>
      </c>
      <c r="S36" s="42">
        <f t="shared" si="68"/>
        <v>7</v>
      </c>
      <c r="T36" s="42">
        <f t="shared" si="69"/>
        <v>1</v>
      </c>
      <c r="U36" s="42" t="str">
        <f t="shared" si="70"/>
        <v>weekend</v>
      </c>
      <c r="V36" s="43" t="str">
        <f t="shared" si="71"/>
        <v>weekend - Le Pont des Arts (0)</v>
      </c>
      <c r="W36" s="43" t="str">
        <f t="shared" si="72"/>
        <v>1 - weekend - Le Pont des Arts (0) - AM</v>
      </c>
      <c r="X36" s="43" t="str">
        <f t="shared" si="73"/>
        <v xml:space="preserve">1 - weekend - Le Pont des Arts (0) - </v>
      </c>
      <c r="Y36" s="43" t="str">
        <f t="shared" si="74"/>
        <v xml:space="preserve">1 - weekend - Le Pont des Arts (0) - </v>
      </c>
      <c r="Z36" s="43" t="str">
        <f t="shared" si="75"/>
        <v xml:space="preserve">1 - weekend - Le Pont des Arts (0) - </v>
      </c>
      <c r="AA36" s="43" t="str">
        <f t="shared" si="76"/>
        <v>41281 - Le Pont des Arts (0) - AM</v>
      </c>
      <c r="AB36" s="43" t="str">
        <f t="shared" si="77"/>
        <v xml:space="preserve">41281 - Le Pont des Arts (0) - </v>
      </c>
      <c r="AC36" s="43" t="str">
        <f t="shared" si="78"/>
        <v xml:space="preserve">41281 - Le Pont des Arts (0) - </v>
      </c>
      <c r="AD36" s="43" t="str">
        <f t="shared" si="79"/>
        <v xml:space="preserve">41281 - Le Pont des Arts (0) - </v>
      </c>
      <c r="AE36" s="42" t="str">
        <f t="shared" si="80"/>
        <v>ACT</v>
      </c>
      <c r="AF36" s="11"/>
      <c r="AG36" s="70" t="str">
        <f>VLOOKUP(E36,'Répartition salles'!$C:$R,6,FALSE)</f>
        <v>Pont des Arts A</v>
      </c>
      <c r="AH36" s="69" t="str">
        <f t="shared" si="81"/>
        <v>41281 - Pont des Arts A - AM</v>
      </c>
      <c r="AI36" s="69" t="str">
        <f t="shared" si="82"/>
        <v xml:space="preserve">41281 - Pont des Arts A - </v>
      </c>
      <c r="AJ36" s="69" t="str">
        <f t="shared" si="83"/>
        <v xml:space="preserve">41281 - Pont des Arts A - </v>
      </c>
      <c r="AK36" s="69" t="str">
        <f t="shared" si="84"/>
        <v xml:space="preserve">41281 - Pont des Arts A - </v>
      </c>
      <c r="AL36" s="70" t="str">
        <f>VLOOKUP(E36,'Répartition salles'!$C:$R,7,FALSE)</f>
        <v>Pont des Arts B</v>
      </c>
      <c r="AM36" s="69" t="str">
        <f t="shared" si="85"/>
        <v>41281 - Pont des Arts B - AM</v>
      </c>
      <c r="AN36" s="69" t="str">
        <f t="shared" si="86"/>
        <v xml:space="preserve">41281 - Pont des Arts B - </v>
      </c>
      <c r="AO36" s="69" t="str">
        <f t="shared" si="87"/>
        <v xml:space="preserve">41281 - Pont des Arts B - </v>
      </c>
      <c r="AP36" s="69" t="str">
        <f t="shared" si="88"/>
        <v xml:space="preserve">41281 - Pont des Arts B - </v>
      </c>
      <c r="AQ36" s="70" t="str">
        <f>VLOOKUP(E36,'Répartition salles'!$C:$R,8,FALSE)</f>
        <v>Pont des Arts C</v>
      </c>
      <c r="AR36" s="69" t="str">
        <f t="shared" si="89"/>
        <v>41281 - Pont des Arts C - AM</v>
      </c>
      <c r="AS36" s="69" t="str">
        <f t="shared" si="90"/>
        <v xml:space="preserve">41281 - Pont des Arts C - </v>
      </c>
      <c r="AT36" s="69" t="str">
        <f t="shared" si="91"/>
        <v xml:space="preserve">41281 - Pont des Arts C - </v>
      </c>
      <c r="AU36" s="69" t="str">
        <f t="shared" si="92"/>
        <v xml:space="preserve">41281 - Pont des Arts C - </v>
      </c>
      <c r="AV36" s="70">
        <f>VLOOKUP(E36,'Répartition salles'!$C:$R,9,FALSE)</f>
        <v>0</v>
      </c>
      <c r="AW36" s="69" t="str">
        <f t="shared" si="93"/>
        <v>41281 - 0 - AM</v>
      </c>
      <c r="AX36" s="69" t="str">
        <f t="shared" si="94"/>
        <v xml:space="preserve">41281 - 0 - </v>
      </c>
      <c r="AY36" s="69" t="str">
        <f t="shared" si="95"/>
        <v xml:space="preserve">41281 - 0 - </v>
      </c>
      <c r="AZ36" s="69" t="str">
        <f t="shared" si="96"/>
        <v xml:space="preserve">41281 - 0 - </v>
      </c>
      <c r="BA36" s="70">
        <f>VLOOKUP(E36,'Répartition salles'!$C:$R,10,FALSE)</f>
        <v>0</v>
      </c>
      <c r="BB36" s="69" t="str">
        <f t="shared" si="97"/>
        <v>41281 - 0 - AM</v>
      </c>
      <c r="BC36" s="69" t="str">
        <f t="shared" si="98"/>
        <v xml:space="preserve">41281 - 0 - </v>
      </c>
      <c r="BD36" s="69" t="str">
        <f t="shared" si="99"/>
        <v xml:space="preserve">41281 - 0 - </v>
      </c>
      <c r="BE36" s="69" t="str">
        <f t="shared" si="100"/>
        <v xml:space="preserve">41281 - 0 - </v>
      </c>
      <c r="BF36" s="70">
        <f>VLOOKUP(E36,'Répartition salles'!$C:$R,11,FALSE)</f>
        <v>0</v>
      </c>
      <c r="BG36" s="69" t="str">
        <f t="shared" si="101"/>
        <v>41281 - 0 - AM</v>
      </c>
      <c r="BH36" s="69" t="str">
        <f t="shared" si="102"/>
        <v xml:space="preserve">41281 - 0 - </v>
      </c>
      <c r="BI36" s="69" t="str">
        <f t="shared" si="103"/>
        <v xml:space="preserve">41281 - 0 - </v>
      </c>
      <c r="BJ36" s="69" t="str">
        <f t="shared" si="104"/>
        <v xml:space="preserve">41281 - 0 - </v>
      </c>
      <c r="BK36" s="70">
        <f>VLOOKUP(E36,'Répartition salles'!$C:$R,12,FALSE)</f>
        <v>0</v>
      </c>
      <c r="BL36" s="69" t="str">
        <f t="shared" si="105"/>
        <v>41281 - 0 - AM</v>
      </c>
      <c r="BM36" s="69" t="str">
        <f t="shared" si="106"/>
        <v xml:space="preserve">41281 - 0 - </v>
      </c>
      <c r="BN36" s="69" t="str">
        <f t="shared" si="107"/>
        <v xml:space="preserve">41281 - 0 - </v>
      </c>
      <c r="BO36" s="69" t="str">
        <f t="shared" si="108"/>
        <v xml:space="preserve">41281 - 0 - </v>
      </c>
      <c r="BP36" s="70">
        <f>VLOOKUP(E36,'Répartition salles'!$C:$R,13,FALSE)</f>
        <v>0</v>
      </c>
      <c r="BQ36" s="69" t="str">
        <f t="shared" si="109"/>
        <v>41281 - 0 - AM</v>
      </c>
      <c r="BR36" s="69" t="str">
        <f t="shared" si="110"/>
        <v xml:space="preserve">41281 - 0 - </v>
      </c>
      <c r="BS36" s="69" t="str">
        <f t="shared" si="111"/>
        <v xml:space="preserve">41281 - 0 - </v>
      </c>
      <c r="BT36" s="69" t="str">
        <f t="shared" si="112"/>
        <v xml:space="preserve">41281 - 0 - </v>
      </c>
      <c r="BU36" s="70">
        <f>VLOOKUP(E36,'Répartition salles'!$C:$R,14,FALSE)</f>
        <v>0</v>
      </c>
      <c r="BV36" s="69" t="str">
        <f t="shared" si="113"/>
        <v>41281 - 0 - AM</v>
      </c>
      <c r="BW36" s="69" t="str">
        <f t="shared" si="114"/>
        <v xml:space="preserve">41281 - 0 - </v>
      </c>
      <c r="BX36" s="69" t="str">
        <f t="shared" si="115"/>
        <v xml:space="preserve">41281 - 0 - </v>
      </c>
      <c r="BY36" s="69" t="str">
        <f t="shared" si="116"/>
        <v xml:space="preserve">41281 - 0 - </v>
      </c>
      <c r="BZ36" s="70">
        <f>VLOOKUP(E36,'Répartition salles'!$C:$R,15,FALSE)</f>
        <v>0</v>
      </c>
      <c r="CA36" s="69" t="str">
        <f t="shared" si="117"/>
        <v>41281 - 0 - AM</v>
      </c>
      <c r="CB36" s="69" t="str">
        <f t="shared" si="118"/>
        <v xml:space="preserve">41281 - 0 - </v>
      </c>
      <c r="CC36" s="69" t="str">
        <f t="shared" si="119"/>
        <v xml:space="preserve">41281 - 0 - </v>
      </c>
      <c r="CD36" s="69" t="str">
        <f t="shared" si="120"/>
        <v xml:space="preserve">41281 - 0 - </v>
      </c>
      <c r="CE36" s="70">
        <f>VLOOKUP(E36,'Répartition salles'!$C:$R,16,FALSE)</f>
        <v>0</v>
      </c>
      <c r="CF36" s="69" t="str">
        <f t="shared" si="121"/>
        <v>41281 - 0 - AM</v>
      </c>
      <c r="CG36" s="69" t="str">
        <f t="shared" si="122"/>
        <v xml:space="preserve">41281 - 0 - </v>
      </c>
      <c r="CH36" s="69" t="str">
        <f t="shared" si="123"/>
        <v xml:space="preserve">41281 - 0 - </v>
      </c>
      <c r="CI36" s="69" t="str">
        <f t="shared" si="124"/>
        <v xml:space="preserve">41281 - 0 - </v>
      </c>
      <c r="CJ36" s="126" t="str">
        <f t="shared" si="125"/>
        <v>ACT</v>
      </c>
    </row>
    <row r="37" spans="1:88" ht="12.75" customHeight="1">
      <c r="A37" s="116">
        <v>1750994</v>
      </c>
      <c r="B37" s="116">
        <v>3382296</v>
      </c>
      <c r="C37" s="116" t="s">
        <v>31</v>
      </c>
      <c r="D37" s="117" t="s">
        <v>29</v>
      </c>
      <c r="E37" s="137" t="s">
        <v>53</v>
      </c>
      <c r="F37" s="112" t="s">
        <v>16</v>
      </c>
      <c r="G37" s="113">
        <v>0.33333333333333331</v>
      </c>
      <c r="H37" s="113">
        <v>0.5</v>
      </c>
      <c r="I37" s="114">
        <v>41281</v>
      </c>
      <c r="J37" s="116" t="s">
        <v>8</v>
      </c>
      <c r="K37" s="116" t="s">
        <v>9</v>
      </c>
      <c r="L37" s="118" t="s">
        <v>622</v>
      </c>
      <c r="N37" s="42" t="str">
        <f t="shared" si="63"/>
        <v>AM</v>
      </c>
      <c r="O37" s="42" t="str">
        <f t="shared" si="64"/>
        <v/>
      </c>
      <c r="P37" s="42" t="str">
        <f t="shared" si="65"/>
        <v/>
      </c>
      <c r="Q37" s="42" t="str">
        <f t="shared" si="66"/>
        <v/>
      </c>
      <c r="R37" s="42" t="str">
        <f t="shared" si="67"/>
        <v>samedi</v>
      </c>
      <c r="S37" s="42">
        <f t="shared" si="68"/>
        <v>7</v>
      </c>
      <c r="T37" s="42">
        <f t="shared" si="69"/>
        <v>1</v>
      </c>
      <c r="U37" s="42" t="str">
        <f t="shared" si="70"/>
        <v>weekend</v>
      </c>
      <c r="V37" s="43" t="str">
        <f t="shared" si="71"/>
        <v>weekend - La Seine (0)</v>
      </c>
      <c r="W37" s="43" t="str">
        <f t="shared" si="72"/>
        <v>1 - weekend - La Seine (0) - AM</v>
      </c>
      <c r="X37" s="43" t="str">
        <f t="shared" si="73"/>
        <v xml:space="preserve">1 - weekend - La Seine (0) - </v>
      </c>
      <c r="Y37" s="43" t="str">
        <f t="shared" si="74"/>
        <v xml:space="preserve">1 - weekend - La Seine (0) - </v>
      </c>
      <c r="Z37" s="43" t="str">
        <f t="shared" si="75"/>
        <v xml:space="preserve">1 - weekend - La Seine (0) - </v>
      </c>
      <c r="AA37" s="43" t="str">
        <f t="shared" si="76"/>
        <v>41281 - La Seine (0) - AM</v>
      </c>
      <c r="AB37" s="43" t="str">
        <f t="shared" si="77"/>
        <v xml:space="preserve">41281 - La Seine (0) - </v>
      </c>
      <c r="AC37" s="43" t="str">
        <f t="shared" si="78"/>
        <v xml:space="preserve">41281 - La Seine (0) - </v>
      </c>
      <c r="AD37" s="43" t="str">
        <f t="shared" si="79"/>
        <v xml:space="preserve">41281 - La Seine (0) - </v>
      </c>
      <c r="AE37" s="42" t="str">
        <f t="shared" si="80"/>
        <v>ACT</v>
      </c>
      <c r="AF37" s="11"/>
      <c r="AG37" s="70" t="str">
        <f>VLOOKUP(E37,'Répartition salles'!$C:$R,6,FALSE)</f>
        <v>Seine A</v>
      </c>
      <c r="AH37" s="69" t="str">
        <f t="shared" si="81"/>
        <v>41281 - Seine A - AM</v>
      </c>
      <c r="AI37" s="69" t="str">
        <f t="shared" si="82"/>
        <v xml:space="preserve">41281 - Seine A - </v>
      </c>
      <c r="AJ37" s="69" t="str">
        <f t="shared" si="83"/>
        <v xml:space="preserve">41281 - Seine A - </v>
      </c>
      <c r="AK37" s="69" t="str">
        <f t="shared" si="84"/>
        <v xml:space="preserve">41281 - Seine A - </v>
      </c>
      <c r="AL37" s="70" t="str">
        <f>VLOOKUP(E37,'Répartition salles'!$C:$R,7,FALSE)</f>
        <v>Seine B</v>
      </c>
      <c r="AM37" s="69" t="str">
        <f t="shared" si="85"/>
        <v>41281 - Seine B - AM</v>
      </c>
      <c r="AN37" s="69" t="str">
        <f t="shared" si="86"/>
        <v xml:space="preserve">41281 - Seine B - </v>
      </c>
      <c r="AO37" s="69" t="str">
        <f t="shared" si="87"/>
        <v xml:space="preserve">41281 - Seine B - </v>
      </c>
      <c r="AP37" s="69" t="str">
        <f t="shared" si="88"/>
        <v xml:space="preserve">41281 - Seine B - </v>
      </c>
      <c r="AQ37" s="70" t="str">
        <f>VLOOKUP(E37,'Répartition salles'!$C:$R,8,FALSE)</f>
        <v>Seine C</v>
      </c>
      <c r="AR37" s="69" t="str">
        <f t="shared" si="89"/>
        <v>41281 - Seine C - AM</v>
      </c>
      <c r="AS37" s="69" t="str">
        <f t="shared" si="90"/>
        <v xml:space="preserve">41281 - Seine C - </v>
      </c>
      <c r="AT37" s="69" t="str">
        <f t="shared" si="91"/>
        <v xml:space="preserve">41281 - Seine C - </v>
      </c>
      <c r="AU37" s="69" t="str">
        <f t="shared" si="92"/>
        <v xml:space="preserve">41281 - Seine C - </v>
      </c>
      <c r="AV37" s="70">
        <f>VLOOKUP(E37,'Répartition salles'!$C:$R,9,FALSE)</f>
        <v>0</v>
      </c>
      <c r="AW37" s="69" t="str">
        <f t="shared" si="93"/>
        <v>41281 - 0 - AM</v>
      </c>
      <c r="AX37" s="69" t="str">
        <f t="shared" si="94"/>
        <v xml:space="preserve">41281 - 0 - </v>
      </c>
      <c r="AY37" s="69" t="str">
        <f t="shared" si="95"/>
        <v xml:space="preserve">41281 - 0 - </v>
      </c>
      <c r="AZ37" s="69" t="str">
        <f t="shared" si="96"/>
        <v xml:space="preserve">41281 - 0 - </v>
      </c>
      <c r="BA37" s="70">
        <f>VLOOKUP(E37,'Répartition salles'!$C:$R,10,FALSE)</f>
        <v>0</v>
      </c>
      <c r="BB37" s="69" t="str">
        <f t="shared" si="97"/>
        <v>41281 - 0 - AM</v>
      </c>
      <c r="BC37" s="69" t="str">
        <f t="shared" si="98"/>
        <v xml:space="preserve">41281 - 0 - </v>
      </c>
      <c r="BD37" s="69" t="str">
        <f t="shared" si="99"/>
        <v xml:space="preserve">41281 - 0 - </v>
      </c>
      <c r="BE37" s="69" t="str">
        <f t="shared" si="100"/>
        <v xml:space="preserve">41281 - 0 - </v>
      </c>
      <c r="BF37" s="70">
        <f>VLOOKUP(E37,'Répartition salles'!$C:$R,11,FALSE)</f>
        <v>0</v>
      </c>
      <c r="BG37" s="69" t="str">
        <f t="shared" si="101"/>
        <v>41281 - 0 - AM</v>
      </c>
      <c r="BH37" s="69" t="str">
        <f t="shared" si="102"/>
        <v xml:space="preserve">41281 - 0 - </v>
      </c>
      <c r="BI37" s="69" t="str">
        <f t="shared" si="103"/>
        <v xml:space="preserve">41281 - 0 - </v>
      </c>
      <c r="BJ37" s="69" t="str">
        <f t="shared" si="104"/>
        <v xml:space="preserve">41281 - 0 - </v>
      </c>
      <c r="BK37" s="70">
        <f>VLOOKUP(E37,'Répartition salles'!$C:$R,12,FALSE)</f>
        <v>0</v>
      </c>
      <c r="BL37" s="69" t="str">
        <f t="shared" si="105"/>
        <v>41281 - 0 - AM</v>
      </c>
      <c r="BM37" s="69" t="str">
        <f t="shared" si="106"/>
        <v xml:space="preserve">41281 - 0 - </v>
      </c>
      <c r="BN37" s="69" t="str">
        <f t="shared" si="107"/>
        <v xml:space="preserve">41281 - 0 - </v>
      </c>
      <c r="BO37" s="69" t="str">
        <f t="shared" si="108"/>
        <v xml:space="preserve">41281 - 0 - </v>
      </c>
      <c r="BP37" s="70">
        <f>VLOOKUP(E37,'Répartition salles'!$C:$R,13,FALSE)</f>
        <v>0</v>
      </c>
      <c r="BQ37" s="69" t="str">
        <f t="shared" si="109"/>
        <v>41281 - 0 - AM</v>
      </c>
      <c r="BR37" s="69" t="str">
        <f t="shared" si="110"/>
        <v xml:space="preserve">41281 - 0 - </v>
      </c>
      <c r="BS37" s="69" t="str">
        <f t="shared" si="111"/>
        <v xml:space="preserve">41281 - 0 - </v>
      </c>
      <c r="BT37" s="69" t="str">
        <f t="shared" si="112"/>
        <v xml:space="preserve">41281 - 0 - </v>
      </c>
      <c r="BU37" s="70">
        <f>VLOOKUP(E37,'Répartition salles'!$C:$R,14,FALSE)</f>
        <v>0</v>
      </c>
      <c r="BV37" s="69" t="str">
        <f t="shared" si="113"/>
        <v>41281 - 0 - AM</v>
      </c>
      <c r="BW37" s="69" t="str">
        <f t="shared" si="114"/>
        <v xml:space="preserve">41281 - 0 - </v>
      </c>
      <c r="BX37" s="69" t="str">
        <f t="shared" si="115"/>
        <v xml:space="preserve">41281 - 0 - </v>
      </c>
      <c r="BY37" s="69" t="str">
        <f t="shared" si="116"/>
        <v xml:space="preserve">41281 - 0 - </v>
      </c>
      <c r="BZ37" s="70">
        <f>VLOOKUP(E37,'Répartition salles'!$C:$R,15,FALSE)</f>
        <v>0</v>
      </c>
      <c r="CA37" s="69" t="str">
        <f t="shared" si="117"/>
        <v>41281 - 0 - AM</v>
      </c>
      <c r="CB37" s="69" t="str">
        <f t="shared" si="118"/>
        <v xml:space="preserve">41281 - 0 - </v>
      </c>
      <c r="CC37" s="69" t="str">
        <f t="shared" si="119"/>
        <v xml:space="preserve">41281 - 0 - </v>
      </c>
      <c r="CD37" s="69" t="str">
        <f t="shared" si="120"/>
        <v xml:space="preserve">41281 - 0 - </v>
      </c>
      <c r="CE37" s="70">
        <f>VLOOKUP(E37,'Répartition salles'!$C:$R,16,FALSE)</f>
        <v>0</v>
      </c>
      <c r="CF37" s="69" t="str">
        <f t="shared" si="121"/>
        <v>41281 - 0 - AM</v>
      </c>
      <c r="CG37" s="69" t="str">
        <f t="shared" si="122"/>
        <v xml:space="preserve">41281 - 0 - </v>
      </c>
      <c r="CH37" s="69" t="str">
        <f t="shared" si="123"/>
        <v xml:space="preserve">41281 - 0 - </v>
      </c>
      <c r="CI37" s="69" t="str">
        <f t="shared" si="124"/>
        <v xml:space="preserve">41281 - 0 - </v>
      </c>
      <c r="CJ37" s="126" t="str">
        <f t="shared" si="125"/>
        <v>ACT</v>
      </c>
    </row>
    <row r="38" spans="1:88" ht="12.75" customHeight="1">
      <c r="A38" s="116">
        <v>1750994</v>
      </c>
      <c r="B38" s="116">
        <v>3385176</v>
      </c>
      <c r="C38" s="116" t="s">
        <v>25</v>
      </c>
      <c r="D38" s="117" t="s">
        <v>98</v>
      </c>
      <c r="E38" s="111" t="s">
        <v>73</v>
      </c>
      <c r="F38" s="112" t="s">
        <v>16</v>
      </c>
      <c r="G38" s="113">
        <v>0.375</v>
      </c>
      <c r="H38" s="113">
        <v>0.54166666666666663</v>
      </c>
      <c r="I38" s="114">
        <v>41282</v>
      </c>
      <c r="J38" s="116" t="s">
        <v>8</v>
      </c>
      <c r="K38" s="116" t="s">
        <v>9</v>
      </c>
      <c r="L38" s="118" t="s">
        <v>622</v>
      </c>
      <c r="N38" s="42" t="str">
        <f t="shared" si="63"/>
        <v>AM</v>
      </c>
      <c r="O38" s="42" t="str">
        <f t="shared" si="64"/>
        <v/>
      </c>
      <c r="P38" s="42" t="str">
        <f t="shared" si="65"/>
        <v/>
      </c>
      <c r="Q38" s="42" t="str">
        <f t="shared" si="66"/>
        <v/>
      </c>
      <c r="R38" s="42" t="str">
        <f t="shared" si="67"/>
        <v>dimanche</v>
      </c>
      <c r="S38" s="42">
        <f t="shared" si="68"/>
        <v>8</v>
      </c>
      <c r="T38" s="42">
        <f t="shared" si="69"/>
        <v>1</v>
      </c>
      <c r="U38" s="42" t="str">
        <f t="shared" si="70"/>
        <v>weekend</v>
      </c>
      <c r="V38" s="43" t="str">
        <f t="shared" si="71"/>
        <v>weekend - Le Pont de Sully A (0)</v>
      </c>
      <c r="W38" s="43" t="str">
        <f t="shared" si="72"/>
        <v>1 - weekend - Le Pont de Sully A (0) - AM</v>
      </c>
      <c r="X38" s="43" t="str">
        <f t="shared" si="73"/>
        <v xml:space="preserve">1 - weekend - Le Pont de Sully A (0) - </v>
      </c>
      <c r="Y38" s="43" t="str">
        <f t="shared" si="74"/>
        <v xml:space="preserve">1 - weekend - Le Pont de Sully A (0) - </v>
      </c>
      <c r="Z38" s="43" t="str">
        <f t="shared" si="75"/>
        <v xml:space="preserve">1 - weekend - Le Pont de Sully A (0) - </v>
      </c>
      <c r="AA38" s="43" t="str">
        <f t="shared" si="76"/>
        <v>41282 - Le Pont de Sully A (0) - AM</v>
      </c>
      <c r="AB38" s="43" t="str">
        <f t="shared" si="77"/>
        <v xml:space="preserve">41282 - Le Pont de Sully A (0) - </v>
      </c>
      <c r="AC38" s="43" t="str">
        <f t="shared" si="78"/>
        <v xml:space="preserve">41282 - Le Pont de Sully A (0) - </v>
      </c>
      <c r="AD38" s="43" t="str">
        <f t="shared" si="79"/>
        <v xml:space="preserve">41282 - Le Pont de Sully A (0) - </v>
      </c>
      <c r="AE38" s="42" t="str">
        <f t="shared" si="80"/>
        <v>ACT</v>
      </c>
      <c r="AF38" s="11"/>
      <c r="AG38" s="70" t="str">
        <f>VLOOKUP(E38,'Répartition salles'!$C:$R,6,FALSE)</f>
        <v>Pont de Sully A</v>
      </c>
      <c r="AH38" s="69" t="str">
        <f t="shared" si="81"/>
        <v>41282 - Pont de Sully A - AM</v>
      </c>
      <c r="AI38" s="69" t="str">
        <f t="shared" si="82"/>
        <v xml:space="preserve">41282 - Pont de Sully A - </v>
      </c>
      <c r="AJ38" s="69" t="str">
        <f t="shared" si="83"/>
        <v xml:space="preserve">41282 - Pont de Sully A - </v>
      </c>
      <c r="AK38" s="69" t="str">
        <f t="shared" si="84"/>
        <v xml:space="preserve">41282 - Pont de Sully A - </v>
      </c>
      <c r="AL38" s="70">
        <f>VLOOKUP(E38,'Répartition salles'!$C:$R,7,FALSE)</f>
        <v>0</v>
      </c>
      <c r="AM38" s="69" t="str">
        <f t="shared" si="85"/>
        <v>41282 - 0 - AM</v>
      </c>
      <c r="AN38" s="69" t="str">
        <f t="shared" si="86"/>
        <v xml:space="preserve">41282 - 0 - </v>
      </c>
      <c r="AO38" s="69" t="str">
        <f t="shared" si="87"/>
        <v xml:space="preserve">41282 - 0 - </v>
      </c>
      <c r="AP38" s="69" t="str">
        <f t="shared" si="88"/>
        <v xml:space="preserve">41282 - 0 - </v>
      </c>
      <c r="AQ38" s="70">
        <f>VLOOKUP(E38,'Répartition salles'!$C:$R,8,FALSE)</f>
        <v>0</v>
      </c>
      <c r="AR38" s="69" t="str">
        <f t="shared" si="89"/>
        <v>41282 - 0 - AM</v>
      </c>
      <c r="AS38" s="69" t="str">
        <f t="shared" si="90"/>
        <v xml:space="preserve">41282 - 0 - </v>
      </c>
      <c r="AT38" s="69" t="str">
        <f t="shared" si="91"/>
        <v xml:space="preserve">41282 - 0 - </v>
      </c>
      <c r="AU38" s="69" t="str">
        <f t="shared" si="92"/>
        <v xml:space="preserve">41282 - 0 - </v>
      </c>
      <c r="AV38" s="70">
        <f>VLOOKUP(E38,'Répartition salles'!$C:$R,9,FALSE)</f>
        <v>0</v>
      </c>
      <c r="AW38" s="69" t="str">
        <f t="shared" si="93"/>
        <v>41282 - 0 - AM</v>
      </c>
      <c r="AX38" s="69" t="str">
        <f t="shared" si="94"/>
        <v xml:space="preserve">41282 - 0 - </v>
      </c>
      <c r="AY38" s="69" t="str">
        <f t="shared" si="95"/>
        <v xml:space="preserve">41282 - 0 - </v>
      </c>
      <c r="AZ38" s="69" t="str">
        <f t="shared" si="96"/>
        <v xml:space="preserve">41282 - 0 - </v>
      </c>
      <c r="BA38" s="70">
        <f>VLOOKUP(E38,'Répartition salles'!$C:$R,10,FALSE)</f>
        <v>0</v>
      </c>
      <c r="BB38" s="69" t="str">
        <f t="shared" si="97"/>
        <v>41282 - 0 - AM</v>
      </c>
      <c r="BC38" s="69" t="str">
        <f t="shared" si="98"/>
        <v xml:space="preserve">41282 - 0 - </v>
      </c>
      <c r="BD38" s="69" t="str">
        <f t="shared" si="99"/>
        <v xml:space="preserve">41282 - 0 - </v>
      </c>
      <c r="BE38" s="69" t="str">
        <f t="shared" si="100"/>
        <v xml:space="preserve">41282 - 0 - </v>
      </c>
      <c r="BF38" s="70">
        <f>VLOOKUP(E38,'Répartition salles'!$C:$R,11,FALSE)</f>
        <v>0</v>
      </c>
      <c r="BG38" s="69" t="str">
        <f t="shared" si="101"/>
        <v>41282 - 0 - AM</v>
      </c>
      <c r="BH38" s="69" t="str">
        <f t="shared" si="102"/>
        <v xml:space="preserve">41282 - 0 - </v>
      </c>
      <c r="BI38" s="69" t="str">
        <f t="shared" si="103"/>
        <v xml:space="preserve">41282 - 0 - </v>
      </c>
      <c r="BJ38" s="69" t="str">
        <f t="shared" si="104"/>
        <v xml:space="preserve">41282 - 0 - </v>
      </c>
      <c r="BK38" s="70">
        <f>VLOOKUP(E38,'Répartition salles'!$C:$R,12,FALSE)</f>
        <v>0</v>
      </c>
      <c r="BL38" s="69" t="str">
        <f t="shared" si="105"/>
        <v>41282 - 0 - AM</v>
      </c>
      <c r="BM38" s="69" t="str">
        <f t="shared" si="106"/>
        <v xml:space="preserve">41282 - 0 - </v>
      </c>
      <c r="BN38" s="69" t="str">
        <f t="shared" si="107"/>
        <v xml:space="preserve">41282 - 0 - </v>
      </c>
      <c r="BO38" s="69" t="str">
        <f t="shared" si="108"/>
        <v xml:space="preserve">41282 - 0 - </v>
      </c>
      <c r="BP38" s="70">
        <f>VLOOKUP(E38,'Répartition salles'!$C:$R,13,FALSE)</f>
        <v>0</v>
      </c>
      <c r="BQ38" s="69" t="str">
        <f t="shared" si="109"/>
        <v>41282 - 0 - AM</v>
      </c>
      <c r="BR38" s="69" t="str">
        <f t="shared" si="110"/>
        <v xml:space="preserve">41282 - 0 - </v>
      </c>
      <c r="BS38" s="69" t="str">
        <f t="shared" si="111"/>
        <v xml:space="preserve">41282 - 0 - </v>
      </c>
      <c r="BT38" s="69" t="str">
        <f t="shared" si="112"/>
        <v xml:space="preserve">41282 - 0 - </v>
      </c>
      <c r="BU38" s="70">
        <f>VLOOKUP(E38,'Répartition salles'!$C:$R,14,FALSE)</f>
        <v>0</v>
      </c>
      <c r="BV38" s="69" t="str">
        <f t="shared" si="113"/>
        <v>41282 - 0 - AM</v>
      </c>
      <c r="BW38" s="69" t="str">
        <f t="shared" si="114"/>
        <v xml:space="preserve">41282 - 0 - </v>
      </c>
      <c r="BX38" s="69" t="str">
        <f t="shared" si="115"/>
        <v xml:space="preserve">41282 - 0 - </v>
      </c>
      <c r="BY38" s="69" t="str">
        <f t="shared" si="116"/>
        <v xml:space="preserve">41282 - 0 - </v>
      </c>
      <c r="BZ38" s="70">
        <f>VLOOKUP(E38,'Répartition salles'!$C:$R,15,FALSE)</f>
        <v>0</v>
      </c>
      <c r="CA38" s="69" t="str">
        <f t="shared" si="117"/>
        <v>41282 - 0 - AM</v>
      </c>
      <c r="CB38" s="69" t="str">
        <f t="shared" si="118"/>
        <v xml:space="preserve">41282 - 0 - </v>
      </c>
      <c r="CC38" s="69" t="str">
        <f t="shared" si="119"/>
        <v xml:space="preserve">41282 - 0 - </v>
      </c>
      <c r="CD38" s="69" t="str">
        <f t="shared" si="120"/>
        <v xml:space="preserve">41282 - 0 - </v>
      </c>
      <c r="CE38" s="70">
        <f>VLOOKUP(E38,'Répartition salles'!$C:$R,16,FALSE)</f>
        <v>0</v>
      </c>
      <c r="CF38" s="69" t="str">
        <f t="shared" si="121"/>
        <v>41282 - 0 - AM</v>
      </c>
      <c r="CG38" s="69" t="str">
        <f t="shared" si="122"/>
        <v xml:space="preserve">41282 - 0 - </v>
      </c>
      <c r="CH38" s="69" t="str">
        <f t="shared" si="123"/>
        <v xml:space="preserve">41282 - 0 - </v>
      </c>
      <c r="CI38" s="69" t="str">
        <f t="shared" si="124"/>
        <v xml:space="preserve">41282 - 0 - </v>
      </c>
      <c r="CJ38" s="126" t="str">
        <f t="shared" si="125"/>
        <v>ACT</v>
      </c>
    </row>
    <row r="39" spans="1:88" ht="12.75" customHeight="1">
      <c r="A39" s="116">
        <v>1750994</v>
      </c>
      <c r="B39" s="116">
        <v>3385175</v>
      </c>
      <c r="C39" s="116" t="s">
        <v>25</v>
      </c>
      <c r="D39" s="117" t="s">
        <v>630</v>
      </c>
      <c r="E39" s="111" t="s">
        <v>38</v>
      </c>
      <c r="F39" s="112" t="s">
        <v>16</v>
      </c>
      <c r="G39" s="113">
        <v>0.375</v>
      </c>
      <c r="H39" s="113">
        <v>0.54166666666666663</v>
      </c>
      <c r="I39" s="114">
        <v>41282</v>
      </c>
      <c r="J39" s="116" t="s">
        <v>8</v>
      </c>
      <c r="K39" s="116" t="s">
        <v>9</v>
      </c>
      <c r="L39" s="118" t="s">
        <v>622</v>
      </c>
      <c r="N39" s="42" t="str">
        <f t="shared" si="63"/>
        <v>AM</v>
      </c>
      <c r="O39" s="42" t="str">
        <f t="shared" si="64"/>
        <v/>
      </c>
      <c r="P39" s="42" t="str">
        <f t="shared" si="65"/>
        <v/>
      </c>
      <c r="Q39" s="42" t="str">
        <f t="shared" si="66"/>
        <v/>
      </c>
      <c r="R39" s="42" t="str">
        <f t="shared" si="67"/>
        <v>dimanche</v>
      </c>
      <c r="S39" s="42">
        <f t="shared" si="68"/>
        <v>8</v>
      </c>
      <c r="T39" s="42">
        <f t="shared" si="69"/>
        <v>1</v>
      </c>
      <c r="U39" s="42" t="str">
        <f t="shared" si="70"/>
        <v>weekend</v>
      </c>
      <c r="V39" s="43" t="str">
        <f t="shared" si="71"/>
        <v>weekend - Le Pont des Arts (0)</v>
      </c>
      <c r="W39" s="43" t="str">
        <f t="shared" si="72"/>
        <v>1 - weekend - Le Pont des Arts (0) - AM</v>
      </c>
      <c r="X39" s="43" t="str">
        <f t="shared" si="73"/>
        <v xml:space="preserve">1 - weekend - Le Pont des Arts (0) - </v>
      </c>
      <c r="Y39" s="43" t="str">
        <f t="shared" si="74"/>
        <v xml:space="preserve">1 - weekend - Le Pont des Arts (0) - </v>
      </c>
      <c r="Z39" s="43" t="str">
        <f t="shared" si="75"/>
        <v xml:space="preserve">1 - weekend - Le Pont des Arts (0) - </v>
      </c>
      <c r="AA39" s="43" t="str">
        <f t="shared" si="76"/>
        <v>41282 - Le Pont des Arts (0) - AM</v>
      </c>
      <c r="AB39" s="43" t="str">
        <f t="shared" si="77"/>
        <v xml:space="preserve">41282 - Le Pont des Arts (0) - </v>
      </c>
      <c r="AC39" s="43" t="str">
        <f t="shared" si="78"/>
        <v xml:space="preserve">41282 - Le Pont des Arts (0) - </v>
      </c>
      <c r="AD39" s="43" t="str">
        <f t="shared" si="79"/>
        <v xml:space="preserve">41282 - Le Pont des Arts (0) - </v>
      </c>
      <c r="AE39" s="42" t="str">
        <f t="shared" si="80"/>
        <v>ACT</v>
      </c>
      <c r="AF39" s="11"/>
      <c r="AG39" s="70" t="str">
        <f>VLOOKUP(E39,'Répartition salles'!$C:$R,6,FALSE)</f>
        <v>Pont des Arts A</v>
      </c>
      <c r="AH39" s="69" t="str">
        <f t="shared" si="81"/>
        <v>41282 - Pont des Arts A - AM</v>
      </c>
      <c r="AI39" s="69" t="str">
        <f t="shared" si="82"/>
        <v xml:space="preserve">41282 - Pont des Arts A - </v>
      </c>
      <c r="AJ39" s="69" t="str">
        <f t="shared" si="83"/>
        <v xml:space="preserve">41282 - Pont des Arts A - </v>
      </c>
      <c r="AK39" s="69" t="str">
        <f t="shared" si="84"/>
        <v xml:space="preserve">41282 - Pont des Arts A - </v>
      </c>
      <c r="AL39" s="70" t="str">
        <f>VLOOKUP(E39,'Répartition salles'!$C:$R,7,FALSE)</f>
        <v>Pont des Arts B</v>
      </c>
      <c r="AM39" s="69" t="str">
        <f t="shared" si="85"/>
        <v>41282 - Pont des Arts B - AM</v>
      </c>
      <c r="AN39" s="69" t="str">
        <f t="shared" si="86"/>
        <v xml:space="preserve">41282 - Pont des Arts B - </v>
      </c>
      <c r="AO39" s="69" t="str">
        <f t="shared" si="87"/>
        <v xml:space="preserve">41282 - Pont des Arts B - </v>
      </c>
      <c r="AP39" s="69" t="str">
        <f t="shared" si="88"/>
        <v xml:space="preserve">41282 - Pont des Arts B - </v>
      </c>
      <c r="AQ39" s="70" t="str">
        <f>VLOOKUP(E39,'Répartition salles'!$C:$R,8,FALSE)</f>
        <v>Pont des Arts C</v>
      </c>
      <c r="AR39" s="69" t="str">
        <f t="shared" si="89"/>
        <v>41282 - Pont des Arts C - AM</v>
      </c>
      <c r="AS39" s="69" t="str">
        <f t="shared" si="90"/>
        <v xml:space="preserve">41282 - Pont des Arts C - </v>
      </c>
      <c r="AT39" s="69" t="str">
        <f t="shared" si="91"/>
        <v xml:space="preserve">41282 - Pont des Arts C - </v>
      </c>
      <c r="AU39" s="69" t="str">
        <f t="shared" si="92"/>
        <v xml:space="preserve">41282 - Pont des Arts C - </v>
      </c>
      <c r="AV39" s="70">
        <f>VLOOKUP(E39,'Répartition salles'!$C:$R,9,FALSE)</f>
        <v>0</v>
      </c>
      <c r="AW39" s="69" t="str">
        <f t="shared" si="93"/>
        <v>41282 - 0 - AM</v>
      </c>
      <c r="AX39" s="69" t="str">
        <f t="shared" si="94"/>
        <v xml:space="preserve">41282 - 0 - </v>
      </c>
      <c r="AY39" s="69" t="str">
        <f t="shared" si="95"/>
        <v xml:space="preserve">41282 - 0 - </v>
      </c>
      <c r="AZ39" s="69" t="str">
        <f t="shared" si="96"/>
        <v xml:space="preserve">41282 - 0 - </v>
      </c>
      <c r="BA39" s="70">
        <f>VLOOKUP(E39,'Répartition salles'!$C:$R,10,FALSE)</f>
        <v>0</v>
      </c>
      <c r="BB39" s="69" t="str">
        <f t="shared" si="97"/>
        <v>41282 - 0 - AM</v>
      </c>
      <c r="BC39" s="69" t="str">
        <f t="shared" si="98"/>
        <v xml:space="preserve">41282 - 0 - </v>
      </c>
      <c r="BD39" s="69" t="str">
        <f t="shared" si="99"/>
        <v xml:space="preserve">41282 - 0 - </v>
      </c>
      <c r="BE39" s="69" t="str">
        <f t="shared" si="100"/>
        <v xml:space="preserve">41282 - 0 - </v>
      </c>
      <c r="BF39" s="70">
        <f>VLOOKUP(E39,'Répartition salles'!$C:$R,11,FALSE)</f>
        <v>0</v>
      </c>
      <c r="BG39" s="69" t="str">
        <f t="shared" si="101"/>
        <v>41282 - 0 - AM</v>
      </c>
      <c r="BH39" s="69" t="str">
        <f t="shared" si="102"/>
        <v xml:space="preserve">41282 - 0 - </v>
      </c>
      <c r="BI39" s="69" t="str">
        <f t="shared" si="103"/>
        <v xml:space="preserve">41282 - 0 - </v>
      </c>
      <c r="BJ39" s="69" t="str">
        <f t="shared" si="104"/>
        <v xml:space="preserve">41282 - 0 - </v>
      </c>
      <c r="BK39" s="70">
        <f>VLOOKUP(E39,'Répartition salles'!$C:$R,12,FALSE)</f>
        <v>0</v>
      </c>
      <c r="BL39" s="69" t="str">
        <f t="shared" si="105"/>
        <v>41282 - 0 - AM</v>
      </c>
      <c r="BM39" s="69" t="str">
        <f t="shared" si="106"/>
        <v xml:space="preserve">41282 - 0 - </v>
      </c>
      <c r="BN39" s="69" t="str">
        <f t="shared" si="107"/>
        <v xml:space="preserve">41282 - 0 - </v>
      </c>
      <c r="BO39" s="69" t="str">
        <f t="shared" si="108"/>
        <v xml:space="preserve">41282 - 0 - </v>
      </c>
      <c r="BP39" s="70">
        <f>VLOOKUP(E39,'Répartition salles'!$C:$R,13,FALSE)</f>
        <v>0</v>
      </c>
      <c r="BQ39" s="69" t="str">
        <f t="shared" si="109"/>
        <v>41282 - 0 - AM</v>
      </c>
      <c r="BR39" s="69" t="str">
        <f t="shared" si="110"/>
        <v xml:space="preserve">41282 - 0 - </v>
      </c>
      <c r="BS39" s="69" t="str">
        <f t="shared" si="111"/>
        <v xml:space="preserve">41282 - 0 - </v>
      </c>
      <c r="BT39" s="69" t="str">
        <f t="shared" si="112"/>
        <v xml:space="preserve">41282 - 0 - </v>
      </c>
      <c r="BU39" s="70">
        <f>VLOOKUP(E39,'Répartition salles'!$C:$R,14,FALSE)</f>
        <v>0</v>
      </c>
      <c r="BV39" s="69" t="str">
        <f t="shared" si="113"/>
        <v>41282 - 0 - AM</v>
      </c>
      <c r="BW39" s="69" t="str">
        <f t="shared" si="114"/>
        <v xml:space="preserve">41282 - 0 - </v>
      </c>
      <c r="BX39" s="69" t="str">
        <f t="shared" si="115"/>
        <v xml:space="preserve">41282 - 0 - </v>
      </c>
      <c r="BY39" s="69" t="str">
        <f t="shared" si="116"/>
        <v xml:space="preserve">41282 - 0 - </v>
      </c>
      <c r="BZ39" s="70">
        <f>VLOOKUP(E39,'Répartition salles'!$C:$R,15,FALSE)</f>
        <v>0</v>
      </c>
      <c r="CA39" s="69" t="str">
        <f t="shared" si="117"/>
        <v>41282 - 0 - AM</v>
      </c>
      <c r="CB39" s="69" t="str">
        <f t="shared" si="118"/>
        <v xml:space="preserve">41282 - 0 - </v>
      </c>
      <c r="CC39" s="69" t="str">
        <f t="shared" si="119"/>
        <v xml:space="preserve">41282 - 0 - </v>
      </c>
      <c r="CD39" s="69" t="str">
        <f t="shared" si="120"/>
        <v xml:space="preserve">41282 - 0 - </v>
      </c>
      <c r="CE39" s="70">
        <f>VLOOKUP(E39,'Répartition salles'!$C:$R,16,FALSE)</f>
        <v>0</v>
      </c>
      <c r="CF39" s="69" t="str">
        <f t="shared" si="121"/>
        <v>41282 - 0 - AM</v>
      </c>
      <c r="CG39" s="69" t="str">
        <f t="shared" si="122"/>
        <v xml:space="preserve">41282 - 0 - </v>
      </c>
      <c r="CH39" s="69" t="str">
        <f t="shared" si="123"/>
        <v xml:space="preserve">41282 - 0 - </v>
      </c>
      <c r="CI39" s="69" t="str">
        <f t="shared" si="124"/>
        <v xml:space="preserve">41282 - 0 - </v>
      </c>
      <c r="CJ39" s="126" t="str">
        <f t="shared" si="125"/>
        <v>ACT</v>
      </c>
    </row>
    <row r="40" spans="1:88">
      <c r="A40" s="116">
        <v>1750994</v>
      </c>
      <c r="B40" s="116">
        <v>3385680</v>
      </c>
      <c r="C40" s="116" t="s">
        <v>25</v>
      </c>
      <c r="D40" s="117" t="s">
        <v>625</v>
      </c>
      <c r="E40" s="111" t="s">
        <v>73</v>
      </c>
      <c r="F40" s="112" t="s">
        <v>16</v>
      </c>
      <c r="G40" s="113">
        <v>0.35416666666666669</v>
      </c>
      <c r="H40" s="113">
        <v>0.5</v>
      </c>
      <c r="I40" s="114">
        <v>41283</v>
      </c>
      <c r="J40" s="116" t="s">
        <v>8</v>
      </c>
      <c r="K40" s="116" t="s">
        <v>9</v>
      </c>
      <c r="L40" s="118" t="s">
        <v>622</v>
      </c>
      <c r="N40" s="42" t="str">
        <f t="shared" ref="N40:N43" si="126">IF($G40=N$8,"",IF(AND($G40&lt;$H40,N$7&lt;N$8,OR(AND($G40&gt;N$7,$G40&lt;=N$8),AND($H40&gt;N$7,$H40&lt;=N$8),AND($G40&lt;N$7,$H40&gt;N$8))),"AM",IF(AND($G40&lt;$H40,N$7&gt;N$8,OR(AND($G40&gt;N$7,$G40&lt;=N$8+1),AND($H40&gt;N$7,$H40&lt;=N$8+1),AND($G40&lt;N$7,$H40&gt;N$8+1))),"AM",IF(AND($G40&gt;$H40,N$7&lt;N$8,OR(AND($G40&gt;N$7,$G40&lt;=N$8),AND($H40+1&gt;N$7,$H40+1&lt;=N$8),AND($G40&lt;N$7,$H40+1&gt;N$8))),"AM",IF(AND($G40&gt;$H40,N$7&gt;N$8,OR(AND($G40&gt;N$7,$G40&lt;=N$8+1),AND($H40+1&gt;N$7,$H40+1&lt;=N$8+1),AND($G40&lt;N$7,$H40+1&gt;N$8+1))),"AM","")))))</f>
        <v>AM</v>
      </c>
      <c r="O40" s="42" t="str">
        <f t="shared" ref="O40:O43" si="127">IF($G40=O$8,"",IF(AND($G40&lt;$H40,O$7&lt;O$8,OR(AND($G40&gt;O$7,$G40&lt;=O$8),AND($H40&gt;O$7,$H40&lt;=O$8),AND($G40&lt;O$7,$H40&gt;O$8))),"PM",IF(AND($G40&lt;$H40,O$7&gt;O$8,OR(AND($G40&gt;O$7,$G40&lt;=O$8+1),AND($H40&gt;O$7,$H40&lt;=O$8+1),AND($G40&lt;O$7,$H40&gt;O$8+1))),"PM",IF(AND($G40&gt;$H40,O$7&lt;O$8,OR(AND($G40&gt;O$7,$G40&lt;=O$8),AND($H40+1&gt;O$7,$H40+1&lt;=O$8),AND($G40&lt;O$7,$H40+1&gt;O$8))),"PM",IF(AND($G40&gt;$H40,O$7&gt;O$8,OR(AND($G40&gt;O$7,$G40&lt;=O$8+1),AND($H40+1&gt;O$7,$H40+1&lt;=O$8+1),AND($G40&lt;O$7,$H40+1&gt;O$8+1))),"PM","")))))</f>
        <v/>
      </c>
      <c r="P40" s="42" t="str">
        <f t="shared" ref="P40:P43" si="128">IF($G40=P$8,"",IF(AND($G40&lt;$H40,P$7&lt;P$8,OR(AND($G40&gt;P$7,$G40&lt;=P$8),AND($H40&gt;P$7,$H40&lt;=P$8),AND($G40&lt;P$7,$H40&gt;P$8))),"EVENING",IF(AND($G40&lt;$H40,P$7&gt;P$8,OR(AND($G40&gt;P$7,$G40&lt;=P$8+1),AND($H40&gt;P$7,$H40&lt;=P$8+1),AND($G40&lt;P$7,$H40&gt;P$8+1))),"EVENING",IF(AND($G40&gt;$H40,P$7&lt;P$8,OR(AND($G40&gt;P$7,$G40&lt;=P$8),AND($H40+1&gt;P$7,$H40+1&lt;=P$8),AND($G40&lt;P$7,$H40+1&gt;P$8))),"EVENING",IF(AND($G40&gt;$H40,P$7&gt;P$8,OR(AND($G40&gt;P$7,$G40&lt;=P$8+1),AND($H40+1&gt;P$7,$H40+1&lt;=P$8+1),AND($G40&lt;P$7,$H40+1&gt;P$8+1))),"EVENING","")))))</f>
        <v/>
      </c>
      <c r="Q40" s="42" t="str">
        <f t="shared" ref="Q40:Q43" si="129">IF($G40=Q$8,"",IF(AND($G40&lt;$H40,Q$7&lt;Q$8,OR(AND($G40&gt;Q$7,$G40&lt;=Q$8),AND($H40&gt;Q$7,$H40&lt;=Q$8),AND($G40&lt;Q$7,$H40&gt;Q$8))),"NIGHT",IF(AND($G40&lt;$H40,Q$7&gt;Q$8,OR(AND($G40&gt;Q$7,$G40&lt;=Q$8+1),AND($H40&gt;Q$7,$H40&lt;=Q$8+1),AND($G40&lt;Q$7,$H40&gt;Q$8+1))),"NIGHT",IF(AND($G40&gt;$H40,Q$7&lt;Q$8,OR(AND($G40&gt;Q$7,$G40&lt;=Q$8),AND($H40+1&gt;Q$7,$H40+1&lt;=Q$8),AND($G40&lt;Q$7,$H40+1&gt;Q$8))),"NIGHT",IF(AND($G40&gt;$H40,Q$7&gt;Q$8,OR(AND($G40&gt;Q$7,$G40&lt;=Q$8+1),AND($H40+1&gt;Q$7,$H40+1&lt;=Q$8+1),AND($G40&lt;Q$7,$H40+1&gt;Q$8+1))),"NIGHT","")))))</f>
        <v/>
      </c>
      <c r="R40" s="42" t="str">
        <f t="shared" ref="R40:R43" si="130">TEXT(DAY(I40),"jjjj")</f>
        <v>lundi</v>
      </c>
      <c r="S40" s="42">
        <f t="shared" ref="S40:S43" si="131">DAY(I40)</f>
        <v>9</v>
      </c>
      <c r="T40" s="42">
        <f t="shared" ref="T40:T43" si="132">MONTH(I40)</f>
        <v>1</v>
      </c>
      <c r="U40" s="42" t="str">
        <f t="shared" ref="U40:U43" si="133">IF(OR(R40="Samedi",R40="Dimanche"),"weekend","week")</f>
        <v>week</v>
      </c>
      <c r="V40" s="43" t="str">
        <f t="shared" ref="V40:V43" si="134">U40&amp;" - "&amp;E40</f>
        <v>week - Le Pont de Sully A (0)</v>
      </c>
      <c r="W40" s="43" t="str">
        <f t="shared" ref="W40:W43" si="135">T40&amp;" - "&amp;U40&amp;" - "&amp;E40&amp; " - "&amp;N40</f>
        <v>1 - week - Le Pont de Sully A (0) - AM</v>
      </c>
      <c r="X40" s="43" t="str">
        <f t="shared" ref="X40:X43" si="136">T40&amp;" - "&amp;U40&amp;" - "&amp;E40&amp; " - "&amp;O40</f>
        <v xml:space="preserve">1 - week - Le Pont de Sully A (0) - </v>
      </c>
      <c r="Y40" s="43" t="str">
        <f t="shared" ref="Y40:Y43" si="137">T40&amp;" - "&amp;U40&amp;" - "&amp;E40&amp; " - "&amp;P40</f>
        <v xml:space="preserve">1 - week - Le Pont de Sully A (0) - </v>
      </c>
      <c r="Z40" s="43" t="str">
        <f t="shared" ref="Z40:Z43" si="138">T40&amp;" - "&amp;U40&amp;" - "&amp;E40&amp;" - "&amp;Q40</f>
        <v xml:space="preserve">1 - week - Le Pont de Sully A (0) - </v>
      </c>
      <c r="AA40" s="43" t="str">
        <f t="shared" ref="AA40:AA43" si="139">I40&amp;" - "&amp;E40&amp;" - "&amp;N40</f>
        <v>41283 - Le Pont de Sully A (0) - AM</v>
      </c>
      <c r="AB40" s="43" t="str">
        <f t="shared" ref="AB40:AB43" si="140">I40&amp;" - "&amp;E40&amp;" - "&amp;O40</f>
        <v xml:space="preserve">41283 - Le Pont de Sully A (0) - </v>
      </c>
      <c r="AC40" s="43" t="str">
        <f t="shared" ref="AC40:AC43" si="141">I40&amp;" - "&amp;E40&amp;" - "&amp;P40</f>
        <v xml:space="preserve">41283 - Le Pont de Sully A (0) - </v>
      </c>
      <c r="AD40" s="43" t="str">
        <f t="shared" ref="AD40:AD43" si="142">I40&amp;" - "&amp;E40&amp;" - "&amp;Q40</f>
        <v xml:space="preserve">41283 - Le Pont de Sully A (0) - </v>
      </c>
      <c r="AE40" s="42" t="str">
        <f t="shared" ref="AE40:AE43" si="143">F40</f>
        <v>ACT</v>
      </c>
      <c r="AF40" s="11"/>
      <c r="AG40" s="70" t="str">
        <f>VLOOKUP(E40,'Répartition salles'!$C:$R,6,FALSE)</f>
        <v>Pont de Sully A</v>
      </c>
      <c r="AH40" s="69" t="str">
        <f t="shared" ref="AH40:AH43" si="144">I40&amp;" - "&amp;AG40&amp;" - "&amp;N40</f>
        <v>41283 - Pont de Sully A - AM</v>
      </c>
      <c r="AI40" s="69" t="str">
        <f t="shared" ref="AI40:AI43" si="145">I40&amp;" - "&amp;AG40&amp;" - "&amp;O40</f>
        <v xml:space="preserve">41283 - Pont de Sully A - </v>
      </c>
      <c r="AJ40" s="69" t="str">
        <f t="shared" ref="AJ40:AJ43" si="146">I40&amp;" - "&amp;AG40&amp;" - "&amp;P40</f>
        <v xml:space="preserve">41283 - Pont de Sully A - </v>
      </c>
      <c r="AK40" s="69" t="str">
        <f t="shared" ref="AK40:AK43" si="147">I40&amp;" - "&amp;AG40&amp;" - "&amp;Q40</f>
        <v xml:space="preserve">41283 - Pont de Sully A - </v>
      </c>
      <c r="AL40" s="70">
        <f>VLOOKUP(E40,'Répartition salles'!$C:$R,7,FALSE)</f>
        <v>0</v>
      </c>
      <c r="AM40" s="69" t="str">
        <f t="shared" ref="AM40:AM43" si="148">I40&amp;" - "&amp;AL40&amp;" - "&amp;N40</f>
        <v>41283 - 0 - AM</v>
      </c>
      <c r="AN40" s="69" t="str">
        <f t="shared" ref="AN40:AN43" si="149">I40&amp;" - "&amp;AL40&amp;" - "&amp;O40</f>
        <v xml:space="preserve">41283 - 0 - </v>
      </c>
      <c r="AO40" s="69" t="str">
        <f t="shared" ref="AO40:AO43" si="150">I40&amp;" - "&amp;AL40&amp;" - "&amp;P40</f>
        <v xml:space="preserve">41283 - 0 - </v>
      </c>
      <c r="AP40" s="69" t="str">
        <f t="shared" ref="AP40:AP43" si="151">I40&amp;" - "&amp;AL40&amp;" - "&amp;Q40</f>
        <v xml:space="preserve">41283 - 0 - </v>
      </c>
      <c r="AQ40" s="70">
        <f>VLOOKUP(E40,'Répartition salles'!$C:$R,8,FALSE)</f>
        <v>0</v>
      </c>
      <c r="AR40" s="69" t="str">
        <f t="shared" ref="AR40:AR43" si="152">I40&amp;" - "&amp;AQ40&amp;" - "&amp;N40</f>
        <v>41283 - 0 - AM</v>
      </c>
      <c r="AS40" s="69" t="str">
        <f t="shared" ref="AS40:AS43" si="153">I40&amp;" - "&amp;AQ40&amp;" - "&amp;O40</f>
        <v xml:space="preserve">41283 - 0 - </v>
      </c>
      <c r="AT40" s="69" t="str">
        <f t="shared" ref="AT40:AT43" si="154">I40&amp;" - "&amp;AQ40&amp;" - "&amp;P40</f>
        <v xml:space="preserve">41283 - 0 - </v>
      </c>
      <c r="AU40" s="69" t="str">
        <f t="shared" ref="AU40:AU43" si="155">I40&amp;" - "&amp;AQ40&amp;" - "&amp;Q40</f>
        <v xml:space="preserve">41283 - 0 - </v>
      </c>
      <c r="AV40" s="70">
        <f>VLOOKUP(E40,'Répartition salles'!$C:$R,9,FALSE)</f>
        <v>0</v>
      </c>
      <c r="AW40" s="69" t="str">
        <f t="shared" ref="AW40:AW43" si="156">I40&amp;" - "&amp;AV40&amp;" - "&amp;N40</f>
        <v>41283 - 0 - AM</v>
      </c>
      <c r="AX40" s="69" t="str">
        <f t="shared" ref="AX40:AX43" si="157">I40&amp;" - "&amp;AV40&amp;" - "&amp;O40</f>
        <v xml:space="preserve">41283 - 0 - </v>
      </c>
      <c r="AY40" s="69" t="str">
        <f t="shared" ref="AY40:AY43" si="158">I40&amp;" - "&amp;AV40&amp;" - "&amp;P40</f>
        <v xml:space="preserve">41283 - 0 - </v>
      </c>
      <c r="AZ40" s="69" t="str">
        <f t="shared" ref="AZ40:AZ43" si="159">I40&amp;" - "&amp;AV40&amp;" - "&amp;Q40</f>
        <v xml:space="preserve">41283 - 0 - </v>
      </c>
      <c r="BA40" s="70">
        <f>VLOOKUP(E40,'Répartition salles'!$C:$R,10,FALSE)</f>
        <v>0</v>
      </c>
      <c r="BB40" s="69" t="str">
        <f t="shared" ref="BB40:BB43" si="160">I40&amp;" - "&amp;BA40&amp;" - "&amp;N40</f>
        <v>41283 - 0 - AM</v>
      </c>
      <c r="BC40" s="69" t="str">
        <f t="shared" ref="BC40:BC43" si="161">I40&amp;" - "&amp;BA40&amp;" - "&amp;O40</f>
        <v xml:space="preserve">41283 - 0 - </v>
      </c>
      <c r="BD40" s="69" t="str">
        <f t="shared" ref="BD40:BD43" si="162">I40&amp;" - "&amp;BA40&amp;" - "&amp;P40</f>
        <v xml:space="preserve">41283 - 0 - </v>
      </c>
      <c r="BE40" s="69" t="str">
        <f t="shared" ref="BE40:BE43" si="163">I40&amp;" - "&amp;BA40&amp;" - "&amp;Q40</f>
        <v xml:space="preserve">41283 - 0 - </v>
      </c>
      <c r="BF40" s="70">
        <f>VLOOKUP(E40,'Répartition salles'!$C:$R,11,FALSE)</f>
        <v>0</v>
      </c>
      <c r="BG40" s="69" t="str">
        <f t="shared" ref="BG40:BG43" si="164">I40&amp;" - "&amp;BF40&amp;" - "&amp;N40</f>
        <v>41283 - 0 - AM</v>
      </c>
      <c r="BH40" s="69" t="str">
        <f t="shared" ref="BH40:BH43" si="165">I40&amp;" - "&amp;BF40&amp;" - "&amp;O40</f>
        <v xml:space="preserve">41283 - 0 - </v>
      </c>
      <c r="BI40" s="69" t="str">
        <f t="shared" ref="BI40:BI43" si="166">I40&amp;" - "&amp;BF40&amp;" - "&amp;P40</f>
        <v xml:space="preserve">41283 - 0 - </v>
      </c>
      <c r="BJ40" s="69" t="str">
        <f t="shared" ref="BJ40:BJ43" si="167">I40&amp;" - "&amp;BF40&amp;" - "&amp;Q40</f>
        <v xml:space="preserve">41283 - 0 - </v>
      </c>
      <c r="BK40" s="70">
        <f>VLOOKUP(E40,'Répartition salles'!$C:$R,12,FALSE)</f>
        <v>0</v>
      </c>
      <c r="BL40" s="69" t="str">
        <f t="shared" ref="BL40:BL43" si="168">I40&amp;" - "&amp;BK40&amp;" - "&amp;N40</f>
        <v>41283 - 0 - AM</v>
      </c>
      <c r="BM40" s="69" t="str">
        <f t="shared" ref="BM40:BM43" si="169">I40&amp;" - "&amp;BK40&amp;" - "&amp;O40</f>
        <v xml:space="preserve">41283 - 0 - </v>
      </c>
      <c r="BN40" s="69" t="str">
        <f t="shared" ref="BN40:BN43" si="170">I40&amp;" - "&amp;BK40&amp;" - "&amp;P40</f>
        <v xml:space="preserve">41283 - 0 - </v>
      </c>
      <c r="BO40" s="69" t="str">
        <f t="shared" ref="BO40:BO43" si="171">I40&amp;" - "&amp;BK40&amp;" - "&amp;Q40</f>
        <v xml:space="preserve">41283 - 0 - </v>
      </c>
      <c r="BP40" s="70">
        <f>VLOOKUP(E40,'Répartition salles'!$C:$R,13,FALSE)</f>
        <v>0</v>
      </c>
      <c r="BQ40" s="69" t="str">
        <f t="shared" ref="BQ40:BQ43" si="172">I40&amp;" - "&amp;BP40&amp;" - "&amp;N40</f>
        <v>41283 - 0 - AM</v>
      </c>
      <c r="BR40" s="69" t="str">
        <f t="shared" ref="BR40:BR43" si="173">I40&amp;" - "&amp;BP40&amp;" - "&amp;O40</f>
        <v xml:space="preserve">41283 - 0 - </v>
      </c>
      <c r="BS40" s="69" t="str">
        <f t="shared" ref="BS40:BS43" si="174">I40&amp;" - "&amp;BP40&amp;" - "&amp;P40</f>
        <v xml:space="preserve">41283 - 0 - </v>
      </c>
      <c r="BT40" s="69" t="str">
        <f t="shared" ref="BT40:BT43" si="175">I40&amp;" - "&amp;BP40&amp;" - "&amp;Q40</f>
        <v xml:space="preserve">41283 - 0 - </v>
      </c>
      <c r="BU40" s="70">
        <f>VLOOKUP(E40,'Répartition salles'!$C:$R,14,FALSE)</f>
        <v>0</v>
      </c>
      <c r="BV40" s="69" t="str">
        <f t="shared" ref="BV40:BV43" si="176">I40&amp;" - "&amp;BU40&amp;" - "&amp;N40</f>
        <v>41283 - 0 - AM</v>
      </c>
      <c r="BW40" s="69" t="str">
        <f t="shared" ref="BW40:BW43" si="177">I40&amp;" - "&amp;BU40&amp;" - "&amp;O40</f>
        <v xml:space="preserve">41283 - 0 - </v>
      </c>
      <c r="BX40" s="69" t="str">
        <f t="shared" ref="BX40:BX43" si="178">I40&amp;" - "&amp;BU40&amp;" - "&amp;P40</f>
        <v xml:space="preserve">41283 - 0 - </v>
      </c>
      <c r="BY40" s="69" t="str">
        <f t="shared" ref="BY40:BY43" si="179">I40&amp;" - "&amp;BU40&amp;" - "&amp;Q40</f>
        <v xml:space="preserve">41283 - 0 - </v>
      </c>
      <c r="BZ40" s="70">
        <f>VLOOKUP(E40,'Répartition salles'!$C:$R,15,FALSE)</f>
        <v>0</v>
      </c>
      <c r="CA40" s="69" t="str">
        <f t="shared" ref="CA40:CA43" si="180">I40&amp;" - "&amp;BZ40&amp;" - "&amp;N40</f>
        <v>41283 - 0 - AM</v>
      </c>
      <c r="CB40" s="69" t="str">
        <f t="shared" ref="CB40:CB43" si="181">I40&amp;" - "&amp;BZ40&amp;" - "&amp;O40</f>
        <v xml:space="preserve">41283 - 0 - </v>
      </c>
      <c r="CC40" s="69" t="str">
        <f t="shared" ref="CC40:CC43" si="182">I40&amp;" - "&amp;BZ40&amp;" - "&amp;P40</f>
        <v xml:space="preserve">41283 - 0 - </v>
      </c>
      <c r="CD40" s="69" t="str">
        <f t="shared" ref="CD40:CD43" si="183">I40&amp;" - "&amp;BZ40&amp;" - "&amp;Q40</f>
        <v xml:space="preserve">41283 - 0 - </v>
      </c>
      <c r="CE40" s="70">
        <f>VLOOKUP(E40,'Répartition salles'!$C:$R,16,FALSE)</f>
        <v>0</v>
      </c>
      <c r="CF40" s="69" t="str">
        <f t="shared" ref="CF40:CF43" si="184">I40&amp;" - "&amp;CE40&amp;" - "&amp;N40</f>
        <v>41283 - 0 - AM</v>
      </c>
      <c r="CG40" s="69" t="str">
        <f t="shared" ref="CG40:CG43" si="185">I40&amp;" - "&amp;CE40&amp;" - "&amp;O40</f>
        <v xml:space="preserve">41283 - 0 - </v>
      </c>
      <c r="CH40" s="69" t="str">
        <f t="shared" ref="CH40:CH43" si="186">I40&amp;" - "&amp;CE40&amp;" - "&amp;P40</f>
        <v xml:space="preserve">41283 - 0 - </v>
      </c>
      <c r="CI40" s="69" t="str">
        <f t="shared" ref="CI40:CI43" si="187">I40&amp;" - "&amp;CE40&amp;" - "&amp;Q40</f>
        <v xml:space="preserve">41283 - 0 - </v>
      </c>
      <c r="CJ40" s="126" t="str">
        <f t="shared" ref="CJ40:CJ43" si="188">F40</f>
        <v>ACT</v>
      </c>
    </row>
    <row r="41" spans="1:88">
      <c r="A41" s="116">
        <v>1750994</v>
      </c>
      <c r="B41" s="116">
        <v>3385688</v>
      </c>
      <c r="C41" s="116" t="s">
        <v>25</v>
      </c>
      <c r="D41" s="117" t="s">
        <v>625</v>
      </c>
      <c r="E41" s="111" t="s">
        <v>69</v>
      </c>
      <c r="F41" s="112" t="s">
        <v>16</v>
      </c>
      <c r="G41" s="113">
        <v>0.35416666666666669</v>
      </c>
      <c r="H41" s="113">
        <v>0.5</v>
      </c>
      <c r="I41" s="114">
        <v>41283</v>
      </c>
      <c r="J41" s="116" t="s">
        <v>8</v>
      </c>
      <c r="K41" s="116" t="s">
        <v>9</v>
      </c>
      <c r="L41" s="118" t="s">
        <v>622</v>
      </c>
      <c r="N41" s="42" t="str">
        <f t="shared" si="126"/>
        <v>AM</v>
      </c>
      <c r="O41" s="42" t="str">
        <f t="shared" si="127"/>
        <v/>
      </c>
      <c r="P41" s="42" t="str">
        <f t="shared" si="128"/>
        <v/>
      </c>
      <c r="Q41" s="42" t="str">
        <f t="shared" si="129"/>
        <v/>
      </c>
      <c r="R41" s="42" t="str">
        <f t="shared" si="130"/>
        <v>lundi</v>
      </c>
      <c r="S41" s="42">
        <f t="shared" si="131"/>
        <v>9</v>
      </c>
      <c r="T41" s="42">
        <f t="shared" si="132"/>
        <v>1</v>
      </c>
      <c r="U41" s="42" t="str">
        <f t="shared" si="133"/>
        <v>week</v>
      </c>
      <c r="V41" s="43" t="str">
        <f t="shared" si="134"/>
        <v>week - Le Pont des Arts C (0)</v>
      </c>
      <c r="W41" s="43" t="str">
        <f t="shared" si="135"/>
        <v>1 - week - Le Pont des Arts C (0) - AM</v>
      </c>
      <c r="X41" s="43" t="str">
        <f t="shared" si="136"/>
        <v xml:space="preserve">1 - week - Le Pont des Arts C (0) - </v>
      </c>
      <c r="Y41" s="43" t="str">
        <f t="shared" si="137"/>
        <v xml:space="preserve">1 - week - Le Pont des Arts C (0) - </v>
      </c>
      <c r="Z41" s="43" t="str">
        <f t="shared" si="138"/>
        <v xml:space="preserve">1 - week - Le Pont des Arts C (0) - </v>
      </c>
      <c r="AA41" s="43" t="str">
        <f t="shared" si="139"/>
        <v>41283 - Le Pont des Arts C (0) - AM</v>
      </c>
      <c r="AB41" s="43" t="str">
        <f t="shared" si="140"/>
        <v xml:space="preserve">41283 - Le Pont des Arts C (0) - </v>
      </c>
      <c r="AC41" s="43" t="str">
        <f t="shared" si="141"/>
        <v xml:space="preserve">41283 - Le Pont des Arts C (0) - </v>
      </c>
      <c r="AD41" s="43" t="str">
        <f t="shared" si="142"/>
        <v xml:space="preserve">41283 - Le Pont des Arts C (0) - </v>
      </c>
      <c r="AE41" s="42" t="str">
        <f t="shared" si="143"/>
        <v>ACT</v>
      </c>
      <c r="AF41" s="11"/>
      <c r="AG41" s="70" t="str">
        <f>VLOOKUP(E41,'Répartition salles'!$C:$R,6,FALSE)</f>
        <v>Pont des Arts C</v>
      </c>
      <c r="AH41" s="69" t="str">
        <f t="shared" si="144"/>
        <v>41283 - Pont des Arts C - AM</v>
      </c>
      <c r="AI41" s="69" t="str">
        <f t="shared" si="145"/>
        <v xml:space="preserve">41283 - Pont des Arts C - </v>
      </c>
      <c r="AJ41" s="69" t="str">
        <f t="shared" si="146"/>
        <v xml:space="preserve">41283 - Pont des Arts C - </v>
      </c>
      <c r="AK41" s="69" t="str">
        <f t="shared" si="147"/>
        <v xml:space="preserve">41283 - Pont des Arts C - </v>
      </c>
      <c r="AL41" s="70">
        <f>VLOOKUP(E41,'Répartition salles'!$C:$R,7,FALSE)</f>
        <v>0</v>
      </c>
      <c r="AM41" s="69" t="str">
        <f t="shared" si="148"/>
        <v>41283 - 0 - AM</v>
      </c>
      <c r="AN41" s="69" t="str">
        <f t="shared" si="149"/>
        <v xml:space="preserve">41283 - 0 - </v>
      </c>
      <c r="AO41" s="69" t="str">
        <f t="shared" si="150"/>
        <v xml:space="preserve">41283 - 0 - </v>
      </c>
      <c r="AP41" s="69" t="str">
        <f t="shared" si="151"/>
        <v xml:space="preserve">41283 - 0 - </v>
      </c>
      <c r="AQ41" s="70">
        <f>VLOOKUP(E41,'Répartition salles'!$C:$R,8,FALSE)</f>
        <v>0</v>
      </c>
      <c r="AR41" s="69" t="str">
        <f t="shared" si="152"/>
        <v>41283 - 0 - AM</v>
      </c>
      <c r="AS41" s="69" t="str">
        <f t="shared" si="153"/>
        <v xml:space="preserve">41283 - 0 - </v>
      </c>
      <c r="AT41" s="69" t="str">
        <f t="shared" si="154"/>
        <v xml:space="preserve">41283 - 0 - </v>
      </c>
      <c r="AU41" s="69" t="str">
        <f t="shared" si="155"/>
        <v xml:space="preserve">41283 - 0 - </v>
      </c>
      <c r="AV41" s="70">
        <f>VLOOKUP(E41,'Répartition salles'!$C:$R,9,FALSE)</f>
        <v>0</v>
      </c>
      <c r="AW41" s="69" t="str">
        <f t="shared" si="156"/>
        <v>41283 - 0 - AM</v>
      </c>
      <c r="AX41" s="69" t="str">
        <f t="shared" si="157"/>
        <v xml:space="preserve">41283 - 0 - </v>
      </c>
      <c r="AY41" s="69" t="str">
        <f t="shared" si="158"/>
        <v xml:space="preserve">41283 - 0 - </v>
      </c>
      <c r="AZ41" s="69" t="str">
        <f t="shared" si="159"/>
        <v xml:space="preserve">41283 - 0 - </v>
      </c>
      <c r="BA41" s="70">
        <f>VLOOKUP(E41,'Répartition salles'!$C:$R,10,FALSE)</f>
        <v>0</v>
      </c>
      <c r="BB41" s="69" t="str">
        <f t="shared" si="160"/>
        <v>41283 - 0 - AM</v>
      </c>
      <c r="BC41" s="69" t="str">
        <f t="shared" si="161"/>
        <v xml:space="preserve">41283 - 0 - </v>
      </c>
      <c r="BD41" s="69" t="str">
        <f t="shared" si="162"/>
        <v xml:space="preserve">41283 - 0 - </v>
      </c>
      <c r="BE41" s="69" t="str">
        <f t="shared" si="163"/>
        <v xml:space="preserve">41283 - 0 - </v>
      </c>
      <c r="BF41" s="70">
        <f>VLOOKUP(E41,'Répartition salles'!$C:$R,11,FALSE)</f>
        <v>0</v>
      </c>
      <c r="BG41" s="69" t="str">
        <f t="shared" si="164"/>
        <v>41283 - 0 - AM</v>
      </c>
      <c r="BH41" s="69" t="str">
        <f t="shared" si="165"/>
        <v xml:space="preserve">41283 - 0 - </v>
      </c>
      <c r="BI41" s="69" t="str">
        <f t="shared" si="166"/>
        <v xml:space="preserve">41283 - 0 - </v>
      </c>
      <c r="BJ41" s="69" t="str">
        <f t="shared" si="167"/>
        <v xml:space="preserve">41283 - 0 - </v>
      </c>
      <c r="BK41" s="70">
        <f>VLOOKUP(E41,'Répartition salles'!$C:$R,12,FALSE)</f>
        <v>0</v>
      </c>
      <c r="BL41" s="69" t="str">
        <f t="shared" si="168"/>
        <v>41283 - 0 - AM</v>
      </c>
      <c r="BM41" s="69" t="str">
        <f t="shared" si="169"/>
        <v xml:space="preserve">41283 - 0 - </v>
      </c>
      <c r="BN41" s="69" t="str">
        <f t="shared" si="170"/>
        <v xml:space="preserve">41283 - 0 - </v>
      </c>
      <c r="BO41" s="69" t="str">
        <f t="shared" si="171"/>
        <v xml:space="preserve">41283 - 0 - </v>
      </c>
      <c r="BP41" s="70">
        <f>VLOOKUP(E41,'Répartition salles'!$C:$R,13,FALSE)</f>
        <v>0</v>
      </c>
      <c r="BQ41" s="69" t="str">
        <f t="shared" si="172"/>
        <v>41283 - 0 - AM</v>
      </c>
      <c r="BR41" s="69" t="str">
        <f t="shared" si="173"/>
        <v xml:space="preserve">41283 - 0 - </v>
      </c>
      <c r="BS41" s="69" t="str">
        <f t="shared" si="174"/>
        <v xml:space="preserve">41283 - 0 - </v>
      </c>
      <c r="BT41" s="69" t="str">
        <f t="shared" si="175"/>
        <v xml:space="preserve">41283 - 0 - </v>
      </c>
      <c r="BU41" s="70">
        <f>VLOOKUP(E41,'Répartition salles'!$C:$R,14,FALSE)</f>
        <v>0</v>
      </c>
      <c r="BV41" s="69" t="str">
        <f t="shared" si="176"/>
        <v>41283 - 0 - AM</v>
      </c>
      <c r="BW41" s="69" t="str">
        <f t="shared" si="177"/>
        <v xml:space="preserve">41283 - 0 - </v>
      </c>
      <c r="BX41" s="69" t="str">
        <f t="shared" si="178"/>
        <v xml:space="preserve">41283 - 0 - </v>
      </c>
      <c r="BY41" s="69" t="str">
        <f t="shared" si="179"/>
        <v xml:space="preserve">41283 - 0 - </v>
      </c>
      <c r="BZ41" s="70">
        <f>VLOOKUP(E41,'Répartition salles'!$C:$R,15,FALSE)</f>
        <v>0</v>
      </c>
      <c r="CA41" s="69" t="str">
        <f t="shared" si="180"/>
        <v>41283 - 0 - AM</v>
      </c>
      <c r="CB41" s="69" t="str">
        <f t="shared" si="181"/>
        <v xml:space="preserve">41283 - 0 - </v>
      </c>
      <c r="CC41" s="69" t="str">
        <f t="shared" si="182"/>
        <v xml:space="preserve">41283 - 0 - </v>
      </c>
      <c r="CD41" s="69" t="str">
        <f t="shared" si="183"/>
        <v xml:space="preserve">41283 - 0 - </v>
      </c>
      <c r="CE41" s="70">
        <f>VLOOKUP(E41,'Répartition salles'!$C:$R,16,FALSE)</f>
        <v>0</v>
      </c>
      <c r="CF41" s="69" t="str">
        <f t="shared" si="184"/>
        <v>41283 - 0 - AM</v>
      </c>
      <c r="CG41" s="69" t="str">
        <f t="shared" si="185"/>
        <v xml:space="preserve">41283 - 0 - </v>
      </c>
      <c r="CH41" s="69" t="str">
        <f t="shared" si="186"/>
        <v xml:space="preserve">41283 - 0 - </v>
      </c>
      <c r="CI41" s="69" t="str">
        <f t="shared" si="187"/>
        <v xml:space="preserve">41283 - 0 - </v>
      </c>
      <c r="CJ41" s="126" t="str">
        <f t="shared" si="188"/>
        <v>ACT</v>
      </c>
    </row>
    <row r="42" spans="1:88">
      <c r="A42" s="116">
        <v>1750994</v>
      </c>
      <c r="B42" s="116">
        <v>2964044</v>
      </c>
      <c r="C42" s="116" t="s">
        <v>28</v>
      </c>
      <c r="D42" s="117" t="s">
        <v>631</v>
      </c>
      <c r="E42" s="111" t="s">
        <v>53</v>
      </c>
      <c r="F42" s="112" t="s">
        <v>16</v>
      </c>
      <c r="G42" s="113">
        <v>0.33333333333333331</v>
      </c>
      <c r="H42" s="113">
        <v>0.70833333333333337</v>
      </c>
      <c r="I42" s="114">
        <v>41283</v>
      </c>
      <c r="J42" s="116" t="s">
        <v>8</v>
      </c>
      <c r="K42" s="116" t="s">
        <v>9</v>
      </c>
      <c r="L42" s="118" t="s">
        <v>622</v>
      </c>
      <c r="N42" s="42" t="str">
        <f t="shared" si="126"/>
        <v>AM</v>
      </c>
      <c r="O42" s="42" t="str">
        <f t="shared" si="127"/>
        <v>PM</v>
      </c>
      <c r="P42" s="42" t="str">
        <f t="shared" si="128"/>
        <v/>
      </c>
      <c r="Q42" s="42" t="str">
        <f t="shared" si="129"/>
        <v/>
      </c>
      <c r="R42" s="42" t="str">
        <f t="shared" si="130"/>
        <v>lundi</v>
      </c>
      <c r="S42" s="42">
        <f t="shared" si="131"/>
        <v>9</v>
      </c>
      <c r="T42" s="42">
        <f t="shared" si="132"/>
        <v>1</v>
      </c>
      <c r="U42" s="42" t="str">
        <f t="shared" si="133"/>
        <v>week</v>
      </c>
      <c r="V42" s="43" t="str">
        <f t="shared" si="134"/>
        <v>week - La Seine (0)</v>
      </c>
      <c r="W42" s="43" t="str">
        <f t="shared" si="135"/>
        <v>1 - week - La Seine (0) - AM</v>
      </c>
      <c r="X42" s="43" t="str">
        <f t="shared" si="136"/>
        <v>1 - week - La Seine (0) - PM</v>
      </c>
      <c r="Y42" s="43" t="str">
        <f t="shared" si="137"/>
        <v xml:space="preserve">1 - week - La Seine (0) - </v>
      </c>
      <c r="Z42" s="43" t="str">
        <f t="shared" si="138"/>
        <v xml:space="preserve">1 - week - La Seine (0) - </v>
      </c>
      <c r="AA42" s="43" t="str">
        <f t="shared" si="139"/>
        <v>41283 - La Seine (0) - AM</v>
      </c>
      <c r="AB42" s="43" t="str">
        <f t="shared" si="140"/>
        <v>41283 - La Seine (0) - PM</v>
      </c>
      <c r="AC42" s="43" t="str">
        <f t="shared" si="141"/>
        <v xml:space="preserve">41283 - La Seine (0) - </v>
      </c>
      <c r="AD42" s="43" t="str">
        <f t="shared" si="142"/>
        <v xml:space="preserve">41283 - La Seine (0) - </v>
      </c>
      <c r="AE42" s="42" t="str">
        <f t="shared" si="143"/>
        <v>ACT</v>
      </c>
      <c r="AF42" s="11"/>
      <c r="AG42" s="70" t="str">
        <f>VLOOKUP(E42,'Répartition salles'!$C:$R,6,FALSE)</f>
        <v>Seine A</v>
      </c>
      <c r="AH42" s="69" t="str">
        <f t="shared" si="144"/>
        <v>41283 - Seine A - AM</v>
      </c>
      <c r="AI42" s="69" t="str">
        <f t="shared" si="145"/>
        <v>41283 - Seine A - PM</v>
      </c>
      <c r="AJ42" s="69" t="str">
        <f t="shared" si="146"/>
        <v xml:space="preserve">41283 - Seine A - </v>
      </c>
      <c r="AK42" s="69" t="str">
        <f t="shared" si="147"/>
        <v xml:space="preserve">41283 - Seine A - </v>
      </c>
      <c r="AL42" s="70" t="str">
        <f>VLOOKUP(E42,'Répartition salles'!$C:$R,7,FALSE)</f>
        <v>Seine B</v>
      </c>
      <c r="AM42" s="69" t="str">
        <f t="shared" si="148"/>
        <v>41283 - Seine B - AM</v>
      </c>
      <c r="AN42" s="69" t="str">
        <f t="shared" si="149"/>
        <v>41283 - Seine B - PM</v>
      </c>
      <c r="AO42" s="69" t="str">
        <f t="shared" si="150"/>
        <v xml:space="preserve">41283 - Seine B - </v>
      </c>
      <c r="AP42" s="69" t="str">
        <f t="shared" si="151"/>
        <v xml:space="preserve">41283 - Seine B - </v>
      </c>
      <c r="AQ42" s="70" t="str">
        <f>VLOOKUP(E42,'Répartition salles'!$C:$R,8,FALSE)</f>
        <v>Seine C</v>
      </c>
      <c r="AR42" s="69" t="str">
        <f t="shared" si="152"/>
        <v>41283 - Seine C - AM</v>
      </c>
      <c r="AS42" s="69" t="str">
        <f t="shared" si="153"/>
        <v>41283 - Seine C - PM</v>
      </c>
      <c r="AT42" s="69" t="str">
        <f t="shared" si="154"/>
        <v xml:space="preserve">41283 - Seine C - </v>
      </c>
      <c r="AU42" s="69" t="str">
        <f t="shared" si="155"/>
        <v xml:space="preserve">41283 - Seine C - </v>
      </c>
      <c r="AV42" s="70">
        <f>VLOOKUP(E42,'Répartition salles'!$C:$R,9,FALSE)</f>
        <v>0</v>
      </c>
      <c r="AW42" s="69" t="str">
        <f t="shared" si="156"/>
        <v>41283 - 0 - AM</v>
      </c>
      <c r="AX42" s="69" t="str">
        <f t="shared" si="157"/>
        <v>41283 - 0 - PM</v>
      </c>
      <c r="AY42" s="69" t="str">
        <f t="shared" si="158"/>
        <v xml:space="preserve">41283 - 0 - </v>
      </c>
      <c r="AZ42" s="69" t="str">
        <f t="shared" si="159"/>
        <v xml:space="preserve">41283 - 0 - </v>
      </c>
      <c r="BA42" s="70">
        <f>VLOOKUP(E42,'Répartition salles'!$C:$R,10,FALSE)</f>
        <v>0</v>
      </c>
      <c r="BB42" s="69" t="str">
        <f t="shared" si="160"/>
        <v>41283 - 0 - AM</v>
      </c>
      <c r="BC42" s="69" t="str">
        <f t="shared" si="161"/>
        <v>41283 - 0 - PM</v>
      </c>
      <c r="BD42" s="69" t="str">
        <f t="shared" si="162"/>
        <v xml:space="preserve">41283 - 0 - </v>
      </c>
      <c r="BE42" s="69" t="str">
        <f t="shared" si="163"/>
        <v xml:space="preserve">41283 - 0 - </v>
      </c>
      <c r="BF42" s="70">
        <f>VLOOKUP(E42,'Répartition salles'!$C:$R,11,FALSE)</f>
        <v>0</v>
      </c>
      <c r="BG42" s="69" t="str">
        <f t="shared" si="164"/>
        <v>41283 - 0 - AM</v>
      </c>
      <c r="BH42" s="69" t="str">
        <f t="shared" si="165"/>
        <v>41283 - 0 - PM</v>
      </c>
      <c r="BI42" s="69" t="str">
        <f t="shared" si="166"/>
        <v xml:space="preserve">41283 - 0 - </v>
      </c>
      <c r="BJ42" s="69" t="str">
        <f t="shared" si="167"/>
        <v xml:space="preserve">41283 - 0 - </v>
      </c>
      <c r="BK42" s="70">
        <f>VLOOKUP(E42,'Répartition salles'!$C:$R,12,FALSE)</f>
        <v>0</v>
      </c>
      <c r="BL42" s="69" t="str">
        <f t="shared" si="168"/>
        <v>41283 - 0 - AM</v>
      </c>
      <c r="BM42" s="69" t="str">
        <f t="shared" si="169"/>
        <v>41283 - 0 - PM</v>
      </c>
      <c r="BN42" s="69" t="str">
        <f t="shared" si="170"/>
        <v xml:space="preserve">41283 - 0 - </v>
      </c>
      <c r="BO42" s="69" t="str">
        <f t="shared" si="171"/>
        <v xml:space="preserve">41283 - 0 - </v>
      </c>
      <c r="BP42" s="70">
        <f>VLOOKUP(E42,'Répartition salles'!$C:$R,13,FALSE)</f>
        <v>0</v>
      </c>
      <c r="BQ42" s="69" t="str">
        <f t="shared" si="172"/>
        <v>41283 - 0 - AM</v>
      </c>
      <c r="BR42" s="69" t="str">
        <f t="shared" si="173"/>
        <v>41283 - 0 - PM</v>
      </c>
      <c r="BS42" s="69" t="str">
        <f t="shared" si="174"/>
        <v xml:space="preserve">41283 - 0 - </v>
      </c>
      <c r="BT42" s="69" t="str">
        <f t="shared" si="175"/>
        <v xml:space="preserve">41283 - 0 - </v>
      </c>
      <c r="BU42" s="70">
        <f>VLOOKUP(E42,'Répartition salles'!$C:$R,14,FALSE)</f>
        <v>0</v>
      </c>
      <c r="BV42" s="69" t="str">
        <f t="shared" si="176"/>
        <v>41283 - 0 - AM</v>
      </c>
      <c r="BW42" s="69" t="str">
        <f t="shared" si="177"/>
        <v>41283 - 0 - PM</v>
      </c>
      <c r="BX42" s="69" t="str">
        <f t="shared" si="178"/>
        <v xml:space="preserve">41283 - 0 - </v>
      </c>
      <c r="BY42" s="69" t="str">
        <f t="shared" si="179"/>
        <v xml:space="preserve">41283 - 0 - </v>
      </c>
      <c r="BZ42" s="70">
        <f>VLOOKUP(E42,'Répartition salles'!$C:$R,15,FALSE)</f>
        <v>0</v>
      </c>
      <c r="CA42" s="69" t="str">
        <f t="shared" si="180"/>
        <v>41283 - 0 - AM</v>
      </c>
      <c r="CB42" s="69" t="str">
        <f t="shared" si="181"/>
        <v>41283 - 0 - PM</v>
      </c>
      <c r="CC42" s="69" t="str">
        <f t="shared" si="182"/>
        <v xml:space="preserve">41283 - 0 - </v>
      </c>
      <c r="CD42" s="69" t="str">
        <f t="shared" si="183"/>
        <v xml:space="preserve">41283 - 0 - </v>
      </c>
      <c r="CE42" s="70">
        <f>VLOOKUP(E42,'Répartition salles'!$C:$R,16,FALSE)</f>
        <v>0</v>
      </c>
      <c r="CF42" s="69" t="str">
        <f t="shared" si="184"/>
        <v>41283 - 0 - AM</v>
      </c>
      <c r="CG42" s="69" t="str">
        <f t="shared" si="185"/>
        <v>41283 - 0 - PM</v>
      </c>
      <c r="CH42" s="69" t="str">
        <f t="shared" si="186"/>
        <v xml:space="preserve">41283 - 0 - </v>
      </c>
      <c r="CI42" s="69" t="str">
        <f t="shared" si="187"/>
        <v xml:space="preserve">41283 - 0 - </v>
      </c>
      <c r="CJ42" s="126" t="str">
        <f t="shared" si="188"/>
        <v>ACT</v>
      </c>
    </row>
    <row r="43" spans="1:88">
      <c r="A43" s="116">
        <v>1750994</v>
      </c>
      <c r="B43" s="116">
        <v>2963989</v>
      </c>
      <c r="C43" s="116" t="s">
        <v>23</v>
      </c>
      <c r="D43" s="117" t="s">
        <v>623</v>
      </c>
      <c r="E43" s="111" t="s">
        <v>81</v>
      </c>
      <c r="F43" s="112" t="s">
        <v>16</v>
      </c>
      <c r="G43" s="113">
        <v>0.29166666666666669</v>
      </c>
      <c r="H43" s="113">
        <v>0.95833333333333337</v>
      </c>
      <c r="I43" s="114">
        <v>41283</v>
      </c>
      <c r="J43" s="116" t="s">
        <v>8</v>
      </c>
      <c r="K43" s="116" t="s">
        <v>9</v>
      </c>
      <c r="L43" s="118" t="s">
        <v>622</v>
      </c>
      <c r="N43" s="42" t="str">
        <f t="shared" si="126"/>
        <v>AM</v>
      </c>
      <c r="O43" s="42" t="str">
        <f t="shared" si="127"/>
        <v>PM</v>
      </c>
      <c r="P43" s="42" t="str">
        <f t="shared" si="128"/>
        <v>EVENING</v>
      </c>
      <c r="Q43" s="42" t="str">
        <f t="shared" si="129"/>
        <v/>
      </c>
      <c r="R43" s="42" t="str">
        <f t="shared" si="130"/>
        <v>lundi</v>
      </c>
      <c r="S43" s="42">
        <f t="shared" si="131"/>
        <v>9</v>
      </c>
      <c r="T43" s="42">
        <f t="shared" si="132"/>
        <v>1</v>
      </c>
      <c r="U43" s="42" t="str">
        <f t="shared" si="133"/>
        <v>week</v>
      </c>
      <c r="V43" s="43" t="str">
        <f t="shared" si="134"/>
        <v>week - Le Pont de Sully B (0)</v>
      </c>
      <c r="W43" s="43" t="str">
        <f t="shared" si="135"/>
        <v>1 - week - Le Pont de Sully B (0) - AM</v>
      </c>
      <c r="X43" s="43" t="str">
        <f t="shared" si="136"/>
        <v>1 - week - Le Pont de Sully B (0) - PM</v>
      </c>
      <c r="Y43" s="43" t="str">
        <f t="shared" si="137"/>
        <v>1 - week - Le Pont de Sully B (0) - EVENING</v>
      </c>
      <c r="Z43" s="43" t="str">
        <f t="shared" si="138"/>
        <v xml:space="preserve">1 - week - Le Pont de Sully B (0) - </v>
      </c>
      <c r="AA43" s="43" t="str">
        <f t="shared" si="139"/>
        <v>41283 - Le Pont de Sully B (0) - AM</v>
      </c>
      <c r="AB43" s="43" t="str">
        <f t="shared" si="140"/>
        <v>41283 - Le Pont de Sully B (0) - PM</v>
      </c>
      <c r="AC43" s="43" t="str">
        <f t="shared" si="141"/>
        <v>41283 - Le Pont de Sully B (0) - EVENING</v>
      </c>
      <c r="AD43" s="43" t="str">
        <f t="shared" si="142"/>
        <v xml:space="preserve">41283 - Le Pont de Sully B (0) - </v>
      </c>
      <c r="AE43" s="42" t="str">
        <f t="shared" si="143"/>
        <v>ACT</v>
      </c>
      <c r="AF43" s="11"/>
      <c r="AG43" s="70" t="str">
        <f>VLOOKUP(E43,'Répartition salles'!$C:$R,6,FALSE)</f>
        <v>Pont de Sully B</v>
      </c>
      <c r="AH43" s="69" t="str">
        <f t="shared" si="144"/>
        <v>41283 - Pont de Sully B - AM</v>
      </c>
      <c r="AI43" s="69" t="str">
        <f t="shared" si="145"/>
        <v>41283 - Pont de Sully B - PM</v>
      </c>
      <c r="AJ43" s="69" t="str">
        <f t="shared" si="146"/>
        <v>41283 - Pont de Sully B - EVENING</v>
      </c>
      <c r="AK43" s="69" t="str">
        <f t="shared" si="147"/>
        <v xml:space="preserve">41283 - Pont de Sully B - </v>
      </c>
      <c r="AL43" s="70">
        <f>VLOOKUP(E43,'Répartition salles'!$C:$R,7,FALSE)</f>
        <v>0</v>
      </c>
      <c r="AM43" s="69" t="str">
        <f t="shared" si="148"/>
        <v>41283 - 0 - AM</v>
      </c>
      <c r="AN43" s="69" t="str">
        <f t="shared" si="149"/>
        <v>41283 - 0 - PM</v>
      </c>
      <c r="AO43" s="69" t="str">
        <f t="shared" si="150"/>
        <v>41283 - 0 - EVENING</v>
      </c>
      <c r="AP43" s="69" t="str">
        <f t="shared" si="151"/>
        <v xml:space="preserve">41283 - 0 - </v>
      </c>
      <c r="AQ43" s="70">
        <f>VLOOKUP(E43,'Répartition salles'!$C:$R,8,FALSE)</f>
        <v>0</v>
      </c>
      <c r="AR43" s="69" t="str">
        <f t="shared" si="152"/>
        <v>41283 - 0 - AM</v>
      </c>
      <c r="AS43" s="69" t="str">
        <f t="shared" si="153"/>
        <v>41283 - 0 - PM</v>
      </c>
      <c r="AT43" s="69" t="str">
        <f t="shared" si="154"/>
        <v>41283 - 0 - EVENING</v>
      </c>
      <c r="AU43" s="69" t="str">
        <f t="shared" si="155"/>
        <v xml:space="preserve">41283 - 0 - </v>
      </c>
      <c r="AV43" s="70">
        <f>VLOOKUP(E43,'Répartition salles'!$C:$R,9,FALSE)</f>
        <v>0</v>
      </c>
      <c r="AW43" s="69" t="str">
        <f t="shared" si="156"/>
        <v>41283 - 0 - AM</v>
      </c>
      <c r="AX43" s="69" t="str">
        <f t="shared" si="157"/>
        <v>41283 - 0 - PM</v>
      </c>
      <c r="AY43" s="69" t="str">
        <f t="shared" si="158"/>
        <v>41283 - 0 - EVENING</v>
      </c>
      <c r="AZ43" s="69" t="str">
        <f t="shared" si="159"/>
        <v xml:space="preserve">41283 - 0 - </v>
      </c>
      <c r="BA43" s="70">
        <f>VLOOKUP(E43,'Répartition salles'!$C:$R,10,FALSE)</f>
        <v>0</v>
      </c>
      <c r="BB43" s="69" t="str">
        <f t="shared" si="160"/>
        <v>41283 - 0 - AM</v>
      </c>
      <c r="BC43" s="69" t="str">
        <f t="shared" si="161"/>
        <v>41283 - 0 - PM</v>
      </c>
      <c r="BD43" s="69" t="str">
        <f t="shared" si="162"/>
        <v>41283 - 0 - EVENING</v>
      </c>
      <c r="BE43" s="69" t="str">
        <f t="shared" si="163"/>
        <v xml:space="preserve">41283 - 0 - </v>
      </c>
      <c r="BF43" s="70">
        <f>VLOOKUP(E43,'Répartition salles'!$C:$R,11,FALSE)</f>
        <v>0</v>
      </c>
      <c r="BG43" s="69" t="str">
        <f t="shared" si="164"/>
        <v>41283 - 0 - AM</v>
      </c>
      <c r="BH43" s="69" t="str">
        <f t="shared" si="165"/>
        <v>41283 - 0 - PM</v>
      </c>
      <c r="BI43" s="69" t="str">
        <f t="shared" si="166"/>
        <v>41283 - 0 - EVENING</v>
      </c>
      <c r="BJ43" s="69" t="str">
        <f t="shared" si="167"/>
        <v xml:space="preserve">41283 - 0 - </v>
      </c>
      <c r="BK43" s="70">
        <f>VLOOKUP(E43,'Répartition salles'!$C:$R,12,FALSE)</f>
        <v>0</v>
      </c>
      <c r="BL43" s="69" t="str">
        <f t="shared" si="168"/>
        <v>41283 - 0 - AM</v>
      </c>
      <c r="BM43" s="69" t="str">
        <f t="shared" si="169"/>
        <v>41283 - 0 - PM</v>
      </c>
      <c r="BN43" s="69" t="str">
        <f t="shared" si="170"/>
        <v>41283 - 0 - EVENING</v>
      </c>
      <c r="BO43" s="69" t="str">
        <f t="shared" si="171"/>
        <v xml:space="preserve">41283 - 0 - </v>
      </c>
      <c r="BP43" s="70">
        <f>VLOOKUP(E43,'Répartition salles'!$C:$R,13,FALSE)</f>
        <v>0</v>
      </c>
      <c r="BQ43" s="69" t="str">
        <f t="shared" si="172"/>
        <v>41283 - 0 - AM</v>
      </c>
      <c r="BR43" s="69" t="str">
        <f t="shared" si="173"/>
        <v>41283 - 0 - PM</v>
      </c>
      <c r="BS43" s="69" t="str">
        <f t="shared" si="174"/>
        <v>41283 - 0 - EVENING</v>
      </c>
      <c r="BT43" s="69" t="str">
        <f t="shared" si="175"/>
        <v xml:space="preserve">41283 - 0 - </v>
      </c>
      <c r="BU43" s="70">
        <f>VLOOKUP(E43,'Répartition salles'!$C:$R,14,FALSE)</f>
        <v>0</v>
      </c>
      <c r="BV43" s="69" t="str">
        <f t="shared" si="176"/>
        <v>41283 - 0 - AM</v>
      </c>
      <c r="BW43" s="69" t="str">
        <f t="shared" si="177"/>
        <v>41283 - 0 - PM</v>
      </c>
      <c r="BX43" s="69" t="str">
        <f t="shared" si="178"/>
        <v>41283 - 0 - EVENING</v>
      </c>
      <c r="BY43" s="69" t="str">
        <f t="shared" si="179"/>
        <v xml:space="preserve">41283 - 0 - </v>
      </c>
      <c r="BZ43" s="70">
        <f>VLOOKUP(E43,'Répartition salles'!$C:$R,15,FALSE)</f>
        <v>0</v>
      </c>
      <c r="CA43" s="69" t="str">
        <f t="shared" si="180"/>
        <v>41283 - 0 - AM</v>
      </c>
      <c r="CB43" s="69" t="str">
        <f t="shared" si="181"/>
        <v>41283 - 0 - PM</v>
      </c>
      <c r="CC43" s="69" t="str">
        <f t="shared" si="182"/>
        <v>41283 - 0 - EVENING</v>
      </c>
      <c r="CD43" s="69" t="str">
        <f t="shared" si="183"/>
        <v xml:space="preserve">41283 - 0 - </v>
      </c>
      <c r="CE43" s="70">
        <f>VLOOKUP(E43,'Répartition salles'!$C:$R,16,FALSE)</f>
        <v>0</v>
      </c>
      <c r="CF43" s="69" t="str">
        <f t="shared" si="184"/>
        <v>41283 - 0 - AM</v>
      </c>
      <c r="CG43" s="69" t="str">
        <f t="shared" si="185"/>
        <v>41283 - 0 - PM</v>
      </c>
      <c r="CH43" s="69" t="str">
        <f t="shared" si="186"/>
        <v>41283 - 0 - EVENING</v>
      </c>
      <c r="CI43" s="69" t="str">
        <f t="shared" si="187"/>
        <v xml:space="preserve">41283 - 0 - </v>
      </c>
      <c r="CJ43" s="126" t="str">
        <f t="shared" si="188"/>
        <v>ACT</v>
      </c>
    </row>
    <row r="44" spans="1:88">
      <c r="A44" s="116">
        <v>1750994</v>
      </c>
      <c r="B44" s="116">
        <v>3414191</v>
      </c>
      <c r="C44" s="116" t="s">
        <v>25</v>
      </c>
      <c r="D44" s="117" t="s">
        <v>625</v>
      </c>
      <c r="E44" s="111" t="s">
        <v>77</v>
      </c>
      <c r="F44" s="112" t="s">
        <v>16</v>
      </c>
      <c r="G44" s="113">
        <v>0.375</v>
      </c>
      <c r="H44" s="113">
        <v>0.66666666666666663</v>
      </c>
      <c r="I44" s="114">
        <v>41284</v>
      </c>
      <c r="J44" s="116" t="s">
        <v>8</v>
      </c>
      <c r="K44" s="116" t="s">
        <v>9</v>
      </c>
      <c r="L44" s="118" t="s">
        <v>622</v>
      </c>
      <c r="N44" s="42" t="str">
        <f t="shared" ref="N44:N53" si="189">IF($G44=N$8,"",IF(AND($G44&lt;$H44,N$7&lt;N$8,OR(AND($G44&gt;N$7,$G44&lt;=N$8),AND($H44&gt;N$7,$H44&lt;=N$8),AND($G44&lt;N$7,$H44&gt;N$8))),"AM",IF(AND($G44&lt;$H44,N$7&gt;N$8,OR(AND($G44&gt;N$7,$G44&lt;=N$8+1),AND($H44&gt;N$7,$H44&lt;=N$8+1),AND($G44&lt;N$7,$H44&gt;N$8+1))),"AM",IF(AND($G44&gt;$H44,N$7&lt;N$8,OR(AND($G44&gt;N$7,$G44&lt;=N$8),AND($H44+1&gt;N$7,$H44+1&lt;=N$8),AND($G44&lt;N$7,$H44+1&gt;N$8))),"AM",IF(AND($G44&gt;$H44,N$7&gt;N$8,OR(AND($G44&gt;N$7,$G44&lt;=N$8+1),AND($H44+1&gt;N$7,$H44+1&lt;=N$8+1),AND($G44&lt;N$7,$H44+1&gt;N$8+1))),"AM","")))))</f>
        <v>AM</v>
      </c>
      <c r="O44" s="42" t="str">
        <f t="shared" ref="O44:O53" si="190">IF($G44=O$8,"",IF(AND($G44&lt;$H44,O$7&lt;O$8,OR(AND($G44&gt;O$7,$G44&lt;=O$8),AND($H44&gt;O$7,$H44&lt;=O$8),AND($G44&lt;O$7,$H44&gt;O$8))),"PM",IF(AND($G44&lt;$H44,O$7&gt;O$8,OR(AND($G44&gt;O$7,$G44&lt;=O$8+1),AND($H44&gt;O$7,$H44&lt;=O$8+1),AND($G44&lt;O$7,$H44&gt;O$8+1))),"PM",IF(AND($G44&gt;$H44,O$7&lt;O$8,OR(AND($G44&gt;O$7,$G44&lt;=O$8),AND($H44+1&gt;O$7,$H44+1&lt;=O$8),AND($G44&lt;O$7,$H44+1&gt;O$8))),"PM",IF(AND($G44&gt;$H44,O$7&gt;O$8,OR(AND($G44&gt;O$7,$G44&lt;=O$8+1),AND($H44+1&gt;O$7,$H44+1&lt;=O$8+1),AND($G44&lt;O$7,$H44+1&gt;O$8+1))),"PM","")))))</f>
        <v>PM</v>
      </c>
      <c r="P44" s="42" t="str">
        <f t="shared" ref="P44:P53" si="191">IF($G44=P$8,"",IF(AND($G44&lt;$H44,P$7&lt;P$8,OR(AND($G44&gt;P$7,$G44&lt;=P$8),AND($H44&gt;P$7,$H44&lt;=P$8),AND($G44&lt;P$7,$H44&gt;P$8))),"EVENING",IF(AND($G44&lt;$H44,P$7&gt;P$8,OR(AND($G44&gt;P$7,$G44&lt;=P$8+1),AND($H44&gt;P$7,$H44&lt;=P$8+1),AND($G44&lt;P$7,$H44&gt;P$8+1))),"EVENING",IF(AND($G44&gt;$H44,P$7&lt;P$8,OR(AND($G44&gt;P$7,$G44&lt;=P$8),AND($H44+1&gt;P$7,$H44+1&lt;=P$8),AND($G44&lt;P$7,$H44+1&gt;P$8))),"EVENING",IF(AND($G44&gt;$H44,P$7&gt;P$8,OR(AND($G44&gt;P$7,$G44&lt;=P$8+1),AND($H44+1&gt;P$7,$H44+1&lt;=P$8+1),AND($G44&lt;P$7,$H44+1&gt;P$8+1))),"EVENING","")))))</f>
        <v/>
      </c>
      <c r="Q44" s="42" t="str">
        <f t="shared" ref="Q44:Q53" si="192">IF($G44=Q$8,"",IF(AND($G44&lt;$H44,Q$7&lt;Q$8,OR(AND($G44&gt;Q$7,$G44&lt;=Q$8),AND($H44&gt;Q$7,$H44&lt;=Q$8),AND($G44&lt;Q$7,$H44&gt;Q$8))),"NIGHT",IF(AND($G44&lt;$H44,Q$7&gt;Q$8,OR(AND($G44&gt;Q$7,$G44&lt;=Q$8+1),AND($H44&gt;Q$7,$H44&lt;=Q$8+1),AND($G44&lt;Q$7,$H44&gt;Q$8+1))),"NIGHT",IF(AND($G44&gt;$H44,Q$7&lt;Q$8,OR(AND($G44&gt;Q$7,$G44&lt;=Q$8),AND($H44+1&gt;Q$7,$H44+1&lt;=Q$8),AND($G44&lt;Q$7,$H44+1&gt;Q$8))),"NIGHT",IF(AND($G44&gt;$H44,Q$7&gt;Q$8,OR(AND($G44&gt;Q$7,$G44&lt;=Q$8+1),AND($H44+1&gt;Q$7,$H44+1&lt;=Q$8+1),AND($G44&lt;Q$7,$H44+1&gt;Q$8+1))),"NIGHT","")))))</f>
        <v/>
      </c>
      <c r="R44" s="42" t="str">
        <f t="shared" ref="R44:R53" si="193">TEXT(DAY(I44),"jjjj")</f>
        <v>mardi</v>
      </c>
      <c r="S44" s="42">
        <f t="shared" ref="S44:S53" si="194">DAY(I44)</f>
        <v>10</v>
      </c>
      <c r="T44" s="42">
        <f t="shared" ref="T44:T53" si="195">MONTH(I44)</f>
        <v>1</v>
      </c>
      <c r="U44" s="42" t="str">
        <f t="shared" ref="U44:U53" si="196">IF(OR(R44="Samedi",R44="Dimanche"),"weekend","week")</f>
        <v>week</v>
      </c>
      <c r="V44" s="43" t="str">
        <f t="shared" ref="V44:V53" si="197">U44&amp;" - "&amp;E44</f>
        <v>week - Le Pont des Arts B (0)</v>
      </c>
      <c r="W44" s="43" t="str">
        <f t="shared" ref="W44:W53" si="198">T44&amp;" - "&amp;U44&amp;" - "&amp;E44&amp; " - "&amp;N44</f>
        <v>1 - week - Le Pont des Arts B (0) - AM</v>
      </c>
      <c r="X44" s="43" t="str">
        <f t="shared" ref="X44:X53" si="199">T44&amp;" - "&amp;U44&amp;" - "&amp;E44&amp; " - "&amp;O44</f>
        <v>1 - week - Le Pont des Arts B (0) - PM</v>
      </c>
      <c r="Y44" s="43" t="str">
        <f t="shared" ref="Y44:Y53" si="200">T44&amp;" - "&amp;U44&amp;" - "&amp;E44&amp; " - "&amp;P44</f>
        <v xml:space="preserve">1 - week - Le Pont des Arts B (0) - </v>
      </c>
      <c r="Z44" s="43" t="str">
        <f t="shared" ref="Z44:Z53" si="201">T44&amp;" - "&amp;U44&amp;" - "&amp;E44&amp;" - "&amp;Q44</f>
        <v xml:space="preserve">1 - week - Le Pont des Arts B (0) - </v>
      </c>
      <c r="AA44" s="43" t="str">
        <f t="shared" ref="AA44:AA53" si="202">I44&amp;" - "&amp;E44&amp;" - "&amp;N44</f>
        <v>41284 - Le Pont des Arts B (0) - AM</v>
      </c>
      <c r="AB44" s="43" t="str">
        <f t="shared" ref="AB44:AB53" si="203">I44&amp;" - "&amp;E44&amp;" - "&amp;O44</f>
        <v>41284 - Le Pont des Arts B (0) - PM</v>
      </c>
      <c r="AC44" s="43" t="str">
        <f t="shared" ref="AC44:AC53" si="204">I44&amp;" - "&amp;E44&amp;" - "&amp;P44</f>
        <v xml:space="preserve">41284 - Le Pont des Arts B (0) - </v>
      </c>
      <c r="AD44" s="43" t="str">
        <f t="shared" ref="AD44:AD53" si="205">I44&amp;" - "&amp;E44&amp;" - "&amp;Q44</f>
        <v xml:space="preserve">41284 - Le Pont des Arts B (0) - </v>
      </c>
      <c r="AE44" s="42" t="str">
        <f t="shared" ref="AE44:AE53" si="206">F44</f>
        <v>ACT</v>
      </c>
      <c r="AF44" s="11"/>
      <c r="AG44" s="70" t="str">
        <f>VLOOKUP(E44,'Répartition salles'!$C:$R,6,FALSE)</f>
        <v>Pont des Arts B</v>
      </c>
      <c r="AH44" s="69" t="str">
        <f t="shared" ref="AH44:AH53" si="207">I44&amp;" - "&amp;AG44&amp;" - "&amp;N44</f>
        <v>41284 - Pont des Arts B - AM</v>
      </c>
      <c r="AI44" s="69" t="str">
        <f t="shared" ref="AI44:AI53" si="208">I44&amp;" - "&amp;AG44&amp;" - "&amp;O44</f>
        <v>41284 - Pont des Arts B - PM</v>
      </c>
      <c r="AJ44" s="69" t="str">
        <f t="shared" ref="AJ44:AJ53" si="209">I44&amp;" - "&amp;AG44&amp;" - "&amp;P44</f>
        <v xml:space="preserve">41284 - Pont des Arts B - </v>
      </c>
      <c r="AK44" s="69" t="str">
        <f t="shared" ref="AK44:AK53" si="210">I44&amp;" - "&amp;AG44&amp;" - "&amp;Q44</f>
        <v xml:space="preserve">41284 - Pont des Arts B - </v>
      </c>
      <c r="AL44" s="70">
        <f>VLOOKUP(E44,'Répartition salles'!$C:$R,7,FALSE)</f>
        <v>0</v>
      </c>
      <c r="AM44" s="69" t="str">
        <f t="shared" ref="AM44:AM53" si="211">I44&amp;" - "&amp;AL44&amp;" - "&amp;N44</f>
        <v>41284 - 0 - AM</v>
      </c>
      <c r="AN44" s="69" t="str">
        <f t="shared" ref="AN44:AN53" si="212">I44&amp;" - "&amp;AL44&amp;" - "&amp;O44</f>
        <v>41284 - 0 - PM</v>
      </c>
      <c r="AO44" s="69" t="str">
        <f t="shared" ref="AO44:AO53" si="213">I44&amp;" - "&amp;AL44&amp;" - "&amp;P44</f>
        <v xml:space="preserve">41284 - 0 - </v>
      </c>
      <c r="AP44" s="69" t="str">
        <f t="shared" ref="AP44:AP53" si="214">I44&amp;" - "&amp;AL44&amp;" - "&amp;Q44</f>
        <v xml:space="preserve">41284 - 0 - </v>
      </c>
      <c r="AQ44" s="70">
        <f>VLOOKUP(E44,'Répartition salles'!$C:$R,8,FALSE)</f>
        <v>0</v>
      </c>
      <c r="AR44" s="69" t="str">
        <f t="shared" ref="AR44:AR53" si="215">I44&amp;" - "&amp;AQ44&amp;" - "&amp;N44</f>
        <v>41284 - 0 - AM</v>
      </c>
      <c r="AS44" s="69" t="str">
        <f t="shared" ref="AS44:AS53" si="216">I44&amp;" - "&amp;AQ44&amp;" - "&amp;O44</f>
        <v>41284 - 0 - PM</v>
      </c>
      <c r="AT44" s="69" t="str">
        <f t="shared" ref="AT44:AT53" si="217">I44&amp;" - "&amp;AQ44&amp;" - "&amp;P44</f>
        <v xml:space="preserve">41284 - 0 - </v>
      </c>
      <c r="AU44" s="69" t="str">
        <f t="shared" ref="AU44:AU53" si="218">I44&amp;" - "&amp;AQ44&amp;" - "&amp;Q44</f>
        <v xml:space="preserve">41284 - 0 - </v>
      </c>
      <c r="AV44" s="70">
        <f>VLOOKUP(E44,'Répartition salles'!$C:$R,9,FALSE)</f>
        <v>0</v>
      </c>
      <c r="AW44" s="69" t="str">
        <f t="shared" ref="AW44:AW53" si="219">I44&amp;" - "&amp;AV44&amp;" - "&amp;N44</f>
        <v>41284 - 0 - AM</v>
      </c>
      <c r="AX44" s="69" t="str">
        <f t="shared" ref="AX44:AX53" si="220">I44&amp;" - "&amp;AV44&amp;" - "&amp;O44</f>
        <v>41284 - 0 - PM</v>
      </c>
      <c r="AY44" s="69" t="str">
        <f t="shared" ref="AY44:AY53" si="221">I44&amp;" - "&amp;AV44&amp;" - "&amp;P44</f>
        <v xml:space="preserve">41284 - 0 - </v>
      </c>
      <c r="AZ44" s="69" t="str">
        <f t="shared" ref="AZ44:AZ53" si="222">I44&amp;" - "&amp;AV44&amp;" - "&amp;Q44</f>
        <v xml:space="preserve">41284 - 0 - </v>
      </c>
      <c r="BA44" s="70">
        <f>VLOOKUP(E44,'Répartition salles'!$C:$R,10,FALSE)</f>
        <v>0</v>
      </c>
      <c r="BB44" s="69" t="str">
        <f t="shared" ref="BB44:BB53" si="223">I44&amp;" - "&amp;BA44&amp;" - "&amp;N44</f>
        <v>41284 - 0 - AM</v>
      </c>
      <c r="BC44" s="69" t="str">
        <f t="shared" ref="BC44:BC53" si="224">I44&amp;" - "&amp;BA44&amp;" - "&amp;O44</f>
        <v>41284 - 0 - PM</v>
      </c>
      <c r="BD44" s="69" t="str">
        <f t="shared" ref="BD44:BD53" si="225">I44&amp;" - "&amp;BA44&amp;" - "&amp;P44</f>
        <v xml:space="preserve">41284 - 0 - </v>
      </c>
      <c r="BE44" s="69" t="str">
        <f t="shared" ref="BE44:BE53" si="226">I44&amp;" - "&amp;BA44&amp;" - "&amp;Q44</f>
        <v xml:space="preserve">41284 - 0 - </v>
      </c>
      <c r="BF44" s="70">
        <f>VLOOKUP(E44,'Répartition salles'!$C:$R,11,FALSE)</f>
        <v>0</v>
      </c>
      <c r="BG44" s="69" t="str">
        <f t="shared" ref="BG44:BG53" si="227">I44&amp;" - "&amp;BF44&amp;" - "&amp;N44</f>
        <v>41284 - 0 - AM</v>
      </c>
      <c r="BH44" s="69" t="str">
        <f t="shared" ref="BH44:BH53" si="228">I44&amp;" - "&amp;BF44&amp;" - "&amp;O44</f>
        <v>41284 - 0 - PM</v>
      </c>
      <c r="BI44" s="69" t="str">
        <f t="shared" ref="BI44:BI53" si="229">I44&amp;" - "&amp;BF44&amp;" - "&amp;P44</f>
        <v xml:space="preserve">41284 - 0 - </v>
      </c>
      <c r="BJ44" s="69" t="str">
        <f t="shared" ref="BJ44:BJ53" si="230">I44&amp;" - "&amp;BF44&amp;" - "&amp;Q44</f>
        <v xml:space="preserve">41284 - 0 - </v>
      </c>
      <c r="BK44" s="70">
        <f>VLOOKUP(E44,'Répartition salles'!$C:$R,12,FALSE)</f>
        <v>0</v>
      </c>
      <c r="BL44" s="69" t="str">
        <f t="shared" ref="BL44:BL53" si="231">I44&amp;" - "&amp;BK44&amp;" - "&amp;N44</f>
        <v>41284 - 0 - AM</v>
      </c>
      <c r="BM44" s="69" t="str">
        <f t="shared" ref="BM44:BM53" si="232">I44&amp;" - "&amp;BK44&amp;" - "&amp;O44</f>
        <v>41284 - 0 - PM</v>
      </c>
      <c r="BN44" s="69" t="str">
        <f t="shared" ref="BN44:BN53" si="233">I44&amp;" - "&amp;BK44&amp;" - "&amp;P44</f>
        <v xml:space="preserve">41284 - 0 - </v>
      </c>
      <c r="BO44" s="69" t="str">
        <f t="shared" ref="BO44:BO53" si="234">I44&amp;" - "&amp;BK44&amp;" - "&amp;Q44</f>
        <v xml:space="preserve">41284 - 0 - </v>
      </c>
      <c r="BP44" s="70">
        <f>VLOOKUP(E44,'Répartition salles'!$C:$R,13,FALSE)</f>
        <v>0</v>
      </c>
      <c r="BQ44" s="69" t="str">
        <f t="shared" ref="BQ44:BQ53" si="235">I44&amp;" - "&amp;BP44&amp;" - "&amp;N44</f>
        <v>41284 - 0 - AM</v>
      </c>
      <c r="BR44" s="69" t="str">
        <f t="shared" ref="BR44:BR53" si="236">I44&amp;" - "&amp;BP44&amp;" - "&amp;O44</f>
        <v>41284 - 0 - PM</v>
      </c>
      <c r="BS44" s="69" t="str">
        <f t="shared" ref="BS44:BS53" si="237">I44&amp;" - "&amp;BP44&amp;" - "&amp;P44</f>
        <v xml:space="preserve">41284 - 0 - </v>
      </c>
      <c r="BT44" s="69" t="str">
        <f t="shared" ref="BT44:BT53" si="238">I44&amp;" - "&amp;BP44&amp;" - "&amp;Q44</f>
        <v xml:space="preserve">41284 - 0 - </v>
      </c>
      <c r="BU44" s="70">
        <f>VLOOKUP(E44,'Répartition salles'!$C:$R,14,FALSE)</f>
        <v>0</v>
      </c>
      <c r="BV44" s="69" t="str">
        <f t="shared" ref="BV44:BV53" si="239">I44&amp;" - "&amp;BU44&amp;" - "&amp;N44</f>
        <v>41284 - 0 - AM</v>
      </c>
      <c r="BW44" s="69" t="str">
        <f t="shared" ref="BW44:BW53" si="240">I44&amp;" - "&amp;BU44&amp;" - "&amp;O44</f>
        <v>41284 - 0 - PM</v>
      </c>
      <c r="BX44" s="69" t="str">
        <f t="shared" ref="BX44:BX53" si="241">I44&amp;" - "&amp;BU44&amp;" - "&amp;P44</f>
        <v xml:space="preserve">41284 - 0 - </v>
      </c>
      <c r="BY44" s="69" t="str">
        <f t="shared" ref="BY44:BY53" si="242">I44&amp;" - "&amp;BU44&amp;" - "&amp;Q44</f>
        <v xml:space="preserve">41284 - 0 - </v>
      </c>
      <c r="BZ44" s="70">
        <f>VLOOKUP(E44,'Répartition salles'!$C:$R,15,FALSE)</f>
        <v>0</v>
      </c>
      <c r="CA44" s="69" t="str">
        <f t="shared" ref="CA44:CA53" si="243">I44&amp;" - "&amp;BZ44&amp;" - "&amp;N44</f>
        <v>41284 - 0 - AM</v>
      </c>
      <c r="CB44" s="69" t="str">
        <f t="shared" ref="CB44:CB53" si="244">I44&amp;" - "&amp;BZ44&amp;" - "&amp;O44</f>
        <v>41284 - 0 - PM</v>
      </c>
      <c r="CC44" s="69" t="str">
        <f t="shared" ref="CC44:CC53" si="245">I44&amp;" - "&amp;BZ44&amp;" - "&amp;P44</f>
        <v xml:space="preserve">41284 - 0 - </v>
      </c>
      <c r="CD44" s="69" t="str">
        <f t="shared" ref="CD44:CD53" si="246">I44&amp;" - "&amp;BZ44&amp;" - "&amp;Q44</f>
        <v xml:space="preserve">41284 - 0 - </v>
      </c>
      <c r="CE44" s="70">
        <f>VLOOKUP(E44,'Répartition salles'!$C:$R,16,FALSE)</f>
        <v>0</v>
      </c>
      <c r="CF44" s="69" t="str">
        <f t="shared" ref="CF44:CF53" si="247">I44&amp;" - "&amp;CE44&amp;" - "&amp;N44</f>
        <v>41284 - 0 - AM</v>
      </c>
      <c r="CG44" s="69" t="str">
        <f t="shared" ref="CG44:CG53" si="248">I44&amp;" - "&amp;CE44&amp;" - "&amp;O44</f>
        <v>41284 - 0 - PM</v>
      </c>
      <c r="CH44" s="69" t="str">
        <f t="shared" ref="CH44:CH53" si="249">I44&amp;" - "&amp;CE44&amp;" - "&amp;P44</f>
        <v xml:space="preserve">41284 - 0 - </v>
      </c>
      <c r="CI44" s="69" t="str">
        <f t="shared" ref="CI44:CI53" si="250">I44&amp;" - "&amp;CE44&amp;" - "&amp;Q44</f>
        <v xml:space="preserve">41284 - 0 - </v>
      </c>
      <c r="CJ44" s="126" t="str">
        <f t="shared" ref="CJ44:CJ53" si="251">F44</f>
        <v>ACT</v>
      </c>
    </row>
    <row r="45" spans="1:88">
      <c r="A45" s="116">
        <v>1750994</v>
      </c>
      <c r="B45" s="116">
        <v>3414192</v>
      </c>
      <c r="C45" s="116" t="s">
        <v>25</v>
      </c>
      <c r="D45" s="117" t="s">
        <v>625</v>
      </c>
      <c r="E45" s="111" t="s">
        <v>115</v>
      </c>
      <c r="F45" s="112" t="s">
        <v>16</v>
      </c>
      <c r="G45" s="113">
        <v>0.375</v>
      </c>
      <c r="H45" s="113">
        <v>0.66666666666666663</v>
      </c>
      <c r="I45" s="114">
        <v>41284</v>
      </c>
      <c r="J45" s="116" t="s">
        <v>8</v>
      </c>
      <c r="K45" s="116" t="s">
        <v>9</v>
      </c>
      <c r="L45" s="118" t="s">
        <v>622</v>
      </c>
      <c r="N45" s="42" t="str">
        <f t="shared" si="189"/>
        <v>AM</v>
      </c>
      <c r="O45" s="42" t="str">
        <f t="shared" si="190"/>
        <v>PM</v>
      </c>
      <c r="P45" s="42" t="str">
        <f t="shared" si="191"/>
        <v/>
      </c>
      <c r="Q45" s="42" t="str">
        <f t="shared" si="192"/>
        <v/>
      </c>
      <c r="R45" s="42" t="str">
        <f t="shared" si="193"/>
        <v>mardi</v>
      </c>
      <c r="S45" s="42">
        <f t="shared" si="194"/>
        <v>10</v>
      </c>
      <c r="T45" s="42">
        <f t="shared" si="195"/>
        <v>1</v>
      </c>
      <c r="U45" s="42" t="str">
        <f t="shared" si="196"/>
        <v>week</v>
      </c>
      <c r="V45" s="43" t="str">
        <f t="shared" si="197"/>
        <v>week - Le Pont des Arts A (0)</v>
      </c>
      <c r="W45" s="43" t="str">
        <f t="shared" si="198"/>
        <v>1 - week - Le Pont des Arts A (0) - AM</v>
      </c>
      <c r="X45" s="43" t="str">
        <f t="shared" si="199"/>
        <v>1 - week - Le Pont des Arts A (0) - PM</v>
      </c>
      <c r="Y45" s="43" t="str">
        <f t="shared" si="200"/>
        <v xml:space="preserve">1 - week - Le Pont des Arts A (0) - </v>
      </c>
      <c r="Z45" s="43" t="str">
        <f t="shared" si="201"/>
        <v xml:space="preserve">1 - week - Le Pont des Arts A (0) - </v>
      </c>
      <c r="AA45" s="43" t="str">
        <f t="shared" si="202"/>
        <v>41284 - Le Pont des Arts A (0) - AM</v>
      </c>
      <c r="AB45" s="43" t="str">
        <f t="shared" si="203"/>
        <v>41284 - Le Pont des Arts A (0) - PM</v>
      </c>
      <c r="AC45" s="43" t="str">
        <f t="shared" si="204"/>
        <v xml:space="preserve">41284 - Le Pont des Arts A (0) - </v>
      </c>
      <c r="AD45" s="43" t="str">
        <f t="shared" si="205"/>
        <v xml:space="preserve">41284 - Le Pont des Arts A (0) - </v>
      </c>
      <c r="AE45" s="42" t="str">
        <f t="shared" si="206"/>
        <v>ACT</v>
      </c>
      <c r="AF45" s="11"/>
      <c r="AG45" s="70" t="str">
        <f>VLOOKUP(E45,'Répartition salles'!$C:$R,6,FALSE)</f>
        <v>Pont des Arts A</v>
      </c>
      <c r="AH45" s="69" t="str">
        <f t="shared" si="207"/>
        <v>41284 - Pont des Arts A - AM</v>
      </c>
      <c r="AI45" s="69" t="str">
        <f t="shared" si="208"/>
        <v>41284 - Pont des Arts A - PM</v>
      </c>
      <c r="AJ45" s="69" t="str">
        <f t="shared" si="209"/>
        <v xml:space="preserve">41284 - Pont des Arts A - </v>
      </c>
      <c r="AK45" s="69" t="str">
        <f t="shared" si="210"/>
        <v xml:space="preserve">41284 - Pont des Arts A - </v>
      </c>
      <c r="AL45" s="70">
        <f>VLOOKUP(E45,'Répartition salles'!$C:$R,7,FALSE)</f>
        <v>0</v>
      </c>
      <c r="AM45" s="69" t="str">
        <f t="shared" si="211"/>
        <v>41284 - 0 - AM</v>
      </c>
      <c r="AN45" s="69" t="str">
        <f t="shared" si="212"/>
        <v>41284 - 0 - PM</v>
      </c>
      <c r="AO45" s="69" t="str">
        <f t="shared" si="213"/>
        <v xml:space="preserve">41284 - 0 - </v>
      </c>
      <c r="AP45" s="69" t="str">
        <f t="shared" si="214"/>
        <v xml:space="preserve">41284 - 0 - </v>
      </c>
      <c r="AQ45" s="70">
        <f>VLOOKUP(E45,'Répartition salles'!$C:$R,8,FALSE)</f>
        <v>0</v>
      </c>
      <c r="AR45" s="69" t="str">
        <f t="shared" si="215"/>
        <v>41284 - 0 - AM</v>
      </c>
      <c r="AS45" s="69" t="str">
        <f t="shared" si="216"/>
        <v>41284 - 0 - PM</v>
      </c>
      <c r="AT45" s="69" t="str">
        <f t="shared" si="217"/>
        <v xml:space="preserve">41284 - 0 - </v>
      </c>
      <c r="AU45" s="69" t="str">
        <f t="shared" si="218"/>
        <v xml:space="preserve">41284 - 0 - </v>
      </c>
      <c r="AV45" s="70">
        <f>VLOOKUP(E45,'Répartition salles'!$C:$R,9,FALSE)</f>
        <v>0</v>
      </c>
      <c r="AW45" s="69" t="str">
        <f t="shared" si="219"/>
        <v>41284 - 0 - AM</v>
      </c>
      <c r="AX45" s="69" t="str">
        <f t="shared" si="220"/>
        <v>41284 - 0 - PM</v>
      </c>
      <c r="AY45" s="69" t="str">
        <f t="shared" si="221"/>
        <v xml:space="preserve">41284 - 0 - </v>
      </c>
      <c r="AZ45" s="69" t="str">
        <f t="shared" si="222"/>
        <v xml:space="preserve">41284 - 0 - </v>
      </c>
      <c r="BA45" s="70">
        <f>VLOOKUP(E45,'Répartition salles'!$C:$R,10,FALSE)</f>
        <v>0</v>
      </c>
      <c r="BB45" s="69" t="str">
        <f t="shared" si="223"/>
        <v>41284 - 0 - AM</v>
      </c>
      <c r="BC45" s="69" t="str">
        <f t="shared" si="224"/>
        <v>41284 - 0 - PM</v>
      </c>
      <c r="BD45" s="69" t="str">
        <f t="shared" si="225"/>
        <v xml:space="preserve">41284 - 0 - </v>
      </c>
      <c r="BE45" s="69" t="str">
        <f t="shared" si="226"/>
        <v xml:space="preserve">41284 - 0 - </v>
      </c>
      <c r="BF45" s="70">
        <f>VLOOKUP(E45,'Répartition salles'!$C:$R,11,FALSE)</f>
        <v>0</v>
      </c>
      <c r="BG45" s="69" t="str">
        <f t="shared" si="227"/>
        <v>41284 - 0 - AM</v>
      </c>
      <c r="BH45" s="69" t="str">
        <f t="shared" si="228"/>
        <v>41284 - 0 - PM</v>
      </c>
      <c r="BI45" s="69" t="str">
        <f t="shared" si="229"/>
        <v xml:space="preserve">41284 - 0 - </v>
      </c>
      <c r="BJ45" s="69" t="str">
        <f t="shared" si="230"/>
        <v xml:space="preserve">41284 - 0 - </v>
      </c>
      <c r="BK45" s="70">
        <f>VLOOKUP(E45,'Répartition salles'!$C:$R,12,FALSE)</f>
        <v>0</v>
      </c>
      <c r="BL45" s="69" t="str">
        <f t="shared" si="231"/>
        <v>41284 - 0 - AM</v>
      </c>
      <c r="BM45" s="69" t="str">
        <f t="shared" si="232"/>
        <v>41284 - 0 - PM</v>
      </c>
      <c r="BN45" s="69" t="str">
        <f t="shared" si="233"/>
        <v xml:space="preserve">41284 - 0 - </v>
      </c>
      <c r="BO45" s="69" t="str">
        <f t="shared" si="234"/>
        <v xml:space="preserve">41284 - 0 - </v>
      </c>
      <c r="BP45" s="70">
        <f>VLOOKUP(E45,'Répartition salles'!$C:$R,13,FALSE)</f>
        <v>0</v>
      </c>
      <c r="BQ45" s="69" t="str">
        <f t="shared" si="235"/>
        <v>41284 - 0 - AM</v>
      </c>
      <c r="BR45" s="69" t="str">
        <f t="shared" si="236"/>
        <v>41284 - 0 - PM</v>
      </c>
      <c r="BS45" s="69" t="str">
        <f t="shared" si="237"/>
        <v xml:space="preserve">41284 - 0 - </v>
      </c>
      <c r="BT45" s="69" t="str">
        <f t="shared" si="238"/>
        <v xml:space="preserve">41284 - 0 - </v>
      </c>
      <c r="BU45" s="70">
        <f>VLOOKUP(E45,'Répartition salles'!$C:$R,14,FALSE)</f>
        <v>0</v>
      </c>
      <c r="BV45" s="69" t="str">
        <f t="shared" si="239"/>
        <v>41284 - 0 - AM</v>
      </c>
      <c r="BW45" s="69" t="str">
        <f t="shared" si="240"/>
        <v>41284 - 0 - PM</v>
      </c>
      <c r="BX45" s="69" t="str">
        <f t="shared" si="241"/>
        <v xml:space="preserve">41284 - 0 - </v>
      </c>
      <c r="BY45" s="69" t="str">
        <f t="shared" si="242"/>
        <v xml:space="preserve">41284 - 0 - </v>
      </c>
      <c r="BZ45" s="70">
        <f>VLOOKUP(E45,'Répartition salles'!$C:$R,15,FALSE)</f>
        <v>0</v>
      </c>
      <c r="CA45" s="69" t="str">
        <f t="shared" si="243"/>
        <v>41284 - 0 - AM</v>
      </c>
      <c r="CB45" s="69" t="str">
        <f t="shared" si="244"/>
        <v>41284 - 0 - PM</v>
      </c>
      <c r="CC45" s="69" t="str">
        <f t="shared" si="245"/>
        <v xml:space="preserve">41284 - 0 - </v>
      </c>
      <c r="CD45" s="69" t="str">
        <f t="shared" si="246"/>
        <v xml:space="preserve">41284 - 0 - </v>
      </c>
      <c r="CE45" s="70">
        <f>VLOOKUP(E45,'Répartition salles'!$C:$R,16,FALSE)</f>
        <v>0</v>
      </c>
      <c r="CF45" s="69" t="str">
        <f t="shared" si="247"/>
        <v>41284 - 0 - AM</v>
      </c>
      <c r="CG45" s="69" t="str">
        <f t="shared" si="248"/>
        <v>41284 - 0 - PM</v>
      </c>
      <c r="CH45" s="69" t="str">
        <f t="shared" si="249"/>
        <v xml:space="preserve">41284 - 0 - </v>
      </c>
      <c r="CI45" s="69" t="str">
        <f t="shared" si="250"/>
        <v xml:space="preserve">41284 - 0 - </v>
      </c>
      <c r="CJ45" s="126" t="str">
        <f t="shared" si="251"/>
        <v>ACT</v>
      </c>
    </row>
    <row r="46" spans="1:88">
      <c r="A46" s="116">
        <v>1750994</v>
      </c>
      <c r="B46" s="116">
        <v>3414196</v>
      </c>
      <c r="C46" s="116" t="s">
        <v>25</v>
      </c>
      <c r="D46" s="117" t="s">
        <v>625</v>
      </c>
      <c r="E46" s="111" t="s">
        <v>73</v>
      </c>
      <c r="F46" s="112" t="s">
        <v>16</v>
      </c>
      <c r="G46" s="113">
        <v>0.375</v>
      </c>
      <c r="H46" s="113">
        <v>0.66666666666666663</v>
      </c>
      <c r="I46" s="114">
        <v>41284</v>
      </c>
      <c r="J46" s="116" t="s">
        <v>8</v>
      </c>
      <c r="K46" s="116" t="s">
        <v>9</v>
      </c>
      <c r="L46" s="118" t="s">
        <v>622</v>
      </c>
      <c r="N46" s="42" t="str">
        <f t="shared" si="189"/>
        <v>AM</v>
      </c>
      <c r="O46" s="42" t="str">
        <f t="shared" si="190"/>
        <v>PM</v>
      </c>
      <c r="P46" s="42" t="str">
        <f t="shared" si="191"/>
        <v/>
      </c>
      <c r="Q46" s="42" t="str">
        <f t="shared" si="192"/>
        <v/>
      </c>
      <c r="R46" s="42" t="str">
        <f t="shared" si="193"/>
        <v>mardi</v>
      </c>
      <c r="S46" s="42">
        <f t="shared" si="194"/>
        <v>10</v>
      </c>
      <c r="T46" s="42">
        <f t="shared" si="195"/>
        <v>1</v>
      </c>
      <c r="U46" s="42" t="str">
        <f t="shared" si="196"/>
        <v>week</v>
      </c>
      <c r="V46" s="43" t="str">
        <f t="shared" si="197"/>
        <v>week - Le Pont de Sully A (0)</v>
      </c>
      <c r="W46" s="43" t="str">
        <f t="shared" si="198"/>
        <v>1 - week - Le Pont de Sully A (0) - AM</v>
      </c>
      <c r="X46" s="43" t="str">
        <f t="shared" si="199"/>
        <v>1 - week - Le Pont de Sully A (0) - PM</v>
      </c>
      <c r="Y46" s="43" t="str">
        <f t="shared" si="200"/>
        <v xml:space="preserve">1 - week - Le Pont de Sully A (0) - </v>
      </c>
      <c r="Z46" s="43" t="str">
        <f t="shared" si="201"/>
        <v xml:space="preserve">1 - week - Le Pont de Sully A (0) - </v>
      </c>
      <c r="AA46" s="43" t="str">
        <f t="shared" si="202"/>
        <v>41284 - Le Pont de Sully A (0) - AM</v>
      </c>
      <c r="AB46" s="43" t="str">
        <f t="shared" si="203"/>
        <v>41284 - Le Pont de Sully A (0) - PM</v>
      </c>
      <c r="AC46" s="43" t="str">
        <f t="shared" si="204"/>
        <v xml:space="preserve">41284 - Le Pont de Sully A (0) - </v>
      </c>
      <c r="AD46" s="43" t="str">
        <f t="shared" si="205"/>
        <v xml:space="preserve">41284 - Le Pont de Sully A (0) - </v>
      </c>
      <c r="AE46" s="42" t="str">
        <f t="shared" si="206"/>
        <v>ACT</v>
      </c>
      <c r="AF46" s="11"/>
      <c r="AG46" s="70" t="str">
        <f>VLOOKUP(E46,'Répartition salles'!$C:$R,6,FALSE)</f>
        <v>Pont de Sully A</v>
      </c>
      <c r="AH46" s="69" t="str">
        <f t="shared" si="207"/>
        <v>41284 - Pont de Sully A - AM</v>
      </c>
      <c r="AI46" s="69" t="str">
        <f t="shared" si="208"/>
        <v>41284 - Pont de Sully A - PM</v>
      </c>
      <c r="AJ46" s="69" t="str">
        <f t="shared" si="209"/>
        <v xml:space="preserve">41284 - Pont de Sully A - </v>
      </c>
      <c r="AK46" s="69" t="str">
        <f t="shared" si="210"/>
        <v xml:space="preserve">41284 - Pont de Sully A - </v>
      </c>
      <c r="AL46" s="70">
        <f>VLOOKUP(E46,'Répartition salles'!$C:$R,7,FALSE)</f>
        <v>0</v>
      </c>
      <c r="AM46" s="69" t="str">
        <f t="shared" si="211"/>
        <v>41284 - 0 - AM</v>
      </c>
      <c r="AN46" s="69" t="str">
        <f t="shared" si="212"/>
        <v>41284 - 0 - PM</v>
      </c>
      <c r="AO46" s="69" t="str">
        <f t="shared" si="213"/>
        <v xml:space="preserve">41284 - 0 - </v>
      </c>
      <c r="AP46" s="69" t="str">
        <f t="shared" si="214"/>
        <v xml:space="preserve">41284 - 0 - </v>
      </c>
      <c r="AQ46" s="70">
        <f>VLOOKUP(E46,'Répartition salles'!$C:$R,8,FALSE)</f>
        <v>0</v>
      </c>
      <c r="AR46" s="69" t="str">
        <f t="shared" si="215"/>
        <v>41284 - 0 - AM</v>
      </c>
      <c r="AS46" s="69" t="str">
        <f t="shared" si="216"/>
        <v>41284 - 0 - PM</v>
      </c>
      <c r="AT46" s="69" t="str">
        <f t="shared" si="217"/>
        <v xml:space="preserve">41284 - 0 - </v>
      </c>
      <c r="AU46" s="69" t="str">
        <f t="shared" si="218"/>
        <v xml:space="preserve">41284 - 0 - </v>
      </c>
      <c r="AV46" s="70">
        <f>VLOOKUP(E46,'Répartition salles'!$C:$R,9,FALSE)</f>
        <v>0</v>
      </c>
      <c r="AW46" s="69" t="str">
        <f t="shared" si="219"/>
        <v>41284 - 0 - AM</v>
      </c>
      <c r="AX46" s="69" t="str">
        <f t="shared" si="220"/>
        <v>41284 - 0 - PM</v>
      </c>
      <c r="AY46" s="69" t="str">
        <f t="shared" si="221"/>
        <v xml:space="preserve">41284 - 0 - </v>
      </c>
      <c r="AZ46" s="69" t="str">
        <f t="shared" si="222"/>
        <v xml:space="preserve">41284 - 0 - </v>
      </c>
      <c r="BA46" s="70">
        <f>VLOOKUP(E46,'Répartition salles'!$C:$R,10,FALSE)</f>
        <v>0</v>
      </c>
      <c r="BB46" s="69" t="str">
        <f t="shared" si="223"/>
        <v>41284 - 0 - AM</v>
      </c>
      <c r="BC46" s="69" t="str">
        <f t="shared" si="224"/>
        <v>41284 - 0 - PM</v>
      </c>
      <c r="BD46" s="69" t="str">
        <f t="shared" si="225"/>
        <v xml:space="preserve">41284 - 0 - </v>
      </c>
      <c r="BE46" s="69" t="str">
        <f t="shared" si="226"/>
        <v xml:space="preserve">41284 - 0 - </v>
      </c>
      <c r="BF46" s="70">
        <f>VLOOKUP(E46,'Répartition salles'!$C:$R,11,FALSE)</f>
        <v>0</v>
      </c>
      <c r="BG46" s="69" t="str">
        <f t="shared" si="227"/>
        <v>41284 - 0 - AM</v>
      </c>
      <c r="BH46" s="69" t="str">
        <f t="shared" si="228"/>
        <v>41284 - 0 - PM</v>
      </c>
      <c r="BI46" s="69" t="str">
        <f t="shared" si="229"/>
        <v xml:space="preserve">41284 - 0 - </v>
      </c>
      <c r="BJ46" s="69" t="str">
        <f t="shared" si="230"/>
        <v xml:space="preserve">41284 - 0 - </v>
      </c>
      <c r="BK46" s="70">
        <f>VLOOKUP(E46,'Répartition salles'!$C:$R,12,FALSE)</f>
        <v>0</v>
      </c>
      <c r="BL46" s="69" t="str">
        <f t="shared" si="231"/>
        <v>41284 - 0 - AM</v>
      </c>
      <c r="BM46" s="69" t="str">
        <f t="shared" si="232"/>
        <v>41284 - 0 - PM</v>
      </c>
      <c r="BN46" s="69" t="str">
        <f t="shared" si="233"/>
        <v xml:space="preserve">41284 - 0 - </v>
      </c>
      <c r="BO46" s="69" t="str">
        <f t="shared" si="234"/>
        <v xml:space="preserve">41284 - 0 - </v>
      </c>
      <c r="BP46" s="70">
        <f>VLOOKUP(E46,'Répartition salles'!$C:$R,13,FALSE)</f>
        <v>0</v>
      </c>
      <c r="BQ46" s="69" t="str">
        <f t="shared" si="235"/>
        <v>41284 - 0 - AM</v>
      </c>
      <c r="BR46" s="69" t="str">
        <f t="shared" si="236"/>
        <v>41284 - 0 - PM</v>
      </c>
      <c r="BS46" s="69" t="str">
        <f t="shared" si="237"/>
        <v xml:space="preserve">41284 - 0 - </v>
      </c>
      <c r="BT46" s="69" t="str">
        <f t="shared" si="238"/>
        <v xml:space="preserve">41284 - 0 - </v>
      </c>
      <c r="BU46" s="70">
        <f>VLOOKUP(E46,'Répartition salles'!$C:$R,14,FALSE)</f>
        <v>0</v>
      </c>
      <c r="BV46" s="69" t="str">
        <f t="shared" si="239"/>
        <v>41284 - 0 - AM</v>
      </c>
      <c r="BW46" s="69" t="str">
        <f t="shared" si="240"/>
        <v>41284 - 0 - PM</v>
      </c>
      <c r="BX46" s="69" t="str">
        <f t="shared" si="241"/>
        <v xml:space="preserve">41284 - 0 - </v>
      </c>
      <c r="BY46" s="69" t="str">
        <f t="shared" si="242"/>
        <v xml:space="preserve">41284 - 0 - </v>
      </c>
      <c r="BZ46" s="70">
        <f>VLOOKUP(E46,'Répartition salles'!$C:$R,15,FALSE)</f>
        <v>0</v>
      </c>
      <c r="CA46" s="69" t="str">
        <f t="shared" si="243"/>
        <v>41284 - 0 - AM</v>
      </c>
      <c r="CB46" s="69" t="str">
        <f t="shared" si="244"/>
        <v>41284 - 0 - PM</v>
      </c>
      <c r="CC46" s="69" t="str">
        <f t="shared" si="245"/>
        <v xml:space="preserve">41284 - 0 - </v>
      </c>
      <c r="CD46" s="69" t="str">
        <f t="shared" si="246"/>
        <v xml:space="preserve">41284 - 0 - </v>
      </c>
      <c r="CE46" s="70">
        <f>VLOOKUP(E46,'Répartition salles'!$C:$R,16,FALSE)</f>
        <v>0</v>
      </c>
      <c r="CF46" s="69" t="str">
        <f t="shared" si="247"/>
        <v>41284 - 0 - AM</v>
      </c>
      <c r="CG46" s="69" t="str">
        <f t="shared" si="248"/>
        <v>41284 - 0 - PM</v>
      </c>
      <c r="CH46" s="69" t="str">
        <f t="shared" si="249"/>
        <v xml:space="preserve">41284 - 0 - </v>
      </c>
      <c r="CI46" s="69" t="str">
        <f t="shared" si="250"/>
        <v xml:space="preserve">41284 - 0 - </v>
      </c>
      <c r="CJ46" s="126" t="str">
        <f t="shared" si="251"/>
        <v>ACT</v>
      </c>
    </row>
    <row r="47" spans="1:88">
      <c r="A47" s="116">
        <v>1750994</v>
      </c>
      <c r="B47" s="116">
        <v>3414204</v>
      </c>
      <c r="C47" s="116" t="s">
        <v>25</v>
      </c>
      <c r="D47" s="117" t="s">
        <v>625</v>
      </c>
      <c r="E47" s="111" t="s">
        <v>69</v>
      </c>
      <c r="F47" s="112" t="s">
        <v>16</v>
      </c>
      <c r="G47" s="113">
        <v>0.375</v>
      </c>
      <c r="H47" s="113">
        <v>0.66666666666666663</v>
      </c>
      <c r="I47" s="114">
        <v>41284</v>
      </c>
      <c r="J47" s="116" t="s">
        <v>8</v>
      </c>
      <c r="K47" s="116" t="s">
        <v>9</v>
      </c>
      <c r="L47" s="118" t="s">
        <v>622</v>
      </c>
      <c r="N47" s="42" t="str">
        <f t="shared" si="189"/>
        <v>AM</v>
      </c>
      <c r="O47" s="42" t="str">
        <f t="shared" si="190"/>
        <v>PM</v>
      </c>
      <c r="P47" s="42" t="str">
        <f t="shared" si="191"/>
        <v/>
      </c>
      <c r="Q47" s="42" t="str">
        <f t="shared" si="192"/>
        <v/>
      </c>
      <c r="R47" s="42" t="str">
        <f t="shared" si="193"/>
        <v>mardi</v>
      </c>
      <c r="S47" s="42">
        <f t="shared" si="194"/>
        <v>10</v>
      </c>
      <c r="T47" s="42">
        <f t="shared" si="195"/>
        <v>1</v>
      </c>
      <c r="U47" s="42" t="str">
        <f t="shared" si="196"/>
        <v>week</v>
      </c>
      <c r="V47" s="43" t="str">
        <f t="shared" si="197"/>
        <v>week - Le Pont des Arts C (0)</v>
      </c>
      <c r="W47" s="43" t="str">
        <f t="shared" si="198"/>
        <v>1 - week - Le Pont des Arts C (0) - AM</v>
      </c>
      <c r="X47" s="43" t="str">
        <f t="shared" si="199"/>
        <v>1 - week - Le Pont des Arts C (0) - PM</v>
      </c>
      <c r="Y47" s="43" t="str">
        <f t="shared" si="200"/>
        <v xml:space="preserve">1 - week - Le Pont des Arts C (0) - </v>
      </c>
      <c r="Z47" s="43" t="str">
        <f t="shared" si="201"/>
        <v xml:space="preserve">1 - week - Le Pont des Arts C (0) - </v>
      </c>
      <c r="AA47" s="43" t="str">
        <f t="shared" si="202"/>
        <v>41284 - Le Pont des Arts C (0) - AM</v>
      </c>
      <c r="AB47" s="43" t="str">
        <f t="shared" si="203"/>
        <v>41284 - Le Pont des Arts C (0) - PM</v>
      </c>
      <c r="AC47" s="43" t="str">
        <f t="shared" si="204"/>
        <v xml:space="preserve">41284 - Le Pont des Arts C (0) - </v>
      </c>
      <c r="AD47" s="43" t="str">
        <f t="shared" si="205"/>
        <v xml:space="preserve">41284 - Le Pont des Arts C (0) - </v>
      </c>
      <c r="AE47" s="42" t="str">
        <f t="shared" si="206"/>
        <v>ACT</v>
      </c>
      <c r="AF47" s="11"/>
      <c r="AG47" s="70" t="str">
        <f>VLOOKUP(E47,'Répartition salles'!$C:$R,6,FALSE)</f>
        <v>Pont des Arts C</v>
      </c>
      <c r="AH47" s="69" t="str">
        <f t="shared" si="207"/>
        <v>41284 - Pont des Arts C - AM</v>
      </c>
      <c r="AI47" s="69" t="str">
        <f t="shared" si="208"/>
        <v>41284 - Pont des Arts C - PM</v>
      </c>
      <c r="AJ47" s="69" t="str">
        <f t="shared" si="209"/>
        <v xml:space="preserve">41284 - Pont des Arts C - </v>
      </c>
      <c r="AK47" s="69" t="str">
        <f t="shared" si="210"/>
        <v xml:space="preserve">41284 - Pont des Arts C - </v>
      </c>
      <c r="AL47" s="70">
        <f>VLOOKUP(E47,'Répartition salles'!$C:$R,7,FALSE)</f>
        <v>0</v>
      </c>
      <c r="AM47" s="69" t="str">
        <f t="shared" si="211"/>
        <v>41284 - 0 - AM</v>
      </c>
      <c r="AN47" s="69" t="str">
        <f t="shared" si="212"/>
        <v>41284 - 0 - PM</v>
      </c>
      <c r="AO47" s="69" t="str">
        <f t="shared" si="213"/>
        <v xml:space="preserve">41284 - 0 - </v>
      </c>
      <c r="AP47" s="69" t="str">
        <f t="shared" si="214"/>
        <v xml:space="preserve">41284 - 0 - </v>
      </c>
      <c r="AQ47" s="70">
        <f>VLOOKUP(E47,'Répartition salles'!$C:$R,8,FALSE)</f>
        <v>0</v>
      </c>
      <c r="AR47" s="69" t="str">
        <f t="shared" si="215"/>
        <v>41284 - 0 - AM</v>
      </c>
      <c r="AS47" s="69" t="str">
        <f t="shared" si="216"/>
        <v>41284 - 0 - PM</v>
      </c>
      <c r="AT47" s="69" t="str">
        <f t="shared" si="217"/>
        <v xml:space="preserve">41284 - 0 - </v>
      </c>
      <c r="AU47" s="69" t="str">
        <f t="shared" si="218"/>
        <v xml:space="preserve">41284 - 0 - </v>
      </c>
      <c r="AV47" s="70">
        <f>VLOOKUP(E47,'Répartition salles'!$C:$R,9,FALSE)</f>
        <v>0</v>
      </c>
      <c r="AW47" s="69" t="str">
        <f t="shared" si="219"/>
        <v>41284 - 0 - AM</v>
      </c>
      <c r="AX47" s="69" t="str">
        <f t="shared" si="220"/>
        <v>41284 - 0 - PM</v>
      </c>
      <c r="AY47" s="69" t="str">
        <f t="shared" si="221"/>
        <v xml:space="preserve">41284 - 0 - </v>
      </c>
      <c r="AZ47" s="69" t="str">
        <f t="shared" si="222"/>
        <v xml:space="preserve">41284 - 0 - </v>
      </c>
      <c r="BA47" s="70">
        <f>VLOOKUP(E47,'Répartition salles'!$C:$R,10,FALSE)</f>
        <v>0</v>
      </c>
      <c r="BB47" s="69" t="str">
        <f t="shared" si="223"/>
        <v>41284 - 0 - AM</v>
      </c>
      <c r="BC47" s="69" t="str">
        <f t="shared" si="224"/>
        <v>41284 - 0 - PM</v>
      </c>
      <c r="BD47" s="69" t="str">
        <f t="shared" si="225"/>
        <v xml:space="preserve">41284 - 0 - </v>
      </c>
      <c r="BE47" s="69" t="str">
        <f t="shared" si="226"/>
        <v xml:space="preserve">41284 - 0 - </v>
      </c>
      <c r="BF47" s="70">
        <f>VLOOKUP(E47,'Répartition salles'!$C:$R,11,FALSE)</f>
        <v>0</v>
      </c>
      <c r="BG47" s="69" t="str">
        <f t="shared" si="227"/>
        <v>41284 - 0 - AM</v>
      </c>
      <c r="BH47" s="69" t="str">
        <f t="shared" si="228"/>
        <v>41284 - 0 - PM</v>
      </c>
      <c r="BI47" s="69" t="str">
        <f t="shared" si="229"/>
        <v xml:space="preserve">41284 - 0 - </v>
      </c>
      <c r="BJ47" s="69" t="str">
        <f t="shared" si="230"/>
        <v xml:space="preserve">41284 - 0 - </v>
      </c>
      <c r="BK47" s="70">
        <f>VLOOKUP(E47,'Répartition salles'!$C:$R,12,FALSE)</f>
        <v>0</v>
      </c>
      <c r="BL47" s="69" t="str">
        <f t="shared" si="231"/>
        <v>41284 - 0 - AM</v>
      </c>
      <c r="BM47" s="69" t="str">
        <f t="shared" si="232"/>
        <v>41284 - 0 - PM</v>
      </c>
      <c r="BN47" s="69" t="str">
        <f t="shared" si="233"/>
        <v xml:space="preserve">41284 - 0 - </v>
      </c>
      <c r="BO47" s="69" t="str">
        <f t="shared" si="234"/>
        <v xml:space="preserve">41284 - 0 - </v>
      </c>
      <c r="BP47" s="70">
        <f>VLOOKUP(E47,'Répartition salles'!$C:$R,13,FALSE)</f>
        <v>0</v>
      </c>
      <c r="BQ47" s="69" t="str">
        <f t="shared" si="235"/>
        <v>41284 - 0 - AM</v>
      </c>
      <c r="BR47" s="69" t="str">
        <f t="shared" si="236"/>
        <v>41284 - 0 - PM</v>
      </c>
      <c r="BS47" s="69" t="str">
        <f t="shared" si="237"/>
        <v xml:space="preserve">41284 - 0 - </v>
      </c>
      <c r="BT47" s="69" t="str">
        <f t="shared" si="238"/>
        <v xml:space="preserve">41284 - 0 - </v>
      </c>
      <c r="BU47" s="70">
        <f>VLOOKUP(E47,'Répartition salles'!$C:$R,14,FALSE)</f>
        <v>0</v>
      </c>
      <c r="BV47" s="69" t="str">
        <f t="shared" si="239"/>
        <v>41284 - 0 - AM</v>
      </c>
      <c r="BW47" s="69" t="str">
        <f t="shared" si="240"/>
        <v>41284 - 0 - PM</v>
      </c>
      <c r="BX47" s="69" t="str">
        <f t="shared" si="241"/>
        <v xml:space="preserve">41284 - 0 - </v>
      </c>
      <c r="BY47" s="69" t="str">
        <f t="shared" si="242"/>
        <v xml:space="preserve">41284 - 0 - </v>
      </c>
      <c r="BZ47" s="70">
        <f>VLOOKUP(E47,'Répartition salles'!$C:$R,15,FALSE)</f>
        <v>0</v>
      </c>
      <c r="CA47" s="69" t="str">
        <f t="shared" si="243"/>
        <v>41284 - 0 - AM</v>
      </c>
      <c r="CB47" s="69" t="str">
        <f t="shared" si="244"/>
        <v>41284 - 0 - PM</v>
      </c>
      <c r="CC47" s="69" t="str">
        <f t="shared" si="245"/>
        <v xml:space="preserve">41284 - 0 - </v>
      </c>
      <c r="CD47" s="69" t="str">
        <f t="shared" si="246"/>
        <v xml:space="preserve">41284 - 0 - </v>
      </c>
      <c r="CE47" s="70">
        <f>VLOOKUP(E47,'Répartition salles'!$C:$R,16,FALSE)</f>
        <v>0</v>
      </c>
      <c r="CF47" s="69" t="str">
        <f t="shared" si="247"/>
        <v>41284 - 0 - AM</v>
      </c>
      <c r="CG47" s="69" t="str">
        <f t="shared" si="248"/>
        <v>41284 - 0 - PM</v>
      </c>
      <c r="CH47" s="69" t="str">
        <f t="shared" si="249"/>
        <v xml:space="preserve">41284 - 0 - </v>
      </c>
      <c r="CI47" s="69" t="str">
        <f t="shared" si="250"/>
        <v xml:space="preserve">41284 - 0 - </v>
      </c>
      <c r="CJ47" s="126" t="str">
        <f t="shared" si="251"/>
        <v>ACT</v>
      </c>
    </row>
    <row r="48" spans="1:88">
      <c r="A48" s="116">
        <v>1750994</v>
      </c>
      <c r="B48" s="116">
        <v>3464674</v>
      </c>
      <c r="C48" s="116" t="s">
        <v>46</v>
      </c>
      <c r="D48" s="117" t="s">
        <v>632</v>
      </c>
      <c r="E48" s="111" t="s">
        <v>93</v>
      </c>
      <c r="F48" s="112" t="s">
        <v>16</v>
      </c>
      <c r="G48" s="113">
        <v>0.8125</v>
      </c>
      <c r="H48" s="113">
        <v>8.3333333333333329E-2</v>
      </c>
      <c r="I48" s="114">
        <v>41284</v>
      </c>
      <c r="J48" s="116" t="s">
        <v>8</v>
      </c>
      <c r="K48" s="116" t="s">
        <v>9</v>
      </c>
      <c r="L48" s="118" t="s">
        <v>622</v>
      </c>
      <c r="N48" s="42" t="str">
        <f t="shared" si="189"/>
        <v/>
      </c>
      <c r="O48" s="42" t="str">
        <f t="shared" si="190"/>
        <v/>
      </c>
      <c r="P48" s="42" t="str">
        <f t="shared" si="191"/>
        <v>EVENING</v>
      </c>
      <c r="Q48" s="42" t="str">
        <f t="shared" si="192"/>
        <v>NIGHT</v>
      </c>
      <c r="R48" s="42" t="str">
        <f t="shared" si="193"/>
        <v>mardi</v>
      </c>
      <c r="S48" s="42">
        <f t="shared" si="194"/>
        <v>10</v>
      </c>
      <c r="T48" s="42">
        <f t="shared" si="195"/>
        <v>1</v>
      </c>
      <c r="U48" s="42" t="str">
        <f t="shared" si="196"/>
        <v>week</v>
      </c>
      <c r="V48" s="43" t="str">
        <f t="shared" si="197"/>
        <v>week - Hall Congrès (0)</v>
      </c>
      <c r="W48" s="43" t="str">
        <f t="shared" si="198"/>
        <v xml:space="preserve">1 - week - Hall Congrès (0) - </v>
      </c>
      <c r="X48" s="43" t="str">
        <f t="shared" si="199"/>
        <v xml:space="preserve">1 - week - Hall Congrès (0) - </v>
      </c>
      <c r="Y48" s="43" t="str">
        <f t="shared" si="200"/>
        <v>1 - week - Hall Congrès (0) - EVENING</v>
      </c>
      <c r="Z48" s="43" t="str">
        <f t="shared" si="201"/>
        <v>1 - week - Hall Congrès (0) - NIGHT</v>
      </c>
      <c r="AA48" s="43" t="str">
        <f t="shared" si="202"/>
        <v xml:space="preserve">41284 - Hall Congrès (0) - </v>
      </c>
      <c r="AB48" s="43" t="str">
        <f t="shared" si="203"/>
        <v xml:space="preserve">41284 - Hall Congrès (0) - </v>
      </c>
      <c r="AC48" s="43" t="str">
        <f t="shared" si="204"/>
        <v>41284 - Hall Congrès (0) - EVENING</v>
      </c>
      <c r="AD48" s="43" t="str">
        <f t="shared" si="205"/>
        <v>41284 - Hall Congrès (0) - NIGHT</v>
      </c>
      <c r="AE48" s="42" t="str">
        <f t="shared" si="206"/>
        <v>ACT</v>
      </c>
      <c r="AF48" s="11"/>
      <c r="AG48" s="70" t="e">
        <f>VLOOKUP(E48,'Répartition salles'!$C:$R,6,FALSE)</f>
        <v>#N/A</v>
      </c>
      <c r="AH48" s="69" t="e">
        <f t="shared" si="207"/>
        <v>#N/A</v>
      </c>
      <c r="AI48" s="69" t="e">
        <f t="shared" si="208"/>
        <v>#N/A</v>
      </c>
      <c r="AJ48" s="69" t="e">
        <f t="shared" si="209"/>
        <v>#N/A</v>
      </c>
      <c r="AK48" s="69" t="e">
        <f t="shared" si="210"/>
        <v>#N/A</v>
      </c>
      <c r="AL48" s="70" t="e">
        <f>VLOOKUP(E48,'Répartition salles'!$C:$R,7,FALSE)</f>
        <v>#N/A</v>
      </c>
      <c r="AM48" s="69" t="e">
        <f t="shared" si="211"/>
        <v>#N/A</v>
      </c>
      <c r="AN48" s="69" t="e">
        <f t="shared" si="212"/>
        <v>#N/A</v>
      </c>
      <c r="AO48" s="69" t="e">
        <f t="shared" si="213"/>
        <v>#N/A</v>
      </c>
      <c r="AP48" s="69" t="e">
        <f t="shared" si="214"/>
        <v>#N/A</v>
      </c>
      <c r="AQ48" s="70" t="e">
        <f>VLOOKUP(E48,'Répartition salles'!$C:$R,8,FALSE)</f>
        <v>#N/A</v>
      </c>
      <c r="AR48" s="69" t="e">
        <f t="shared" si="215"/>
        <v>#N/A</v>
      </c>
      <c r="AS48" s="69" t="e">
        <f t="shared" si="216"/>
        <v>#N/A</v>
      </c>
      <c r="AT48" s="69" t="e">
        <f t="shared" si="217"/>
        <v>#N/A</v>
      </c>
      <c r="AU48" s="69" t="e">
        <f t="shared" si="218"/>
        <v>#N/A</v>
      </c>
      <c r="AV48" s="70" t="e">
        <f>VLOOKUP(E48,'Répartition salles'!$C:$R,9,FALSE)</f>
        <v>#N/A</v>
      </c>
      <c r="AW48" s="69" t="e">
        <f t="shared" si="219"/>
        <v>#N/A</v>
      </c>
      <c r="AX48" s="69" t="e">
        <f t="shared" si="220"/>
        <v>#N/A</v>
      </c>
      <c r="AY48" s="69" t="e">
        <f t="shared" si="221"/>
        <v>#N/A</v>
      </c>
      <c r="AZ48" s="69" t="e">
        <f t="shared" si="222"/>
        <v>#N/A</v>
      </c>
      <c r="BA48" s="70" t="e">
        <f>VLOOKUP(E48,'Répartition salles'!$C:$R,10,FALSE)</f>
        <v>#N/A</v>
      </c>
      <c r="BB48" s="69" t="e">
        <f t="shared" si="223"/>
        <v>#N/A</v>
      </c>
      <c r="BC48" s="69" t="e">
        <f t="shared" si="224"/>
        <v>#N/A</v>
      </c>
      <c r="BD48" s="69" t="e">
        <f t="shared" si="225"/>
        <v>#N/A</v>
      </c>
      <c r="BE48" s="69" t="e">
        <f t="shared" si="226"/>
        <v>#N/A</v>
      </c>
      <c r="BF48" s="70" t="e">
        <f>VLOOKUP(E48,'Répartition salles'!$C:$R,11,FALSE)</f>
        <v>#N/A</v>
      </c>
      <c r="BG48" s="69" t="e">
        <f t="shared" si="227"/>
        <v>#N/A</v>
      </c>
      <c r="BH48" s="69" t="e">
        <f t="shared" si="228"/>
        <v>#N/A</v>
      </c>
      <c r="BI48" s="69" t="e">
        <f t="shared" si="229"/>
        <v>#N/A</v>
      </c>
      <c r="BJ48" s="69" t="e">
        <f t="shared" si="230"/>
        <v>#N/A</v>
      </c>
      <c r="BK48" s="70" t="e">
        <f>VLOOKUP(E48,'Répartition salles'!$C:$R,12,FALSE)</f>
        <v>#N/A</v>
      </c>
      <c r="BL48" s="69" t="e">
        <f t="shared" si="231"/>
        <v>#N/A</v>
      </c>
      <c r="BM48" s="69" t="e">
        <f t="shared" si="232"/>
        <v>#N/A</v>
      </c>
      <c r="BN48" s="69" t="e">
        <f t="shared" si="233"/>
        <v>#N/A</v>
      </c>
      <c r="BO48" s="69" t="e">
        <f t="shared" si="234"/>
        <v>#N/A</v>
      </c>
      <c r="BP48" s="70" t="e">
        <f>VLOOKUP(E48,'Répartition salles'!$C:$R,13,FALSE)</f>
        <v>#N/A</v>
      </c>
      <c r="BQ48" s="69" t="e">
        <f t="shared" si="235"/>
        <v>#N/A</v>
      </c>
      <c r="BR48" s="69" t="e">
        <f t="shared" si="236"/>
        <v>#N/A</v>
      </c>
      <c r="BS48" s="69" t="e">
        <f t="shared" si="237"/>
        <v>#N/A</v>
      </c>
      <c r="BT48" s="69" t="e">
        <f t="shared" si="238"/>
        <v>#N/A</v>
      </c>
      <c r="BU48" s="70" t="e">
        <f>VLOOKUP(E48,'Répartition salles'!$C:$R,14,FALSE)</f>
        <v>#N/A</v>
      </c>
      <c r="BV48" s="69" t="e">
        <f t="shared" si="239"/>
        <v>#N/A</v>
      </c>
      <c r="BW48" s="69" t="e">
        <f t="shared" si="240"/>
        <v>#N/A</v>
      </c>
      <c r="BX48" s="69" t="e">
        <f t="shared" si="241"/>
        <v>#N/A</v>
      </c>
      <c r="BY48" s="69" t="e">
        <f t="shared" si="242"/>
        <v>#N/A</v>
      </c>
      <c r="BZ48" s="70" t="e">
        <f>VLOOKUP(E48,'Répartition salles'!$C:$R,15,FALSE)</f>
        <v>#N/A</v>
      </c>
      <c r="CA48" s="69" t="e">
        <f t="shared" si="243"/>
        <v>#N/A</v>
      </c>
      <c r="CB48" s="69" t="e">
        <f t="shared" si="244"/>
        <v>#N/A</v>
      </c>
      <c r="CC48" s="69" t="e">
        <f t="shared" si="245"/>
        <v>#N/A</v>
      </c>
      <c r="CD48" s="69" t="e">
        <f t="shared" si="246"/>
        <v>#N/A</v>
      </c>
      <c r="CE48" s="70" t="e">
        <f>VLOOKUP(E48,'Répartition salles'!$C:$R,16,FALSE)</f>
        <v>#N/A</v>
      </c>
      <c r="CF48" s="69" t="e">
        <f t="shared" si="247"/>
        <v>#N/A</v>
      </c>
      <c r="CG48" s="69" t="e">
        <f t="shared" si="248"/>
        <v>#N/A</v>
      </c>
      <c r="CH48" s="69" t="e">
        <f t="shared" si="249"/>
        <v>#N/A</v>
      </c>
      <c r="CI48" s="69" t="e">
        <f t="shared" si="250"/>
        <v>#N/A</v>
      </c>
      <c r="CJ48" s="126" t="str">
        <f t="shared" si="251"/>
        <v>ACT</v>
      </c>
    </row>
    <row r="49" spans="1:88">
      <c r="A49" s="116">
        <v>1750994</v>
      </c>
      <c r="B49" s="116">
        <v>3382325</v>
      </c>
      <c r="C49" s="116" t="s">
        <v>28</v>
      </c>
      <c r="D49" s="117" t="s">
        <v>215</v>
      </c>
      <c r="E49" s="137" t="s">
        <v>131</v>
      </c>
      <c r="F49" s="112" t="s">
        <v>16</v>
      </c>
      <c r="G49" s="113">
        <v>0.61458333333333337</v>
      </c>
      <c r="H49" s="113">
        <v>0.625</v>
      </c>
      <c r="I49" s="114">
        <v>41284</v>
      </c>
      <c r="J49" s="116" t="s">
        <v>8</v>
      </c>
      <c r="K49" s="116" t="s">
        <v>9</v>
      </c>
      <c r="L49" s="118" t="s">
        <v>622</v>
      </c>
      <c r="N49" s="42" t="str">
        <f t="shared" si="189"/>
        <v/>
      </c>
      <c r="O49" s="42" t="str">
        <f t="shared" si="190"/>
        <v>PM</v>
      </c>
      <c r="P49" s="42" t="str">
        <f t="shared" si="191"/>
        <v/>
      </c>
      <c r="Q49" s="42" t="str">
        <f t="shared" si="192"/>
        <v/>
      </c>
      <c r="R49" s="42" t="str">
        <f t="shared" si="193"/>
        <v>mardi</v>
      </c>
      <c r="S49" s="42">
        <f t="shared" si="194"/>
        <v>10</v>
      </c>
      <c r="T49" s="42">
        <f t="shared" si="195"/>
        <v>1</v>
      </c>
      <c r="U49" s="42" t="str">
        <f t="shared" si="196"/>
        <v>week</v>
      </c>
      <c r="V49" s="43" t="str">
        <f t="shared" si="197"/>
        <v>week - La Seine A &amp; B - Extensions (0)</v>
      </c>
      <c r="W49" s="43" t="str">
        <f t="shared" si="198"/>
        <v xml:space="preserve">1 - week - La Seine A &amp; B - Extensions (0) - </v>
      </c>
      <c r="X49" s="43" t="str">
        <f t="shared" si="199"/>
        <v>1 - week - La Seine A &amp; B - Extensions (0) - PM</v>
      </c>
      <c r="Y49" s="43" t="str">
        <f t="shared" si="200"/>
        <v xml:space="preserve">1 - week - La Seine A &amp; B - Extensions (0) - </v>
      </c>
      <c r="Z49" s="43" t="str">
        <f t="shared" si="201"/>
        <v xml:space="preserve">1 - week - La Seine A &amp; B - Extensions (0) - </v>
      </c>
      <c r="AA49" s="43" t="str">
        <f t="shared" si="202"/>
        <v xml:space="preserve">41284 - La Seine A &amp; B - Extensions (0) - </v>
      </c>
      <c r="AB49" s="43" t="str">
        <f t="shared" si="203"/>
        <v>41284 - La Seine A &amp; B - Extensions (0) - PM</v>
      </c>
      <c r="AC49" s="43" t="str">
        <f t="shared" si="204"/>
        <v xml:space="preserve">41284 - La Seine A &amp; B - Extensions (0) - </v>
      </c>
      <c r="AD49" s="43" t="str">
        <f t="shared" si="205"/>
        <v xml:space="preserve">41284 - La Seine A &amp; B - Extensions (0) - </v>
      </c>
      <c r="AE49" s="42" t="str">
        <f t="shared" si="206"/>
        <v>ACT</v>
      </c>
      <c r="AF49" s="11"/>
      <c r="AG49" s="70" t="str">
        <f>VLOOKUP(E49,'Répartition salles'!$C:$R,6,FALSE)</f>
        <v>Seine A</v>
      </c>
      <c r="AH49" s="69" t="str">
        <f t="shared" si="207"/>
        <v xml:space="preserve">41284 - Seine A - </v>
      </c>
      <c r="AI49" s="69" t="str">
        <f t="shared" si="208"/>
        <v>41284 - Seine A - PM</v>
      </c>
      <c r="AJ49" s="69" t="str">
        <f t="shared" si="209"/>
        <v xml:space="preserve">41284 - Seine A - </v>
      </c>
      <c r="AK49" s="69" t="str">
        <f t="shared" si="210"/>
        <v xml:space="preserve">41284 - Seine A - </v>
      </c>
      <c r="AL49" s="70" t="str">
        <f>VLOOKUP(E49,'Répartition salles'!$C:$R,7,FALSE)</f>
        <v>Seine B</v>
      </c>
      <c r="AM49" s="69" t="str">
        <f t="shared" si="211"/>
        <v xml:space="preserve">41284 - Seine B - </v>
      </c>
      <c r="AN49" s="69" t="str">
        <f t="shared" si="212"/>
        <v>41284 - Seine B - PM</v>
      </c>
      <c r="AO49" s="69" t="str">
        <f t="shared" si="213"/>
        <v xml:space="preserve">41284 - Seine B - </v>
      </c>
      <c r="AP49" s="69" t="str">
        <f t="shared" si="214"/>
        <v xml:space="preserve">41284 - Seine B - </v>
      </c>
      <c r="AQ49" s="70">
        <f>VLOOKUP(E49,'Répartition salles'!$C:$R,8,FALSE)</f>
        <v>0</v>
      </c>
      <c r="AR49" s="69" t="str">
        <f t="shared" si="215"/>
        <v xml:space="preserve">41284 - 0 - </v>
      </c>
      <c r="AS49" s="69" t="str">
        <f t="shared" si="216"/>
        <v>41284 - 0 - PM</v>
      </c>
      <c r="AT49" s="69" t="str">
        <f t="shared" si="217"/>
        <v xml:space="preserve">41284 - 0 - </v>
      </c>
      <c r="AU49" s="69" t="str">
        <f t="shared" si="218"/>
        <v xml:space="preserve">41284 - 0 - </v>
      </c>
      <c r="AV49" s="70">
        <f>VLOOKUP(E49,'Répartition salles'!$C:$R,9,FALSE)</f>
        <v>0</v>
      </c>
      <c r="AW49" s="69" t="str">
        <f t="shared" si="219"/>
        <v xml:space="preserve">41284 - 0 - </v>
      </c>
      <c r="AX49" s="69" t="str">
        <f t="shared" si="220"/>
        <v>41284 - 0 - PM</v>
      </c>
      <c r="AY49" s="69" t="str">
        <f t="shared" si="221"/>
        <v xml:space="preserve">41284 - 0 - </v>
      </c>
      <c r="AZ49" s="69" t="str">
        <f t="shared" si="222"/>
        <v xml:space="preserve">41284 - 0 - </v>
      </c>
      <c r="BA49" s="70">
        <f>VLOOKUP(E49,'Répartition salles'!$C:$R,10,FALSE)</f>
        <v>0</v>
      </c>
      <c r="BB49" s="69" t="str">
        <f t="shared" si="223"/>
        <v xml:space="preserve">41284 - 0 - </v>
      </c>
      <c r="BC49" s="69" t="str">
        <f t="shared" si="224"/>
        <v>41284 - 0 - PM</v>
      </c>
      <c r="BD49" s="69" t="str">
        <f t="shared" si="225"/>
        <v xml:space="preserve">41284 - 0 - </v>
      </c>
      <c r="BE49" s="69" t="str">
        <f t="shared" si="226"/>
        <v xml:space="preserve">41284 - 0 - </v>
      </c>
      <c r="BF49" s="70">
        <f>VLOOKUP(E49,'Répartition salles'!$C:$R,11,FALSE)</f>
        <v>0</v>
      </c>
      <c r="BG49" s="69" t="str">
        <f t="shared" si="227"/>
        <v xml:space="preserve">41284 - 0 - </v>
      </c>
      <c r="BH49" s="69" t="str">
        <f t="shared" si="228"/>
        <v>41284 - 0 - PM</v>
      </c>
      <c r="BI49" s="69" t="str">
        <f t="shared" si="229"/>
        <v xml:space="preserve">41284 - 0 - </v>
      </c>
      <c r="BJ49" s="69" t="str">
        <f t="shared" si="230"/>
        <v xml:space="preserve">41284 - 0 - </v>
      </c>
      <c r="BK49" s="70">
        <f>VLOOKUP(E49,'Répartition salles'!$C:$R,12,FALSE)</f>
        <v>0</v>
      </c>
      <c r="BL49" s="69" t="str">
        <f t="shared" si="231"/>
        <v xml:space="preserve">41284 - 0 - </v>
      </c>
      <c r="BM49" s="69" t="str">
        <f t="shared" si="232"/>
        <v>41284 - 0 - PM</v>
      </c>
      <c r="BN49" s="69" t="str">
        <f t="shared" si="233"/>
        <v xml:space="preserve">41284 - 0 - </v>
      </c>
      <c r="BO49" s="69" t="str">
        <f t="shared" si="234"/>
        <v xml:space="preserve">41284 - 0 - </v>
      </c>
      <c r="BP49" s="70">
        <f>VLOOKUP(E49,'Répartition salles'!$C:$R,13,FALSE)</f>
        <v>0</v>
      </c>
      <c r="BQ49" s="69" t="str">
        <f t="shared" si="235"/>
        <v xml:space="preserve">41284 - 0 - </v>
      </c>
      <c r="BR49" s="69" t="str">
        <f t="shared" si="236"/>
        <v>41284 - 0 - PM</v>
      </c>
      <c r="BS49" s="69" t="str">
        <f t="shared" si="237"/>
        <v xml:space="preserve">41284 - 0 - </v>
      </c>
      <c r="BT49" s="69" t="str">
        <f t="shared" si="238"/>
        <v xml:space="preserve">41284 - 0 - </v>
      </c>
      <c r="BU49" s="70">
        <f>VLOOKUP(E49,'Répartition salles'!$C:$R,14,FALSE)</f>
        <v>0</v>
      </c>
      <c r="BV49" s="69" t="str">
        <f t="shared" si="239"/>
        <v xml:space="preserve">41284 - 0 - </v>
      </c>
      <c r="BW49" s="69" t="str">
        <f t="shared" si="240"/>
        <v>41284 - 0 - PM</v>
      </c>
      <c r="BX49" s="69" t="str">
        <f t="shared" si="241"/>
        <v xml:space="preserve">41284 - 0 - </v>
      </c>
      <c r="BY49" s="69" t="str">
        <f t="shared" si="242"/>
        <v xml:space="preserve">41284 - 0 - </v>
      </c>
      <c r="BZ49" s="70">
        <f>VLOOKUP(E49,'Répartition salles'!$C:$R,15,FALSE)</f>
        <v>0</v>
      </c>
      <c r="CA49" s="69" t="str">
        <f t="shared" si="243"/>
        <v xml:space="preserve">41284 - 0 - </v>
      </c>
      <c r="CB49" s="69" t="str">
        <f t="shared" si="244"/>
        <v>41284 - 0 - PM</v>
      </c>
      <c r="CC49" s="69" t="str">
        <f t="shared" si="245"/>
        <v xml:space="preserve">41284 - 0 - </v>
      </c>
      <c r="CD49" s="69" t="str">
        <f t="shared" si="246"/>
        <v xml:space="preserve">41284 - 0 - </v>
      </c>
      <c r="CE49" s="70">
        <f>VLOOKUP(E49,'Répartition salles'!$C:$R,16,FALSE)</f>
        <v>0</v>
      </c>
      <c r="CF49" s="69" t="str">
        <f t="shared" si="247"/>
        <v xml:space="preserve">41284 - 0 - </v>
      </c>
      <c r="CG49" s="69" t="str">
        <f t="shared" si="248"/>
        <v>41284 - 0 - PM</v>
      </c>
      <c r="CH49" s="69" t="str">
        <f t="shared" si="249"/>
        <v xml:space="preserve">41284 - 0 - </v>
      </c>
      <c r="CI49" s="69" t="str">
        <f t="shared" si="250"/>
        <v xml:space="preserve">41284 - 0 - </v>
      </c>
      <c r="CJ49" s="126" t="str">
        <f t="shared" si="251"/>
        <v>ACT</v>
      </c>
    </row>
    <row r="50" spans="1:88">
      <c r="A50" s="116">
        <v>1750994</v>
      </c>
      <c r="B50" s="116">
        <v>2964046</v>
      </c>
      <c r="C50" s="116" t="s">
        <v>28</v>
      </c>
      <c r="D50" s="117" t="s">
        <v>631</v>
      </c>
      <c r="E50" s="137" t="s">
        <v>131</v>
      </c>
      <c r="F50" s="112" t="s">
        <v>16</v>
      </c>
      <c r="G50" s="113">
        <v>0.33333333333333331</v>
      </c>
      <c r="H50" s="113">
        <v>0.60416666666666663</v>
      </c>
      <c r="I50" s="114">
        <v>41284</v>
      </c>
      <c r="J50" s="116" t="s">
        <v>8</v>
      </c>
      <c r="K50" s="116" t="s">
        <v>9</v>
      </c>
      <c r="L50" s="118" t="s">
        <v>622</v>
      </c>
      <c r="N50" s="42" t="str">
        <f t="shared" si="189"/>
        <v>AM</v>
      </c>
      <c r="O50" s="42" t="str">
        <f t="shared" si="190"/>
        <v>PM</v>
      </c>
      <c r="P50" s="42" t="str">
        <f t="shared" si="191"/>
        <v/>
      </c>
      <c r="Q50" s="42" t="str">
        <f t="shared" si="192"/>
        <v/>
      </c>
      <c r="R50" s="42" t="str">
        <f t="shared" si="193"/>
        <v>mardi</v>
      </c>
      <c r="S50" s="42">
        <f t="shared" si="194"/>
        <v>10</v>
      </c>
      <c r="T50" s="42">
        <f t="shared" si="195"/>
        <v>1</v>
      </c>
      <c r="U50" s="42" t="str">
        <f t="shared" si="196"/>
        <v>week</v>
      </c>
      <c r="V50" s="43" t="str">
        <f t="shared" si="197"/>
        <v>week - La Seine A &amp; B - Extensions (0)</v>
      </c>
      <c r="W50" s="43" t="str">
        <f t="shared" si="198"/>
        <v>1 - week - La Seine A &amp; B - Extensions (0) - AM</v>
      </c>
      <c r="X50" s="43" t="str">
        <f t="shared" si="199"/>
        <v>1 - week - La Seine A &amp; B - Extensions (0) - PM</v>
      </c>
      <c r="Y50" s="43" t="str">
        <f t="shared" si="200"/>
        <v xml:space="preserve">1 - week - La Seine A &amp; B - Extensions (0) - </v>
      </c>
      <c r="Z50" s="43" t="str">
        <f t="shared" si="201"/>
        <v xml:space="preserve">1 - week - La Seine A &amp; B - Extensions (0) - </v>
      </c>
      <c r="AA50" s="43" t="str">
        <f t="shared" si="202"/>
        <v>41284 - La Seine A &amp; B - Extensions (0) - AM</v>
      </c>
      <c r="AB50" s="43" t="str">
        <f t="shared" si="203"/>
        <v>41284 - La Seine A &amp; B - Extensions (0) - PM</v>
      </c>
      <c r="AC50" s="43" t="str">
        <f t="shared" si="204"/>
        <v xml:space="preserve">41284 - La Seine A &amp; B - Extensions (0) - </v>
      </c>
      <c r="AD50" s="43" t="str">
        <f t="shared" si="205"/>
        <v xml:space="preserve">41284 - La Seine A &amp; B - Extensions (0) - </v>
      </c>
      <c r="AE50" s="42" t="str">
        <f t="shared" si="206"/>
        <v>ACT</v>
      </c>
      <c r="AF50" s="11"/>
      <c r="AG50" s="70" t="str">
        <f>VLOOKUP(E50,'Répartition salles'!$C:$R,6,FALSE)</f>
        <v>Seine A</v>
      </c>
      <c r="AH50" s="69" t="str">
        <f t="shared" si="207"/>
        <v>41284 - Seine A - AM</v>
      </c>
      <c r="AI50" s="69" t="str">
        <f t="shared" si="208"/>
        <v>41284 - Seine A - PM</v>
      </c>
      <c r="AJ50" s="69" t="str">
        <f t="shared" si="209"/>
        <v xml:space="preserve">41284 - Seine A - </v>
      </c>
      <c r="AK50" s="69" t="str">
        <f t="shared" si="210"/>
        <v xml:space="preserve">41284 - Seine A - </v>
      </c>
      <c r="AL50" s="70" t="str">
        <f>VLOOKUP(E50,'Répartition salles'!$C:$R,7,FALSE)</f>
        <v>Seine B</v>
      </c>
      <c r="AM50" s="69" t="str">
        <f t="shared" si="211"/>
        <v>41284 - Seine B - AM</v>
      </c>
      <c r="AN50" s="69" t="str">
        <f t="shared" si="212"/>
        <v>41284 - Seine B - PM</v>
      </c>
      <c r="AO50" s="69" t="str">
        <f t="shared" si="213"/>
        <v xml:space="preserve">41284 - Seine B - </v>
      </c>
      <c r="AP50" s="69" t="str">
        <f t="shared" si="214"/>
        <v xml:space="preserve">41284 - Seine B - </v>
      </c>
      <c r="AQ50" s="70">
        <f>VLOOKUP(E50,'Répartition salles'!$C:$R,8,FALSE)</f>
        <v>0</v>
      </c>
      <c r="AR50" s="69" t="str">
        <f t="shared" si="215"/>
        <v>41284 - 0 - AM</v>
      </c>
      <c r="AS50" s="69" t="str">
        <f t="shared" si="216"/>
        <v>41284 - 0 - PM</v>
      </c>
      <c r="AT50" s="69" t="str">
        <f t="shared" si="217"/>
        <v xml:space="preserve">41284 - 0 - </v>
      </c>
      <c r="AU50" s="69" t="str">
        <f t="shared" si="218"/>
        <v xml:space="preserve">41284 - 0 - </v>
      </c>
      <c r="AV50" s="70">
        <f>VLOOKUP(E50,'Répartition salles'!$C:$R,9,FALSE)</f>
        <v>0</v>
      </c>
      <c r="AW50" s="69" t="str">
        <f t="shared" si="219"/>
        <v>41284 - 0 - AM</v>
      </c>
      <c r="AX50" s="69" t="str">
        <f t="shared" si="220"/>
        <v>41284 - 0 - PM</v>
      </c>
      <c r="AY50" s="69" t="str">
        <f t="shared" si="221"/>
        <v xml:space="preserve">41284 - 0 - </v>
      </c>
      <c r="AZ50" s="69" t="str">
        <f t="shared" si="222"/>
        <v xml:space="preserve">41284 - 0 - </v>
      </c>
      <c r="BA50" s="70">
        <f>VLOOKUP(E50,'Répartition salles'!$C:$R,10,FALSE)</f>
        <v>0</v>
      </c>
      <c r="BB50" s="69" t="str">
        <f t="shared" si="223"/>
        <v>41284 - 0 - AM</v>
      </c>
      <c r="BC50" s="69" t="str">
        <f t="shared" si="224"/>
        <v>41284 - 0 - PM</v>
      </c>
      <c r="BD50" s="69" t="str">
        <f t="shared" si="225"/>
        <v xml:space="preserve">41284 - 0 - </v>
      </c>
      <c r="BE50" s="69" t="str">
        <f t="shared" si="226"/>
        <v xml:space="preserve">41284 - 0 - </v>
      </c>
      <c r="BF50" s="70">
        <f>VLOOKUP(E50,'Répartition salles'!$C:$R,11,FALSE)</f>
        <v>0</v>
      </c>
      <c r="BG50" s="69" t="str">
        <f t="shared" si="227"/>
        <v>41284 - 0 - AM</v>
      </c>
      <c r="BH50" s="69" t="str">
        <f t="shared" si="228"/>
        <v>41284 - 0 - PM</v>
      </c>
      <c r="BI50" s="69" t="str">
        <f t="shared" si="229"/>
        <v xml:space="preserve">41284 - 0 - </v>
      </c>
      <c r="BJ50" s="69" t="str">
        <f t="shared" si="230"/>
        <v xml:space="preserve">41284 - 0 - </v>
      </c>
      <c r="BK50" s="70">
        <f>VLOOKUP(E50,'Répartition salles'!$C:$R,12,FALSE)</f>
        <v>0</v>
      </c>
      <c r="BL50" s="69" t="str">
        <f t="shared" si="231"/>
        <v>41284 - 0 - AM</v>
      </c>
      <c r="BM50" s="69" t="str">
        <f t="shared" si="232"/>
        <v>41284 - 0 - PM</v>
      </c>
      <c r="BN50" s="69" t="str">
        <f t="shared" si="233"/>
        <v xml:space="preserve">41284 - 0 - </v>
      </c>
      <c r="BO50" s="69" t="str">
        <f t="shared" si="234"/>
        <v xml:space="preserve">41284 - 0 - </v>
      </c>
      <c r="BP50" s="70">
        <f>VLOOKUP(E50,'Répartition salles'!$C:$R,13,FALSE)</f>
        <v>0</v>
      </c>
      <c r="BQ50" s="69" t="str">
        <f t="shared" si="235"/>
        <v>41284 - 0 - AM</v>
      </c>
      <c r="BR50" s="69" t="str">
        <f t="shared" si="236"/>
        <v>41284 - 0 - PM</v>
      </c>
      <c r="BS50" s="69" t="str">
        <f t="shared" si="237"/>
        <v xml:space="preserve">41284 - 0 - </v>
      </c>
      <c r="BT50" s="69" t="str">
        <f t="shared" si="238"/>
        <v xml:space="preserve">41284 - 0 - </v>
      </c>
      <c r="BU50" s="70">
        <f>VLOOKUP(E50,'Répartition salles'!$C:$R,14,FALSE)</f>
        <v>0</v>
      </c>
      <c r="BV50" s="69" t="str">
        <f t="shared" si="239"/>
        <v>41284 - 0 - AM</v>
      </c>
      <c r="BW50" s="69" t="str">
        <f t="shared" si="240"/>
        <v>41284 - 0 - PM</v>
      </c>
      <c r="BX50" s="69" t="str">
        <f t="shared" si="241"/>
        <v xml:space="preserve">41284 - 0 - </v>
      </c>
      <c r="BY50" s="69" t="str">
        <f t="shared" si="242"/>
        <v xml:space="preserve">41284 - 0 - </v>
      </c>
      <c r="BZ50" s="70">
        <f>VLOOKUP(E50,'Répartition salles'!$C:$R,15,FALSE)</f>
        <v>0</v>
      </c>
      <c r="CA50" s="69" t="str">
        <f t="shared" si="243"/>
        <v>41284 - 0 - AM</v>
      </c>
      <c r="CB50" s="69" t="str">
        <f t="shared" si="244"/>
        <v>41284 - 0 - PM</v>
      </c>
      <c r="CC50" s="69" t="str">
        <f t="shared" si="245"/>
        <v xml:space="preserve">41284 - 0 - </v>
      </c>
      <c r="CD50" s="69" t="str">
        <f t="shared" si="246"/>
        <v xml:space="preserve">41284 - 0 - </v>
      </c>
      <c r="CE50" s="70">
        <f>VLOOKUP(E50,'Répartition salles'!$C:$R,16,FALSE)</f>
        <v>0</v>
      </c>
      <c r="CF50" s="69" t="str">
        <f t="shared" si="247"/>
        <v>41284 - 0 - AM</v>
      </c>
      <c r="CG50" s="69" t="str">
        <f t="shared" si="248"/>
        <v>41284 - 0 - PM</v>
      </c>
      <c r="CH50" s="69" t="str">
        <f t="shared" si="249"/>
        <v xml:space="preserve">41284 - 0 - </v>
      </c>
      <c r="CI50" s="69" t="str">
        <f t="shared" si="250"/>
        <v xml:space="preserve">41284 - 0 - </v>
      </c>
      <c r="CJ50" s="126" t="str">
        <f t="shared" si="251"/>
        <v>ACT</v>
      </c>
    </row>
    <row r="51" spans="1:88">
      <c r="A51" s="116">
        <v>1750994</v>
      </c>
      <c r="B51" s="116">
        <v>2963992</v>
      </c>
      <c r="C51" s="116" t="s">
        <v>23</v>
      </c>
      <c r="D51" s="117" t="s">
        <v>623</v>
      </c>
      <c r="E51" s="111" t="s">
        <v>81</v>
      </c>
      <c r="F51" s="112" t="s">
        <v>16</v>
      </c>
      <c r="G51" s="113">
        <v>0.29166666666666669</v>
      </c>
      <c r="H51" s="113">
        <v>0.95833333333333337</v>
      </c>
      <c r="I51" s="114">
        <v>41284</v>
      </c>
      <c r="J51" s="116" t="s">
        <v>8</v>
      </c>
      <c r="K51" s="116" t="s">
        <v>9</v>
      </c>
      <c r="L51" s="118" t="s">
        <v>622</v>
      </c>
      <c r="N51" s="42" t="str">
        <f t="shared" si="189"/>
        <v>AM</v>
      </c>
      <c r="O51" s="42" t="str">
        <f t="shared" si="190"/>
        <v>PM</v>
      </c>
      <c r="P51" s="42" t="str">
        <f t="shared" si="191"/>
        <v>EVENING</v>
      </c>
      <c r="Q51" s="42" t="str">
        <f t="shared" si="192"/>
        <v/>
      </c>
      <c r="R51" s="42" t="str">
        <f t="shared" si="193"/>
        <v>mardi</v>
      </c>
      <c r="S51" s="42">
        <f t="shared" si="194"/>
        <v>10</v>
      </c>
      <c r="T51" s="42">
        <f t="shared" si="195"/>
        <v>1</v>
      </c>
      <c r="U51" s="42" t="str">
        <f t="shared" si="196"/>
        <v>week</v>
      </c>
      <c r="V51" s="43" t="str">
        <f t="shared" si="197"/>
        <v>week - Le Pont de Sully B (0)</v>
      </c>
      <c r="W51" s="43" t="str">
        <f t="shared" si="198"/>
        <v>1 - week - Le Pont de Sully B (0) - AM</v>
      </c>
      <c r="X51" s="43" t="str">
        <f t="shared" si="199"/>
        <v>1 - week - Le Pont de Sully B (0) - PM</v>
      </c>
      <c r="Y51" s="43" t="str">
        <f t="shared" si="200"/>
        <v>1 - week - Le Pont de Sully B (0) - EVENING</v>
      </c>
      <c r="Z51" s="43" t="str">
        <f t="shared" si="201"/>
        <v xml:space="preserve">1 - week - Le Pont de Sully B (0) - </v>
      </c>
      <c r="AA51" s="43" t="str">
        <f t="shared" si="202"/>
        <v>41284 - Le Pont de Sully B (0) - AM</v>
      </c>
      <c r="AB51" s="43" t="str">
        <f t="shared" si="203"/>
        <v>41284 - Le Pont de Sully B (0) - PM</v>
      </c>
      <c r="AC51" s="43" t="str">
        <f t="shared" si="204"/>
        <v>41284 - Le Pont de Sully B (0) - EVENING</v>
      </c>
      <c r="AD51" s="43" t="str">
        <f t="shared" si="205"/>
        <v xml:space="preserve">41284 - Le Pont de Sully B (0) - </v>
      </c>
      <c r="AE51" s="42" t="str">
        <f t="shared" si="206"/>
        <v>ACT</v>
      </c>
      <c r="AF51" s="11"/>
      <c r="AG51" s="70" t="str">
        <f>VLOOKUP(E51,'Répartition salles'!$C:$R,6,FALSE)</f>
        <v>Pont de Sully B</v>
      </c>
      <c r="AH51" s="69" t="str">
        <f t="shared" si="207"/>
        <v>41284 - Pont de Sully B - AM</v>
      </c>
      <c r="AI51" s="69" t="str">
        <f t="shared" si="208"/>
        <v>41284 - Pont de Sully B - PM</v>
      </c>
      <c r="AJ51" s="69" t="str">
        <f t="shared" si="209"/>
        <v>41284 - Pont de Sully B - EVENING</v>
      </c>
      <c r="AK51" s="69" t="str">
        <f t="shared" si="210"/>
        <v xml:space="preserve">41284 - Pont de Sully B - </v>
      </c>
      <c r="AL51" s="70">
        <f>VLOOKUP(E51,'Répartition salles'!$C:$R,7,FALSE)</f>
        <v>0</v>
      </c>
      <c r="AM51" s="69" t="str">
        <f t="shared" si="211"/>
        <v>41284 - 0 - AM</v>
      </c>
      <c r="AN51" s="69" t="str">
        <f t="shared" si="212"/>
        <v>41284 - 0 - PM</v>
      </c>
      <c r="AO51" s="69" t="str">
        <f t="shared" si="213"/>
        <v>41284 - 0 - EVENING</v>
      </c>
      <c r="AP51" s="69" t="str">
        <f t="shared" si="214"/>
        <v xml:space="preserve">41284 - 0 - </v>
      </c>
      <c r="AQ51" s="70">
        <f>VLOOKUP(E51,'Répartition salles'!$C:$R,8,FALSE)</f>
        <v>0</v>
      </c>
      <c r="AR51" s="69" t="str">
        <f t="shared" si="215"/>
        <v>41284 - 0 - AM</v>
      </c>
      <c r="AS51" s="69" t="str">
        <f t="shared" si="216"/>
        <v>41284 - 0 - PM</v>
      </c>
      <c r="AT51" s="69" t="str">
        <f t="shared" si="217"/>
        <v>41284 - 0 - EVENING</v>
      </c>
      <c r="AU51" s="69" t="str">
        <f t="shared" si="218"/>
        <v xml:space="preserve">41284 - 0 - </v>
      </c>
      <c r="AV51" s="70">
        <f>VLOOKUP(E51,'Répartition salles'!$C:$R,9,FALSE)</f>
        <v>0</v>
      </c>
      <c r="AW51" s="69" t="str">
        <f t="shared" si="219"/>
        <v>41284 - 0 - AM</v>
      </c>
      <c r="AX51" s="69" t="str">
        <f t="shared" si="220"/>
        <v>41284 - 0 - PM</v>
      </c>
      <c r="AY51" s="69" t="str">
        <f t="shared" si="221"/>
        <v>41284 - 0 - EVENING</v>
      </c>
      <c r="AZ51" s="69" t="str">
        <f t="shared" si="222"/>
        <v xml:space="preserve">41284 - 0 - </v>
      </c>
      <c r="BA51" s="70">
        <f>VLOOKUP(E51,'Répartition salles'!$C:$R,10,FALSE)</f>
        <v>0</v>
      </c>
      <c r="BB51" s="69" t="str">
        <f t="shared" si="223"/>
        <v>41284 - 0 - AM</v>
      </c>
      <c r="BC51" s="69" t="str">
        <f t="shared" si="224"/>
        <v>41284 - 0 - PM</v>
      </c>
      <c r="BD51" s="69" t="str">
        <f t="shared" si="225"/>
        <v>41284 - 0 - EVENING</v>
      </c>
      <c r="BE51" s="69" t="str">
        <f t="shared" si="226"/>
        <v xml:space="preserve">41284 - 0 - </v>
      </c>
      <c r="BF51" s="70">
        <f>VLOOKUP(E51,'Répartition salles'!$C:$R,11,FALSE)</f>
        <v>0</v>
      </c>
      <c r="BG51" s="69" t="str">
        <f t="shared" si="227"/>
        <v>41284 - 0 - AM</v>
      </c>
      <c r="BH51" s="69" t="str">
        <f t="shared" si="228"/>
        <v>41284 - 0 - PM</v>
      </c>
      <c r="BI51" s="69" t="str">
        <f t="shared" si="229"/>
        <v>41284 - 0 - EVENING</v>
      </c>
      <c r="BJ51" s="69" t="str">
        <f t="shared" si="230"/>
        <v xml:space="preserve">41284 - 0 - </v>
      </c>
      <c r="BK51" s="70">
        <f>VLOOKUP(E51,'Répartition salles'!$C:$R,12,FALSE)</f>
        <v>0</v>
      </c>
      <c r="BL51" s="69" t="str">
        <f t="shared" si="231"/>
        <v>41284 - 0 - AM</v>
      </c>
      <c r="BM51" s="69" t="str">
        <f t="shared" si="232"/>
        <v>41284 - 0 - PM</v>
      </c>
      <c r="BN51" s="69" t="str">
        <f t="shared" si="233"/>
        <v>41284 - 0 - EVENING</v>
      </c>
      <c r="BO51" s="69" t="str">
        <f t="shared" si="234"/>
        <v xml:space="preserve">41284 - 0 - </v>
      </c>
      <c r="BP51" s="70">
        <f>VLOOKUP(E51,'Répartition salles'!$C:$R,13,FALSE)</f>
        <v>0</v>
      </c>
      <c r="BQ51" s="69" t="str">
        <f t="shared" si="235"/>
        <v>41284 - 0 - AM</v>
      </c>
      <c r="BR51" s="69" t="str">
        <f t="shared" si="236"/>
        <v>41284 - 0 - PM</v>
      </c>
      <c r="BS51" s="69" t="str">
        <f t="shared" si="237"/>
        <v>41284 - 0 - EVENING</v>
      </c>
      <c r="BT51" s="69" t="str">
        <f t="shared" si="238"/>
        <v xml:space="preserve">41284 - 0 - </v>
      </c>
      <c r="BU51" s="70">
        <f>VLOOKUP(E51,'Répartition salles'!$C:$R,14,FALSE)</f>
        <v>0</v>
      </c>
      <c r="BV51" s="69" t="str">
        <f t="shared" si="239"/>
        <v>41284 - 0 - AM</v>
      </c>
      <c r="BW51" s="69" t="str">
        <f t="shared" si="240"/>
        <v>41284 - 0 - PM</v>
      </c>
      <c r="BX51" s="69" t="str">
        <f t="shared" si="241"/>
        <v>41284 - 0 - EVENING</v>
      </c>
      <c r="BY51" s="69" t="str">
        <f t="shared" si="242"/>
        <v xml:space="preserve">41284 - 0 - </v>
      </c>
      <c r="BZ51" s="70">
        <f>VLOOKUP(E51,'Répartition salles'!$C:$R,15,FALSE)</f>
        <v>0</v>
      </c>
      <c r="CA51" s="69" t="str">
        <f t="shared" si="243"/>
        <v>41284 - 0 - AM</v>
      </c>
      <c r="CB51" s="69" t="str">
        <f t="shared" si="244"/>
        <v>41284 - 0 - PM</v>
      </c>
      <c r="CC51" s="69" t="str">
        <f t="shared" si="245"/>
        <v>41284 - 0 - EVENING</v>
      </c>
      <c r="CD51" s="69" t="str">
        <f t="shared" si="246"/>
        <v xml:space="preserve">41284 - 0 - </v>
      </c>
      <c r="CE51" s="70">
        <f>VLOOKUP(E51,'Répartition salles'!$C:$R,16,FALSE)</f>
        <v>0</v>
      </c>
      <c r="CF51" s="69" t="str">
        <f t="shared" si="247"/>
        <v>41284 - 0 - AM</v>
      </c>
      <c r="CG51" s="69" t="str">
        <f t="shared" si="248"/>
        <v>41284 - 0 - PM</v>
      </c>
      <c r="CH51" s="69" t="str">
        <f t="shared" si="249"/>
        <v>41284 - 0 - EVENING</v>
      </c>
      <c r="CI51" s="69" t="str">
        <f t="shared" si="250"/>
        <v xml:space="preserve">41284 - 0 - </v>
      </c>
      <c r="CJ51" s="126" t="str">
        <f t="shared" si="251"/>
        <v>ACT</v>
      </c>
    </row>
    <row r="52" spans="1:88">
      <c r="A52" s="116">
        <v>1750994</v>
      </c>
      <c r="B52" s="116">
        <v>3432168</v>
      </c>
      <c r="C52" s="116" t="s">
        <v>97</v>
      </c>
      <c r="D52" s="117" t="s">
        <v>633</v>
      </c>
      <c r="E52" s="111" t="s">
        <v>68</v>
      </c>
      <c r="F52" s="112" t="s">
        <v>16</v>
      </c>
      <c r="G52" s="113">
        <v>0.29166666666666669</v>
      </c>
      <c r="H52" s="113">
        <v>0.70833333333333337</v>
      </c>
      <c r="I52" s="114">
        <v>41284</v>
      </c>
      <c r="J52" s="116" t="s">
        <v>8</v>
      </c>
      <c r="K52" s="116" t="s">
        <v>9</v>
      </c>
      <c r="L52" s="118" t="s">
        <v>622</v>
      </c>
      <c r="N52" s="42" t="str">
        <f t="shared" si="189"/>
        <v>AM</v>
      </c>
      <c r="O52" s="42" t="str">
        <f t="shared" si="190"/>
        <v>PM</v>
      </c>
      <c r="P52" s="42" t="str">
        <f t="shared" si="191"/>
        <v/>
      </c>
      <c r="Q52" s="42" t="str">
        <f t="shared" si="192"/>
        <v/>
      </c>
      <c r="R52" s="42" t="str">
        <f t="shared" si="193"/>
        <v>mardi</v>
      </c>
      <c r="S52" s="42">
        <f t="shared" si="194"/>
        <v>10</v>
      </c>
      <c r="T52" s="42">
        <f t="shared" si="195"/>
        <v>1</v>
      </c>
      <c r="U52" s="42" t="str">
        <f t="shared" si="196"/>
        <v>week</v>
      </c>
      <c r="V52" s="43" t="str">
        <f t="shared" si="197"/>
        <v>week - La Seine C (0)</v>
      </c>
      <c r="W52" s="43" t="str">
        <f t="shared" si="198"/>
        <v>1 - week - La Seine C (0) - AM</v>
      </c>
      <c r="X52" s="43" t="str">
        <f t="shared" si="199"/>
        <v>1 - week - La Seine C (0) - PM</v>
      </c>
      <c r="Y52" s="43" t="str">
        <f t="shared" si="200"/>
        <v xml:space="preserve">1 - week - La Seine C (0) - </v>
      </c>
      <c r="Z52" s="43" t="str">
        <f t="shared" si="201"/>
        <v xml:space="preserve">1 - week - La Seine C (0) - </v>
      </c>
      <c r="AA52" s="43" t="str">
        <f t="shared" si="202"/>
        <v>41284 - La Seine C (0) - AM</v>
      </c>
      <c r="AB52" s="43" t="str">
        <f t="shared" si="203"/>
        <v>41284 - La Seine C (0) - PM</v>
      </c>
      <c r="AC52" s="43" t="str">
        <f t="shared" si="204"/>
        <v xml:space="preserve">41284 - La Seine C (0) - </v>
      </c>
      <c r="AD52" s="43" t="str">
        <f t="shared" si="205"/>
        <v xml:space="preserve">41284 - La Seine C (0) - </v>
      </c>
      <c r="AE52" s="42" t="str">
        <f t="shared" si="206"/>
        <v>ACT</v>
      </c>
      <c r="AF52" s="11"/>
      <c r="AG52" s="70" t="str">
        <f>VLOOKUP(E52,'Répartition salles'!$C:$R,6,FALSE)</f>
        <v>Seine C</v>
      </c>
      <c r="AH52" s="69" t="str">
        <f t="shared" si="207"/>
        <v>41284 - Seine C - AM</v>
      </c>
      <c r="AI52" s="69" t="str">
        <f t="shared" si="208"/>
        <v>41284 - Seine C - PM</v>
      </c>
      <c r="AJ52" s="69" t="str">
        <f t="shared" si="209"/>
        <v xml:space="preserve">41284 - Seine C - </v>
      </c>
      <c r="AK52" s="69" t="str">
        <f t="shared" si="210"/>
        <v xml:space="preserve">41284 - Seine C - </v>
      </c>
      <c r="AL52" s="70">
        <f>VLOOKUP(E52,'Répartition salles'!$C:$R,7,FALSE)</f>
        <v>0</v>
      </c>
      <c r="AM52" s="69" t="str">
        <f t="shared" si="211"/>
        <v>41284 - 0 - AM</v>
      </c>
      <c r="AN52" s="69" t="str">
        <f t="shared" si="212"/>
        <v>41284 - 0 - PM</v>
      </c>
      <c r="AO52" s="69" t="str">
        <f t="shared" si="213"/>
        <v xml:space="preserve">41284 - 0 - </v>
      </c>
      <c r="AP52" s="69" t="str">
        <f t="shared" si="214"/>
        <v xml:space="preserve">41284 - 0 - </v>
      </c>
      <c r="AQ52" s="70">
        <f>VLOOKUP(E52,'Répartition salles'!$C:$R,8,FALSE)</f>
        <v>0</v>
      </c>
      <c r="AR52" s="69" t="str">
        <f t="shared" si="215"/>
        <v>41284 - 0 - AM</v>
      </c>
      <c r="AS52" s="69" t="str">
        <f t="shared" si="216"/>
        <v>41284 - 0 - PM</v>
      </c>
      <c r="AT52" s="69" t="str">
        <f t="shared" si="217"/>
        <v xml:space="preserve">41284 - 0 - </v>
      </c>
      <c r="AU52" s="69" t="str">
        <f t="shared" si="218"/>
        <v xml:space="preserve">41284 - 0 - </v>
      </c>
      <c r="AV52" s="70">
        <f>VLOOKUP(E52,'Répartition salles'!$C:$R,9,FALSE)</f>
        <v>0</v>
      </c>
      <c r="AW52" s="69" t="str">
        <f t="shared" si="219"/>
        <v>41284 - 0 - AM</v>
      </c>
      <c r="AX52" s="69" t="str">
        <f t="shared" si="220"/>
        <v>41284 - 0 - PM</v>
      </c>
      <c r="AY52" s="69" t="str">
        <f t="shared" si="221"/>
        <v xml:space="preserve">41284 - 0 - </v>
      </c>
      <c r="AZ52" s="69" t="str">
        <f t="shared" si="222"/>
        <v xml:space="preserve">41284 - 0 - </v>
      </c>
      <c r="BA52" s="70">
        <f>VLOOKUP(E52,'Répartition salles'!$C:$R,10,FALSE)</f>
        <v>0</v>
      </c>
      <c r="BB52" s="69" t="str">
        <f t="shared" si="223"/>
        <v>41284 - 0 - AM</v>
      </c>
      <c r="BC52" s="69" t="str">
        <f t="shared" si="224"/>
        <v>41284 - 0 - PM</v>
      </c>
      <c r="BD52" s="69" t="str">
        <f t="shared" si="225"/>
        <v xml:space="preserve">41284 - 0 - </v>
      </c>
      <c r="BE52" s="69" t="str">
        <f t="shared" si="226"/>
        <v xml:space="preserve">41284 - 0 - </v>
      </c>
      <c r="BF52" s="70">
        <f>VLOOKUP(E52,'Répartition salles'!$C:$R,11,FALSE)</f>
        <v>0</v>
      </c>
      <c r="BG52" s="69" t="str">
        <f t="shared" si="227"/>
        <v>41284 - 0 - AM</v>
      </c>
      <c r="BH52" s="69" t="str">
        <f t="shared" si="228"/>
        <v>41284 - 0 - PM</v>
      </c>
      <c r="BI52" s="69" t="str">
        <f t="shared" si="229"/>
        <v xml:space="preserve">41284 - 0 - </v>
      </c>
      <c r="BJ52" s="69" t="str">
        <f t="shared" si="230"/>
        <v xml:space="preserve">41284 - 0 - </v>
      </c>
      <c r="BK52" s="70">
        <f>VLOOKUP(E52,'Répartition salles'!$C:$R,12,FALSE)</f>
        <v>0</v>
      </c>
      <c r="BL52" s="69" t="str">
        <f t="shared" si="231"/>
        <v>41284 - 0 - AM</v>
      </c>
      <c r="BM52" s="69" t="str">
        <f t="shared" si="232"/>
        <v>41284 - 0 - PM</v>
      </c>
      <c r="BN52" s="69" t="str">
        <f t="shared" si="233"/>
        <v xml:space="preserve">41284 - 0 - </v>
      </c>
      <c r="BO52" s="69" t="str">
        <f t="shared" si="234"/>
        <v xml:space="preserve">41284 - 0 - </v>
      </c>
      <c r="BP52" s="70">
        <f>VLOOKUP(E52,'Répartition salles'!$C:$R,13,FALSE)</f>
        <v>0</v>
      </c>
      <c r="BQ52" s="69" t="str">
        <f t="shared" si="235"/>
        <v>41284 - 0 - AM</v>
      </c>
      <c r="BR52" s="69" t="str">
        <f t="shared" si="236"/>
        <v>41284 - 0 - PM</v>
      </c>
      <c r="BS52" s="69" t="str">
        <f t="shared" si="237"/>
        <v xml:space="preserve">41284 - 0 - </v>
      </c>
      <c r="BT52" s="69" t="str">
        <f t="shared" si="238"/>
        <v xml:space="preserve">41284 - 0 - </v>
      </c>
      <c r="BU52" s="70">
        <f>VLOOKUP(E52,'Répartition salles'!$C:$R,14,FALSE)</f>
        <v>0</v>
      </c>
      <c r="BV52" s="69" t="str">
        <f t="shared" si="239"/>
        <v>41284 - 0 - AM</v>
      </c>
      <c r="BW52" s="69" t="str">
        <f t="shared" si="240"/>
        <v>41284 - 0 - PM</v>
      </c>
      <c r="BX52" s="69" t="str">
        <f t="shared" si="241"/>
        <v xml:space="preserve">41284 - 0 - </v>
      </c>
      <c r="BY52" s="69" t="str">
        <f t="shared" si="242"/>
        <v xml:space="preserve">41284 - 0 - </v>
      </c>
      <c r="BZ52" s="70">
        <f>VLOOKUP(E52,'Répartition salles'!$C:$R,15,FALSE)</f>
        <v>0</v>
      </c>
      <c r="CA52" s="69" t="str">
        <f t="shared" si="243"/>
        <v>41284 - 0 - AM</v>
      </c>
      <c r="CB52" s="69" t="str">
        <f t="shared" si="244"/>
        <v>41284 - 0 - PM</v>
      </c>
      <c r="CC52" s="69" t="str">
        <f t="shared" si="245"/>
        <v xml:space="preserve">41284 - 0 - </v>
      </c>
      <c r="CD52" s="69" t="str">
        <f t="shared" si="246"/>
        <v xml:space="preserve">41284 - 0 - </v>
      </c>
      <c r="CE52" s="70">
        <f>VLOOKUP(E52,'Répartition salles'!$C:$R,16,FALSE)</f>
        <v>0</v>
      </c>
      <c r="CF52" s="69" t="str">
        <f t="shared" si="247"/>
        <v>41284 - 0 - AM</v>
      </c>
      <c r="CG52" s="69" t="str">
        <f t="shared" si="248"/>
        <v>41284 - 0 - PM</v>
      </c>
      <c r="CH52" s="69" t="str">
        <f t="shared" si="249"/>
        <v xml:space="preserve">41284 - 0 - </v>
      </c>
      <c r="CI52" s="69" t="str">
        <f t="shared" si="250"/>
        <v xml:space="preserve">41284 - 0 - </v>
      </c>
      <c r="CJ52" s="126" t="str">
        <f t="shared" si="251"/>
        <v>ACT</v>
      </c>
    </row>
    <row r="53" spans="1:88">
      <c r="A53" s="116">
        <v>1750994</v>
      </c>
      <c r="B53" s="116">
        <v>3382326</v>
      </c>
      <c r="C53" s="116" t="s">
        <v>103</v>
      </c>
      <c r="D53" s="117" t="s">
        <v>105</v>
      </c>
      <c r="E53" s="111" t="s">
        <v>53</v>
      </c>
      <c r="F53" s="112" t="s">
        <v>16</v>
      </c>
      <c r="G53" s="113">
        <v>0.70833333333333337</v>
      </c>
      <c r="H53" s="113">
        <v>0.95833333333333337</v>
      </c>
      <c r="I53" s="114">
        <v>41284</v>
      </c>
      <c r="J53" s="116" t="s">
        <v>8</v>
      </c>
      <c r="K53" s="116" t="s">
        <v>9</v>
      </c>
      <c r="L53" s="118" t="s">
        <v>622</v>
      </c>
      <c r="N53" s="42" t="str">
        <f t="shared" si="189"/>
        <v/>
      </c>
      <c r="O53" s="42" t="str">
        <f t="shared" si="190"/>
        <v>PM</v>
      </c>
      <c r="P53" s="42" t="str">
        <f t="shared" si="191"/>
        <v>EVENING</v>
      </c>
      <c r="Q53" s="42" t="str">
        <f t="shared" si="192"/>
        <v/>
      </c>
      <c r="R53" s="42" t="str">
        <f t="shared" si="193"/>
        <v>mardi</v>
      </c>
      <c r="S53" s="42">
        <f t="shared" si="194"/>
        <v>10</v>
      </c>
      <c r="T53" s="42">
        <f t="shared" si="195"/>
        <v>1</v>
      </c>
      <c r="U53" s="42" t="str">
        <f t="shared" si="196"/>
        <v>week</v>
      </c>
      <c r="V53" s="43" t="str">
        <f t="shared" si="197"/>
        <v>week - La Seine (0)</v>
      </c>
      <c r="W53" s="43" t="str">
        <f t="shared" si="198"/>
        <v xml:space="preserve">1 - week - La Seine (0) - </v>
      </c>
      <c r="X53" s="43" t="str">
        <f t="shared" si="199"/>
        <v>1 - week - La Seine (0) - PM</v>
      </c>
      <c r="Y53" s="43" t="str">
        <f t="shared" si="200"/>
        <v>1 - week - La Seine (0) - EVENING</v>
      </c>
      <c r="Z53" s="43" t="str">
        <f t="shared" si="201"/>
        <v xml:space="preserve">1 - week - La Seine (0) - </v>
      </c>
      <c r="AA53" s="43" t="str">
        <f t="shared" si="202"/>
        <v xml:space="preserve">41284 - La Seine (0) - </v>
      </c>
      <c r="AB53" s="43" t="str">
        <f t="shared" si="203"/>
        <v>41284 - La Seine (0) - PM</v>
      </c>
      <c r="AC53" s="43" t="str">
        <f t="shared" si="204"/>
        <v>41284 - La Seine (0) - EVENING</v>
      </c>
      <c r="AD53" s="43" t="str">
        <f t="shared" si="205"/>
        <v xml:space="preserve">41284 - La Seine (0) - </v>
      </c>
      <c r="AE53" s="42" t="str">
        <f t="shared" si="206"/>
        <v>ACT</v>
      </c>
      <c r="AF53" s="11"/>
      <c r="AG53" s="70" t="str">
        <f>VLOOKUP(E53,'Répartition salles'!$C:$R,6,FALSE)</f>
        <v>Seine A</v>
      </c>
      <c r="AH53" s="69" t="str">
        <f t="shared" si="207"/>
        <v xml:space="preserve">41284 - Seine A - </v>
      </c>
      <c r="AI53" s="69" t="str">
        <f t="shared" si="208"/>
        <v>41284 - Seine A - PM</v>
      </c>
      <c r="AJ53" s="69" t="str">
        <f t="shared" si="209"/>
        <v>41284 - Seine A - EVENING</v>
      </c>
      <c r="AK53" s="69" t="str">
        <f t="shared" si="210"/>
        <v xml:space="preserve">41284 - Seine A - </v>
      </c>
      <c r="AL53" s="70" t="str">
        <f>VLOOKUP(E53,'Répartition salles'!$C:$R,7,FALSE)</f>
        <v>Seine B</v>
      </c>
      <c r="AM53" s="69" t="str">
        <f t="shared" si="211"/>
        <v xml:space="preserve">41284 - Seine B - </v>
      </c>
      <c r="AN53" s="69" t="str">
        <f t="shared" si="212"/>
        <v>41284 - Seine B - PM</v>
      </c>
      <c r="AO53" s="69" t="str">
        <f t="shared" si="213"/>
        <v>41284 - Seine B - EVENING</v>
      </c>
      <c r="AP53" s="69" t="str">
        <f t="shared" si="214"/>
        <v xml:space="preserve">41284 - Seine B - </v>
      </c>
      <c r="AQ53" s="70" t="str">
        <f>VLOOKUP(E53,'Répartition salles'!$C:$R,8,FALSE)</f>
        <v>Seine C</v>
      </c>
      <c r="AR53" s="69" t="str">
        <f t="shared" si="215"/>
        <v xml:space="preserve">41284 - Seine C - </v>
      </c>
      <c r="AS53" s="69" t="str">
        <f t="shared" si="216"/>
        <v>41284 - Seine C - PM</v>
      </c>
      <c r="AT53" s="69" t="str">
        <f t="shared" si="217"/>
        <v>41284 - Seine C - EVENING</v>
      </c>
      <c r="AU53" s="69" t="str">
        <f t="shared" si="218"/>
        <v xml:space="preserve">41284 - Seine C - </v>
      </c>
      <c r="AV53" s="70">
        <f>VLOOKUP(E53,'Répartition salles'!$C:$R,9,FALSE)</f>
        <v>0</v>
      </c>
      <c r="AW53" s="69" t="str">
        <f t="shared" si="219"/>
        <v xml:space="preserve">41284 - 0 - </v>
      </c>
      <c r="AX53" s="69" t="str">
        <f t="shared" si="220"/>
        <v>41284 - 0 - PM</v>
      </c>
      <c r="AY53" s="69" t="str">
        <f t="shared" si="221"/>
        <v>41284 - 0 - EVENING</v>
      </c>
      <c r="AZ53" s="69" t="str">
        <f t="shared" si="222"/>
        <v xml:space="preserve">41284 - 0 - </v>
      </c>
      <c r="BA53" s="70">
        <f>VLOOKUP(E53,'Répartition salles'!$C:$R,10,FALSE)</f>
        <v>0</v>
      </c>
      <c r="BB53" s="69" t="str">
        <f t="shared" si="223"/>
        <v xml:space="preserve">41284 - 0 - </v>
      </c>
      <c r="BC53" s="69" t="str">
        <f t="shared" si="224"/>
        <v>41284 - 0 - PM</v>
      </c>
      <c r="BD53" s="69" t="str">
        <f t="shared" si="225"/>
        <v>41284 - 0 - EVENING</v>
      </c>
      <c r="BE53" s="69" t="str">
        <f t="shared" si="226"/>
        <v xml:space="preserve">41284 - 0 - </v>
      </c>
      <c r="BF53" s="70">
        <f>VLOOKUP(E53,'Répartition salles'!$C:$R,11,FALSE)</f>
        <v>0</v>
      </c>
      <c r="BG53" s="69" t="str">
        <f t="shared" si="227"/>
        <v xml:space="preserve">41284 - 0 - </v>
      </c>
      <c r="BH53" s="69" t="str">
        <f t="shared" si="228"/>
        <v>41284 - 0 - PM</v>
      </c>
      <c r="BI53" s="69" t="str">
        <f t="shared" si="229"/>
        <v>41284 - 0 - EVENING</v>
      </c>
      <c r="BJ53" s="69" t="str">
        <f t="shared" si="230"/>
        <v xml:space="preserve">41284 - 0 - </v>
      </c>
      <c r="BK53" s="70">
        <f>VLOOKUP(E53,'Répartition salles'!$C:$R,12,FALSE)</f>
        <v>0</v>
      </c>
      <c r="BL53" s="69" t="str">
        <f t="shared" si="231"/>
        <v xml:space="preserve">41284 - 0 - </v>
      </c>
      <c r="BM53" s="69" t="str">
        <f t="shared" si="232"/>
        <v>41284 - 0 - PM</v>
      </c>
      <c r="BN53" s="69" t="str">
        <f t="shared" si="233"/>
        <v>41284 - 0 - EVENING</v>
      </c>
      <c r="BO53" s="69" t="str">
        <f t="shared" si="234"/>
        <v xml:space="preserve">41284 - 0 - </v>
      </c>
      <c r="BP53" s="70">
        <f>VLOOKUP(E53,'Répartition salles'!$C:$R,13,FALSE)</f>
        <v>0</v>
      </c>
      <c r="BQ53" s="69" t="str">
        <f t="shared" si="235"/>
        <v xml:space="preserve">41284 - 0 - </v>
      </c>
      <c r="BR53" s="69" t="str">
        <f t="shared" si="236"/>
        <v>41284 - 0 - PM</v>
      </c>
      <c r="BS53" s="69" t="str">
        <f t="shared" si="237"/>
        <v>41284 - 0 - EVENING</v>
      </c>
      <c r="BT53" s="69" t="str">
        <f t="shared" si="238"/>
        <v xml:space="preserve">41284 - 0 - </v>
      </c>
      <c r="BU53" s="70">
        <f>VLOOKUP(E53,'Répartition salles'!$C:$R,14,FALSE)</f>
        <v>0</v>
      </c>
      <c r="BV53" s="69" t="str">
        <f t="shared" si="239"/>
        <v xml:space="preserve">41284 - 0 - </v>
      </c>
      <c r="BW53" s="69" t="str">
        <f t="shared" si="240"/>
        <v>41284 - 0 - PM</v>
      </c>
      <c r="BX53" s="69" t="str">
        <f t="shared" si="241"/>
        <v>41284 - 0 - EVENING</v>
      </c>
      <c r="BY53" s="69" t="str">
        <f t="shared" si="242"/>
        <v xml:space="preserve">41284 - 0 - </v>
      </c>
      <c r="BZ53" s="70">
        <f>VLOOKUP(E53,'Répartition salles'!$C:$R,15,FALSE)</f>
        <v>0</v>
      </c>
      <c r="CA53" s="69" t="str">
        <f t="shared" si="243"/>
        <v xml:space="preserve">41284 - 0 - </v>
      </c>
      <c r="CB53" s="69" t="str">
        <f t="shared" si="244"/>
        <v>41284 - 0 - PM</v>
      </c>
      <c r="CC53" s="69" t="str">
        <f t="shared" si="245"/>
        <v>41284 - 0 - EVENING</v>
      </c>
      <c r="CD53" s="69" t="str">
        <f t="shared" si="246"/>
        <v xml:space="preserve">41284 - 0 - </v>
      </c>
      <c r="CE53" s="70">
        <f>VLOOKUP(E53,'Répartition salles'!$C:$R,16,FALSE)</f>
        <v>0</v>
      </c>
      <c r="CF53" s="69" t="str">
        <f t="shared" si="247"/>
        <v xml:space="preserve">41284 - 0 - </v>
      </c>
      <c r="CG53" s="69" t="str">
        <f t="shared" si="248"/>
        <v>41284 - 0 - PM</v>
      </c>
      <c r="CH53" s="69" t="str">
        <f t="shared" si="249"/>
        <v>41284 - 0 - EVENING</v>
      </c>
      <c r="CI53" s="69" t="str">
        <f t="shared" si="250"/>
        <v xml:space="preserve">41284 - 0 - </v>
      </c>
      <c r="CJ53" s="126" t="str">
        <f t="shared" si="251"/>
        <v>ACT</v>
      </c>
    </row>
    <row r="54" spans="1:88">
      <c r="A54" s="116">
        <v>1895974</v>
      </c>
      <c r="B54" s="116">
        <v>3130295</v>
      </c>
      <c r="C54" s="116" t="s">
        <v>21</v>
      </c>
      <c r="D54" s="117" t="s">
        <v>634</v>
      </c>
      <c r="E54" s="111" t="s">
        <v>201</v>
      </c>
      <c r="F54" s="112" t="s">
        <v>16</v>
      </c>
      <c r="G54" s="113">
        <v>0.375</v>
      </c>
      <c r="H54" s="113">
        <v>0.75</v>
      </c>
      <c r="I54" s="114">
        <v>41289</v>
      </c>
      <c r="J54" s="116" t="s">
        <v>8</v>
      </c>
      <c r="K54" s="116" t="s">
        <v>10</v>
      </c>
      <c r="L54" s="118" t="s">
        <v>12</v>
      </c>
      <c r="N54" s="42" t="str">
        <f t="shared" ref="N54:N58" si="252">IF($G54=N$8,"",IF(AND($G54&lt;$H54,N$7&lt;N$8,OR(AND($G54&gt;N$7,$G54&lt;=N$8),AND($H54&gt;N$7,$H54&lt;=N$8),AND($G54&lt;N$7,$H54&gt;N$8))),"AM",IF(AND($G54&lt;$H54,N$7&gt;N$8,OR(AND($G54&gt;N$7,$G54&lt;=N$8+1),AND($H54&gt;N$7,$H54&lt;=N$8+1),AND($G54&lt;N$7,$H54&gt;N$8+1))),"AM",IF(AND($G54&gt;$H54,N$7&lt;N$8,OR(AND($G54&gt;N$7,$G54&lt;=N$8),AND($H54+1&gt;N$7,$H54+1&lt;=N$8),AND($G54&lt;N$7,$H54+1&gt;N$8))),"AM",IF(AND($G54&gt;$H54,N$7&gt;N$8,OR(AND($G54&gt;N$7,$G54&lt;=N$8+1),AND($H54+1&gt;N$7,$H54+1&lt;=N$8+1),AND($G54&lt;N$7,$H54+1&gt;N$8+1))),"AM","")))))</f>
        <v>AM</v>
      </c>
      <c r="O54" s="42" t="str">
        <f t="shared" ref="O54:O58" si="253">IF($G54=O$8,"",IF(AND($G54&lt;$H54,O$7&lt;O$8,OR(AND($G54&gt;O$7,$G54&lt;=O$8),AND($H54&gt;O$7,$H54&lt;=O$8),AND($G54&lt;O$7,$H54&gt;O$8))),"PM",IF(AND($G54&lt;$H54,O$7&gt;O$8,OR(AND($G54&gt;O$7,$G54&lt;=O$8+1),AND($H54&gt;O$7,$H54&lt;=O$8+1),AND($G54&lt;O$7,$H54&gt;O$8+1))),"PM",IF(AND($G54&gt;$H54,O$7&lt;O$8,OR(AND($G54&gt;O$7,$G54&lt;=O$8),AND($H54+1&gt;O$7,$H54+1&lt;=O$8),AND($G54&lt;O$7,$H54+1&gt;O$8))),"PM",IF(AND($G54&gt;$H54,O$7&gt;O$8,OR(AND($G54&gt;O$7,$G54&lt;=O$8+1),AND($H54+1&gt;O$7,$H54+1&lt;=O$8+1),AND($G54&lt;O$7,$H54+1&gt;O$8+1))),"PM","")))))</f>
        <v>PM</v>
      </c>
      <c r="P54" s="42" t="str">
        <f t="shared" ref="P54:P58" si="254">IF($G54=P$8,"",IF(AND($G54&lt;$H54,P$7&lt;P$8,OR(AND($G54&gt;P$7,$G54&lt;=P$8),AND($H54&gt;P$7,$H54&lt;=P$8),AND($G54&lt;P$7,$H54&gt;P$8))),"EVENING",IF(AND($G54&lt;$H54,P$7&gt;P$8,OR(AND($G54&gt;P$7,$G54&lt;=P$8+1),AND($H54&gt;P$7,$H54&lt;=P$8+1),AND($G54&lt;P$7,$H54&gt;P$8+1))),"EVENING",IF(AND($G54&gt;$H54,P$7&lt;P$8,OR(AND($G54&gt;P$7,$G54&lt;=P$8),AND($H54+1&gt;P$7,$H54+1&lt;=P$8),AND($G54&lt;P$7,$H54+1&gt;P$8))),"EVENING",IF(AND($G54&gt;$H54,P$7&gt;P$8,OR(AND($G54&gt;P$7,$G54&lt;=P$8+1),AND($H54+1&gt;P$7,$H54+1&lt;=P$8+1),AND($G54&lt;P$7,$H54+1&gt;P$8+1))),"EVENING","")))))</f>
        <v/>
      </c>
      <c r="Q54" s="42" t="str">
        <f t="shared" ref="Q54:Q58" si="255">IF($G54=Q$8,"",IF(AND($G54&lt;$H54,Q$7&lt;Q$8,OR(AND($G54&gt;Q$7,$G54&lt;=Q$8),AND($H54&gt;Q$7,$H54&lt;=Q$8),AND($G54&lt;Q$7,$H54&gt;Q$8))),"NIGHT",IF(AND($G54&lt;$H54,Q$7&gt;Q$8,OR(AND($G54&gt;Q$7,$G54&lt;=Q$8+1),AND($H54&gt;Q$7,$H54&lt;=Q$8+1),AND($G54&lt;Q$7,$H54&gt;Q$8+1))),"NIGHT",IF(AND($G54&gt;$H54,Q$7&lt;Q$8,OR(AND($G54&gt;Q$7,$G54&lt;=Q$8),AND($H54+1&gt;Q$7,$H54+1&lt;=Q$8),AND($G54&lt;Q$7,$H54+1&gt;Q$8))),"NIGHT",IF(AND($G54&gt;$H54,Q$7&gt;Q$8,OR(AND($G54&gt;Q$7,$G54&lt;=Q$8+1),AND($H54+1&gt;Q$7,$H54+1&lt;=Q$8+1),AND($G54&lt;Q$7,$H54+1&gt;Q$8+1))),"NIGHT","")))))</f>
        <v/>
      </c>
      <c r="R54" s="42" t="str">
        <f t="shared" ref="R54:R58" si="256">TEXT(DAY(I54),"jjjj")</f>
        <v>dimanche</v>
      </c>
      <c r="S54" s="42">
        <f t="shared" ref="S54:S58" si="257">DAY(I54)</f>
        <v>15</v>
      </c>
      <c r="T54" s="42">
        <f t="shared" ref="T54:T58" si="258">MONTH(I54)</f>
        <v>1</v>
      </c>
      <c r="U54" s="42" t="str">
        <f t="shared" ref="U54:U58" si="259">IF(OR(R54="Samedi",R54="Dimanche"),"weekend","week")</f>
        <v>weekend</v>
      </c>
      <c r="V54" s="43" t="str">
        <f t="shared" ref="V54:V58" si="260">U54&amp;" - "&amp;E54</f>
        <v>weekend - La Seine A - Extensions (0)</v>
      </c>
      <c r="W54" s="43" t="str">
        <f t="shared" ref="W54:W58" si="261">T54&amp;" - "&amp;U54&amp;" - "&amp;E54&amp; " - "&amp;N54</f>
        <v>1 - weekend - La Seine A - Extensions (0) - AM</v>
      </c>
      <c r="X54" s="43" t="str">
        <f t="shared" ref="X54:X58" si="262">T54&amp;" - "&amp;U54&amp;" - "&amp;E54&amp; " - "&amp;O54</f>
        <v>1 - weekend - La Seine A - Extensions (0) - PM</v>
      </c>
      <c r="Y54" s="43" t="str">
        <f t="shared" ref="Y54:Y58" si="263">T54&amp;" - "&amp;U54&amp;" - "&amp;E54&amp; " - "&amp;P54</f>
        <v xml:space="preserve">1 - weekend - La Seine A - Extensions (0) - </v>
      </c>
      <c r="Z54" s="43" t="str">
        <f t="shared" ref="Z54:Z58" si="264">T54&amp;" - "&amp;U54&amp;" - "&amp;E54&amp;" - "&amp;Q54</f>
        <v xml:space="preserve">1 - weekend - La Seine A - Extensions (0) - </v>
      </c>
      <c r="AA54" s="43" t="str">
        <f t="shared" ref="AA54:AA58" si="265">I54&amp;" - "&amp;E54&amp;" - "&amp;N54</f>
        <v>41289 - La Seine A - Extensions (0) - AM</v>
      </c>
      <c r="AB54" s="43" t="str">
        <f t="shared" ref="AB54:AB58" si="266">I54&amp;" - "&amp;E54&amp;" - "&amp;O54</f>
        <v>41289 - La Seine A - Extensions (0) - PM</v>
      </c>
      <c r="AC54" s="43" t="str">
        <f t="shared" ref="AC54:AC58" si="267">I54&amp;" - "&amp;E54&amp;" - "&amp;P54</f>
        <v xml:space="preserve">41289 - La Seine A - Extensions (0) - </v>
      </c>
      <c r="AD54" s="43" t="str">
        <f t="shared" ref="AD54:AD58" si="268">I54&amp;" - "&amp;E54&amp;" - "&amp;Q54</f>
        <v xml:space="preserve">41289 - La Seine A - Extensions (0) - </v>
      </c>
      <c r="AE54" s="42" t="str">
        <f t="shared" ref="AE54:AE58" si="269">F54</f>
        <v>ACT</v>
      </c>
      <c r="AF54" s="11"/>
      <c r="AG54" s="70" t="str">
        <f>VLOOKUP(E54,'Répartition salles'!$C:$R,6,FALSE)</f>
        <v>Seine A</v>
      </c>
      <c r="AH54" s="69" t="str">
        <f t="shared" ref="AH54:AH58" si="270">I54&amp;" - "&amp;AG54&amp;" - "&amp;N54</f>
        <v>41289 - Seine A - AM</v>
      </c>
      <c r="AI54" s="69" t="str">
        <f t="shared" ref="AI54:AI58" si="271">I54&amp;" - "&amp;AG54&amp;" - "&amp;O54</f>
        <v>41289 - Seine A - PM</v>
      </c>
      <c r="AJ54" s="69" t="str">
        <f t="shared" ref="AJ54:AJ58" si="272">I54&amp;" - "&amp;AG54&amp;" - "&amp;P54</f>
        <v xml:space="preserve">41289 - Seine A - </v>
      </c>
      <c r="AK54" s="69" t="str">
        <f t="shared" ref="AK54:AK58" si="273">I54&amp;" - "&amp;AG54&amp;" - "&amp;Q54</f>
        <v xml:space="preserve">41289 - Seine A - </v>
      </c>
      <c r="AL54" s="70">
        <f>VLOOKUP(E54,'Répartition salles'!$C:$R,7,FALSE)</f>
        <v>0</v>
      </c>
      <c r="AM54" s="69" t="str">
        <f t="shared" ref="AM54:AM58" si="274">I54&amp;" - "&amp;AL54&amp;" - "&amp;N54</f>
        <v>41289 - 0 - AM</v>
      </c>
      <c r="AN54" s="69" t="str">
        <f t="shared" ref="AN54:AN58" si="275">I54&amp;" - "&amp;AL54&amp;" - "&amp;O54</f>
        <v>41289 - 0 - PM</v>
      </c>
      <c r="AO54" s="69" t="str">
        <f t="shared" ref="AO54:AO58" si="276">I54&amp;" - "&amp;AL54&amp;" - "&amp;P54</f>
        <v xml:space="preserve">41289 - 0 - </v>
      </c>
      <c r="AP54" s="69" t="str">
        <f t="shared" ref="AP54:AP58" si="277">I54&amp;" - "&amp;AL54&amp;" - "&amp;Q54</f>
        <v xml:space="preserve">41289 - 0 - </v>
      </c>
      <c r="AQ54" s="70">
        <f>VLOOKUP(E54,'Répartition salles'!$C:$R,8,FALSE)</f>
        <v>0</v>
      </c>
      <c r="AR54" s="69" t="str">
        <f t="shared" ref="AR54:AR58" si="278">I54&amp;" - "&amp;AQ54&amp;" - "&amp;N54</f>
        <v>41289 - 0 - AM</v>
      </c>
      <c r="AS54" s="69" t="str">
        <f t="shared" ref="AS54:AS58" si="279">I54&amp;" - "&amp;AQ54&amp;" - "&amp;O54</f>
        <v>41289 - 0 - PM</v>
      </c>
      <c r="AT54" s="69" t="str">
        <f t="shared" ref="AT54:AT58" si="280">I54&amp;" - "&amp;AQ54&amp;" - "&amp;P54</f>
        <v xml:space="preserve">41289 - 0 - </v>
      </c>
      <c r="AU54" s="69" t="str">
        <f t="shared" ref="AU54:AU58" si="281">I54&amp;" - "&amp;AQ54&amp;" - "&amp;Q54</f>
        <v xml:space="preserve">41289 - 0 - </v>
      </c>
      <c r="AV54" s="70">
        <f>VLOOKUP(E54,'Répartition salles'!$C:$R,9,FALSE)</f>
        <v>0</v>
      </c>
      <c r="AW54" s="69" t="str">
        <f t="shared" ref="AW54:AW58" si="282">I54&amp;" - "&amp;AV54&amp;" - "&amp;N54</f>
        <v>41289 - 0 - AM</v>
      </c>
      <c r="AX54" s="69" t="str">
        <f t="shared" ref="AX54:AX58" si="283">I54&amp;" - "&amp;AV54&amp;" - "&amp;O54</f>
        <v>41289 - 0 - PM</v>
      </c>
      <c r="AY54" s="69" t="str">
        <f t="shared" ref="AY54:AY58" si="284">I54&amp;" - "&amp;AV54&amp;" - "&amp;P54</f>
        <v xml:space="preserve">41289 - 0 - </v>
      </c>
      <c r="AZ54" s="69" t="str">
        <f t="shared" ref="AZ54:AZ58" si="285">I54&amp;" - "&amp;AV54&amp;" - "&amp;Q54</f>
        <v xml:space="preserve">41289 - 0 - </v>
      </c>
      <c r="BA54" s="70">
        <f>VLOOKUP(E54,'Répartition salles'!$C:$R,10,FALSE)</f>
        <v>0</v>
      </c>
      <c r="BB54" s="69" t="str">
        <f t="shared" ref="BB54:BB58" si="286">I54&amp;" - "&amp;BA54&amp;" - "&amp;N54</f>
        <v>41289 - 0 - AM</v>
      </c>
      <c r="BC54" s="69" t="str">
        <f t="shared" ref="BC54:BC58" si="287">I54&amp;" - "&amp;BA54&amp;" - "&amp;O54</f>
        <v>41289 - 0 - PM</v>
      </c>
      <c r="BD54" s="69" t="str">
        <f t="shared" ref="BD54:BD58" si="288">I54&amp;" - "&amp;BA54&amp;" - "&amp;P54</f>
        <v xml:space="preserve">41289 - 0 - </v>
      </c>
      <c r="BE54" s="69" t="str">
        <f t="shared" ref="BE54:BE58" si="289">I54&amp;" - "&amp;BA54&amp;" - "&amp;Q54</f>
        <v xml:space="preserve">41289 - 0 - </v>
      </c>
      <c r="BF54" s="70">
        <f>VLOOKUP(E54,'Répartition salles'!$C:$R,11,FALSE)</f>
        <v>0</v>
      </c>
      <c r="BG54" s="69" t="str">
        <f t="shared" ref="BG54:BG58" si="290">I54&amp;" - "&amp;BF54&amp;" - "&amp;N54</f>
        <v>41289 - 0 - AM</v>
      </c>
      <c r="BH54" s="69" t="str">
        <f t="shared" ref="BH54:BH58" si="291">I54&amp;" - "&amp;BF54&amp;" - "&amp;O54</f>
        <v>41289 - 0 - PM</v>
      </c>
      <c r="BI54" s="69" t="str">
        <f t="shared" ref="BI54:BI58" si="292">I54&amp;" - "&amp;BF54&amp;" - "&amp;P54</f>
        <v xml:space="preserve">41289 - 0 - </v>
      </c>
      <c r="BJ54" s="69" t="str">
        <f t="shared" ref="BJ54:BJ58" si="293">I54&amp;" - "&amp;BF54&amp;" - "&amp;Q54</f>
        <v xml:space="preserve">41289 - 0 - </v>
      </c>
      <c r="BK54" s="70">
        <f>VLOOKUP(E54,'Répartition salles'!$C:$R,12,FALSE)</f>
        <v>0</v>
      </c>
      <c r="BL54" s="69" t="str">
        <f t="shared" ref="BL54:BL58" si="294">I54&amp;" - "&amp;BK54&amp;" - "&amp;N54</f>
        <v>41289 - 0 - AM</v>
      </c>
      <c r="BM54" s="69" t="str">
        <f t="shared" ref="BM54:BM58" si="295">I54&amp;" - "&amp;BK54&amp;" - "&amp;O54</f>
        <v>41289 - 0 - PM</v>
      </c>
      <c r="BN54" s="69" t="str">
        <f t="shared" ref="BN54:BN58" si="296">I54&amp;" - "&amp;BK54&amp;" - "&amp;P54</f>
        <v xml:space="preserve">41289 - 0 - </v>
      </c>
      <c r="BO54" s="69" t="str">
        <f t="shared" ref="BO54:BO58" si="297">I54&amp;" - "&amp;BK54&amp;" - "&amp;Q54</f>
        <v xml:space="preserve">41289 - 0 - </v>
      </c>
      <c r="BP54" s="70">
        <f>VLOOKUP(E54,'Répartition salles'!$C:$R,13,FALSE)</f>
        <v>0</v>
      </c>
      <c r="BQ54" s="69" t="str">
        <f t="shared" ref="BQ54:BQ58" si="298">I54&amp;" - "&amp;BP54&amp;" - "&amp;N54</f>
        <v>41289 - 0 - AM</v>
      </c>
      <c r="BR54" s="69" t="str">
        <f t="shared" ref="BR54:BR58" si="299">I54&amp;" - "&amp;BP54&amp;" - "&amp;O54</f>
        <v>41289 - 0 - PM</v>
      </c>
      <c r="BS54" s="69" t="str">
        <f t="shared" ref="BS54:BS58" si="300">I54&amp;" - "&amp;BP54&amp;" - "&amp;P54</f>
        <v xml:space="preserve">41289 - 0 - </v>
      </c>
      <c r="BT54" s="69" t="str">
        <f t="shared" ref="BT54:BT58" si="301">I54&amp;" - "&amp;BP54&amp;" - "&amp;Q54</f>
        <v xml:space="preserve">41289 - 0 - </v>
      </c>
      <c r="BU54" s="70">
        <f>VLOOKUP(E54,'Répartition salles'!$C:$R,14,FALSE)</f>
        <v>0</v>
      </c>
      <c r="BV54" s="69" t="str">
        <f t="shared" ref="BV54:BV58" si="302">I54&amp;" - "&amp;BU54&amp;" - "&amp;N54</f>
        <v>41289 - 0 - AM</v>
      </c>
      <c r="BW54" s="69" t="str">
        <f t="shared" ref="BW54:BW58" si="303">I54&amp;" - "&amp;BU54&amp;" - "&amp;O54</f>
        <v>41289 - 0 - PM</v>
      </c>
      <c r="BX54" s="69" t="str">
        <f t="shared" ref="BX54:BX58" si="304">I54&amp;" - "&amp;BU54&amp;" - "&amp;P54</f>
        <v xml:space="preserve">41289 - 0 - </v>
      </c>
      <c r="BY54" s="69" t="str">
        <f t="shared" ref="BY54:BY58" si="305">I54&amp;" - "&amp;BU54&amp;" - "&amp;Q54</f>
        <v xml:space="preserve">41289 - 0 - </v>
      </c>
      <c r="BZ54" s="70">
        <f>VLOOKUP(E54,'Répartition salles'!$C:$R,15,FALSE)</f>
        <v>0</v>
      </c>
      <c r="CA54" s="69" t="str">
        <f t="shared" ref="CA54:CA58" si="306">I54&amp;" - "&amp;BZ54&amp;" - "&amp;N54</f>
        <v>41289 - 0 - AM</v>
      </c>
      <c r="CB54" s="69" t="str">
        <f t="shared" ref="CB54:CB58" si="307">I54&amp;" - "&amp;BZ54&amp;" - "&amp;O54</f>
        <v>41289 - 0 - PM</v>
      </c>
      <c r="CC54" s="69" t="str">
        <f t="shared" ref="CC54:CC58" si="308">I54&amp;" - "&amp;BZ54&amp;" - "&amp;P54</f>
        <v xml:space="preserve">41289 - 0 - </v>
      </c>
      <c r="CD54" s="69" t="str">
        <f t="shared" ref="CD54:CD58" si="309">I54&amp;" - "&amp;BZ54&amp;" - "&amp;Q54</f>
        <v xml:space="preserve">41289 - 0 - </v>
      </c>
      <c r="CE54" s="70">
        <f>VLOOKUP(E54,'Répartition salles'!$C:$R,16,FALSE)</f>
        <v>0</v>
      </c>
      <c r="CF54" s="69" t="str">
        <f t="shared" ref="CF54:CF58" si="310">I54&amp;" - "&amp;CE54&amp;" - "&amp;N54</f>
        <v>41289 - 0 - AM</v>
      </c>
      <c r="CG54" s="69" t="str">
        <f t="shared" ref="CG54:CG58" si="311">I54&amp;" - "&amp;CE54&amp;" - "&amp;O54</f>
        <v>41289 - 0 - PM</v>
      </c>
      <c r="CH54" s="69" t="str">
        <f t="shared" ref="CH54:CH58" si="312">I54&amp;" - "&amp;CE54&amp;" - "&amp;P54</f>
        <v xml:space="preserve">41289 - 0 - </v>
      </c>
      <c r="CI54" s="69" t="str">
        <f t="shared" ref="CI54:CI58" si="313">I54&amp;" - "&amp;CE54&amp;" - "&amp;Q54</f>
        <v xml:space="preserve">41289 - 0 - </v>
      </c>
      <c r="CJ54" s="126" t="str">
        <f t="shared" ref="CJ54:CJ58" si="314">F54</f>
        <v>ACT</v>
      </c>
    </row>
    <row r="55" spans="1:88">
      <c r="A55" s="116">
        <v>1895974</v>
      </c>
      <c r="B55" s="116">
        <v>3322749</v>
      </c>
      <c r="C55" s="116" t="s">
        <v>21</v>
      </c>
      <c r="D55" s="117" t="s">
        <v>635</v>
      </c>
      <c r="E55" s="111" t="s">
        <v>68</v>
      </c>
      <c r="F55" s="112" t="s">
        <v>16</v>
      </c>
      <c r="G55" s="113">
        <v>0.375</v>
      </c>
      <c r="H55" s="113">
        <v>0.83333333333333337</v>
      </c>
      <c r="I55" s="114">
        <v>41289</v>
      </c>
      <c r="J55" s="116" t="s">
        <v>8</v>
      </c>
      <c r="K55" s="116" t="s">
        <v>10</v>
      </c>
      <c r="L55" s="118" t="s">
        <v>12</v>
      </c>
      <c r="N55" s="42" t="str">
        <f t="shared" si="252"/>
        <v>AM</v>
      </c>
      <c r="O55" s="42" t="str">
        <f t="shared" si="253"/>
        <v>PM</v>
      </c>
      <c r="P55" s="42" t="str">
        <f t="shared" si="254"/>
        <v>EVENING</v>
      </c>
      <c r="Q55" s="42" t="str">
        <f t="shared" si="255"/>
        <v/>
      </c>
      <c r="R55" s="42" t="str">
        <f t="shared" si="256"/>
        <v>dimanche</v>
      </c>
      <c r="S55" s="42">
        <f t="shared" si="257"/>
        <v>15</v>
      </c>
      <c r="T55" s="42">
        <f t="shared" si="258"/>
        <v>1</v>
      </c>
      <c r="U55" s="42" t="str">
        <f t="shared" si="259"/>
        <v>weekend</v>
      </c>
      <c r="V55" s="43" t="str">
        <f t="shared" si="260"/>
        <v>weekend - La Seine C (0)</v>
      </c>
      <c r="W55" s="43" t="str">
        <f t="shared" si="261"/>
        <v>1 - weekend - La Seine C (0) - AM</v>
      </c>
      <c r="X55" s="43" t="str">
        <f t="shared" si="262"/>
        <v>1 - weekend - La Seine C (0) - PM</v>
      </c>
      <c r="Y55" s="43" t="str">
        <f t="shared" si="263"/>
        <v>1 - weekend - La Seine C (0) - EVENING</v>
      </c>
      <c r="Z55" s="43" t="str">
        <f t="shared" si="264"/>
        <v xml:space="preserve">1 - weekend - La Seine C (0) - </v>
      </c>
      <c r="AA55" s="43" t="str">
        <f t="shared" si="265"/>
        <v>41289 - La Seine C (0) - AM</v>
      </c>
      <c r="AB55" s="43" t="str">
        <f t="shared" si="266"/>
        <v>41289 - La Seine C (0) - PM</v>
      </c>
      <c r="AC55" s="43" t="str">
        <f t="shared" si="267"/>
        <v>41289 - La Seine C (0) - EVENING</v>
      </c>
      <c r="AD55" s="43" t="str">
        <f t="shared" si="268"/>
        <v xml:space="preserve">41289 - La Seine C (0) - </v>
      </c>
      <c r="AE55" s="42" t="str">
        <f t="shared" si="269"/>
        <v>ACT</v>
      </c>
      <c r="AF55" s="11"/>
      <c r="AG55" s="70" t="str">
        <f>VLOOKUP(E55,'Répartition salles'!$C:$R,6,FALSE)</f>
        <v>Seine C</v>
      </c>
      <c r="AH55" s="69" t="str">
        <f t="shared" si="270"/>
        <v>41289 - Seine C - AM</v>
      </c>
      <c r="AI55" s="69" t="str">
        <f t="shared" si="271"/>
        <v>41289 - Seine C - PM</v>
      </c>
      <c r="AJ55" s="69" t="str">
        <f t="shared" si="272"/>
        <v>41289 - Seine C - EVENING</v>
      </c>
      <c r="AK55" s="69" t="str">
        <f t="shared" si="273"/>
        <v xml:space="preserve">41289 - Seine C - </v>
      </c>
      <c r="AL55" s="70">
        <f>VLOOKUP(E55,'Répartition salles'!$C:$R,7,FALSE)</f>
        <v>0</v>
      </c>
      <c r="AM55" s="69" t="str">
        <f t="shared" si="274"/>
        <v>41289 - 0 - AM</v>
      </c>
      <c r="AN55" s="69" t="str">
        <f t="shared" si="275"/>
        <v>41289 - 0 - PM</v>
      </c>
      <c r="AO55" s="69" t="str">
        <f t="shared" si="276"/>
        <v>41289 - 0 - EVENING</v>
      </c>
      <c r="AP55" s="69" t="str">
        <f t="shared" si="277"/>
        <v xml:space="preserve">41289 - 0 - </v>
      </c>
      <c r="AQ55" s="70">
        <f>VLOOKUP(E55,'Répartition salles'!$C:$R,8,FALSE)</f>
        <v>0</v>
      </c>
      <c r="AR55" s="69" t="str">
        <f t="shared" si="278"/>
        <v>41289 - 0 - AM</v>
      </c>
      <c r="AS55" s="69" t="str">
        <f t="shared" si="279"/>
        <v>41289 - 0 - PM</v>
      </c>
      <c r="AT55" s="69" t="str">
        <f t="shared" si="280"/>
        <v>41289 - 0 - EVENING</v>
      </c>
      <c r="AU55" s="69" t="str">
        <f t="shared" si="281"/>
        <v xml:space="preserve">41289 - 0 - </v>
      </c>
      <c r="AV55" s="70">
        <f>VLOOKUP(E55,'Répartition salles'!$C:$R,9,FALSE)</f>
        <v>0</v>
      </c>
      <c r="AW55" s="69" t="str">
        <f t="shared" si="282"/>
        <v>41289 - 0 - AM</v>
      </c>
      <c r="AX55" s="69" t="str">
        <f t="shared" si="283"/>
        <v>41289 - 0 - PM</v>
      </c>
      <c r="AY55" s="69" t="str">
        <f t="shared" si="284"/>
        <v>41289 - 0 - EVENING</v>
      </c>
      <c r="AZ55" s="69" t="str">
        <f t="shared" si="285"/>
        <v xml:space="preserve">41289 - 0 - </v>
      </c>
      <c r="BA55" s="70">
        <f>VLOOKUP(E55,'Répartition salles'!$C:$R,10,FALSE)</f>
        <v>0</v>
      </c>
      <c r="BB55" s="69" t="str">
        <f t="shared" si="286"/>
        <v>41289 - 0 - AM</v>
      </c>
      <c r="BC55" s="69" t="str">
        <f t="shared" si="287"/>
        <v>41289 - 0 - PM</v>
      </c>
      <c r="BD55" s="69" t="str">
        <f t="shared" si="288"/>
        <v>41289 - 0 - EVENING</v>
      </c>
      <c r="BE55" s="69" t="str">
        <f t="shared" si="289"/>
        <v xml:space="preserve">41289 - 0 - </v>
      </c>
      <c r="BF55" s="70">
        <f>VLOOKUP(E55,'Répartition salles'!$C:$R,11,FALSE)</f>
        <v>0</v>
      </c>
      <c r="BG55" s="69" t="str">
        <f t="shared" si="290"/>
        <v>41289 - 0 - AM</v>
      </c>
      <c r="BH55" s="69" t="str">
        <f t="shared" si="291"/>
        <v>41289 - 0 - PM</v>
      </c>
      <c r="BI55" s="69" t="str">
        <f t="shared" si="292"/>
        <v>41289 - 0 - EVENING</v>
      </c>
      <c r="BJ55" s="69" t="str">
        <f t="shared" si="293"/>
        <v xml:space="preserve">41289 - 0 - </v>
      </c>
      <c r="BK55" s="70">
        <f>VLOOKUP(E55,'Répartition salles'!$C:$R,12,FALSE)</f>
        <v>0</v>
      </c>
      <c r="BL55" s="69" t="str">
        <f t="shared" si="294"/>
        <v>41289 - 0 - AM</v>
      </c>
      <c r="BM55" s="69" t="str">
        <f t="shared" si="295"/>
        <v>41289 - 0 - PM</v>
      </c>
      <c r="BN55" s="69" t="str">
        <f t="shared" si="296"/>
        <v>41289 - 0 - EVENING</v>
      </c>
      <c r="BO55" s="69" t="str">
        <f t="shared" si="297"/>
        <v xml:space="preserve">41289 - 0 - </v>
      </c>
      <c r="BP55" s="70">
        <f>VLOOKUP(E55,'Répartition salles'!$C:$R,13,FALSE)</f>
        <v>0</v>
      </c>
      <c r="BQ55" s="69" t="str">
        <f t="shared" si="298"/>
        <v>41289 - 0 - AM</v>
      </c>
      <c r="BR55" s="69" t="str">
        <f t="shared" si="299"/>
        <v>41289 - 0 - PM</v>
      </c>
      <c r="BS55" s="69" t="str">
        <f t="shared" si="300"/>
        <v>41289 - 0 - EVENING</v>
      </c>
      <c r="BT55" s="69" t="str">
        <f t="shared" si="301"/>
        <v xml:space="preserve">41289 - 0 - </v>
      </c>
      <c r="BU55" s="70">
        <f>VLOOKUP(E55,'Répartition salles'!$C:$R,14,FALSE)</f>
        <v>0</v>
      </c>
      <c r="BV55" s="69" t="str">
        <f t="shared" si="302"/>
        <v>41289 - 0 - AM</v>
      </c>
      <c r="BW55" s="69" t="str">
        <f t="shared" si="303"/>
        <v>41289 - 0 - PM</v>
      </c>
      <c r="BX55" s="69" t="str">
        <f t="shared" si="304"/>
        <v>41289 - 0 - EVENING</v>
      </c>
      <c r="BY55" s="69" t="str">
        <f t="shared" si="305"/>
        <v xml:space="preserve">41289 - 0 - </v>
      </c>
      <c r="BZ55" s="70">
        <f>VLOOKUP(E55,'Répartition salles'!$C:$R,15,FALSE)</f>
        <v>0</v>
      </c>
      <c r="CA55" s="69" t="str">
        <f t="shared" si="306"/>
        <v>41289 - 0 - AM</v>
      </c>
      <c r="CB55" s="69" t="str">
        <f t="shared" si="307"/>
        <v>41289 - 0 - PM</v>
      </c>
      <c r="CC55" s="69" t="str">
        <f t="shared" si="308"/>
        <v>41289 - 0 - EVENING</v>
      </c>
      <c r="CD55" s="69" t="str">
        <f t="shared" si="309"/>
        <v xml:space="preserve">41289 - 0 - </v>
      </c>
      <c r="CE55" s="70">
        <f>VLOOKUP(E55,'Répartition salles'!$C:$R,16,FALSE)</f>
        <v>0</v>
      </c>
      <c r="CF55" s="69" t="str">
        <f t="shared" si="310"/>
        <v>41289 - 0 - AM</v>
      </c>
      <c r="CG55" s="69" t="str">
        <f t="shared" si="311"/>
        <v>41289 - 0 - PM</v>
      </c>
      <c r="CH55" s="69" t="str">
        <f t="shared" si="312"/>
        <v>41289 - 0 - EVENING</v>
      </c>
      <c r="CI55" s="69" t="str">
        <f t="shared" si="313"/>
        <v xml:space="preserve">41289 - 0 - </v>
      </c>
      <c r="CJ55" s="126" t="str">
        <f t="shared" si="314"/>
        <v>ACT</v>
      </c>
    </row>
    <row r="56" spans="1:88">
      <c r="A56" s="116">
        <v>1895974</v>
      </c>
      <c r="B56" s="116">
        <v>3322794</v>
      </c>
      <c r="C56" s="116" t="s">
        <v>21</v>
      </c>
      <c r="D56" s="117" t="s">
        <v>214</v>
      </c>
      <c r="E56" s="137" t="s">
        <v>169</v>
      </c>
      <c r="F56" s="112" t="s">
        <v>16</v>
      </c>
      <c r="G56" s="113">
        <v>0.33333333333333331</v>
      </c>
      <c r="H56" s="113">
        <v>0.75</v>
      </c>
      <c r="I56" s="114">
        <v>41289</v>
      </c>
      <c r="J56" s="116" t="s">
        <v>8</v>
      </c>
      <c r="K56" s="116" t="s">
        <v>10</v>
      </c>
      <c r="L56" s="118" t="s">
        <v>12</v>
      </c>
      <c r="N56" s="42" t="str">
        <f t="shared" si="252"/>
        <v>AM</v>
      </c>
      <c r="O56" s="42" t="str">
        <f t="shared" si="253"/>
        <v>PM</v>
      </c>
      <c r="P56" s="42" t="str">
        <f t="shared" si="254"/>
        <v/>
      </c>
      <c r="Q56" s="42" t="str">
        <f t="shared" si="255"/>
        <v/>
      </c>
      <c r="R56" s="42" t="str">
        <f t="shared" si="256"/>
        <v>dimanche</v>
      </c>
      <c r="S56" s="42">
        <f t="shared" si="257"/>
        <v>15</v>
      </c>
      <c r="T56" s="42">
        <f t="shared" si="258"/>
        <v>1</v>
      </c>
      <c r="U56" s="42" t="str">
        <f t="shared" si="259"/>
        <v>weekend</v>
      </c>
      <c r="V56" s="43" t="str">
        <f t="shared" si="260"/>
        <v>weekend - Le Pont des Arts A &amp; B (0)</v>
      </c>
      <c r="W56" s="43" t="str">
        <f t="shared" si="261"/>
        <v>1 - weekend - Le Pont des Arts A &amp; B (0) - AM</v>
      </c>
      <c r="X56" s="43" t="str">
        <f t="shared" si="262"/>
        <v>1 - weekend - Le Pont des Arts A &amp; B (0) - PM</v>
      </c>
      <c r="Y56" s="43" t="str">
        <f t="shared" si="263"/>
        <v xml:space="preserve">1 - weekend - Le Pont des Arts A &amp; B (0) - </v>
      </c>
      <c r="Z56" s="43" t="str">
        <f t="shared" si="264"/>
        <v xml:space="preserve">1 - weekend - Le Pont des Arts A &amp; B (0) - </v>
      </c>
      <c r="AA56" s="43" t="str">
        <f t="shared" si="265"/>
        <v>41289 - Le Pont des Arts A &amp; B (0) - AM</v>
      </c>
      <c r="AB56" s="43" t="str">
        <f t="shared" si="266"/>
        <v>41289 - Le Pont des Arts A &amp; B (0) - PM</v>
      </c>
      <c r="AC56" s="43" t="str">
        <f t="shared" si="267"/>
        <v xml:space="preserve">41289 - Le Pont des Arts A &amp; B (0) - </v>
      </c>
      <c r="AD56" s="43" t="str">
        <f t="shared" si="268"/>
        <v xml:space="preserve">41289 - Le Pont des Arts A &amp; B (0) - </v>
      </c>
      <c r="AE56" s="42" t="str">
        <f t="shared" si="269"/>
        <v>ACT</v>
      </c>
      <c r="AF56" s="11"/>
      <c r="AG56" s="70" t="str">
        <f>VLOOKUP(E56,'Répartition salles'!$C:$R,6,FALSE)</f>
        <v>Pont des Arts A</v>
      </c>
      <c r="AH56" s="69" t="str">
        <f t="shared" si="270"/>
        <v>41289 - Pont des Arts A - AM</v>
      </c>
      <c r="AI56" s="69" t="str">
        <f t="shared" si="271"/>
        <v>41289 - Pont des Arts A - PM</v>
      </c>
      <c r="AJ56" s="69" t="str">
        <f t="shared" si="272"/>
        <v xml:space="preserve">41289 - Pont des Arts A - </v>
      </c>
      <c r="AK56" s="69" t="str">
        <f t="shared" si="273"/>
        <v xml:space="preserve">41289 - Pont des Arts A - </v>
      </c>
      <c r="AL56" s="70" t="str">
        <f>VLOOKUP(E56,'Répartition salles'!$C:$R,7,FALSE)</f>
        <v>Pont des Arts B</v>
      </c>
      <c r="AM56" s="69" t="str">
        <f t="shared" si="274"/>
        <v>41289 - Pont des Arts B - AM</v>
      </c>
      <c r="AN56" s="69" t="str">
        <f t="shared" si="275"/>
        <v>41289 - Pont des Arts B - PM</v>
      </c>
      <c r="AO56" s="69" t="str">
        <f t="shared" si="276"/>
        <v xml:space="preserve">41289 - Pont des Arts B - </v>
      </c>
      <c r="AP56" s="69" t="str">
        <f t="shared" si="277"/>
        <v xml:space="preserve">41289 - Pont des Arts B - </v>
      </c>
      <c r="AQ56" s="70">
        <f>VLOOKUP(E56,'Répartition salles'!$C:$R,8,FALSE)</f>
        <v>0</v>
      </c>
      <c r="AR56" s="69" t="str">
        <f t="shared" si="278"/>
        <v>41289 - 0 - AM</v>
      </c>
      <c r="AS56" s="69" t="str">
        <f t="shared" si="279"/>
        <v>41289 - 0 - PM</v>
      </c>
      <c r="AT56" s="69" t="str">
        <f t="shared" si="280"/>
        <v xml:space="preserve">41289 - 0 - </v>
      </c>
      <c r="AU56" s="69" t="str">
        <f t="shared" si="281"/>
        <v xml:space="preserve">41289 - 0 - </v>
      </c>
      <c r="AV56" s="70">
        <f>VLOOKUP(E56,'Répartition salles'!$C:$R,9,FALSE)</f>
        <v>0</v>
      </c>
      <c r="AW56" s="69" t="str">
        <f t="shared" si="282"/>
        <v>41289 - 0 - AM</v>
      </c>
      <c r="AX56" s="69" t="str">
        <f t="shared" si="283"/>
        <v>41289 - 0 - PM</v>
      </c>
      <c r="AY56" s="69" t="str">
        <f t="shared" si="284"/>
        <v xml:space="preserve">41289 - 0 - </v>
      </c>
      <c r="AZ56" s="69" t="str">
        <f t="shared" si="285"/>
        <v xml:space="preserve">41289 - 0 - </v>
      </c>
      <c r="BA56" s="70">
        <f>VLOOKUP(E56,'Répartition salles'!$C:$R,10,FALSE)</f>
        <v>0</v>
      </c>
      <c r="BB56" s="69" t="str">
        <f t="shared" si="286"/>
        <v>41289 - 0 - AM</v>
      </c>
      <c r="BC56" s="69" t="str">
        <f t="shared" si="287"/>
        <v>41289 - 0 - PM</v>
      </c>
      <c r="BD56" s="69" t="str">
        <f t="shared" si="288"/>
        <v xml:space="preserve">41289 - 0 - </v>
      </c>
      <c r="BE56" s="69" t="str">
        <f t="shared" si="289"/>
        <v xml:space="preserve">41289 - 0 - </v>
      </c>
      <c r="BF56" s="70">
        <f>VLOOKUP(E56,'Répartition salles'!$C:$R,11,FALSE)</f>
        <v>0</v>
      </c>
      <c r="BG56" s="69" t="str">
        <f t="shared" si="290"/>
        <v>41289 - 0 - AM</v>
      </c>
      <c r="BH56" s="69" t="str">
        <f t="shared" si="291"/>
        <v>41289 - 0 - PM</v>
      </c>
      <c r="BI56" s="69" t="str">
        <f t="shared" si="292"/>
        <v xml:space="preserve">41289 - 0 - </v>
      </c>
      <c r="BJ56" s="69" t="str">
        <f t="shared" si="293"/>
        <v xml:space="preserve">41289 - 0 - </v>
      </c>
      <c r="BK56" s="70">
        <f>VLOOKUP(E56,'Répartition salles'!$C:$R,12,FALSE)</f>
        <v>0</v>
      </c>
      <c r="BL56" s="69" t="str">
        <f t="shared" si="294"/>
        <v>41289 - 0 - AM</v>
      </c>
      <c r="BM56" s="69" t="str">
        <f t="shared" si="295"/>
        <v>41289 - 0 - PM</v>
      </c>
      <c r="BN56" s="69" t="str">
        <f t="shared" si="296"/>
        <v xml:space="preserve">41289 - 0 - </v>
      </c>
      <c r="BO56" s="69" t="str">
        <f t="shared" si="297"/>
        <v xml:space="preserve">41289 - 0 - </v>
      </c>
      <c r="BP56" s="70">
        <f>VLOOKUP(E56,'Répartition salles'!$C:$R,13,FALSE)</f>
        <v>0</v>
      </c>
      <c r="BQ56" s="69" t="str">
        <f t="shared" si="298"/>
        <v>41289 - 0 - AM</v>
      </c>
      <c r="BR56" s="69" t="str">
        <f t="shared" si="299"/>
        <v>41289 - 0 - PM</v>
      </c>
      <c r="BS56" s="69" t="str">
        <f t="shared" si="300"/>
        <v xml:space="preserve">41289 - 0 - </v>
      </c>
      <c r="BT56" s="69" t="str">
        <f t="shared" si="301"/>
        <v xml:space="preserve">41289 - 0 - </v>
      </c>
      <c r="BU56" s="70">
        <f>VLOOKUP(E56,'Répartition salles'!$C:$R,14,FALSE)</f>
        <v>0</v>
      </c>
      <c r="BV56" s="69" t="str">
        <f t="shared" si="302"/>
        <v>41289 - 0 - AM</v>
      </c>
      <c r="BW56" s="69" t="str">
        <f t="shared" si="303"/>
        <v>41289 - 0 - PM</v>
      </c>
      <c r="BX56" s="69" t="str">
        <f t="shared" si="304"/>
        <v xml:space="preserve">41289 - 0 - </v>
      </c>
      <c r="BY56" s="69" t="str">
        <f t="shared" si="305"/>
        <v xml:space="preserve">41289 - 0 - </v>
      </c>
      <c r="BZ56" s="70">
        <f>VLOOKUP(E56,'Répartition salles'!$C:$R,15,FALSE)</f>
        <v>0</v>
      </c>
      <c r="CA56" s="69" t="str">
        <f t="shared" si="306"/>
        <v>41289 - 0 - AM</v>
      </c>
      <c r="CB56" s="69" t="str">
        <f t="shared" si="307"/>
        <v>41289 - 0 - PM</v>
      </c>
      <c r="CC56" s="69" t="str">
        <f t="shared" si="308"/>
        <v xml:space="preserve">41289 - 0 - </v>
      </c>
      <c r="CD56" s="69" t="str">
        <f t="shared" si="309"/>
        <v xml:space="preserve">41289 - 0 - </v>
      </c>
      <c r="CE56" s="70">
        <f>VLOOKUP(E56,'Répartition salles'!$C:$R,16,FALSE)</f>
        <v>0</v>
      </c>
      <c r="CF56" s="69" t="str">
        <f t="shared" si="310"/>
        <v>41289 - 0 - AM</v>
      </c>
      <c r="CG56" s="69" t="str">
        <f t="shared" si="311"/>
        <v>41289 - 0 - PM</v>
      </c>
      <c r="CH56" s="69" t="str">
        <f t="shared" si="312"/>
        <v xml:space="preserve">41289 - 0 - </v>
      </c>
      <c r="CI56" s="69" t="str">
        <f t="shared" si="313"/>
        <v xml:space="preserve">41289 - 0 - </v>
      </c>
      <c r="CJ56" s="126" t="str">
        <f t="shared" si="314"/>
        <v>ACT</v>
      </c>
    </row>
    <row r="57" spans="1:88">
      <c r="A57" s="116">
        <v>1895974</v>
      </c>
      <c r="B57" s="116">
        <v>2743250</v>
      </c>
      <c r="C57" s="116" t="s">
        <v>21</v>
      </c>
      <c r="D57" s="117" t="s">
        <v>636</v>
      </c>
      <c r="E57" s="111" t="s">
        <v>53</v>
      </c>
      <c r="F57" s="112" t="s">
        <v>16</v>
      </c>
      <c r="G57" s="113">
        <v>0.25</v>
      </c>
      <c r="H57" s="113">
        <v>4.1666666666666664E-2</v>
      </c>
      <c r="I57" s="114">
        <v>41289</v>
      </c>
      <c r="J57" s="116" t="s">
        <v>8</v>
      </c>
      <c r="K57" s="116" t="s">
        <v>10</v>
      </c>
      <c r="L57" s="118" t="s">
        <v>12</v>
      </c>
      <c r="N57" s="42" t="str">
        <f t="shared" si="252"/>
        <v>AM</v>
      </c>
      <c r="O57" s="42" t="str">
        <f t="shared" si="253"/>
        <v>PM</v>
      </c>
      <c r="P57" s="42" t="str">
        <f t="shared" si="254"/>
        <v>EVENING</v>
      </c>
      <c r="Q57" s="42" t="str">
        <f t="shared" si="255"/>
        <v/>
      </c>
      <c r="R57" s="42" t="str">
        <f t="shared" si="256"/>
        <v>dimanche</v>
      </c>
      <c r="S57" s="42">
        <f t="shared" si="257"/>
        <v>15</v>
      </c>
      <c r="T57" s="42">
        <f t="shared" si="258"/>
        <v>1</v>
      </c>
      <c r="U57" s="42" t="str">
        <f t="shared" si="259"/>
        <v>weekend</v>
      </c>
      <c r="V57" s="43" t="str">
        <f t="shared" si="260"/>
        <v>weekend - La Seine (0)</v>
      </c>
      <c r="W57" s="43" t="str">
        <f t="shared" si="261"/>
        <v>1 - weekend - La Seine (0) - AM</v>
      </c>
      <c r="X57" s="43" t="str">
        <f t="shared" si="262"/>
        <v>1 - weekend - La Seine (0) - PM</v>
      </c>
      <c r="Y57" s="43" t="str">
        <f t="shared" si="263"/>
        <v>1 - weekend - La Seine (0) - EVENING</v>
      </c>
      <c r="Z57" s="43" t="str">
        <f t="shared" si="264"/>
        <v xml:space="preserve">1 - weekend - La Seine (0) - </v>
      </c>
      <c r="AA57" s="43" t="str">
        <f t="shared" si="265"/>
        <v>41289 - La Seine (0) - AM</v>
      </c>
      <c r="AB57" s="43" t="str">
        <f t="shared" si="266"/>
        <v>41289 - La Seine (0) - PM</v>
      </c>
      <c r="AC57" s="43" t="str">
        <f t="shared" si="267"/>
        <v>41289 - La Seine (0) - EVENING</v>
      </c>
      <c r="AD57" s="43" t="str">
        <f t="shared" si="268"/>
        <v xml:space="preserve">41289 - La Seine (0) - </v>
      </c>
      <c r="AE57" s="42" t="str">
        <f t="shared" si="269"/>
        <v>ACT</v>
      </c>
      <c r="AF57" s="11"/>
      <c r="AG57" s="70" t="str">
        <f>VLOOKUP(E57,'Répartition salles'!$C:$R,6,FALSE)</f>
        <v>Seine A</v>
      </c>
      <c r="AH57" s="69" t="str">
        <f t="shared" si="270"/>
        <v>41289 - Seine A - AM</v>
      </c>
      <c r="AI57" s="69" t="str">
        <f t="shared" si="271"/>
        <v>41289 - Seine A - PM</v>
      </c>
      <c r="AJ57" s="69" t="str">
        <f t="shared" si="272"/>
        <v>41289 - Seine A - EVENING</v>
      </c>
      <c r="AK57" s="69" t="str">
        <f t="shared" si="273"/>
        <v xml:space="preserve">41289 - Seine A - </v>
      </c>
      <c r="AL57" s="70" t="str">
        <f>VLOOKUP(E57,'Répartition salles'!$C:$R,7,FALSE)</f>
        <v>Seine B</v>
      </c>
      <c r="AM57" s="69" t="str">
        <f t="shared" si="274"/>
        <v>41289 - Seine B - AM</v>
      </c>
      <c r="AN57" s="69" t="str">
        <f t="shared" si="275"/>
        <v>41289 - Seine B - PM</v>
      </c>
      <c r="AO57" s="69" t="str">
        <f t="shared" si="276"/>
        <v>41289 - Seine B - EVENING</v>
      </c>
      <c r="AP57" s="69" t="str">
        <f t="shared" si="277"/>
        <v xml:space="preserve">41289 - Seine B - </v>
      </c>
      <c r="AQ57" s="70" t="str">
        <f>VLOOKUP(E57,'Répartition salles'!$C:$R,8,FALSE)</f>
        <v>Seine C</v>
      </c>
      <c r="AR57" s="69" t="str">
        <f t="shared" si="278"/>
        <v>41289 - Seine C - AM</v>
      </c>
      <c r="AS57" s="69" t="str">
        <f t="shared" si="279"/>
        <v>41289 - Seine C - PM</v>
      </c>
      <c r="AT57" s="69" t="str">
        <f t="shared" si="280"/>
        <v>41289 - Seine C - EVENING</v>
      </c>
      <c r="AU57" s="69" t="str">
        <f t="shared" si="281"/>
        <v xml:space="preserve">41289 - Seine C - </v>
      </c>
      <c r="AV57" s="70">
        <f>VLOOKUP(E57,'Répartition salles'!$C:$R,9,FALSE)</f>
        <v>0</v>
      </c>
      <c r="AW57" s="69" t="str">
        <f t="shared" si="282"/>
        <v>41289 - 0 - AM</v>
      </c>
      <c r="AX57" s="69" t="str">
        <f t="shared" si="283"/>
        <v>41289 - 0 - PM</v>
      </c>
      <c r="AY57" s="69" t="str">
        <f t="shared" si="284"/>
        <v>41289 - 0 - EVENING</v>
      </c>
      <c r="AZ57" s="69" t="str">
        <f t="shared" si="285"/>
        <v xml:space="preserve">41289 - 0 - </v>
      </c>
      <c r="BA57" s="70">
        <f>VLOOKUP(E57,'Répartition salles'!$C:$R,10,FALSE)</f>
        <v>0</v>
      </c>
      <c r="BB57" s="69" t="str">
        <f t="shared" si="286"/>
        <v>41289 - 0 - AM</v>
      </c>
      <c r="BC57" s="69" t="str">
        <f t="shared" si="287"/>
        <v>41289 - 0 - PM</v>
      </c>
      <c r="BD57" s="69" t="str">
        <f t="shared" si="288"/>
        <v>41289 - 0 - EVENING</v>
      </c>
      <c r="BE57" s="69" t="str">
        <f t="shared" si="289"/>
        <v xml:space="preserve">41289 - 0 - </v>
      </c>
      <c r="BF57" s="70">
        <f>VLOOKUP(E57,'Répartition salles'!$C:$R,11,FALSE)</f>
        <v>0</v>
      </c>
      <c r="BG57" s="69" t="str">
        <f t="shared" si="290"/>
        <v>41289 - 0 - AM</v>
      </c>
      <c r="BH57" s="69" t="str">
        <f t="shared" si="291"/>
        <v>41289 - 0 - PM</v>
      </c>
      <c r="BI57" s="69" t="str">
        <f t="shared" si="292"/>
        <v>41289 - 0 - EVENING</v>
      </c>
      <c r="BJ57" s="69" t="str">
        <f t="shared" si="293"/>
        <v xml:space="preserve">41289 - 0 - </v>
      </c>
      <c r="BK57" s="70">
        <f>VLOOKUP(E57,'Répartition salles'!$C:$R,12,FALSE)</f>
        <v>0</v>
      </c>
      <c r="BL57" s="69" t="str">
        <f t="shared" si="294"/>
        <v>41289 - 0 - AM</v>
      </c>
      <c r="BM57" s="69" t="str">
        <f t="shared" si="295"/>
        <v>41289 - 0 - PM</v>
      </c>
      <c r="BN57" s="69" t="str">
        <f t="shared" si="296"/>
        <v>41289 - 0 - EVENING</v>
      </c>
      <c r="BO57" s="69" t="str">
        <f t="shared" si="297"/>
        <v xml:space="preserve">41289 - 0 - </v>
      </c>
      <c r="BP57" s="70">
        <f>VLOOKUP(E57,'Répartition salles'!$C:$R,13,FALSE)</f>
        <v>0</v>
      </c>
      <c r="BQ57" s="69" t="str">
        <f t="shared" si="298"/>
        <v>41289 - 0 - AM</v>
      </c>
      <c r="BR57" s="69" t="str">
        <f t="shared" si="299"/>
        <v>41289 - 0 - PM</v>
      </c>
      <c r="BS57" s="69" t="str">
        <f t="shared" si="300"/>
        <v>41289 - 0 - EVENING</v>
      </c>
      <c r="BT57" s="69" t="str">
        <f t="shared" si="301"/>
        <v xml:space="preserve">41289 - 0 - </v>
      </c>
      <c r="BU57" s="70">
        <f>VLOOKUP(E57,'Répartition salles'!$C:$R,14,FALSE)</f>
        <v>0</v>
      </c>
      <c r="BV57" s="69" t="str">
        <f t="shared" si="302"/>
        <v>41289 - 0 - AM</v>
      </c>
      <c r="BW57" s="69" t="str">
        <f t="shared" si="303"/>
        <v>41289 - 0 - PM</v>
      </c>
      <c r="BX57" s="69" t="str">
        <f t="shared" si="304"/>
        <v>41289 - 0 - EVENING</v>
      </c>
      <c r="BY57" s="69" t="str">
        <f t="shared" si="305"/>
        <v xml:space="preserve">41289 - 0 - </v>
      </c>
      <c r="BZ57" s="70">
        <f>VLOOKUP(E57,'Répartition salles'!$C:$R,15,FALSE)</f>
        <v>0</v>
      </c>
      <c r="CA57" s="69" t="str">
        <f t="shared" si="306"/>
        <v>41289 - 0 - AM</v>
      </c>
      <c r="CB57" s="69" t="str">
        <f t="shared" si="307"/>
        <v>41289 - 0 - PM</v>
      </c>
      <c r="CC57" s="69" t="str">
        <f t="shared" si="308"/>
        <v>41289 - 0 - EVENING</v>
      </c>
      <c r="CD57" s="69" t="str">
        <f t="shared" si="309"/>
        <v xml:space="preserve">41289 - 0 - </v>
      </c>
      <c r="CE57" s="70">
        <f>VLOOKUP(E57,'Répartition salles'!$C:$R,16,FALSE)</f>
        <v>0</v>
      </c>
      <c r="CF57" s="69" t="str">
        <f t="shared" si="310"/>
        <v>41289 - 0 - AM</v>
      </c>
      <c r="CG57" s="69" t="str">
        <f t="shared" si="311"/>
        <v>41289 - 0 - PM</v>
      </c>
      <c r="CH57" s="69" t="str">
        <f t="shared" si="312"/>
        <v>41289 - 0 - EVENING</v>
      </c>
      <c r="CI57" s="69" t="str">
        <f t="shared" si="313"/>
        <v xml:space="preserve">41289 - 0 - </v>
      </c>
      <c r="CJ57" s="126" t="str">
        <f t="shared" si="314"/>
        <v>ACT</v>
      </c>
    </row>
    <row r="58" spans="1:88">
      <c r="A58" s="116">
        <v>1895974</v>
      </c>
      <c r="B58" s="116">
        <v>3322787</v>
      </c>
      <c r="C58" s="116" t="s">
        <v>21</v>
      </c>
      <c r="D58" s="117" t="s">
        <v>637</v>
      </c>
      <c r="E58" s="111" t="s">
        <v>183</v>
      </c>
      <c r="F58" s="112" t="s">
        <v>16</v>
      </c>
      <c r="G58" s="113">
        <v>0.375</v>
      </c>
      <c r="H58" s="113">
        <v>0.75</v>
      </c>
      <c r="I58" s="114">
        <v>41289</v>
      </c>
      <c r="J58" s="116" t="s">
        <v>8</v>
      </c>
      <c r="K58" s="116" t="s">
        <v>10</v>
      </c>
      <c r="L58" s="118" t="s">
        <v>12</v>
      </c>
      <c r="N58" s="42" t="str">
        <f t="shared" si="252"/>
        <v>AM</v>
      </c>
      <c r="O58" s="42" t="str">
        <f t="shared" si="253"/>
        <v>PM</v>
      </c>
      <c r="P58" s="42" t="str">
        <f t="shared" si="254"/>
        <v/>
      </c>
      <c r="Q58" s="42" t="str">
        <f t="shared" si="255"/>
        <v/>
      </c>
      <c r="R58" s="42" t="str">
        <f t="shared" si="256"/>
        <v>dimanche</v>
      </c>
      <c r="S58" s="42">
        <f t="shared" si="257"/>
        <v>15</v>
      </c>
      <c r="T58" s="42">
        <f t="shared" si="258"/>
        <v>1</v>
      </c>
      <c r="U58" s="42" t="str">
        <f t="shared" si="259"/>
        <v>weekend</v>
      </c>
      <c r="V58" s="43" t="str">
        <f t="shared" si="260"/>
        <v>weekend - La Seine B (0)</v>
      </c>
      <c r="W58" s="43" t="str">
        <f t="shared" si="261"/>
        <v>1 - weekend - La Seine B (0) - AM</v>
      </c>
      <c r="X58" s="43" t="str">
        <f t="shared" si="262"/>
        <v>1 - weekend - La Seine B (0) - PM</v>
      </c>
      <c r="Y58" s="43" t="str">
        <f t="shared" si="263"/>
        <v xml:space="preserve">1 - weekend - La Seine B (0) - </v>
      </c>
      <c r="Z58" s="43" t="str">
        <f t="shared" si="264"/>
        <v xml:space="preserve">1 - weekend - La Seine B (0) - </v>
      </c>
      <c r="AA58" s="43" t="str">
        <f t="shared" si="265"/>
        <v>41289 - La Seine B (0) - AM</v>
      </c>
      <c r="AB58" s="43" t="str">
        <f t="shared" si="266"/>
        <v>41289 - La Seine B (0) - PM</v>
      </c>
      <c r="AC58" s="43" t="str">
        <f t="shared" si="267"/>
        <v xml:space="preserve">41289 - La Seine B (0) - </v>
      </c>
      <c r="AD58" s="43" t="str">
        <f t="shared" si="268"/>
        <v xml:space="preserve">41289 - La Seine B (0) - </v>
      </c>
      <c r="AE58" s="42" t="str">
        <f t="shared" si="269"/>
        <v>ACT</v>
      </c>
      <c r="AF58" s="11"/>
      <c r="AG58" s="70" t="str">
        <f>VLOOKUP(E58,'Répartition salles'!$C:$R,6,FALSE)</f>
        <v>Seine B</v>
      </c>
      <c r="AH58" s="69" t="str">
        <f t="shared" si="270"/>
        <v>41289 - Seine B - AM</v>
      </c>
      <c r="AI58" s="69" t="str">
        <f t="shared" si="271"/>
        <v>41289 - Seine B - PM</v>
      </c>
      <c r="AJ58" s="69" t="str">
        <f t="shared" si="272"/>
        <v xml:space="preserve">41289 - Seine B - </v>
      </c>
      <c r="AK58" s="69" t="str">
        <f t="shared" si="273"/>
        <v xml:space="preserve">41289 - Seine B - </v>
      </c>
      <c r="AL58" s="70">
        <f>VLOOKUP(E58,'Répartition salles'!$C:$R,7,FALSE)</f>
        <v>0</v>
      </c>
      <c r="AM58" s="69" t="str">
        <f t="shared" si="274"/>
        <v>41289 - 0 - AM</v>
      </c>
      <c r="AN58" s="69" t="str">
        <f t="shared" si="275"/>
        <v>41289 - 0 - PM</v>
      </c>
      <c r="AO58" s="69" t="str">
        <f t="shared" si="276"/>
        <v xml:space="preserve">41289 - 0 - </v>
      </c>
      <c r="AP58" s="69" t="str">
        <f t="shared" si="277"/>
        <v xml:space="preserve">41289 - 0 - </v>
      </c>
      <c r="AQ58" s="70">
        <f>VLOOKUP(E58,'Répartition salles'!$C:$R,8,FALSE)</f>
        <v>0</v>
      </c>
      <c r="AR58" s="69" t="str">
        <f t="shared" si="278"/>
        <v>41289 - 0 - AM</v>
      </c>
      <c r="AS58" s="69" t="str">
        <f t="shared" si="279"/>
        <v>41289 - 0 - PM</v>
      </c>
      <c r="AT58" s="69" t="str">
        <f t="shared" si="280"/>
        <v xml:space="preserve">41289 - 0 - </v>
      </c>
      <c r="AU58" s="69" t="str">
        <f t="shared" si="281"/>
        <v xml:space="preserve">41289 - 0 - </v>
      </c>
      <c r="AV58" s="70">
        <f>VLOOKUP(E58,'Répartition salles'!$C:$R,9,FALSE)</f>
        <v>0</v>
      </c>
      <c r="AW58" s="69" t="str">
        <f t="shared" si="282"/>
        <v>41289 - 0 - AM</v>
      </c>
      <c r="AX58" s="69" t="str">
        <f t="shared" si="283"/>
        <v>41289 - 0 - PM</v>
      </c>
      <c r="AY58" s="69" t="str">
        <f t="shared" si="284"/>
        <v xml:space="preserve">41289 - 0 - </v>
      </c>
      <c r="AZ58" s="69" t="str">
        <f t="shared" si="285"/>
        <v xml:space="preserve">41289 - 0 - </v>
      </c>
      <c r="BA58" s="70">
        <f>VLOOKUP(E58,'Répartition salles'!$C:$R,10,FALSE)</f>
        <v>0</v>
      </c>
      <c r="BB58" s="69" t="str">
        <f t="shared" si="286"/>
        <v>41289 - 0 - AM</v>
      </c>
      <c r="BC58" s="69" t="str">
        <f t="shared" si="287"/>
        <v>41289 - 0 - PM</v>
      </c>
      <c r="BD58" s="69" t="str">
        <f t="shared" si="288"/>
        <v xml:space="preserve">41289 - 0 - </v>
      </c>
      <c r="BE58" s="69" t="str">
        <f t="shared" si="289"/>
        <v xml:space="preserve">41289 - 0 - </v>
      </c>
      <c r="BF58" s="70">
        <f>VLOOKUP(E58,'Répartition salles'!$C:$R,11,FALSE)</f>
        <v>0</v>
      </c>
      <c r="BG58" s="69" t="str">
        <f t="shared" si="290"/>
        <v>41289 - 0 - AM</v>
      </c>
      <c r="BH58" s="69" t="str">
        <f t="shared" si="291"/>
        <v>41289 - 0 - PM</v>
      </c>
      <c r="BI58" s="69" t="str">
        <f t="shared" si="292"/>
        <v xml:space="preserve">41289 - 0 - </v>
      </c>
      <c r="BJ58" s="69" t="str">
        <f t="shared" si="293"/>
        <v xml:space="preserve">41289 - 0 - </v>
      </c>
      <c r="BK58" s="70">
        <f>VLOOKUP(E58,'Répartition salles'!$C:$R,12,FALSE)</f>
        <v>0</v>
      </c>
      <c r="BL58" s="69" t="str">
        <f t="shared" si="294"/>
        <v>41289 - 0 - AM</v>
      </c>
      <c r="BM58" s="69" t="str">
        <f t="shared" si="295"/>
        <v>41289 - 0 - PM</v>
      </c>
      <c r="BN58" s="69" t="str">
        <f t="shared" si="296"/>
        <v xml:space="preserve">41289 - 0 - </v>
      </c>
      <c r="BO58" s="69" t="str">
        <f t="shared" si="297"/>
        <v xml:space="preserve">41289 - 0 - </v>
      </c>
      <c r="BP58" s="70">
        <f>VLOOKUP(E58,'Répartition salles'!$C:$R,13,FALSE)</f>
        <v>0</v>
      </c>
      <c r="BQ58" s="69" t="str">
        <f t="shared" si="298"/>
        <v>41289 - 0 - AM</v>
      </c>
      <c r="BR58" s="69" t="str">
        <f t="shared" si="299"/>
        <v>41289 - 0 - PM</v>
      </c>
      <c r="BS58" s="69" t="str">
        <f t="shared" si="300"/>
        <v xml:space="preserve">41289 - 0 - </v>
      </c>
      <c r="BT58" s="69" t="str">
        <f t="shared" si="301"/>
        <v xml:space="preserve">41289 - 0 - </v>
      </c>
      <c r="BU58" s="70">
        <f>VLOOKUP(E58,'Répartition salles'!$C:$R,14,FALSE)</f>
        <v>0</v>
      </c>
      <c r="BV58" s="69" t="str">
        <f t="shared" si="302"/>
        <v>41289 - 0 - AM</v>
      </c>
      <c r="BW58" s="69" t="str">
        <f t="shared" si="303"/>
        <v>41289 - 0 - PM</v>
      </c>
      <c r="BX58" s="69" t="str">
        <f t="shared" si="304"/>
        <v xml:space="preserve">41289 - 0 - </v>
      </c>
      <c r="BY58" s="69" t="str">
        <f t="shared" si="305"/>
        <v xml:space="preserve">41289 - 0 - </v>
      </c>
      <c r="BZ58" s="70">
        <f>VLOOKUP(E58,'Répartition salles'!$C:$R,15,FALSE)</f>
        <v>0</v>
      </c>
      <c r="CA58" s="69" t="str">
        <f t="shared" si="306"/>
        <v>41289 - 0 - AM</v>
      </c>
      <c r="CB58" s="69" t="str">
        <f t="shared" si="307"/>
        <v>41289 - 0 - PM</v>
      </c>
      <c r="CC58" s="69" t="str">
        <f t="shared" si="308"/>
        <v xml:space="preserve">41289 - 0 - </v>
      </c>
      <c r="CD58" s="69" t="str">
        <f t="shared" si="309"/>
        <v xml:space="preserve">41289 - 0 - </v>
      </c>
      <c r="CE58" s="70">
        <f>VLOOKUP(E58,'Répartition salles'!$C:$R,16,FALSE)</f>
        <v>0</v>
      </c>
      <c r="CF58" s="69" t="str">
        <f t="shared" si="310"/>
        <v>41289 - 0 - AM</v>
      </c>
      <c r="CG58" s="69" t="str">
        <f t="shared" si="311"/>
        <v>41289 - 0 - PM</v>
      </c>
      <c r="CH58" s="69" t="str">
        <f t="shared" si="312"/>
        <v xml:space="preserve">41289 - 0 - </v>
      </c>
      <c r="CI58" s="69" t="str">
        <f t="shared" si="313"/>
        <v xml:space="preserve">41289 - 0 - </v>
      </c>
      <c r="CJ58" s="126" t="str">
        <f t="shared" si="314"/>
        <v>ACT</v>
      </c>
    </row>
    <row r="59" spans="1:88">
      <c r="A59" s="116">
        <v>1895974</v>
      </c>
      <c r="B59" s="116">
        <v>3322760</v>
      </c>
      <c r="C59" s="116" t="s">
        <v>21</v>
      </c>
      <c r="D59" s="117" t="s">
        <v>638</v>
      </c>
      <c r="E59" s="111" t="s">
        <v>68</v>
      </c>
      <c r="F59" s="112" t="s">
        <v>16</v>
      </c>
      <c r="G59" s="113">
        <v>0.33333333333333331</v>
      </c>
      <c r="H59" s="113">
        <v>0.39583333333333331</v>
      </c>
      <c r="I59" s="114">
        <v>41290</v>
      </c>
      <c r="J59" s="116" t="s">
        <v>8</v>
      </c>
      <c r="K59" s="116" t="s">
        <v>10</v>
      </c>
      <c r="L59" s="118" t="s">
        <v>12</v>
      </c>
      <c r="N59" s="42" t="str">
        <f t="shared" ref="N59:N65" si="315">IF($G59=N$8,"",IF(AND($G59&lt;$H59,N$7&lt;N$8,OR(AND($G59&gt;N$7,$G59&lt;=N$8),AND($H59&gt;N$7,$H59&lt;=N$8),AND($G59&lt;N$7,$H59&gt;N$8))),"AM",IF(AND($G59&lt;$H59,N$7&gt;N$8,OR(AND($G59&gt;N$7,$G59&lt;=N$8+1),AND($H59&gt;N$7,$H59&lt;=N$8+1),AND($G59&lt;N$7,$H59&gt;N$8+1))),"AM",IF(AND($G59&gt;$H59,N$7&lt;N$8,OR(AND($G59&gt;N$7,$G59&lt;=N$8),AND($H59+1&gt;N$7,$H59+1&lt;=N$8),AND($G59&lt;N$7,$H59+1&gt;N$8))),"AM",IF(AND($G59&gt;$H59,N$7&gt;N$8,OR(AND($G59&gt;N$7,$G59&lt;=N$8+1),AND($H59+1&gt;N$7,$H59+1&lt;=N$8+1),AND($G59&lt;N$7,$H59+1&gt;N$8+1))),"AM","")))))</f>
        <v>AM</v>
      </c>
      <c r="O59" s="42" t="str">
        <f t="shared" ref="O59:O65" si="316">IF($G59=O$8,"",IF(AND($G59&lt;$H59,O$7&lt;O$8,OR(AND($G59&gt;O$7,$G59&lt;=O$8),AND($H59&gt;O$7,$H59&lt;=O$8),AND($G59&lt;O$7,$H59&gt;O$8))),"PM",IF(AND($G59&lt;$H59,O$7&gt;O$8,OR(AND($G59&gt;O$7,$G59&lt;=O$8+1),AND($H59&gt;O$7,$H59&lt;=O$8+1),AND($G59&lt;O$7,$H59&gt;O$8+1))),"PM",IF(AND($G59&gt;$H59,O$7&lt;O$8,OR(AND($G59&gt;O$7,$G59&lt;=O$8),AND($H59+1&gt;O$7,$H59+1&lt;=O$8),AND($G59&lt;O$7,$H59+1&gt;O$8))),"PM",IF(AND($G59&gt;$H59,O$7&gt;O$8,OR(AND($G59&gt;O$7,$G59&lt;=O$8+1),AND($H59+1&gt;O$7,$H59+1&lt;=O$8+1),AND($G59&lt;O$7,$H59+1&gt;O$8+1))),"PM","")))))</f>
        <v/>
      </c>
      <c r="P59" s="42" t="str">
        <f t="shared" ref="P59:P65" si="317">IF($G59=P$8,"",IF(AND($G59&lt;$H59,P$7&lt;P$8,OR(AND($G59&gt;P$7,$G59&lt;=P$8),AND($H59&gt;P$7,$H59&lt;=P$8),AND($G59&lt;P$7,$H59&gt;P$8))),"EVENING",IF(AND($G59&lt;$H59,P$7&gt;P$8,OR(AND($G59&gt;P$7,$G59&lt;=P$8+1),AND($H59&gt;P$7,$H59&lt;=P$8+1),AND($G59&lt;P$7,$H59&gt;P$8+1))),"EVENING",IF(AND($G59&gt;$H59,P$7&lt;P$8,OR(AND($G59&gt;P$7,$G59&lt;=P$8),AND($H59+1&gt;P$7,$H59+1&lt;=P$8),AND($G59&lt;P$7,$H59+1&gt;P$8))),"EVENING",IF(AND($G59&gt;$H59,P$7&gt;P$8,OR(AND($G59&gt;P$7,$G59&lt;=P$8+1),AND($H59+1&gt;P$7,$H59+1&lt;=P$8+1),AND($G59&lt;P$7,$H59+1&gt;P$8+1))),"EVENING","")))))</f>
        <v/>
      </c>
      <c r="Q59" s="42" t="str">
        <f t="shared" ref="Q59:Q65" si="318">IF($G59=Q$8,"",IF(AND($G59&lt;$H59,Q$7&lt;Q$8,OR(AND($G59&gt;Q$7,$G59&lt;=Q$8),AND($H59&gt;Q$7,$H59&lt;=Q$8),AND($G59&lt;Q$7,$H59&gt;Q$8))),"NIGHT",IF(AND($G59&lt;$H59,Q$7&gt;Q$8,OR(AND($G59&gt;Q$7,$G59&lt;=Q$8+1),AND($H59&gt;Q$7,$H59&lt;=Q$8+1),AND($G59&lt;Q$7,$H59&gt;Q$8+1))),"NIGHT",IF(AND($G59&gt;$H59,Q$7&lt;Q$8,OR(AND($G59&gt;Q$7,$G59&lt;=Q$8),AND($H59+1&gt;Q$7,$H59+1&lt;=Q$8),AND($G59&lt;Q$7,$H59+1&gt;Q$8))),"NIGHT",IF(AND($G59&gt;$H59,Q$7&gt;Q$8,OR(AND($G59&gt;Q$7,$G59&lt;=Q$8+1),AND($H59+1&gt;Q$7,$H59+1&lt;=Q$8+1),AND($G59&lt;Q$7,$H59+1&gt;Q$8+1))),"NIGHT","")))))</f>
        <v/>
      </c>
      <c r="R59" s="42" t="str">
        <f t="shared" ref="R59:R65" si="319">TEXT(DAY(I59),"jjjj")</f>
        <v>lundi</v>
      </c>
      <c r="S59" s="42">
        <f t="shared" ref="S59:S65" si="320">DAY(I59)</f>
        <v>16</v>
      </c>
      <c r="T59" s="42">
        <f t="shared" ref="T59:T65" si="321">MONTH(I59)</f>
        <v>1</v>
      </c>
      <c r="U59" s="42" t="str">
        <f t="shared" ref="U59:U65" si="322">IF(OR(R59="Samedi",R59="Dimanche"),"weekend","week")</f>
        <v>week</v>
      </c>
      <c r="V59" s="43" t="str">
        <f t="shared" ref="V59:V65" si="323">U59&amp;" - "&amp;E59</f>
        <v>week - La Seine C (0)</v>
      </c>
      <c r="W59" s="43" t="str">
        <f t="shared" ref="W59:W65" si="324">T59&amp;" - "&amp;U59&amp;" - "&amp;E59&amp; " - "&amp;N59</f>
        <v>1 - week - La Seine C (0) - AM</v>
      </c>
      <c r="X59" s="43" t="str">
        <f t="shared" ref="X59:X65" si="325">T59&amp;" - "&amp;U59&amp;" - "&amp;E59&amp; " - "&amp;O59</f>
        <v xml:space="preserve">1 - week - La Seine C (0) - </v>
      </c>
      <c r="Y59" s="43" t="str">
        <f t="shared" ref="Y59:Y65" si="326">T59&amp;" - "&amp;U59&amp;" - "&amp;E59&amp; " - "&amp;P59</f>
        <v xml:space="preserve">1 - week - La Seine C (0) - </v>
      </c>
      <c r="Z59" s="43" t="str">
        <f t="shared" ref="Z59:Z65" si="327">T59&amp;" - "&amp;U59&amp;" - "&amp;E59&amp;" - "&amp;Q59</f>
        <v xml:space="preserve">1 - week - La Seine C (0) - </v>
      </c>
      <c r="AA59" s="43" t="str">
        <f t="shared" ref="AA59:AA65" si="328">I59&amp;" - "&amp;E59&amp;" - "&amp;N59</f>
        <v>41290 - La Seine C (0) - AM</v>
      </c>
      <c r="AB59" s="43" t="str">
        <f t="shared" ref="AB59:AB65" si="329">I59&amp;" - "&amp;E59&amp;" - "&amp;O59</f>
        <v xml:space="preserve">41290 - La Seine C (0) - </v>
      </c>
      <c r="AC59" s="43" t="str">
        <f t="shared" ref="AC59:AC65" si="330">I59&amp;" - "&amp;E59&amp;" - "&amp;P59</f>
        <v xml:space="preserve">41290 - La Seine C (0) - </v>
      </c>
      <c r="AD59" s="43" t="str">
        <f t="shared" ref="AD59:AD65" si="331">I59&amp;" - "&amp;E59&amp;" - "&amp;Q59</f>
        <v xml:space="preserve">41290 - La Seine C (0) - </v>
      </c>
      <c r="AE59" s="42" t="str">
        <f t="shared" ref="AE59:AE65" si="332">F59</f>
        <v>ACT</v>
      </c>
      <c r="AF59" s="11"/>
      <c r="AG59" s="70" t="str">
        <f>VLOOKUP(E59,'Répartition salles'!$C:$R,6,FALSE)</f>
        <v>Seine C</v>
      </c>
      <c r="AH59" s="69" t="str">
        <f t="shared" ref="AH59:AH65" si="333">I59&amp;" - "&amp;AG59&amp;" - "&amp;N59</f>
        <v>41290 - Seine C - AM</v>
      </c>
      <c r="AI59" s="69" t="str">
        <f t="shared" ref="AI59:AI65" si="334">I59&amp;" - "&amp;AG59&amp;" - "&amp;O59</f>
        <v xml:space="preserve">41290 - Seine C - </v>
      </c>
      <c r="AJ59" s="69" t="str">
        <f t="shared" ref="AJ59:AJ65" si="335">I59&amp;" - "&amp;AG59&amp;" - "&amp;P59</f>
        <v xml:space="preserve">41290 - Seine C - </v>
      </c>
      <c r="AK59" s="69" t="str">
        <f t="shared" ref="AK59:AK65" si="336">I59&amp;" - "&amp;AG59&amp;" - "&amp;Q59</f>
        <v xml:space="preserve">41290 - Seine C - </v>
      </c>
      <c r="AL59" s="70">
        <f>VLOOKUP(E59,'Répartition salles'!$C:$R,7,FALSE)</f>
        <v>0</v>
      </c>
      <c r="AM59" s="69" t="str">
        <f t="shared" ref="AM59:AM65" si="337">I59&amp;" - "&amp;AL59&amp;" - "&amp;N59</f>
        <v>41290 - 0 - AM</v>
      </c>
      <c r="AN59" s="69" t="str">
        <f t="shared" ref="AN59:AN65" si="338">I59&amp;" - "&amp;AL59&amp;" - "&amp;O59</f>
        <v xml:space="preserve">41290 - 0 - </v>
      </c>
      <c r="AO59" s="69" t="str">
        <f t="shared" ref="AO59:AO65" si="339">I59&amp;" - "&amp;AL59&amp;" - "&amp;P59</f>
        <v xml:space="preserve">41290 - 0 - </v>
      </c>
      <c r="AP59" s="69" t="str">
        <f t="shared" ref="AP59:AP65" si="340">I59&amp;" - "&amp;AL59&amp;" - "&amp;Q59</f>
        <v xml:space="preserve">41290 - 0 - </v>
      </c>
      <c r="AQ59" s="70">
        <f>VLOOKUP(E59,'Répartition salles'!$C:$R,8,FALSE)</f>
        <v>0</v>
      </c>
      <c r="AR59" s="69" t="str">
        <f t="shared" ref="AR59:AR65" si="341">I59&amp;" - "&amp;AQ59&amp;" - "&amp;N59</f>
        <v>41290 - 0 - AM</v>
      </c>
      <c r="AS59" s="69" t="str">
        <f t="shared" ref="AS59:AS65" si="342">I59&amp;" - "&amp;AQ59&amp;" - "&amp;O59</f>
        <v xml:space="preserve">41290 - 0 - </v>
      </c>
      <c r="AT59" s="69" t="str">
        <f t="shared" ref="AT59:AT65" si="343">I59&amp;" - "&amp;AQ59&amp;" - "&amp;P59</f>
        <v xml:space="preserve">41290 - 0 - </v>
      </c>
      <c r="AU59" s="69" t="str">
        <f t="shared" ref="AU59:AU65" si="344">I59&amp;" - "&amp;AQ59&amp;" - "&amp;Q59</f>
        <v xml:space="preserve">41290 - 0 - </v>
      </c>
      <c r="AV59" s="70">
        <f>VLOOKUP(E59,'Répartition salles'!$C:$R,9,FALSE)</f>
        <v>0</v>
      </c>
      <c r="AW59" s="69" t="str">
        <f t="shared" ref="AW59:AW65" si="345">I59&amp;" - "&amp;AV59&amp;" - "&amp;N59</f>
        <v>41290 - 0 - AM</v>
      </c>
      <c r="AX59" s="69" t="str">
        <f t="shared" ref="AX59:AX65" si="346">I59&amp;" - "&amp;AV59&amp;" - "&amp;O59</f>
        <v xml:space="preserve">41290 - 0 - </v>
      </c>
      <c r="AY59" s="69" t="str">
        <f t="shared" ref="AY59:AY65" si="347">I59&amp;" - "&amp;AV59&amp;" - "&amp;P59</f>
        <v xml:space="preserve">41290 - 0 - </v>
      </c>
      <c r="AZ59" s="69" t="str">
        <f t="shared" ref="AZ59:AZ65" si="348">I59&amp;" - "&amp;AV59&amp;" - "&amp;Q59</f>
        <v xml:space="preserve">41290 - 0 - </v>
      </c>
      <c r="BA59" s="70">
        <f>VLOOKUP(E59,'Répartition salles'!$C:$R,10,FALSE)</f>
        <v>0</v>
      </c>
      <c r="BB59" s="69" t="str">
        <f t="shared" ref="BB59:BB65" si="349">I59&amp;" - "&amp;BA59&amp;" - "&amp;N59</f>
        <v>41290 - 0 - AM</v>
      </c>
      <c r="BC59" s="69" t="str">
        <f t="shared" ref="BC59:BC65" si="350">I59&amp;" - "&amp;BA59&amp;" - "&amp;O59</f>
        <v xml:space="preserve">41290 - 0 - </v>
      </c>
      <c r="BD59" s="69" t="str">
        <f t="shared" ref="BD59:BD65" si="351">I59&amp;" - "&amp;BA59&amp;" - "&amp;P59</f>
        <v xml:space="preserve">41290 - 0 - </v>
      </c>
      <c r="BE59" s="69" t="str">
        <f t="shared" ref="BE59:BE65" si="352">I59&amp;" - "&amp;BA59&amp;" - "&amp;Q59</f>
        <v xml:space="preserve">41290 - 0 - </v>
      </c>
      <c r="BF59" s="70">
        <f>VLOOKUP(E59,'Répartition salles'!$C:$R,11,FALSE)</f>
        <v>0</v>
      </c>
      <c r="BG59" s="69" t="str">
        <f t="shared" ref="BG59:BG65" si="353">I59&amp;" - "&amp;BF59&amp;" - "&amp;N59</f>
        <v>41290 - 0 - AM</v>
      </c>
      <c r="BH59" s="69" t="str">
        <f t="shared" ref="BH59:BH65" si="354">I59&amp;" - "&amp;BF59&amp;" - "&amp;O59</f>
        <v xml:space="preserve">41290 - 0 - </v>
      </c>
      <c r="BI59" s="69" t="str">
        <f t="shared" ref="BI59:BI65" si="355">I59&amp;" - "&amp;BF59&amp;" - "&amp;P59</f>
        <v xml:space="preserve">41290 - 0 - </v>
      </c>
      <c r="BJ59" s="69" t="str">
        <f t="shared" ref="BJ59:BJ65" si="356">I59&amp;" - "&amp;BF59&amp;" - "&amp;Q59</f>
        <v xml:space="preserve">41290 - 0 - </v>
      </c>
      <c r="BK59" s="70">
        <f>VLOOKUP(E59,'Répartition salles'!$C:$R,12,FALSE)</f>
        <v>0</v>
      </c>
      <c r="BL59" s="69" t="str">
        <f t="shared" ref="BL59:BL65" si="357">I59&amp;" - "&amp;BK59&amp;" - "&amp;N59</f>
        <v>41290 - 0 - AM</v>
      </c>
      <c r="BM59" s="69" t="str">
        <f t="shared" ref="BM59:BM65" si="358">I59&amp;" - "&amp;BK59&amp;" - "&amp;O59</f>
        <v xml:space="preserve">41290 - 0 - </v>
      </c>
      <c r="BN59" s="69" t="str">
        <f t="shared" ref="BN59:BN65" si="359">I59&amp;" - "&amp;BK59&amp;" - "&amp;P59</f>
        <v xml:space="preserve">41290 - 0 - </v>
      </c>
      <c r="BO59" s="69" t="str">
        <f t="shared" ref="BO59:BO65" si="360">I59&amp;" - "&amp;BK59&amp;" - "&amp;Q59</f>
        <v xml:space="preserve">41290 - 0 - </v>
      </c>
      <c r="BP59" s="70">
        <f>VLOOKUP(E59,'Répartition salles'!$C:$R,13,FALSE)</f>
        <v>0</v>
      </c>
      <c r="BQ59" s="69" t="str">
        <f t="shared" ref="BQ59:BQ65" si="361">I59&amp;" - "&amp;BP59&amp;" - "&amp;N59</f>
        <v>41290 - 0 - AM</v>
      </c>
      <c r="BR59" s="69" t="str">
        <f t="shared" ref="BR59:BR65" si="362">I59&amp;" - "&amp;BP59&amp;" - "&amp;O59</f>
        <v xml:space="preserve">41290 - 0 - </v>
      </c>
      <c r="BS59" s="69" t="str">
        <f t="shared" ref="BS59:BS65" si="363">I59&amp;" - "&amp;BP59&amp;" - "&amp;P59</f>
        <v xml:space="preserve">41290 - 0 - </v>
      </c>
      <c r="BT59" s="69" t="str">
        <f t="shared" ref="BT59:BT65" si="364">I59&amp;" - "&amp;BP59&amp;" - "&amp;Q59</f>
        <v xml:space="preserve">41290 - 0 - </v>
      </c>
      <c r="BU59" s="70">
        <f>VLOOKUP(E59,'Répartition salles'!$C:$R,14,FALSE)</f>
        <v>0</v>
      </c>
      <c r="BV59" s="69" t="str">
        <f t="shared" ref="BV59:BV65" si="365">I59&amp;" - "&amp;BU59&amp;" - "&amp;N59</f>
        <v>41290 - 0 - AM</v>
      </c>
      <c r="BW59" s="69" t="str">
        <f t="shared" ref="BW59:BW65" si="366">I59&amp;" - "&amp;BU59&amp;" - "&amp;O59</f>
        <v xml:space="preserve">41290 - 0 - </v>
      </c>
      <c r="BX59" s="69" t="str">
        <f t="shared" ref="BX59:BX65" si="367">I59&amp;" - "&amp;BU59&amp;" - "&amp;P59</f>
        <v xml:space="preserve">41290 - 0 - </v>
      </c>
      <c r="BY59" s="69" t="str">
        <f t="shared" ref="BY59:BY65" si="368">I59&amp;" - "&amp;BU59&amp;" - "&amp;Q59</f>
        <v xml:space="preserve">41290 - 0 - </v>
      </c>
      <c r="BZ59" s="70">
        <f>VLOOKUP(E59,'Répartition salles'!$C:$R,15,FALSE)</f>
        <v>0</v>
      </c>
      <c r="CA59" s="69" t="str">
        <f t="shared" ref="CA59:CA65" si="369">I59&amp;" - "&amp;BZ59&amp;" - "&amp;N59</f>
        <v>41290 - 0 - AM</v>
      </c>
      <c r="CB59" s="69" t="str">
        <f t="shared" ref="CB59:CB65" si="370">I59&amp;" - "&amp;BZ59&amp;" - "&amp;O59</f>
        <v xml:space="preserve">41290 - 0 - </v>
      </c>
      <c r="CC59" s="69" t="str">
        <f t="shared" ref="CC59:CC65" si="371">I59&amp;" - "&amp;BZ59&amp;" - "&amp;P59</f>
        <v xml:space="preserve">41290 - 0 - </v>
      </c>
      <c r="CD59" s="69" t="str">
        <f t="shared" ref="CD59:CD65" si="372">I59&amp;" - "&amp;BZ59&amp;" - "&amp;Q59</f>
        <v xml:space="preserve">41290 - 0 - </v>
      </c>
      <c r="CE59" s="70">
        <f>VLOOKUP(E59,'Répartition salles'!$C:$R,16,FALSE)</f>
        <v>0</v>
      </c>
      <c r="CF59" s="69" t="str">
        <f t="shared" ref="CF59:CF65" si="373">I59&amp;" - "&amp;CE59&amp;" - "&amp;N59</f>
        <v>41290 - 0 - AM</v>
      </c>
      <c r="CG59" s="69" t="str">
        <f t="shared" ref="CG59:CG65" si="374">I59&amp;" - "&amp;CE59&amp;" - "&amp;O59</f>
        <v xml:space="preserve">41290 - 0 - </v>
      </c>
      <c r="CH59" s="69" t="str">
        <f t="shared" ref="CH59:CH65" si="375">I59&amp;" - "&amp;CE59&amp;" - "&amp;P59</f>
        <v xml:space="preserve">41290 - 0 - </v>
      </c>
      <c r="CI59" s="69" t="str">
        <f t="shared" ref="CI59:CI65" si="376">I59&amp;" - "&amp;CE59&amp;" - "&amp;Q59</f>
        <v xml:space="preserve">41290 - 0 - </v>
      </c>
      <c r="CJ59" s="126" t="str">
        <f t="shared" ref="CJ59:CJ65" si="377">F59</f>
        <v>ACT</v>
      </c>
    </row>
    <row r="60" spans="1:88">
      <c r="A60" s="116">
        <v>1895974</v>
      </c>
      <c r="B60" s="116">
        <v>3322789</v>
      </c>
      <c r="C60" s="116" t="s">
        <v>21</v>
      </c>
      <c r="D60" s="117" t="s">
        <v>639</v>
      </c>
      <c r="E60" s="111" t="s">
        <v>183</v>
      </c>
      <c r="F60" s="112" t="s">
        <v>16</v>
      </c>
      <c r="G60" s="113">
        <v>0.33333333333333331</v>
      </c>
      <c r="H60" s="113">
        <v>0.39583333333333331</v>
      </c>
      <c r="I60" s="114">
        <v>41290</v>
      </c>
      <c r="J60" s="116" t="s">
        <v>8</v>
      </c>
      <c r="K60" s="116" t="s">
        <v>10</v>
      </c>
      <c r="L60" s="118" t="s">
        <v>12</v>
      </c>
      <c r="N60" s="42" t="str">
        <f t="shared" si="315"/>
        <v>AM</v>
      </c>
      <c r="O60" s="42" t="str">
        <f t="shared" si="316"/>
        <v/>
      </c>
      <c r="P60" s="42" t="str">
        <f t="shared" si="317"/>
        <v/>
      </c>
      <c r="Q60" s="42" t="str">
        <f t="shared" si="318"/>
        <v/>
      </c>
      <c r="R60" s="42" t="str">
        <f t="shared" si="319"/>
        <v>lundi</v>
      </c>
      <c r="S60" s="42">
        <f t="shared" si="320"/>
        <v>16</v>
      </c>
      <c r="T60" s="42">
        <f t="shared" si="321"/>
        <v>1</v>
      </c>
      <c r="U60" s="42" t="str">
        <f t="shared" si="322"/>
        <v>week</v>
      </c>
      <c r="V60" s="43" t="str">
        <f t="shared" si="323"/>
        <v>week - La Seine B (0)</v>
      </c>
      <c r="W60" s="43" t="str">
        <f t="shared" si="324"/>
        <v>1 - week - La Seine B (0) - AM</v>
      </c>
      <c r="X60" s="43" t="str">
        <f t="shared" si="325"/>
        <v xml:space="preserve">1 - week - La Seine B (0) - </v>
      </c>
      <c r="Y60" s="43" t="str">
        <f t="shared" si="326"/>
        <v xml:space="preserve">1 - week - La Seine B (0) - </v>
      </c>
      <c r="Z60" s="43" t="str">
        <f t="shared" si="327"/>
        <v xml:space="preserve">1 - week - La Seine B (0) - </v>
      </c>
      <c r="AA60" s="43" t="str">
        <f t="shared" si="328"/>
        <v>41290 - La Seine B (0) - AM</v>
      </c>
      <c r="AB60" s="43" t="str">
        <f t="shared" si="329"/>
        <v xml:space="preserve">41290 - La Seine B (0) - </v>
      </c>
      <c r="AC60" s="43" t="str">
        <f t="shared" si="330"/>
        <v xml:space="preserve">41290 - La Seine B (0) - </v>
      </c>
      <c r="AD60" s="43" t="str">
        <f t="shared" si="331"/>
        <v xml:space="preserve">41290 - La Seine B (0) - </v>
      </c>
      <c r="AE60" s="42" t="str">
        <f t="shared" si="332"/>
        <v>ACT</v>
      </c>
      <c r="AF60" s="11"/>
      <c r="AG60" s="70" t="str">
        <f>VLOOKUP(E60,'Répartition salles'!$C:$R,6,FALSE)</f>
        <v>Seine B</v>
      </c>
      <c r="AH60" s="69" t="str">
        <f t="shared" si="333"/>
        <v>41290 - Seine B - AM</v>
      </c>
      <c r="AI60" s="69" t="str">
        <f t="shared" si="334"/>
        <v xml:space="preserve">41290 - Seine B - </v>
      </c>
      <c r="AJ60" s="69" t="str">
        <f t="shared" si="335"/>
        <v xml:space="preserve">41290 - Seine B - </v>
      </c>
      <c r="AK60" s="69" t="str">
        <f t="shared" si="336"/>
        <v xml:space="preserve">41290 - Seine B - </v>
      </c>
      <c r="AL60" s="70">
        <f>VLOOKUP(E60,'Répartition salles'!$C:$R,7,FALSE)</f>
        <v>0</v>
      </c>
      <c r="AM60" s="69" t="str">
        <f t="shared" si="337"/>
        <v>41290 - 0 - AM</v>
      </c>
      <c r="AN60" s="69" t="str">
        <f t="shared" si="338"/>
        <v xml:space="preserve">41290 - 0 - </v>
      </c>
      <c r="AO60" s="69" t="str">
        <f t="shared" si="339"/>
        <v xml:space="preserve">41290 - 0 - </v>
      </c>
      <c r="AP60" s="69" t="str">
        <f t="shared" si="340"/>
        <v xml:space="preserve">41290 - 0 - </v>
      </c>
      <c r="AQ60" s="70">
        <f>VLOOKUP(E60,'Répartition salles'!$C:$R,8,FALSE)</f>
        <v>0</v>
      </c>
      <c r="AR60" s="69" t="str">
        <f t="shared" si="341"/>
        <v>41290 - 0 - AM</v>
      </c>
      <c r="AS60" s="69" t="str">
        <f t="shared" si="342"/>
        <v xml:space="preserve">41290 - 0 - </v>
      </c>
      <c r="AT60" s="69" t="str">
        <f t="shared" si="343"/>
        <v xml:space="preserve">41290 - 0 - </v>
      </c>
      <c r="AU60" s="69" t="str">
        <f t="shared" si="344"/>
        <v xml:space="preserve">41290 - 0 - </v>
      </c>
      <c r="AV60" s="70">
        <f>VLOOKUP(E60,'Répartition salles'!$C:$R,9,FALSE)</f>
        <v>0</v>
      </c>
      <c r="AW60" s="69" t="str">
        <f t="shared" si="345"/>
        <v>41290 - 0 - AM</v>
      </c>
      <c r="AX60" s="69" t="str">
        <f t="shared" si="346"/>
        <v xml:space="preserve">41290 - 0 - </v>
      </c>
      <c r="AY60" s="69" t="str">
        <f t="shared" si="347"/>
        <v xml:space="preserve">41290 - 0 - </v>
      </c>
      <c r="AZ60" s="69" t="str">
        <f t="shared" si="348"/>
        <v xml:space="preserve">41290 - 0 - </v>
      </c>
      <c r="BA60" s="70">
        <f>VLOOKUP(E60,'Répartition salles'!$C:$R,10,FALSE)</f>
        <v>0</v>
      </c>
      <c r="BB60" s="69" t="str">
        <f t="shared" si="349"/>
        <v>41290 - 0 - AM</v>
      </c>
      <c r="BC60" s="69" t="str">
        <f t="shared" si="350"/>
        <v xml:space="preserve">41290 - 0 - </v>
      </c>
      <c r="BD60" s="69" t="str">
        <f t="shared" si="351"/>
        <v xml:space="preserve">41290 - 0 - </v>
      </c>
      <c r="BE60" s="69" t="str">
        <f t="shared" si="352"/>
        <v xml:space="preserve">41290 - 0 - </v>
      </c>
      <c r="BF60" s="70">
        <f>VLOOKUP(E60,'Répartition salles'!$C:$R,11,FALSE)</f>
        <v>0</v>
      </c>
      <c r="BG60" s="69" t="str">
        <f t="shared" si="353"/>
        <v>41290 - 0 - AM</v>
      </c>
      <c r="BH60" s="69" t="str">
        <f t="shared" si="354"/>
        <v xml:space="preserve">41290 - 0 - </v>
      </c>
      <c r="BI60" s="69" t="str">
        <f t="shared" si="355"/>
        <v xml:space="preserve">41290 - 0 - </v>
      </c>
      <c r="BJ60" s="69" t="str">
        <f t="shared" si="356"/>
        <v xml:space="preserve">41290 - 0 - </v>
      </c>
      <c r="BK60" s="70">
        <f>VLOOKUP(E60,'Répartition salles'!$C:$R,12,FALSE)</f>
        <v>0</v>
      </c>
      <c r="BL60" s="69" t="str">
        <f t="shared" si="357"/>
        <v>41290 - 0 - AM</v>
      </c>
      <c r="BM60" s="69" t="str">
        <f t="shared" si="358"/>
        <v xml:space="preserve">41290 - 0 - </v>
      </c>
      <c r="BN60" s="69" t="str">
        <f t="shared" si="359"/>
        <v xml:space="preserve">41290 - 0 - </v>
      </c>
      <c r="BO60" s="69" t="str">
        <f t="shared" si="360"/>
        <v xml:space="preserve">41290 - 0 - </v>
      </c>
      <c r="BP60" s="70">
        <f>VLOOKUP(E60,'Répartition salles'!$C:$R,13,FALSE)</f>
        <v>0</v>
      </c>
      <c r="BQ60" s="69" t="str">
        <f t="shared" si="361"/>
        <v>41290 - 0 - AM</v>
      </c>
      <c r="BR60" s="69" t="str">
        <f t="shared" si="362"/>
        <v xml:space="preserve">41290 - 0 - </v>
      </c>
      <c r="BS60" s="69" t="str">
        <f t="shared" si="363"/>
        <v xml:space="preserve">41290 - 0 - </v>
      </c>
      <c r="BT60" s="69" t="str">
        <f t="shared" si="364"/>
        <v xml:space="preserve">41290 - 0 - </v>
      </c>
      <c r="BU60" s="70">
        <f>VLOOKUP(E60,'Répartition salles'!$C:$R,14,FALSE)</f>
        <v>0</v>
      </c>
      <c r="BV60" s="69" t="str">
        <f t="shared" si="365"/>
        <v>41290 - 0 - AM</v>
      </c>
      <c r="BW60" s="69" t="str">
        <f t="shared" si="366"/>
        <v xml:space="preserve">41290 - 0 - </v>
      </c>
      <c r="BX60" s="69" t="str">
        <f t="shared" si="367"/>
        <v xml:space="preserve">41290 - 0 - </v>
      </c>
      <c r="BY60" s="69" t="str">
        <f t="shared" si="368"/>
        <v xml:space="preserve">41290 - 0 - </v>
      </c>
      <c r="BZ60" s="70">
        <f>VLOOKUP(E60,'Répartition salles'!$C:$R,15,FALSE)</f>
        <v>0</v>
      </c>
      <c r="CA60" s="69" t="str">
        <f t="shared" si="369"/>
        <v>41290 - 0 - AM</v>
      </c>
      <c r="CB60" s="69" t="str">
        <f t="shared" si="370"/>
        <v xml:space="preserve">41290 - 0 - </v>
      </c>
      <c r="CC60" s="69" t="str">
        <f t="shared" si="371"/>
        <v xml:space="preserve">41290 - 0 - </v>
      </c>
      <c r="CD60" s="69" t="str">
        <f t="shared" si="372"/>
        <v xml:space="preserve">41290 - 0 - </v>
      </c>
      <c r="CE60" s="70">
        <f>VLOOKUP(E60,'Répartition salles'!$C:$R,16,FALSE)</f>
        <v>0</v>
      </c>
      <c r="CF60" s="69" t="str">
        <f t="shared" si="373"/>
        <v>41290 - 0 - AM</v>
      </c>
      <c r="CG60" s="69" t="str">
        <f t="shared" si="374"/>
        <v xml:space="preserve">41290 - 0 - </v>
      </c>
      <c r="CH60" s="69" t="str">
        <f t="shared" si="375"/>
        <v xml:space="preserve">41290 - 0 - </v>
      </c>
      <c r="CI60" s="69" t="str">
        <f t="shared" si="376"/>
        <v xml:space="preserve">41290 - 0 - </v>
      </c>
      <c r="CJ60" s="126" t="str">
        <f t="shared" si="377"/>
        <v>ACT</v>
      </c>
    </row>
    <row r="61" spans="1:88">
      <c r="A61" s="116">
        <v>1895974</v>
      </c>
      <c r="B61" s="116">
        <v>3322799</v>
      </c>
      <c r="C61" s="116" t="s">
        <v>21</v>
      </c>
      <c r="D61" s="117" t="s">
        <v>214</v>
      </c>
      <c r="E61" s="137" t="s">
        <v>169</v>
      </c>
      <c r="F61" s="112" t="s">
        <v>16</v>
      </c>
      <c r="G61" s="113">
        <v>0.33333333333333331</v>
      </c>
      <c r="H61" s="113">
        <v>0.41666666666666669</v>
      </c>
      <c r="I61" s="114">
        <v>41290</v>
      </c>
      <c r="J61" s="116" t="s">
        <v>8</v>
      </c>
      <c r="K61" s="116" t="s">
        <v>10</v>
      </c>
      <c r="L61" s="118" t="s">
        <v>12</v>
      </c>
      <c r="N61" s="42" t="str">
        <f t="shared" si="315"/>
        <v>AM</v>
      </c>
      <c r="O61" s="42" t="str">
        <f t="shared" si="316"/>
        <v/>
      </c>
      <c r="P61" s="42" t="str">
        <f t="shared" si="317"/>
        <v/>
      </c>
      <c r="Q61" s="42" t="str">
        <f t="shared" si="318"/>
        <v/>
      </c>
      <c r="R61" s="42" t="str">
        <f t="shared" si="319"/>
        <v>lundi</v>
      </c>
      <c r="S61" s="42">
        <f t="shared" si="320"/>
        <v>16</v>
      </c>
      <c r="T61" s="42">
        <f t="shared" si="321"/>
        <v>1</v>
      </c>
      <c r="U61" s="42" t="str">
        <f t="shared" si="322"/>
        <v>week</v>
      </c>
      <c r="V61" s="43" t="str">
        <f t="shared" si="323"/>
        <v>week - Le Pont des Arts A &amp; B (0)</v>
      </c>
      <c r="W61" s="43" t="str">
        <f t="shared" si="324"/>
        <v>1 - week - Le Pont des Arts A &amp; B (0) - AM</v>
      </c>
      <c r="X61" s="43" t="str">
        <f t="shared" si="325"/>
        <v xml:space="preserve">1 - week - Le Pont des Arts A &amp; B (0) - </v>
      </c>
      <c r="Y61" s="43" t="str">
        <f t="shared" si="326"/>
        <v xml:space="preserve">1 - week - Le Pont des Arts A &amp; B (0) - </v>
      </c>
      <c r="Z61" s="43" t="str">
        <f t="shared" si="327"/>
        <v xml:space="preserve">1 - week - Le Pont des Arts A &amp; B (0) - </v>
      </c>
      <c r="AA61" s="43" t="str">
        <f t="shared" si="328"/>
        <v>41290 - Le Pont des Arts A &amp; B (0) - AM</v>
      </c>
      <c r="AB61" s="43" t="str">
        <f t="shared" si="329"/>
        <v xml:space="preserve">41290 - Le Pont des Arts A &amp; B (0) - </v>
      </c>
      <c r="AC61" s="43" t="str">
        <f t="shared" si="330"/>
        <v xml:space="preserve">41290 - Le Pont des Arts A &amp; B (0) - </v>
      </c>
      <c r="AD61" s="43" t="str">
        <f t="shared" si="331"/>
        <v xml:space="preserve">41290 - Le Pont des Arts A &amp; B (0) - </v>
      </c>
      <c r="AE61" s="42" t="str">
        <f t="shared" si="332"/>
        <v>ACT</v>
      </c>
      <c r="AF61" s="11"/>
      <c r="AG61" s="70" t="str">
        <f>VLOOKUP(E61,'Répartition salles'!$C:$R,6,FALSE)</f>
        <v>Pont des Arts A</v>
      </c>
      <c r="AH61" s="69" t="str">
        <f t="shared" si="333"/>
        <v>41290 - Pont des Arts A - AM</v>
      </c>
      <c r="AI61" s="69" t="str">
        <f t="shared" si="334"/>
        <v xml:space="preserve">41290 - Pont des Arts A - </v>
      </c>
      <c r="AJ61" s="69" t="str">
        <f t="shared" si="335"/>
        <v xml:space="preserve">41290 - Pont des Arts A - </v>
      </c>
      <c r="AK61" s="69" t="str">
        <f t="shared" si="336"/>
        <v xml:space="preserve">41290 - Pont des Arts A - </v>
      </c>
      <c r="AL61" s="70" t="str">
        <f>VLOOKUP(E61,'Répartition salles'!$C:$R,7,FALSE)</f>
        <v>Pont des Arts B</v>
      </c>
      <c r="AM61" s="69" t="str">
        <f t="shared" si="337"/>
        <v>41290 - Pont des Arts B - AM</v>
      </c>
      <c r="AN61" s="69" t="str">
        <f t="shared" si="338"/>
        <v xml:space="preserve">41290 - Pont des Arts B - </v>
      </c>
      <c r="AO61" s="69" t="str">
        <f t="shared" si="339"/>
        <v xml:space="preserve">41290 - Pont des Arts B - </v>
      </c>
      <c r="AP61" s="69" t="str">
        <f t="shared" si="340"/>
        <v xml:space="preserve">41290 - Pont des Arts B - </v>
      </c>
      <c r="AQ61" s="70">
        <f>VLOOKUP(E61,'Répartition salles'!$C:$R,8,FALSE)</f>
        <v>0</v>
      </c>
      <c r="AR61" s="69" t="str">
        <f t="shared" si="341"/>
        <v>41290 - 0 - AM</v>
      </c>
      <c r="AS61" s="69" t="str">
        <f t="shared" si="342"/>
        <v xml:space="preserve">41290 - 0 - </v>
      </c>
      <c r="AT61" s="69" t="str">
        <f t="shared" si="343"/>
        <v xml:space="preserve">41290 - 0 - </v>
      </c>
      <c r="AU61" s="69" t="str">
        <f t="shared" si="344"/>
        <v xml:space="preserve">41290 - 0 - </v>
      </c>
      <c r="AV61" s="70">
        <f>VLOOKUP(E61,'Répartition salles'!$C:$R,9,FALSE)</f>
        <v>0</v>
      </c>
      <c r="AW61" s="69" t="str">
        <f t="shared" si="345"/>
        <v>41290 - 0 - AM</v>
      </c>
      <c r="AX61" s="69" t="str">
        <f t="shared" si="346"/>
        <v xml:space="preserve">41290 - 0 - </v>
      </c>
      <c r="AY61" s="69" t="str">
        <f t="shared" si="347"/>
        <v xml:space="preserve">41290 - 0 - </v>
      </c>
      <c r="AZ61" s="69" t="str">
        <f t="shared" si="348"/>
        <v xml:space="preserve">41290 - 0 - </v>
      </c>
      <c r="BA61" s="70">
        <f>VLOOKUP(E61,'Répartition salles'!$C:$R,10,FALSE)</f>
        <v>0</v>
      </c>
      <c r="BB61" s="69" t="str">
        <f t="shared" si="349"/>
        <v>41290 - 0 - AM</v>
      </c>
      <c r="BC61" s="69" t="str">
        <f t="shared" si="350"/>
        <v xml:space="preserve">41290 - 0 - </v>
      </c>
      <c r="BD61" s="69" t="str">
        <f t="shared" si="351"/>
        <v xml:space="preserve">41290 - 0 - </v>
      </c>
      <c r="BE61" s="69" t="str">
        <f t="shared" si="352"/>
        <v xml:space="preserve">41290 - 0 - </v>
      </c>
      <c r="BF61" s="70">
        <f>VLOOKUP(E61,'Répartition salles'!$C:$R,11,FALSE)</f>
        <v>0</v>
      </c>
      <c r="BG61" s="69" t="str">
        <f t="shared" si="353"/>
        <v>41290 - 0 - AM</v>
      </c>
      <c r="BH61" s="69" t="str">
        <f t="shared" si="354"/>
        <v xml:space="preserve">41290 - 0 - </v>
      </c>
      <c r="BI61" s="69" t="str">
        <f t="shared" si="355"/>
        <v xml:space="preserve">41290 - 0 - </v>
      </c>
      <c r="BJ61" s="69" t="str">
        <f t="shared" si="356"/>
        <v xml:space="preserve">41290 - 0 - </v>
      </c>
      <c r="BK61" s="70">
        <f>VLOOKUP(E61,'Répartition salles'!$C:$R,12,FALSE)</f>
        <v>0</v>
      </c>
      <c r="BL61" s="69" t="str">
        <f t="shared" si="357"/>
        <v>41290 - 0 - AM</v>
      </c>
      <c r="BM61" s="69" t="str">
        <f t="shared" si="358"/>
        <v xml:space="preserve">41290 - 0 - </v>
      </c>
      <c r="BN61" s="69" t="str">
        <f t="shared" si="359"/>
        <v xml:space="preserve">41290 - 0 - </v>
      </c>
      <c r="BO61" s="69" t="str">
        <f t="shared" si="360"/>
        <v xml:space="preserve">41290 - 0 - </v>
      </c>
      <c r="BP61" s="70">
        <f>VLOOKUP(E61,'Répartition salles'!$C:$R,13,FALSE)</f>
        <v>0</v>
      </c>
      <c r="BQ61" s="69" t="str">
        <f t="shared" si="361"/>
        <v>41290 - 0 - AM</v>
      </c>
      <c r="BR61" s="69" t="str">
        <f t="shared" si="362"/>
        <v xml:space="preserve">41290 - 0 - </v>
      </c>
      <c r="BS61" s="69" t="str">
        <f t="shared" si="363"/>
        <v xml:space="preserve">41290 - 0 - </v>
      </c>
      <c r="BT61" s="69" t="str">
        <f t="shared" si="364"/>
        <v xml:space="preserve">41290 - 0 - </v>
      </c>
      <c r="BU61" s="70">
        <f>VLOOKUP(E61,'Répartition salles'!$C:$R,14,FALSE)</f>
        <v>0</v>
      </c>
      <c r="BV61" s="69" t="str">
        <f t="shared" si="365"/>
        <v>41290 - 0 - AM</v>
      </c>
      <c r="BW61" s="69" t="str">
        <f t="shared" si="366"/>
        <v xml:space="preserve">41290 - 0 - </v>
      </c>
      <c r="BX61" s="69" t="str">
        <f t="shared" si="367"/>
        <v xml:space="preserve">41290 - 0 - </v>
      </c>
      <c r="BY61" s="69" t="str">
        <f t="shared" si="368"/>
        <v xml:space="preserve">41290 - 0 - </v>
      </c>
      <c r="BZ61" s="70">
        <f>VLOOKUP(E61,'Répartition salles'!$C:$R,15,FALSE)</f>
        <v>0</v>
      </c>
      <c r="CA61" s="69" t="str">
        <f t="shared" si="369"/>
        <v>41290 - 0 - AM</v>
      </c>
      <c r="CB61" s="69" t="str">
        <f t="shared" si="370"/>
        <v xml:space="preserve">41290 - 0 - </v>
      </c>
      <c r="CC61" s="69" t="str">
        <f t="shared" si="371"/>
        <v xml:space="preserve">41290 - 0 - </v>
      </c>
      <c r="CD61" s="69" t="str">
        <f t="shared" si="372"/>
        <v xml:space="preserve">41290 - 0 - </v>
      </c>
      <c r="CE61" s="70">
        <f>VLOOKUP(E61,'Répartition salles'!$C:$R,16,FALSE)</f>
        <v>0</v>
      </c>
      <c r="CF61" s="69" t="str">
        <f t="shared" si="373"/>
        <v>41290 - 0 - AM</v>
      </c>
      <c r="CG61" s="69" t="str">
        <f t="shared" si="374"/>
        <v xml:space="preserve">41290 - 0 - </v>
      </c>
      <c r="CH61" s="69" t="str">
        <f t="shared" si="375"/>
        <v xml:space="preserve">41290 - 0 - </v>
      </c>
      <c r="CI61" s="69" t="str">
        <f t="shared" si="376"/>
        <v xml:space="preserve">41290 - 0 - </v>
      </c>
      <c r="CJ61" s="126" t="str">
        <f t="shared" si="377"/>
        <v>ACT</v>
      </c>
    </row>
    <row r="62" spans="1:88">
      <c r="A62" s="116">
        <v>751120</v>
      </c>
      <c r="B62" s="116">
        <v>2697061</v>
      </c>
      <c r="C62" s="116" t="s">
        <v>31</v>
      </c>
      <c r="D62" s="117" t="s">
        <v>641</v>
      </c>
      <c r="E62" s="137" t="s">
        <v>217</v>
      </c>
      <c r="F62" s="112" t="s">
        <v>16</v>
      </c>
      <c r="G62" s="113">
        <v>0.5</v>
      </c>
      <c r="H62" s="113">
        <v>0.95833333333333337</v>
      </c>
      <c r="I62" s="114">
        <v>41290</v>
      </c>
      <c r="J62" s="116" t="s">
        <v>8</v>
      </c>
      <c r="K62" s="116" t="s">
        <v>9</v>
      </c>
      <c r="L62" s="118" t="s">
        <v>640</v>
      </c>
      <c r="N62" s="42" t="str">
        <f t="shared" si="315"/>
        <v>AM</v>
      </c>
      <c r="O62" s="42" t="str">
        <f t="shared" si="316"/>
        <v>PM</v>
      </c>
      <c r="P62" s="42" t="str">
        <f t="shared" si="317"/>
        <v>EVENING</v>
      </c>
      <c r="Q62" s="42" t="str">
        <f t="shared" si="318"/>
        <v/>
      </c>
      <c r="R62" s="42" t="str">
        <f t="shared" si="319"/>
        <v>lundi</v>
      </c>
      <c r="S62" s="42">
        <f t="shared" si="320"/>
        <v>16</v>
      </c>
      <c r="T62" s="42">
        <f t="shared" si="321"/>
        <v>1</v>
      </c>
      <c r="U62" s="42" t="str">
        <f t="shared" si="322"/>
        <v>week</v>
      </c>
      <c r="V62" s="43" t="str">
        <f t="shared" si="323"/>
        <v>week - La Seine B &amp; C - le Ponts des Arts - Foyer Rives de Seine (0)</v>
      </c>
      <c r="W62" s="43" t="str">
        <f t="shared" si="324"/>
        <v>1 - week - La Seine B &amp; C - le Ponts des Arts - Foyer Rives de Seine (0) - AM</v>
      </c>
      <c r="X62" s="43" t="str">
        <f t="shared" si="325"/>
        <v>1 - week - La Seine B &amp; C - le Ponts des Arts - Foyer Rives de Seine (0) - PM</v>
      </c>
      <c r="Y62" s="43" t="str">
        <f t="shared" si="326"/>
        <v>1 - week - La Seine B &amp; C - le Ponts des Arts - Foyer Rives de Seine (0) - EVENING</v>
      </c>
      <c r="Z62" s="43" t="str">
        <f t="shared" si="327"/>
        <v xml:space="preserve">1 - week - La Seine B &amp; C - le Ponts des Arts - Foyer Rives de Seine (0) - </v>
      </c>
      <c r="AA62" s="43" t="str">
        <f t="shared" si="328"/>
        <v>41290 - La Seine B &amp; C - le Ponts des Arts - Foyer Rives de Seine (0) - AM</v>
      </c>
      <c r="AB62" s="43" t="str">
        <f t="shared" si="329"/>
        <v>41290 - La Seine B &amp; C - le Ponts des Arts - Foyer Rives de Seine (0) - PM</v>
      </c>
      <c r="AC62" s="43" t="str">
        <f t="shared" si="330"/>
        <v>41290 - La Seine B &amp; C - le Ponts des Arts - Foyer Rives de Seine (0) - EVENING</v>
      </c>
      <c r="AD62" s="43" t="str">
        <f t="shared" si="331"/>
        <v xml:space="preserve">41290 - La Seine B &amp; C - le Ponts des Arts - Foyer Rives de Seine (0) - </v>
      </c>
      <c r="AE62" s="42" t="str">
        <f t="shared" si="332"/>
        <v>ACT</v>
      </c>
      <c r="AF62" s="11"/>
      <c r="AG62" s="70" t="str">
        <f>VLOOKUP(E62,'Répartition salles'!$C:$R,6,FALSE)</f>
        <v>Seine B</v>
      </c>
      <c r="AH62" s="69" t="str">
        <f t="shared" si="333"/>
        <v>41290 - Seine B - AM</v>
      </c>
      <c r="AI62" s="69" t="str">
        <f t="shared" si="334"/>
        <v>41290 - Seine B - PM</v>
      </c>
      <c r="AJ62" s="69" t="str">
        <f t="shared" si="335"/>
        <v>41290 - Seine B - EVENING</v>
      </c>
      <c r="AK62" s="69" t="str">
        <f t="shared" si="336"/>
        <v xml:space="preserve">41290 - Seine B - </v>
      </c>
      <c r="AL62" s="70" t="str">
        <f>VLOOKUP(E62,'Répartition salles'!$C:$R,7,FALSE)</f>
        <v>Seine C</v>
      </c>
      <c r="AM62" s="69" t="str">
        <f t="shared" si="337"/>
        <v>41290 - Seine C - AM</v>
      </c>
      <c r="AN62" s="69" t="str">
        <f t="shared" si="338"/>
        <v>41290 - Seine C - PM</v>
      </c>
      <c r="AO62" s="69" t="str">
        <f t="shared" si="339"/>
        <v>41290 - Seine C - EVENING</v>
      </c>
      <c r="AP62" s="69" t="str">
        <f t="shared" si="340"/>
        <v xml:space="preserve">41290 - Seine C - </v>
      </c>
      <c r="AQ62" s="70" t="str">
        <f>VLOOKUP(E62,'Répartition salles'!$C:$R,8,FALSE)</f>
        <v>Pont des Arts A</v>
      </c>
      <c r="AR62" s="69" t="str">
        <f t="shared" si="341"/>
        <v>41290 - Pont des Arts A - AM</v>
      </c>
      <c r="AS62" s="69" t="str">
        <f t="shared" si="342"/>
        <v>41290 - Pont des Arts A - PM</v>
      </c>
      <c r="AT62" s="69" t="str">
        <f t="shared" si="343"/>
        <v>41290 - Pont des Arts A - EVENING</v>
      </c>
      <c r="AU62" s="69" t="str">
        <f t="shared" si="344"/>
        <v xml:space="preserve">41290 - Pont des Arts A - </v>
      </c>
      <c r="AV62" s="70" t="str">
        <f>VLOOKUP(E62,'Répartition salles'!$C:$R,9,FALSE)</f>
        <v>Pont des Arts B</v>
      </c>
      <c r="AW62" s="69" t="str">
        <f t="shared" si="345"/>
        <v>41290 - Pont des Arts B - AM</v>
      </c>
      <c r="AX62" s="69" t="str">
        <f t="shared" si="346"/>
        <v>41290 - Pont des Arts B - PM</v>
      </c>
      <c r="AY62" s="69" t="str">
        <f t="shared" si="347"/>
        <v>41290 - Pont des Arts B - EVENING</v>
      </c>
      <c r="AZ62" s="69" t="str">
        <f t="shared" si="348"/>
        <v xml:space="preserve">41290 - Pont des Arts B - </v>
      </c>
      <c r="BA62" s="70" t="str">
        <f>VLOOKUP(E62,'Répartition salles'!$C:$R,10,FALSE)</f>
        <v>Pont des Arts C</v>
      </c>
      <c r="BB62" s="69" t="str">
        <f t="shared" si="349"/>
        <v>41290 - Pont des Arts C - AM</v>
      </c>
      <c r="BC62" s="69" t="str">
        <f t="shared" si="350"/>
        <v>41290 - Pont des Arts C - PM</v>
      </c>
      <c r="BD62" s="69" t="str">
        <f t="shared" si="351"/>
        <v>41290 - Pont des Arts C - EVENING</v>
      </c>
      <c r="BE62" s="69" t="str">
        <f t="shared" si="352"/>
        <v xml:space="preserve">41290 - Pont des Arts C - </v>
      </c>
      <c r="BF62" s="70" t="str">
        <f>VLOOKUP(E62,'Répartition salles'!$C:$R,11,FALSE)</f>
        <v>Foyer Rives de Seine</v>
      </c>
      <c r="BG62" s="69" t="str">
        <f t="shared" si="353"/>
        <v>41290 - Foyer Rives de Seine - AM</v>
      </c>
      <c r="BH62" s="69" t="str">
        <f t="shared" si="354"/>
        <v>41290 - Foyer Rives de Seine - PM</v>
      </c>
      <c r="BI62" s="69" t="str">
        <f t="shared" si="355"/>
        <v>41290 - Foyer Rives de Seine - EVENING</v>
      </c>
      <c r="BJ62" s="69" t="str">
        <f t="shared" si="356"/>
        <v xml:space="preserve">41290 - Foyer Rives de Seine - </v>
      </c>
      <c r="BK62" s="70">
        <f>VLOOKUP(E62,'Répartition salles'!$C:$R,12,FALSE)</f>
        <v>0</v>
      </c>
      <c r="BL62" s="69" t="str">
        <f t="shared" si="357"/>
        <v>41290 - 0 - AM</v>
      </c>
      <c r="BM62" s="69" t="str">
        <f t="shared" si="358"/>
        <v>41290 - 0 - PM</v>
      </c>
      <c r="BN62" s="69" t="str">
        <f t="shared" si="359"/>
        <v>41290 - 0 - EVENING</v>
      </c>
      <c r="BO62" s="69" t="str">
        <f t="shared" si="360"/>
        <v xml:space="preserve">41290 - 0 - </v>
      </c>
      <c r="BP62" s="70">
        <f>VLOOKUP(E62,'Répartition salles'!$C:$R,13,FALSE)</f>
        <v>0</v>
      </c>
      <c r="BQ62" s="69" t="str">
        <f t="shared" si="361"/>
        <v>41290 - 0 - AM</v>
      </c>
      <c r="BR62" s="69" t="str">
        <f t="shared" si="362"/>
        <v>41290 - 0 - PM</v>
      </c>
      <c r="BS62" s="69" t="str">
        <f t="shared" si="363"/>
        <v>41290 - 0 - EVENING</v>
      </c>
      <c r="BT62" s="69" t="str">
        <f t="shared" si="364"/>
        <v xml:space="preserve">41290 - 0 - </v>
      </c>
      <c r="BU62" s="70">
        <f>VLOOKUP(E62,'Répartition salles'!$C:$R,14,FALSE)</f>
        <v>0</v>
      </c>
      <c r="BV62" s="69" t="str">
        <f t="shared" si="365"/>
        <v>41290 - 0 - AM</v>
      </c>
      <c r="BW62" s="69" t="str">
        <f t="shared" si="366"/>
        <v>41290 - 0 - PM</v>
      </c>
      <c r="BX62" s="69" t="str">
        <f t="shared" si="367"/>
        <v>41290 - 0 - EVENING</v>
      </c>
      <c r="BY62" s="69" t="str">
        <f t="shared" si="368"/>
        <v xml:space="preserve">41290 - 0 - </v>
      </c>
      <c r="BZ62" s="70">
        <f>VLOOKUP(E62,'Répartition salles'!$C:$R,15,FALSE)</f>
        <v>0</v>
      </c>
      <c r="CA62" s="69" t="str">
        <f t="shared" si="369"/>
        <v>41290 - 0 - AM</v>
      </c>
      <c r="CB62" s="69" t="str">
        <f t="shared" si="370"/>
        <v>41290 - 0 - PM</v>
      </c>
      <c r="CC62" s="69" t="str">
        <f t="shared" si="371"/>
        <v>41290 - 0 - EVENING</v>
      </c>
      <c r="CD62" s="69" t="str">
        <f t="shared" si="372"/>
        <v xml:space="preserve">41290 - 0 - </v>
      </c>
      <c r="CE62" s="70">
        <f>VLOOKUP(E62,'Répartition salles'!$C:$R,16,FALSE)</f>
        <v>0</v>
      </c>
      <c r="CF62" s="69" t="str">
        <f t="shared" si="373"/>
        <v>41290 - 0 - AM</v>
      </c>
      <c r="CG62" s="69" t="str">
        <f t="shared" si="374"/>
        <v>41290 - 0 - PM</v>
      </c>
      <c r="CH62" s="69" t="str">
        <f t="shared" si="375"/>
        <v>41290 - 0 - EVENING</v>
      </c>
      <c r="CI62" s="69" t="str">
        <f t="shared" si="376"/>
        <v xml:space="preserve">41290 - 0 - </v>
      </c>
      <c r="CJ62" s="126" t="str">
        <f t="shared" si="377"/>
        <v>ACT</v>
      </c>
    </row>
    <row r="63" spans="1:88">
      <c r="A63" s="116">
        <v>751120</v>
      </c>
      <c r="B63" s="116">
        <v>3427668</v>
      </c>
      <c r="C63" s="116" t="s">
        <v>31</v>
      </c>
      <c r="D63" s="117" t="s">
        <v>642</v>
      </c>
      <c r="E63" s="111" t="s">
        <v>181</v>
      </c>
      <c r="F63" s="112" t="s">
        <v>16</v>
      </c>
      <c r="G63" s="113">
        <v>0.33333333333333331</v>
      </c>
      <c r="H63" s="113">
        <v>0.75</v>
      </c>
      <c r="I63" s="114">
        <v>41290</v>
      </c>
      <c r="J63" s="116" t="s">
        <v>8</v>
      </c>
      <c r="K63" s="116" t="s">
        <v>9</v>
      </c>
      <c r="L63" s="118" t="s">
        <v>640</v>
      </c>
      <c r="N63" s="42" t="str">
        <f t="shared" si="315"/>
        <v>AM</v>
      </c>
      <c r="O63" s="42" t="str">
        <f t="shared" si="316"/>
        <v>PM</v>
      </c>
      <c r="P63" s="42" t="str">
        <f t="shared" si="317"/>
        <v/>
      </c>
      <c r="Q63" s="42" t="str">
        <f t="shared" si="318"/>
        <v/>
      </c>
      <c r="R63" s="42" t="str">
        <f t="shared" si="319"/>
        <v>lundi</v>
      </c>
      <c r="S63" s="42">
        <f t="shared" si="320"/>
        <v>16</v>
      </c>
      <c r="T63" s="42">
        <f t="shared" si="321"/>
        <v>1</v>
      </c>
      <c r="U63" s="42" t="str">
        <f t="shared" si="322"/>
        <v>week</v>
      </c>
      <c r="V63" s="43" t="str">
        <f t="shared" si="323"/>
        <v>week - La Seine A (0)</v>
      </c>
      <c r="W63" s="43" t="str">
        <f t="shared" si="324"/>
        <v>1 - week - La Seine A (0) - AM</v>
      </c>
      <c r="X63" s="43" t="str">
        <f t="shared" si="325"/>
        <v>1 - week - La Seine A (0) - PM</v>
      </c>
      <c r="Y63" s="43" t="str">
        <f t="shared" si="326"/>
        <v xml:space="preserve">1 - week - La Seine A (0) - </v>
      </c>
      <c r="Z63" s="43" t="str">
        <f t="shared" si="327"/>
        <v xml:space="preserve">1 - week - La Seine A (0) - </v>
      </c>
      <c r="AA63" s="43" t="str">
        <f t="shared" si="328"/>
        <v>41290 - La Seine A (0) - AM</v>
      </c>
      <c r="AB63" s="43" t="str">
        <f t="shared" si="329"/>
        <v>41290 - La Seine A (0) - PM</v>
      </c>
      <c r="AC63" s="43" t="str">
        <f t="shared" si="330"/>
        <v xml:space="preserve">41290 - La Seine A (0) - </v>
      </c>
      <c r="AD63" s="43" t="str">
        <f t="shared" si="331"/>
        <v xml:space="preserve">41290 - La Seine A (0) - </v>
      </c>
      <c r="AE63" s="42" t="str">
        <f t="shared" si="332"/>
        <v>ACT</v>
      </c>
      <c r="AF63" s="11"/>
      <c r="AG63" s="70" t="str">
        <f>VLOOKUP(E63,'Répartition salles'!$C:$R,6,FALSE)</f>
        <v>Seine A</v>
      </c>
      <c r="AH63" s="69" t="str">
        <f t="shared" si="333"/>
        <v>41290 - Seine A - AM</v>
      </c>
      <c r="AI63" s="69" t="str">
        <f t="shared" si="334"/>
        <v>41290 - Seine A - PM</v>
      </c>
      <c r="AJ63" s="69" t="str">
        <f t="shared" si="335"/>
        <v xml:space="preserve">41290 - Seine A - </v>
      </c>
      <c r="AK63" s="69" t="str">
        <f t="shared" si="336"/>
        <v xml:space="preserve">41290 - Seine A - </v>
      </c>
      <c r="AL63" s="70">
        <f>VLOOKUP(E63,'Répartition salles'!$C:$R,7,FALSE)</f>
        <v>0</v>
      </c>
      <c r="AM63" s="69" t="str">
        <f t="shared" si="337"/>
        <v>41290 - 0 - AM</v>
      </c>
      <c r="AN63" s="69" t="str">
        <f t="shared" si="338"/>
        <v>41290 - 0 - PM</v>
      </c>
      <c r="AO63" s="69" t="str">
        <f t="shared" si="339"/>
        <v xml:space="preserve">41290 - 0 - </v>
      </c>
      <c r="AP63" s="69" t="str">
        <f t="shared" si="340"/>
        <v xml:space="preserve">41290 - 0 - </v>
      </c>
      <c r="AQ63" s="70">
        <f>VLOOKUP(E63,'Répartition salles'!$C:$R,8,FALSE)</f>
        <v>0</v>
      </c>
      <c r="AR63" s="69" t="str">
        <f t="shared" si="341"/>
        <v>41290 - 0 - AM</v>
      </c>
      <c r="AS63" s="69" t="str">
        <f t="shared" si="342"/>
        <v>41290 - 0 - PM</v>
      </c>
      <c r="AT63" s="69" t="str">
        <f t="shared" si="343"/>
        <v xml:space="preserve">41290 - 0 - </v>
      </c>
      <c r="AU63" s="69" t="str">
        <f t="shared" si="344"/>
        <v xml:space="preserve">41290 - 0 - </v>
      </c>
      <c r="AV63" s="70">
        <f>VLOOKUP(E63,'Répartition salles'!$C:$R,9,FALSE)</f>
        <v>0</v>
      </c>
      <c r="AW63" s="69" t="str">
        <f t="shared" si="345"/>
        <v>41290 - 0 - AM</v>
      </c>
      <c r="AX63" s="69" t="str">
        <f t="shared" si="346"/>
        <v>41290 - 0 - PM</v>
      </c>
      <c r="AY63" s="69" t="str">
        <f t="shared" si="347"/>
        <v xml:space="preserve">41290 - 0 - </v>
      </c>
      <c r="AZ63" s="69" t="str">
        <f t="shared" si="348"/>
        <v xml:space="preserve">41290 - 0 - </v>
      </c>
      <c r="BA63" s="70">
        <f>VLOOKUP(E63,'Répartition salles'!$C:$R,10,FALSE)</f>
        <v>0</v>
      </c>
      <c r="BB63" s="69" t="str">
        <f t="shared" si="349"/>
        <v>41290 - 0 - AM</v>
      </c>
      <c r="BC63" s="69" t="str">
        <f t="shared" si="350"/>
        <v>41290 - 0 - PM</v>
      </c>
      <c r="BD63" s="69" t="str">
        <f t="shared" si="351"/>
        <v xml:space="preserve">41290 - 0 - </v>
      </c>
      <c r="BE63" s="69" t="str">
        <f t="shared" si="352"/>
        <v xml:space="preserve">41290 - 0 - </v>
      </c>
      <c r="BF63" s="70">
        <f>VLOOKUP(E63,'Répartition salles'!$C:$R,11,FALSE)</f>
        <v>0</v>
      </c>
      <c r="BG63" s="69" t="str">
        <f t="shared" si="353"/>
        <v>41290 - 0 - AM</v>
      </c>
      <c r="BH63" s="69" t="str">
        <f t="shared" si="354"/>
        <v>41290 - 0 - PM</v>
      </c>
      <c r="BI63" s="69" t="str">
        <f t="shared" si="355"/>
        <v xml:space="preserve">41290 - 0 - </v>
      </c>
      <c r="BJ63" s="69" t="str">
        <f t="shared" si="356"/>
        <v xml:space="preserve">41290 - 0 - </v>
      </c>
      <c r="BK63" s="70">
        <f>VLOOKUP(E63,'Répartition salles'!$C:$R,12,FALSE)</f>
        <v>0</v>
      </c>
      <c r="BL63" s="69" t="str">
        <f t="shared" si="357"/>
        <v>41290 - 0 - AM</v>
      </c>
      <c r="BM63" s="69" t="str">
        <f t="shared" si="358"/>
        <v>41290 - 0 - PM</v>
      </c>
      <c r="BN63" s="69" t="str">
        <f t="shared" si="359"/>
        <v xml:space="preserve">41290 - 0 - </v>
      </c>
      <c r="BO63" s="69" t="str">
        <f t="shared" si="360"/>
        <v xml:space="preserve">41290 - 0 - </v>
      </c>
      <c r="BP63" s="70">
        <f>VLOOKUP(E63,'Répartition salles'!$C:$R,13,FALSE)</f>
        <v>0</v>
      </c>
      <c r="BQ63" s="69" t="str">
        <f t="shared" si="361"/>
        <v>41290 - 0 - AM</v>
      </c>
      <c r="BR63" s="69" t="str">
        <f t="shared" si="362"/>
        <v>41290 - 0 - PM</v>
      </c>
      <c r="BS63" s="69" t="str">
        <f t="shared" si="363"/>
        <v xml:space="preserve">41290 - 0 - </v>
      </c>
      <c r="BT63" s="69" t="str">
        <f t="shared" si="364"/>
        <v xml:space="preserve">41290 - 0 - </v>
      </c>
      <c r="BU63" s="70">
        <f>VLOOKUP(E63,'Répartition salles'!$C:$R,14,FALSE)</f>
        <v>0</v>
      </c>
      <c r="BV63" s="69" t="str">
        <f t="shared" si="365"/>
        <v>41290 - 0 - AM</v>
      </c>
      <c r="BW63" s="69" t="str">
        <f t="shared" si="366"/>
        <v>41290 - 0 - PM</v>
      </c>
      <c r="BX63" s="69" t="str">
        <f t="shared" si="367"/>
        <v xml:space="preserve">41290 - 0 - </v>
      </c>
      <c r="BY63" s="69" t="str">
        <f t="shared" si="368"/>
        <v xml:space="preserve">41290 - 0 - </v>
      </c>
      <c r="BZ63" s="70">
        <f>VLOOKUP(E63,'Répartition salles'!$C:$R,15,FALSE)</f>
        <v>0</v>
      </c>
      <c r="CA63" s="69" t="str">
        <f t="shared" si="369"/>
        <v>41290 - 0 - AM</v>
      </c>
      <c r="CB63" s="69" t="str">
        <f t="shared" si="370"/>
        <v>41290 - 0 - PM</v>
      </c>
      <c r="CC63" s="69" t="str">
        <f t="shared" si="371"/>
        <v xml:space="preserve">41290 - 0 - </v>
      </c>
      <c r="CD63" s="69" t="str">
        <f t="shared" si="372"/>
        <v xml:space="preserve">41290 - 0 - </v>
      </c>
      <c r="CE63" s="70">
        <f>VLOOKUP(E63,'Répartition salles'!$C:$R,16,FALSE)</f>
        <v>0</v>
      </c>
      <c r="CF63" s="69" t="str">
        <f t="shared" si="373"/>
        <v>41290 - 0 - AM</v>
      </c>
      <c r="CG63" s="69" t="str">
        <f t="shared" si="374"/>
        <v>41290 - 0 - PM</v>
      </c>
      <c r="CH63" s="69" t="str">
        <f t="shared" si="375"/>
        <v xml:space="preserve">41290 - 0 - </v>
      </c>
      <c r="CI63" s="69" t="str">
        <f t="shared" si="376"/>
        <v xml:space="preserve">41290 - 0 - </v>
      </c>
      <c r="CJ63" s="126" t="str">
        <f t="shared" si="377"/>
        <v>ACT</v>
      </c>
    </row>
    <row r="64" spans="1:88">
      <c r="A64" s="116">
        <v>751120</v>
      </c>
      <c r="B64" s="116">
        <v>2995328</v>
      </c>
      <c r="C64" s="116" t="s">
        <v>133</v>
      </c>
      <c r="D64" s="117" t="s">
        <v>138</v>
      </c>
      <c r="E64" s="137" t="s">
        <v>217</v>
      </c>
      <c r="F64" s="112" t="s">
        <v>16</v>
      </c>
      <c r="G64" s="113">
        <v>0.33333333333333331</v>
      </c>
      <c r="H64" s="113">
        <v>0.79166666666666663</v>
      </c>
      <c r="I64" s="114">
        <v>41291</v>
      </c>
      <c r="J64" s="116" t="s">
        <v>8</v>
      </c>
      <c r="K64" s="116" t="s">
        <v>9</v>
      </c>
      <c r="L64" s="118" t="s">
        <v>640</v>
      </c>
      <c r="N64" s="42" t="str">
        <f t="shared" si="315"/>
        <v>AM</v>
      </c>
      <c r="O64" s="42" t="str">
        <f t="shared" si="316"/>
        <v>PM</v>
      </c>
      <c r="P64" s="42" t="str">
        <f t="shared" si="317"/>
        <v/>
      </c>
      <c r="Q64" s="42" t="str">
        <f t="shared" si="318"/>
        <v/>
      </c>
      <c r="R64" s="42" t="str">
        <f t="shared" si="319"/>
        <v>mardi</v>
      </c>
      <c r="S64" s="42">
        <f t="shared" si="320"/>
        <v>17</v>
      </c>
      <c r="T64" s="42">
        <f t="shared" si="321"/>
        <v>1</v>
      </c>
      <c r="U64" s="42" t="str">
        <f t="shared" si="322"/>
        <v>week</v>
      </c>
      <c r="V64" s="43" t="str">
        <f t="shared" si="323"/>
        <v>week - La Seine B &amp; C - le Ponts des Arts - Foyer Rives de Seine (0)</v>
      </c>
      <c r="W64" s="43" t="str">
        <f t="shared" si="324"/>
        <v>1 - week - La Seine B &amp; C - le Ponts des Arts - Foyer Rives de Seine (0) - AM</v>
      </c>
      <c r="X64" s="43" t="str">
        <f t="shared" si="325"/>
        <v>1 - week - La Seine B &amp; C - le Ponts des Arts - Foyer Rives de Seine (0) - PM</v>
      </c>
      <c r="Y64" s="43" t="str">
        <f t="shared" si="326"/>
        <v xml:space="preserve">1 - week - La Seine B &amp; C - le Ponts des Arts - Foyer Rives de Seine (0) - </v>
      </c>
      <c r="Z64" s="43" t="str">
        <f t="shared" si="327"/>
        <v xml:space="preserve">1 - week - La Seine B &amp; C - le Ponts des Arts - Foyer Rives de Seine (0) - </v>
      </c>
      <c r="AA64" s="43" t="str">
        <f t="shared" si="328"/>
        <v>41291 - La Seine B &amp; C - le Ponts des Arts - Foyer Rives de Seine (0) - AM</v>
      </c>
      <c r="AB64" s="43" t="str">
        <f t="shared" si="329"/>
        <v>41291 - La Seine B &amp; C - le Ponts des Arts - Foyer Rives de Seine (0) - PM</v>
      </c>
      <c r="AC64" s="43" t="str">
        <f t="shared" si="330"/>
        <v xml:space="preserve">41291 - La Seine B &amp; C - le Ponts des Arts - Foyer Rives de Seine (0) - </v>
      </c>
      <c r="AD64" s="43" t="str">
        <f t="shared" si="331"/>
        <v xml:space="preserve">41291 - La Seine B &amp; C - le Ponts des Arts - Foyer Rives de Seine (0) - </v>
      </c>
      <c r="AE64" s="42" t="str">
        <f t="shared" si="332"/>
        <v>ACT</v>
      </c>
      <c r="AF64" s="11"/>
      <c r="AG64" s="70" t="str">
        <f>VLOOKUP(E64,'Répartition salles'!$C:$R,6,FALSE)</f>
        <v>Seine B</v>
      </c>
      <c r="AH64" s="69" t="str">
        <f t="shared" si="333"/>
        <v>41291 - Seine B - AM</v>
      </c>
      <c r="AI64" s="69" t="str">
        <f t="shared" si="334"/>
        <v>41291 - Seine B - PM</v>
      </c>
      <c r="AJ64" s="69" t="str">
        <f t="shared" si="335"/>
        <v xml:space="preserve">41291 - Seine B - </v>
      </c>
      <c r="AK64" s="69" t="str">
        <f t="shared" si="336"/>
        <v xml:space="preserve">41291 - Seine B - </v>
      </c>
      <c r="AL64" s="70" t="str">
        <f>VLOOKUP(E64,'Répartition salles'!$C:$R,7,FALSE)</f>
        <v>Seine C</v>
      </c>
      <c r="AM64" s="69" t="str">
        <f t="shared" si="337"/>
        <v>41291 - Seine C - AM</v>
      </c>
      <c r="AN64" s="69" t="str">
        <f t="shared" si="338"/>
        <v>41291 - Seine C - PM</v>
      </c>
      <c r="AO64" s="69" t="str">
        <f t="shared" si="339"/>
        <v xml:space="preserve">41291 - Seine C - </v>
      </c>
      <c r="AP64" s="69" t="str">
        <f t="shared" si="340"/>
        <v xml:space="preserve">41291 - Seine C - </v>
      </c>
      <c r="AQ64" s="70" t="str">
        <f>VLOOKUP(E64,'Répartition salles'!$C:$R,8,FALSE)</f>
        <v>Pont des Arts A</v>
      </c>
      <c r="AR64" s="69" t="str">
        <f t="shared" si="341"/>
        <v>41291 - Pont des Arts A - AM</v>
      </c>
      <c r="AS64" s="69" t="str">
        <f t="shared" si="342"/>
        <v>41291 - Pont des Arts A - PM</v>
      </c>
      <c r="AT64" s="69" t="str">
        <f t="shared" si="343"/>
        <v xml:space="preserve">41291 - Pont des Arts A - </v>
      </c>
      <c r="AU64" s="69" t="str">
        <f t="shared" si="344"/>
        <v xml:space="preserve">41291 - Pont des Arts A - </v>
      </c>
      <c r="AV64" s="70" t="str">
        <f>VLOOKUP(E64,'Répartition salles'!$C:$R,9,FALSE)</f>
        <v>Pont des Arts B</v>
      </c>
      <c r="AW64" s="69" t="str">
        <f t="shared" si="345"/>
        <v>41291 - Pont des Arts B - AM</v>
      </c>
      <c r="AX64" s="69" t="str">
        <f t="shared" si="346"/>
        <v>41291 - Pont des Arts B - PM</v>
      </c>
      <c r="AY64" s="69" t="str">
        <f t="shared" si="347"/>
        <v xml:space="preserve">41291 - Pont des Arts B - </v>
      </c>
      <c r="AZ64" s="69" t="str">
        <f t="shared" si="348"/>
        <v xml:space="preserve">41291 - Pont des Arts B - </v>
      </c>
      <c r="BA64" s="70" t="str">
        <f>VLOOKUP(E64,'Répartition salles'!$C:$R,10,FALSE)</f>
        <v>Pont des Arts C</v>
      </c>
      <c r="BB64" s="69" t="str">
        <f t="shared" si="349"/>
        <v>41291 - Pont des Arts C - AM</v>
      </c>
      <c r="BC64" s="69" t="str">
        <f t="shared" si="350"/>
        <v>41291 - Pont des Arts C - PM</v>
      </c>
      <c r="BD64" s="69" t="str">
        <f t="shared" si="351"/>
        <v xml:space="preserve">41291 - Pont des Arts C - </v>
      </c>
      <c r="BE64" s="69" t="str">
        <f t="shared" si="352"/>
        <v xml:space="preserve">41291 - Pont des Arts C - </v>
      </c>
      <c r="BF64" s="70" t="str">
        <f>VLOOKUP(E64,'Répartition salles'!$C:$R,11,FALSE)</f>
        <v>Foyer Rives de Seine</v>
      </c>
      <c r="BG64" s="69" t="str">
        <f t="shared" si="353"/>
        <v>41291 - Foyer Rives de Seine - AM</v>
      </c>
      <c r="BH64" s="69" t="str">
        <f t="shared" si="354"/>
        <v>41291 - Foyer Rives de Seine - PM</v>
      </c>
      <c r="BI64" s="69" t="str">
        <f t="shared" si="355"/>
        <v xml:space="preserve">41291 - Foyer Rives de Seine - </v>
      </c>
      <c r="BJ64" s="69" t="str">
        <f t="shared" si="356"/>
        <v xml:space="preserve">41291 - Foyer Rives de Seine - </v>
      </c>
      <c r="BK64" s="70">
        <f>VLOOKUP(E64,'Répartition salles'!$C:$R,12,FALSE)</f>
        <v>0</v>
      </c>
      <c r="BL64" s="69" t="str">
        <f t="shared" si="357"/>
        <v>41291 - 0 - AM</v>
      </c>
      <c r="BM64" s="69" t="str">
        <f t="shared" si="358"/>
        <v>41291 - 0 - PM</v>
      </c>
      <c r="BN64" s="69" t="str">
        <f t="shared" si="359"/>
        <v xml:space="preserve">41291 - 0 - </v>
      </c>
      <c r="BO64" s="69" t="str">
        <f t="shared" si="360"/>
        <v xml:space="preserve">41291 - 0 - </v>
      </c>
      <c r="BP64" s="70">
        <f>VLOOKUP(E64,'Répartition salles'!$C:$R,13,FALSE)</f>
        <v>0</v>
      </c>
      <c r="BQ64" s="69" t="str">
        <f t="shared" si="361"/>
        <v>41291 - 0 - AM</v>
      </c>
      <c r="BR64" s="69" t="str">
        <f t="shared" si="362"/>
        <v>41291 - 0 - PM</v>
      </c>
      <c r="BS64" s="69" t="str">
        <f t="shared" si="363"/>
        <v xml:space="preserve">41291 - 0 - </v>
      </c>
      <c r="BT64" s="69" t="str">
        <f t="shared" si="364"/>
        <v xml:space="preserve">41291 - 0 - </v>
      </c>
      <c r="BU64" s="70">
        <f>VLOOKUP(E64,'Répartition salles'!$C:$R,14,FALSE)</f>
        <v>0</v>
      </c>
      <c r="BV64" s="69" t="str">
        <f t="shared" si="365"/>
        <v>41291 - 0 - AM</v>
      </c>
      <c r="BW64" s="69" t="str">
        <f t="shared" si="366"/>
        <v>41291 - 0 - PM</v>
      </c>
      <c r="BX64" s="69" t="str">
        <f t="shared" si="367"/>
        <v xml:space="preserve">41291 - 0 - </v>
      </c>
      <c r="BY64" s="69" t="str">
        <f t="shared" si="368"/>
        <v xml:space="preserve">41291 - 0 - </v>
      </c>
      <c r="BZ64" s="70">
        <f>VLOOKUP(E64,'Répartition salles'!$C:$R,15,FALSE)</f>
        <v>0</v>
      </c>
      <c r="CA64" s="69" t="str">
        <f t="shared" si="369"/>
        <v>41291 - 0 - AM</v>
      </c>
      <c r="CB64" s="69" t="str">
        <f t="shared" si="370"/>
        <v>41291 - 0 - PM</v>
      </c>
      <c r="CC64" s="69" t="str">
        <f t="shared" si="371"/>
        <v xml:space="preserve">41291 - 0 - </v>
      </c>
      <c r="CD64" s="69" t="str">
        <f t="shared" si="372"/>
        <v xml:space="preserve">41291 - 0 - </v>
      </c>
      <c r="CE64" s="70">
        <f>VLOOKUP(E64,'Répartition salles'!$C:$R,16,FALSE)</f>
        <v>0</v>
      </c>
      <c r="CF64" s="69" t="str">
        <f t="shared" si="373"/>
        <v>41291 - 0 - AM</v>
      </c>
      <c r="CG64" s="69" t="str">
        <f t="shared" si="374"/>
        <v>41291 - 0 - PM</v>
      </c>
      <c r="CH64" s="69" t="str">
        <f t="shared" si="375"/>
        <v xml:space="preserve">41291 - 0 - </v>
      </c>
      <c r="CI64" s="69" t="str">
        <f t="shared" si="376"/>
        <v xml:space="preserve">41291 - 0 - </v>
      </c>
      <c r="CJ64" s="126" t="str">
        <f t="shared" si="377"/>
        <v>ACT</v>
      </c>
    </row>
    <row r="65" spans="1:88">
      <c r="A65" s="116">
        <v>751120</v>
      </c>
      <c r="B65" s="116">
        <v>2995369</v>
      </c>
      <c r="C65" s="116" t="s">
        <v>133</v>
      </c>
      <c r="D65" s="117" t="s">
        <v>138</v>
      </c>
      <c r="E65" s="111" t="s">
        <v>52</v>
      </c>
      <c r="F65" s="112" t="s">
        <v>16</v>
      </c>
      <c r="G65" s="113">
        <v>0.35416666666666669</v>
      </c>
      <c r="H65" s="113">
        <v>0.79166666666666663</v>
      </c>
      <c r="I65" s="114">
        <v>41291</v>
      </c>
      <c r="J65" s="116" t="s">
        <v>8</v>
      </c>
      <c r="K65" s="116" t="s">
        <v>9</v>
      </c>
      <c r="L65" s="118" t="s">
        <v>640</v>
      </c>
      <c r="N65" s="42" t="str">
        <f t="shared" si="315"/>
        <v>AM</v>
      </c>
      <c r="O65" s="42" t="str">
        <f t="shared" si="316"/>
        <v>PM</v>
      </c>
      <c r="P65" s="42" t="str">
        <f t="shared" si="317"/>
        <v/>
      </c>
      <c r="Q65" s="42" t="str">
        <f t="shared" si="318"/>
        <v/>
      </c>
      <c r="R65" s="42" t="str">
        <f t="shared" si="319"/>
        <v>mardi</v>
      </c>
      <c r="S65" s="42">
        <f t="shared" si="320"/>
        <v>17</v>
      </c>
      <c r="T65" s="42">
        <f t="shared" si="321"/>
        <v>1</v>
      </c>
      <c r="U65" s="42" t="str">
        <f t="shared" si="322"/>
        <v>week</v>
      </c>
      <c r="V65" s="43" t="str">
        <f t="shared" si="323"/>
        <v>week - Le pont de Sully (0)</v>
      </c>
      <c r="W65" s="43" t="str">
        <f t="shared" si="324"/>
        <v>1 - week - Le pont de Sully (0) - AM</v>
      </c>
      <c r="X65" s="43" t="str">
        <f t="shared" si="325"/>
        <v>1 - week - Le pont de Sully (0) - PM</v>
      </c>
      <c r="Y65" s="43" t="str">
        <f t="shared" si="326"/>
        <v xml:space="preserve">1 - week - Le pont de Sully (0) - </v>
      </c>
      <c r="Z65" s="43" t="str">
        <f t="shared" si="327"/>
        <v xml:space="preserve">1 - week - Le pont de Sully (0) - </v>
      </c>
      <c r="AA65" s="43" t="str">
        <f t="shared" si="328"/>
        <v>41291 - Le pont de Sully (0) - AM</v>
      </c>
      <c r="AB65" s="43" t="str">
        <f t="shared" si="329"/>
        <v>41291 - Le pont de Sully (0) - PM</v>
      </c>
      <c r="AC65" s="43" t="str">
        <f t="shared" si="330"/>
        <v xml:space="preserve">41291 - Le pont de Sully (0) - </v>
      </c>
      <c r="AD65" s="43" t="str">
        <f t="shared" si="331"/>
        <v xml:space="preserve">41291 - Le pont de Sully (0) - </v>
      </c>
      <c r="AE65" s="42" t="str">
        <f t="shared" si="332"/>
        <v>ACT</v>
      </c>
      <c r="AF65" s="11"/>
      <c r="AG65" s="70" t="str">
        <f>VLOOKUP(E65,'Répartition salles'!$C:$R,6,FALSE)</f>
        <v>Pont de Sully A</v>
      </c>
      <c r="AH65" s="69" t="str">
        <f t="shared" si="333"/>
        <v>41291 - Pont de Sully A - AM</v>
      </c>
      <c r="AI65" s="69" t="str">
        <f t="shared" si="334"/>
        <v>41291 - Pont de Sully A - PM</v>
      </c>
      <c r="AJ65" s="69" t="str">
        <f t="shared" si="335"/>
        <v xml:space="preserve">41291 - Pont de Sully A - </v>
      </c>
      <c r="AK65" s="69" t="str">
        <f t="shared" si="336"/>
        <v xml:space="preserve">41291 - Pont de Sully A - </v>
      </c>
      <c r="AL65" s="70" t="str">
        <f>VLOOKUP(E65,'Répartition salles'!$C:$R,7,FALSE)</f>
        <v>Pont de Sully B</v>
      </c>
      <c r="AM65" s="69" t="str">
        <f t="shared" si="337"/>
        <v>41291 - Pont de Sully B - AM</v>
      </c>
      <c r="AN65" s="69" t="str">
        <f t="shared" si="338"/>
        <v>41291 - Pont de Sully B - PM</v>
      </c>
      <c r="AO65" s="69" t="str">
        <f t="shared" si="339"/>
        <v xml:space="preserve">41291 - Pont de Sully B - </v>
      </c>
      <c r="AP65" s="69" t="str">
        <f t="shared" si="340"/>
        <v xml:space="preserve">41291 - Pont de Sully B - </v>
      </c>
      <c r="AQ65" s="70">
        <f>VLOOKUP(E65,'Répartition salles'!$C:$R,8,FALSE)</f>
        <v>0</v>
      </c>
      <c r="AR65" s="69" t="str">
        <f t="shared" si="341"/>
        <v>41291 - 0 - AM</v>
      </c>
      <c r="AS65" s="69" t="str">
        <f t="shared" si="342"/>
        <v>41291 - 0 - PM</v>
      </c>
      <c r="AT65" s="69" t="str">
        <f t="shared" si="343"/>
        <v xml:space="preserve">41291 - 0 - </v>
      </c>
      <c r="AU65" s="69" t="str">
        <f t="shared" si="344"/>
        <v xml:space="preserve">41291 - 0 - </v>
      </c>
      <c r="AV65" s="70">
        <f>VLOOKUP(E65,'Répartition salles'!$C:$R,9,FALSE)</f>
        <v>0</v>
      </c>
      <c r="AW65" s="69" t="str">
        <f t="shared" si="345"/>
        <v>41291 - 0 - AM</v>
      </c>
      <c r="AX65" s="69" t="str">
        <f t="shared" si="346"/>
        <v>41291 - 0 - PM</v>
      </c>
      <c r="AY65" s="69" t="str">
        <f t="shared" si="347"/>
        <v xml:space="preserve">41291 - 0 - </v>
      </c>
      <c r="AZ65" s="69" t="str">
        <f t="shared" si="348"/>
        <v xml:space="preserve">41291 - 0 - </v>
      </c>
      <c r="BA65" s="70">
        <f>VLOOKUP(E65,'Répartition salles'!$C:$R,10,FALSE)</f>
        <v>0</v>
      </c>
      <c r="BB65" s="69" t="str">
        <f t="shared" si="349"/>
        <v>41291 - 0 - AM</v>
      </c>
      <c r="BC65" s="69" t="str">
        <f t="shared" si="350"/>
        <v>41291 - 0 - PM</v>
      </c>
      <c r="BD65" s="69" t="str">
        <f t="shared" si="351"/>
        <v xml:space="preserve">41291 - 0 - </v>
      </c>
      <c r="BE65" s="69" t="str">
        <f t="shared" si="352"/>
        <v xml:space="preserve">41291 - 0 - </v>
      </c>
      <c r="BF65" s="70">
        <f>VLOOKUP(E65,'Répartition salles'!$C:$R,11,FALSE)</f>
        <v>0</v>
      </c>
      <c r="BG65" s="69" t="str">
        <f t="shared" si="353"/>
        <v>41291 - 0 - AM</v>
      </c>
      <c r="BH65" s="69" t="str">
        <f t="shared" si="354"/>
        <v>41291 - 0 - PM</v>
      </c>
      <c r="BI65" s="69" t="str">
        <f t="shared" si="355"/>
        <v xml:space="preserve">41291 - 0 - </v>
      </c>
      <c r="BJ65" s="69" t="str">
        <f t="shared" si="356"/>
        <v xml:space="preserve">41291 - 0 - </v>
      </c>
      <c r="BK65" s="70">
        <f>VLOOKUP(E65,'Répartition salles'!$C:$R,12,FALSE)</f>
        <v>0</v>
      </c>
      <c r="BL65" s="69" t="str">
        <f t="shared" si="357"/>
        <v>41291 - 0 - AM</v>
      </c>
      <c r="BM65" s="69" t="str">
        <f t="shared" si="358"/>
        <v>41291 - 0 - PM</v>
      </c>
      <c r="BN65" s="69" t="str">
        <f t="shared" si="359"/>
        <v xml:space="preserve">41291 - 0 - </v>
      </c>
      <c r="BO65" s="69" t="str">
        <f t="shared" si="360"/>
        <v xml:space="preserve">41291 - 0 - </v>
      </c>
      <c r="BP65" s="70">
        <f>VLOOKUP(E65,'Répartition salles'!$C:$R,13,FALSE)</f>
        <v>0</v>
      </c>
      <c r="BQ65" s="69" t="str">
        <f t="shared" si="361"/>
        <v>41291 - 0 - AM</v>
      </c>
      <c r="BR65" s="69" t="str">
        <f t="shared" si="362"/>
        <v>41291 - 0 - PM</v>
      </c>
      <c r="BS65" s="69" t="str">
        <f t="shared" si="363"/>
        <v xml:space="preserve">41291 - 0 - </v>
      </c>
      <c r="BT65" s="69" t="str">
        <f t="shared" si="364"/>
        <v xml:space="preserve">41291 - 0 - </v>
      </c>
      <c r="BU65" s="70">
        <f>VLOOKUP(E65,'Répartition salles'!$C:$R,14,FALSE)</f>
        <v>0</v>
      </c>
      <c r="BV65" s="69" t="str">
        <f t="shared" si="365"/>
        <v>41291 - 0 - AM</v>
      </c>
      <c r="BW65" s="69" t="str">
        <f t="shared" si="366"/>
        <v>41291 - 0 - PM</v>
      </c>
      <c r="BX65" s="69" t="str">
        <f t="shared" si="367"/>
        <v xml:space="preserve">41291 - 0 - </v>
      </c>
      <c r="BY65" s="69" t="str">
        <f t="shared" si="368"/>
        <v xml:space="preserve">41291 - 0 - </v>
      </c>
      <c r="BZ65" s="70">
        <f>VLOOKUP(E65,'Répartition salles'!$C:$R,15,FALSE)</f>
        <v>0</v>
      </c>
      <c r="CA65" s="69" t="str">
        <f t="shared" si="369"/>
        <v>41291 - 0 - AM</v>
      </c>
      <c r="CB65" s="69" t="str">
        <f t="shared" si="370"/>
        <v>41291 - 0 - PM</v>
      </c>
      <c r="CC65" s="69" t="str">
        <f t="shared" si="371"/>
        <v xml:space="preserve">41291 - 0 - </v>
      </c>
      <c r="CD65" s="69" t="str">
        <f t="shared" si="372"/>
        <v xml:space="preserve">41291 - 0 - </v>
      </c>
      <c r="CE65" s="70">
        <f>VLOOKUP(E65,'Répartition salles'!$C:$R,16,FALSE)</f>
        <v>0</v>
      </c>
      <c r="CF65" s="69" t="str">
        <f t="shared" si="373"/>
        <v>41291 - 0 - AM</v>
      </c>
      <c r="CG65" s="69" t="str">
        <f t="shared" si="374"/>
        <v>41291 - 0 - PM</v>
      </c>
      <c r="CH65" s="69" t="str">
        <f t="shared" si="375"/>
        <v xml:space="preserve">41291 - 0 - </v>
      </c>
      <c r="CI65" s="69" t="str">
        <f t="shared" si="376"/>
        <v xml:space="preserve">41291 - 0 - </v>
      </c>
      <c r="CJ65" s="126" t="str">
        <f t="shared" si="377"/>
        <v>ACT</v>
      </c>
    </row>
    <row r="66" spans="1:88">
      <c r="A66" s="116">
        <v>751120</v>
      </c>
      <c r="B66" s="116">
        <v>2995329</v>
      </c>
      <c r="C66" s="116" t="s">
        <v>21</v>
      </c>
      <c r="D66" s="117" t="s">
        <v>643</v>
      </c>
      <c r="E66" s="111" t="s">
        <v>181</v>
      </c>
      <c r="F66" s="112" t="s">
        <v>16</v>
      </c>
      <c r="G66" s="113">
        <v>0.375</v>
      </c>
      <c r="H66" s="113">
        <v>0.75</v>
      </c>
      <c r="I66" s="114">
        <v>41291</v>
      </c>
      <c r="J66" s="116" t="s">
        <v>8</v>
      </c>
      <c r="K66" s="116" t="s">
        <v>9</v>
      </c>
      <c r="L66" s="118" t="s">
        <v>640</v>
      </c>
      <c r="N66" s="42" t="str">
        <f t="shared" ref="N66:N78" si="378">IF($G66=N$8,"",IF(AND($G66&lt;$H66,N$7&lt;N$8,OR(AND($G66&gt;N$7,$G66&lt;=N$8),AND($H66&gt;N$7,$H66&lt;=N$8),AND($G66&lt;N$7,$H66&gt;N$8))),"AM",IF(AND($G66&lt;$H66,N$7&gt;N$8,OR(AND($G66&gt;N$7,$G66&lt;=N$8+1),AND($H66&gt;N$7,$H66&lt;=N$8+1),AND($G66&lt;N$7,$H66&gt;N$8+1))),"AM",IF(AND($G66&gt;$H66,N$7&lt;N$8,OR(AND($G66&gt;N$7,$G66&lt;=N$8),AND($H66+1&gt;N$7,$H66+1&lt;=N$8),AND($G66&lt;N$7,$H66+1&gt;N$8))),"AM",IF(AND($G66&gt;$H66,N$7&gt;N$8,OR(AND($G66&gt;N$7,$G66&lt;=N$8+1),AND($H66+1&gt;N$7,$H66+1&lt;=N$8+1),AND($G66&lt;N$7,$H66+1&gt;N$8+1))),"AM","")))))</f>
        <v>AM</v>
      </c>
      <c r="O66" s="42" t="str">
        <f t="shared" ref="O66:O78" si="379">IF($G66=O$8,"",IF(AND($G66&lt;$H66,O$7&lt;O$8,OR(AND($G66&gt;O$7,$G66&lt;=O$8),AND($H66&gt;O$7,$H66&lt;=O$8),AND($G66&lt;O$7,$H66&gt;O$8))),"PM",IF(AND($G66&lt;$H66,O$7&gt;O$8,OR(AND($G66&gt;O$7,$G66&lt;=O$8+1),AND($H66&gt;O$7,$H66&lt;=O$8+1),AND($G66&lt;O$7,$H66&gt;O$8+1))),"PM",IF(AND($G66&gt;$H66,O$7&lt;O$8,OR(AND($G66&gt;O$7,$G66&lt;=O$8),AND($H66+1&gt;O$7,$H66+1&lt;=O$8),AND($G66&lt;O$7,$H66+1&gt;O$8))),"PM",IF(AND($G66&gt;$H66,O$7&gt;O$8,OR(AND($G66&gt;O$7,$G66&lt;=O$8+1),AND($H66+1&gt;O$7,$H66+1&lt;=O$8+1),AND($G66&lt;O$7,$H66+1&gt;O$8+1))),"PM","")))))</f>
        <v>PM</v>
      </c>
      <c r="P66" s="42" t="str">
        <f t="shared" ref="P66:P78" si="380">IF($G66=P$8,"",IF(AND($G66&lt;$H66,P$7&lt;P$8,OR(AND($G66&gt;P$7,$G66&lt;=P$8),AND($H66&gt;P$7,$H66&lt;=P$8),AND($G66&lt;P$7,$H66&gt;P$8))),"EVENING",IF(AND($G66&lt;$H66,P$7&gt;P$8,OR(AND($G66&gt;P$7,$G66&lt;=P$8+1),AND($H66&gt;P$7,$H66&lt;=P$8+1),AND($G66&lt;P$7,$H66&gt;P$8+1))),"EVENING",IF(AND($G66&gt;$H66,P$7&lt;P$8,OR(AND($G66&gt;P$7,$G66&lt;=P$8),AND($H66+1&gt;P$7,$H66+1&lt;=P$8),AND($G66&lt;P$7,$H66+1&gt;P$8))),"EVENING",IF(AND($G66&gt;$H66,P$7&gt;P$8,OR(AND($G66&gt;P$7,$G66&lt;=P$8+1),AND($H66+1&gt;P$7,$H66+1&lt;=P$8+1),AND($G66&lt;P$7,$H66+1&gt;P$8+1))),"EVENING","")))))</f>
        <v/>
      </c>
      <c r="Q66" s="42" t="str">
        <f t="shared" ref="Q66:Q78" si="381">IF($G66=Q$8,"",IF(AND($G66&lt;$H66,Q$7&lt;Q$8,OR(AND($G66&gt;Q$7,$G66&lt;=Q$8),AND($H66&gt;Q$7,$H66&lt;=Q$8),AND($G66&lt;Q$7,$H66&gt;Q$8))),"NIGHT",IF(AND($G66&lt;$H66,Q$7&gt;Q$8,OR(AND($G66&gt;Q$7,$G66&lt;=Q$8+1),AND($H66&gt;Q$7,$H66&lt;=Q$8+1),AND($G66&lt;Q$7,$H66&gt;Q$8+1))),"NIGHT",IF(AND($G66&gt;$H66,Q$7&lt;Q$8,OR(AND($G66&gt;Q$7,$G66&lt;=Q$8),AND($H66+1&gt;Q$7,$H66+1&lt;=Q$8),AND($G66&lt;Q$7,$H66+1&gt;Q$8))),"NIGHT",IF(AND($G66&gt;$H66,Q$7&gt;Q$8,OR(AND($G66&gt;Q$7,$G66&lt;=Q$8+1),AND($H66+1&gt;Q$7,$H66+1&lt;=Q$8+1),AND($G66&lt;Q$7,$H66+1&gt;Q$8+1))),"NIGHT","")))))</f>
        <v/>
      </c>
      <c r="R66" s="42" t="str">
        <f t="shared" ref="R66:R78" si="382">TEXT(DAY(I66),"jjjj")</f>
        <v>mardi</v>
      </c>
      <c r="S66" s="42">
        <f t="shared" ref="S66:S78" si="383">DAY(I66)</f>
        <v>17</v>
      </c>
      <c r="T66" s="42">
        <f t="shared" ref="T66:T78" si="384">MONTH(I66)</f>
        <v>1</v>
      </c>
      <c r="U66" s="42" t="str">
        <f t="shared" ref="U66:U78" si="385">IF(OR(R66="Samedi",R66="Dimanche"),"weekend","week")</f>
        <v>week</v>
      </c>
      <c r="V66" s="43" t="str">
        <f t="shared" ref="V66:V78" si="386">U66&amp;" - "&amp;E66</f>
        <v>week - La Seine A (0)</v>
      </c>
      <c r="W66" s="43" t="str">
        <f t="shared" ref="W66:W78" si="387">T66&amp;" - "&amp;U66&amp;" - "&amp;E66&amp; " - "&amp;N66</f>
        <v>1 - week - La Seine A (0) - AM</v>
      </c>
      <c r="X66" s="43" t="str">
        <f t="shared" ref="X66:X78" si="388">T66&amp;" - "&amp;U66&amp;" - "&amp;E66&amp; " - "&amp;O66</f>
        <v>1 - week - La Seine A (0) - PM</v>
      </c>
      <c r="Y66" s="43" t="str">
        <f t="shared" ref="Y66:Y78" si="389">T66&amp;" - "&amp;U66&amp;" - "&amp;E66&amp; " - "&amp;P66</f>
        <v xml:space="preserve">1 - week - La Seine A (0) - </v>
      </c>
      <c r="Z66" s="43" t="str">
        <f t="shared" ref="Z66:Z78" si="390">T66&amp;" - "&amp;U66&amp;" - "&amp;E66&amp;" - "&amp;Q66</f>
        <v xml:space="preserve">1 - week - La Seine A (0) - </v>
      </c>
      <c r="AA66" s="43" t="str">
        <f t="shared" ref="AA66:AA78" si="391">I66&amp;" - "&amp;E66&amp;" - "&amp;N66</f>
        <v>41291 - La Seine A (0) - AM</v>
      </c>
      <c r="AB66" s="43" t="str">
        <f t="shared" ref="AB66:AB78" si="392">I66&amp;" - "&amp;E66&amp;" - "&amp;O66</f>
        <v>41291 - La Seine A (0) - PM</v>
      </c>
      <c r="AC66" s="43" t="str">
        <f t="shared" ref="AC66:AC78" si="393">I66&amp;" - "&amp;E66&amp;" - "&amp;P66</f>
        <v xml:space="preserve">41291 - La Seine A (0) - </v>
      </c>
      <c r="AD66" s="43" t="str">
        <f t="shared" ref="AD66:AD78" si="394">I66&amp;" - "&amp;E66&amp;" - "&amp;Q66</f>
        <v xml:space="preserve">41291 - La Seine A (0) - </v>
      </c>
      <c r="AE66" s="42" t="str">
        <f t="shared" ref="AE66:AE78" si="395">F66</f>
        <v>ACT</v>
      </c>
      <c r="AF66" s="11"/>
      <c r="AG66" s="70" t="str">
        <f>VLOOKUP(E66,'Répartition salles'!$C:$R,6,FALSE)</f>
        <v>Seine A</v>
      </c>
      <c r="AH66" s="69" t="str">
        <f t="shared" ref="AH66:AH78" si="396">I66&amp;" - "&amp;AG66&amp;" - "&amp;N66</f>
        <v>41291 - Seine A - AM</v>
      </c>
      <c r="AI66" s="69" t="str">
        <f t="shared" ref="AI66:AI78" si="397">I66&amp;" - "&amp;AG66&amp;" - "&amp;O66</f>
        <v>41291 - Seine A - PM</v>
      </c>
      <c r="AJ66" s="69" t="str">
        <f t="shared" ref="AJ66:AJ78" si="398">I66&amp;" - "&amp;AG66&amp;" - "&amp;P66</f>
        <v xml:space="preserve">41291 - Seine A - </v>
      </c>
      <c r="AK66" s="69" t="str">
        <f t="shared" ref="AK66:AK78" si="399">I66&amp;" - "&amp;AG66&amp;" - "&amp;Q66</f>
        <v xml:space="preserve">41291 - Seine A - </v>
      </c>
      <c r="AL66" s="70">
        <f>VLOOKUP(E66,'Répartition salles'!$C:$R,7,FALSE)</f>
        <v>0</v>
      </c>
      <c r="AM66" s="69" t="str">
        <f t="shared" ref="AM66:AM78" si="400">I66&amp;" - "&amp;AL66&amp;" - "&amp;N66</f>
        <v>41291 - 0 - AM</v>
      </c>
      <c r="AN66" s="69" t="str">
        <f t="shared" ref="AN66:AN78" si="401">I66&amp;" - "&amp;AL66&amp;" - "&amp;O66</f>
        <v>41291 - 0 - PM</v>
      </c>
      <c r="AO66" s="69" t="str">
        <f t="shared" ref="AO66:AO78" si="402">I66&amp;" - "&amp;AL66&amp;" - "&amp;P66</f>
        <v xml:space="preserve">41291 - 0 - </v>
      </c>
      <c r="AP66" s="69" t="str">
        <f t="shared" ref="AP66:AP78" si="403">I66&amp;" - "&amp;AL66&amp;" - "&amp;Q66</f>
        <v xml:space="preserve">41291 - 0 - </v>
      </c>
      <c r="AQ66" s="70">
        <f>VLOOKUP(E66,'Répartition salles'!$C:$R,8,FALSE)</f>
        <v>0</v>
      </c>
      <c r="AR66" s="69" t="str">
        <f t="shared" ref="AR66:AR78" si="404">I66&amp;" - "&amp;AQ66&amp;" - "&amp;N66</f>
        <v>41291 - 0 - AM</v>
      </c>
      <c r="AS66" s="69" t="str">
        <f t="shared" ref="AS66:AS78" si="405">I66&amp;" - "&amp;AQ66&amp;" - "&amp;O66</f>
        <v>41291 - 0 - PM</v>
      </c>
      <c r="AT66" s="69" t="str">
        <f t="shared" ref="AT66:AT78" si="406">I66&amp;" - "&amp;AQ66&amp;" - "&amp;P66</f>
        <v xml:space="preserve">41291 - 0 - </v>
      </c>
      <c r="AU66" s="69" t="str">
        <f t="shared" ref="AU66:AU78" si="407">I66&amp;" - "&amp;AQ66&amp;" - "&amp;Q66</f>
        <v xml:space="preserve">41291 - 0 - </v>
      </c>
      <c r="AV66" s="70">
        <f>VLOOKUP(E66,'Répartition salles'!$C:$R,9,FALSE)</f>
        <v>0</v>
      </c>
      <c r="AW66" s="69" t="str">
        <f t="shared" ref="AW66:AW78" si="408">I66&amp;" - "&amp;AV66&amp;" - "&amp;N66</f>
        <v>41291 - 0 - AM</v>
      </c>
      <c r="AX66" s="69" t="str">
        <f t="shared" ref="AX66:AX78" si="409">I66&amp;" - "&amp;AV66&amp;" - "&amp;O66</f>
        <v>41291 - 0 - PM</v>
      </c>
      <c r="AY66" s="69" t="str">
        <f t="shared" ref="AY66:AY78" si="410">I66&amp;" - "&amp;AV66&amp;" - "&amp;P66</f>
        <v xml:space="preserve">41291 - 0 - </v>
      </c>
      <c r="AZ66" s="69" t="str">
        <f t="shared" ref="AZ66:AZ78" si="411">I66&amp;" - "&amp;AV66&amp;" - "&amp;Q66</f>
        <v xml:space="preserve">41291 - 0 - </v>
      </c>
      <c r="BA66" s="70">
        <f>VLOOKUP(E66,'Répartition salles'!$C:$R,10,FALSE)</f>
        <v>0</v>
      </c>
      <c r="BB66" s="69" t="str">
        <f t="shared" ref="BB66:BB78" si="412">I66&amp;" - "&amp;BA66&amp;" - "&amp;N66</f>
        <v>41291 - 0 - AM</v>
      </c>
      <c r="BC66" s="69" t="str">
        <f t="shared" ref="BC66:BC78" si="413">I66&amp;" - "&amp;BA66&amp;" - "&amp;O66</f>
        <v>41291 - 0 - PM</v>
      </c>
      <c r="BD66" s="69" t="str">
        <f t="shared" ref="BD66:BD78" si="414">I66&amp;" - "&amp;BA66&amp;" - "&amp;P66</f>
        <v xml:space="preserve">41291 - 0 - </v>
      </c>
      <c r="BE66" s="69" t="str">
        <f t="shared" ref="BE66:BE78" si="415">I66&amp;" - "&amp;BA66&amp;" - "&amp;Q66</f>
        <v xml:space="preserve">41291 - 0 - </v>
      </c>
      <c r="BF66" s="70">
        <f>VLOOKUP(E66,'Répartition salles'!$C:$R,11,FALSE)</f>
        <v>0</v>
      </c>
      <c r="BG66" s="69" t="str">
        <f t="shared" ref="BG66:BG78" si="416">I66&amp;" - "&amp;BF66&amp;" - "&amp;N66</f>
        <v>41291 - 0 - AM</v>
      </c>
      <c r="BH66" s="69" t="str">
        <f t="shared" ref="BH66:BH78" si="417">I66&amp;" - "&amp;BF66&amp;" - "&amp;O66</f>
        <v>41291 - 0 - PM</v>
      </c>
      <c r="BI66" s="69" t="str">
        <f t="shared" ref="BI66:BI78" si="418">I66&amp;" - "&amp;BF66&amp;" - "&amp;P66</f>
        <v xml:space="preserve">41291 - 0 - </v>
      </c>
      <c r="BJ66" s="69" t="str">
        <f t="shared" ref="BJ66:BJ78" si="419">I66&amp;" - "&amp;BF66&amp;" - "&amp;Q66</f>
        <v xml:space="preserve">41291 - 0 - </v>
      </c>
      <c r="BK66" s="70">
        <f>VLOOKUP(E66,'Répartition salles'!$C:$R,12,FALSE)</f>
        <v>0</v>
      </c>
      <c r="BL66" s="69" t="str">
        <f t="shared" ref="BL66:BL78" si="420">I66&amp;" - "&amp;BK66&amp;" - "&amp;N66</f>
        <v>41291 - 0 - AM</v>
      </c>
      <c r="BM66" s="69" t="str">
        <f t="shared" ref="BM66:BM78" si="421">I66&amp;" - "&amp;BK66&amp;" - "&amp;O66</f>
        <v>41291 - 0 - PM</v>
      </c>
      <c r="BN66" s="69" t="str">
        <f t="shared" ref="BN66:BN78" si="422">I66&amp;" - "&amp;BK66&amp;" - "&amp;P66</f>
        <v xml:space="preserve">41291 - 0 - </v>
      </c>
      <c r="BO66" s="69" t="str">
        <f t="shared" ref="BO66:BO78" si="423">I66&amp;" - "&amp;BK66&amp;" - "&amp;Q66</f>
        <v xml:space="preserve">41291 - 0 - </v>
      </c>
      <c r="BP66" s="70">
        <f>VLOOKUP(E66,'Répartition salles'!$C:$R,13,FALSE)</f>
        <v>0</v>
      </c>
      <c r="BQ66" s="69" t="str">
        <f t="shared" ref="BQ66:BQ78" si="424">I66&amp;" - "&amp;BP66&amp;" - "&amp;N66</f>
        <v>41291 - 0 - AM</v>
      </c>
      <c r="BR66" s="69" t="str">
        <f t="shared" ref="BR66:BR78" si="425">I66&amp;" - "&amp;BP66&amp;" - "&amp;O66</f>
        <v>41291 - 0 - PM</v>
      </c>
      <c r="BS66" s="69" t="str">
        <f t="shared" ref="BS66:BS78" si="426">I66&amp;" - "&amp;BP66&amp;" - "&amp;P66</f>
        <v xml:space="preserve">41291 - 0 - </v>
      </c>
      <c r="BT66" s="69" t="str">
        <f t="shared" ref="BT66:BT78" si="427">I66&amp;" - "&amp;BP66&amp;" - "&amp;Q66</f>
        <v xml:space="preserve">41291 - 0 - </v>
      </c>
      <c r="BU66" s="70">
        <f>VLOOKUP(E66,'Répartition salles'!$C:$R,14,FALSE)</f>
        <v>0</v>
      </c>
      <c r="BV66" s="69" t="str">
        <f t="shared" ref="BV66:BV78" si="428">I66&amp;" - "&amp;BU66&amp;" - "&amp;N66</f>
        <v>41291 - 0 - AM</v>
      </c>
      <c r="BW66" s="69" t="str">
        <f t="shared" ref="BW66:BW78" si="429">I66&amp;" - "&amp;BU66&amp;" - "&amp;O66</f>
        <v>41291 - 0 - PM</v>
      </c>
      <c r="BX66" s="69" t="str">
        <f t="shared" ref="BX66:BX78" si="430">I66&amp;" - "&amp;BU66&amp;" - "&amp;P66</f>
        <v xml:space="preserve">41291 - 0 - </v>
      </c>
      <c r="BY66" s="69" t="str">
        <f t="shared" ref="BY66:BY78" si="431">I66&amp;" - "&amp;BU66&amp;" - "&amp;Q66</f>
        <v xml:space="preserve">41291 - 0 - </v>
      </c>
      <c r="BZ66" s="70">
        <f>VLOOKUP(E66,'Répartition salles'!$C:$R,15,FALSE)</f>
        <v>0</v>
      </c>
      <c r="CA66" s="69" t="str">
        <f t="shared" ref="CA66:CA78" si="432">I66&amp;" - "&amp;BZ66&amp;" - "&amp;N66</f>
        <v>41291 - 0 - AM</v>
      </c>
      <c r="CB66" s="69" t="str">
        <f t="shared" ref="CB66:CB78" si="433">I66&amp;" - "&amp;BZ66&amp;" - "&amp;O66</f>
        <v>41291 - 0 - PM</v>
      </c>
      <c r="CC66" s="69" t="str">
        <f t="shared" ref="CC66:CC78" si="434">I66&amp;" - "&amp;BZ66&amp;" - "&amp;P66</f>
        <v xml:space="preserve">41291 - 0 - </v>
      </c>
      <c r="CD66" s="69" t="str">
        <f t="shared" ref="CD66:CD78" si="435">I66&amp;" - "&amp;BZ66&amp;" - "&amp;Q66</f>
        <v xml:space="preserve">41291 - 0 - </v>
      </c>
      <c r="CE66" s="70">
        <f>VLOOKUP(E66,'Répartition salles'!$C:$R,16,FALSE)</f>
        <v>0</v>
      </c>
      <c r="CF66" s="69" t="str">
        <f t="shared" ref="CF66:CF78" si="436">I66&amp;" - "&amp;CE66&amp;" - "&amp;N66</f>
        <v>41291 - 0 - AM</v>
      </c>
      <c r="CG66" s="69" t="str">
        <f t="shared" ref="CG66:CG78" si="437">I66&amp;" - "&amp;CE66&amp;" - "&amp;O66</f>
        <v>41291 - 0 - PM</v>
      </c>
      <c r="CH66" s="69" t="str">
        <f t="shared" ref="CH66:CH78" si="438">I66&amp;" - "&amp;CE66&amp;" - "&amp;P66</f>
        <v xml:space="preserve">41291 - 0 - </v>
      </c>
      <c r="CI66" s="69" t="str">
        <f t="shared" ref="CI66:CI78" si="439">I66&amp;" - "&amp;CE66&amp;" - "&amp;Q66</f>
        <v xml:space="preserve">41291 - 0 - </v>
      </c>
      <c r="CJ66" s="126" t="str">
        <f t="shared" ref="CJ66:CJ78" si="440">F66</f>
        <v>ACT</v>
      </c>
    </row>
    <row r="67" spans="1:88">
      <c r="A67" s="116">
        <v>751120</v>
      </c>
      <c r="B67" s="116">
        <v>2995372</v>
      </c>
      <c r="C67" s="116" t="s">
        <v>133</v>
      </c>
      <c r="D67" s="117" t="s">
        <v>138</v>
      </c>
      <c r="E67" s="137" t="s">
        <v>217</v>
      </c>
      <c r="F67" s="112" t="s">
        <v>16</v>
      </c>
      <c r="G67" s="113">
        <v>0.33333333333333331</v>
      </c>
      <c r="H67" s="113">
        <v>0.79166666666666663</v>
      </c>
      <c r="I67" s="114">
        <v>41292</v>
      </c>
      <c r="J67" s="116" t="s">
        <v>8</v>
      </c>
      <c r="K67" s="116" t="s">
        <v>9</v>
      </c>
      <c r="L67" s="118" t="s">
        <v>640</v>
      </c>
      <c r="N67" s="42" t="str">
        <f t="shared" si="378"/>
        <v>AM</v>
      </c>
      <c r="O67" s="42" t="str">
        <f t="shared" si="379"/>
        <v>PM</v>
      </c>
      <c r="P67" s="42" t="str">
        <f t="shared" si="380"/>
        <v/>
      </c>
      <c r="Q67" s="42" t="str">
        <f t="shared" si="381"/>
        <v/>
      </c>
      <c r="R67" s="42" t="str">
        <f t="shared" si="382"/>
        <v>mercredi</v>
      </c>
      <c r="S67" s="42">
        <f t="shared" si="383"/>
        <v>18</v>
      </c>
      <c r="T67" s="42">
        <f t="shared" si="384"/>
        <v>1</v>
      </c>
      <c r="U67" s="42" t="str">
        <f t="shared" si="385"/>
        <v>week</v>
      </c>
      <c r="V67" s="43" t="str">
        <f t="shared" si="386"/>
        <v>week - La Seine B &amp; C - le Ponts des Arts - Foyer Rives de Seine (0)</v>
      </c>
      <c r="W67" s="43" t="str">
        <f t="shared" si="387"/>
        <v>1 - week - La Seine B &amp; C - le Ponts des Arts - Foyer Rives de Seine (0) - AM</v>
      </c>
      <c r="X67" s="43" t="str">
        <f t="shared" si="388"/>
        <v>1 - week - La Seine B &amp; C - le Ponts des Arts - Foyer Rives de Seine (0) - PM</v>
      </c>
      <c r="Y67" s="43" t="str">
        <f t="shared" si="389"/>
        <v xml:space="preserve">1 - week - La Seine B &amp; C - le Ponts des Arts - Foyer Rives de Seine (0) - </v>
      </c>
      <c r="Z67" s="43" t="str">
        <f t="shared" si="390"/>
        <v xml:space="preserve">1 - week - La Seine B &amp; C - le Ponts des Arts - Foyer Rives de Seine (0) - </v>
      </c>
      <c r="AA67" s="43" t="str">
        <f t="shared" si="391"/>
        <v>41292 - La Seine B &amp; C - le Ponts des Arts - Foyer Rives de Seine (0) - AM</v>
      </c>
      <c r="AB67" s="43" t="str">
        <f t="shared" si="392"/>
        <v>41292 - La Seine B &amp; C - le Ponts des Arts - Foyer Rives de Seine (0) - PM</v>
      </c>
      <c r="AC67" s="43" t="str">
        <f t="shared" si="393"/>
        <v xml:space="preserve">41292 - La Seine B &amp; C - le Ponts des Arts - Foyer Rives de Seine (0) - </v>
      </c>
      <c r="AD67" s="43" t="str">
        <f t="shared" si="394"/>
        <v xml:space="preserve">41292 - La Seine B &amp; C - le Ponts des Arts - Foyer Rives de Seine (0) - </v>
      </c>
      <c r="AE67" s="42" t="str">
        <f t="shared" si="395"/>
        <v>ACT</v>
      </c>
      <c r="AF67" s="11"/>
      <c r="AG67" s="70" t="str">
        <f>VLOOKUP(E67,'Répartition salles'!$C:$R,6,FALSE)</f>
        <v>Seine B</v>
      </c>
      <c r="AH67" s="69" t="str">
        <f t="shared" si="396"/>
        <v>41292 - Seine B - AM</v>
      </c>
      <c r="AI67" s="69" t="str">
        <f t="shared" si="397"/>
        <v>41292 - Seine B - PM</v>
      </c>
      <c r="AJ67" s="69" t="str">
        <f t="shared" si="398"/>
        <v xml:space="preserve">41292 - Seine B - </v>
      </c>
      <c r="AK67" s="69" t="str">
        <f t="shared" si="399"/>
        <v xml:space="preserve">41292 - Seine B - </v>
      </c>
      <c r="AL67" s="70" t="str">
        <f>VLOOKUP(E67,'Répartition salles'!$C:$R,7,FALSE)</f>
        <v>Seine C</v>
      </c>
      <c r="AM67" s="69" t="str">
        <f t="shared" si="400"/>
        <v>41292 - Seine C - AM</v>
      </c>
      <c r="AN67" s="69" t="str">
        <f t="shared" si="401"/>
        <v>41292 - Seine C - PM</v>
      </c>
      <c r="AO67" s="69" t="str">
        <f t="shared" si="402"/>
        <v xml:space="preserve">41292 - Seine C - </v>
      </c>
      <c r="AP67" s="69" t="str">
        <f t="shared" si="403"/>
        <v xml:space="preserve">41292 - Seine C - </v>
      </c>
      <c r="AQ67" s="70" t="str">
        <f>VLOOKUP(E67,'Répartition salles'!$C:$R,8,FALSE)</f>
        <v>Pont des Arts A</v>
      </c>
      <c r="AR67" s="69" t="str">
        <f t="shared" si="404"/>
        <v>41292 - Pont des Arts A - AM</v>
      </c>
      <c r="AS67" s="69" t="str">
        <f t="shared" si="405"/>
        <v>41292 - Pont des Arts A - PM</v>
      </c>
      <c r="AT67" s="69" t="str">
        <f t="shared" si="406"/>
        <v xml:space="preserve">41292 - Pont des Arts A - </v>
      </c>
      <c r="AU67" s="69" t="str">
        <f t="shared" si="407"/>
        <v xml:space="preserve">41292 - Pont des Arts A - </v>
      </c>
      <c r="AV67" s="70" t="str">
        <f>VLOOKUP(E67,'Répartition salles'!$C:$R,9,FALSE)</f>
        <v>Pont des Arts B</v>
      </c>
      <c r="AW67" s="69" t="str">
        <f t="shared" si="408"/>
        <v>41292 - Pont des Arts B - AM</v>
      </c>
      <c r="AX67" s="69" t="str">
        <f t="shared" si="409"/>
        <v>41292 - Pont des Arts B - PM</v>
      </c>
      <c r="AY67" s="69" t="str">
        <f t="shared" si="410"/>
        <v xml:space="preserve">41292 - Pont des Arts B - </v>
      </c>
      <c r="AZ67" s="69" t="str">
        <f t="shared" si="411"/>
        <v xml:space="preserve">41292 - Pont des Arts B - </v>
      </c>
      <c r="BA67" s="70" t="str">
        <f>VLOOKUP(E67,'Répartition salles'!$C:$R,10,FALSE)</f>
        <v>Pont des Arts C</v>
      </c>
      <c r="BB67" s="69" t="str">
        <f t="shared" si="412"/>
        <v>41292 - Pont des Arts C - AM</v>
      </c>
      <c r="BC67" s="69" t="str">
        <f t="shared" si="413"/>
        <v>41292 - Pont des Arts C - PM</v>
      </c>
      <c r="BD67" s="69" t="str">
        <f t="shared" si="414"/>
        <v xml:space="preserve">41292 - Pont des Arts C - </v>
      </c>
      <c r="BE67" s="69" t="str">
        <f t="shared" si="415"/>
        <v xml:space="preserve">41292 - Pont des Arts C - </v>
      </c>
      <c r="BF67" s="70" t="str">
        <f>VLOOKUP(E67,'Répartition salles'!$C:$R,11,FALSE)</f>
        <v>Foyer Rives de Seine</v>
      </c>
      <c r="BG67" s="69" t="str">
        <f t="shared" si="416"/>
        <v>41292 - Foyer Rives de Seine - AM</v>
      </c>
      <c r="BH67" s="69" t="str">
        <f t="shared" si="417"/>
        <v>41292 - Foyer Rives de Seine - PM</v>
      </c>
      <c r="BI67" s="69" t="str">
        <f t="shared" si="418"/>
        <v xml:space="preserve">41292 - Foyer Rives de Seine - </v>
      </c>
      <c r="BJ67" s="69" t="str">
        <f t="shared" si="419"/>
        <v xml:space="preserve">41292 - Foyer Rives de Seine - </v>
      </c>
      <c r="BK67" s="70">
        <f>VLOOKUP(E67,'Répartition salles'!$C:$R,12,FALSE)</f>
        <v>0</v>
      </c>
      <c r="BL67" s="69" t="str">
        <f t="shared" si="420"/>
        <v>41292 - 0 - AM</v>
      </c>
      <c r="BM67" s="69" t="str">
        <f t="shared" si="421"/>
        <v>41292 - 0 - PM</v>
      </c>
      <c r="BN67" s="69" t="str">
        <f t="shared" si="422"/>
        <v xml:space="preserve">41292 - 0 - </v>
      </c>
      <c r="BO67" s="69" t="str">
        <f t="shared" si="423"/>
        <v xml:space="preserve">41292 - 0 - </v>
      </c>
      <c r="BP67" s="70">
        <f>VLOOKUP(E67,'Répartition salles'!$C:$R,13,FALSE)</f>
        <v>0</v>
      </c>
      <c r="BQ67" s="69" t="str">
        <f t="shared" si="424"/>
        <v>41292 - 0 - AM</v>
      </c>
      <c r="BR67" s="69" t="str">
        <f t="shared" si="425"/>
        <v>41292 - 0 - PM</v>
      </c>
      <c r="BS67" s="69" t="str">
        <f t="shared" si="426"/>
        <v xml:space="preserve">41292 - 0 - </v>
      </c>
      <c r="BT67" s="69" t="str">
        <f t="shared" si="427"/>
        <v xml:space="preserve">41292 - 0 - </v>
      </c>
      <c r="BU67" s="70">
        <f>VLOOKUP(E67,'Répartition salles'!$C:$R,14,FALSE)</f>
        <v>0</v>
      </c>
      <c r="BV67" s="69" t="str">
        <f t="shared" si="428"/>
        <v>41292 - 0 - AM</v>
      </c>
      <c r="BW67" s="69" t="str">
        <f t="shared" si="429"/>
        <v>41292 - 0 - PM</v>
      </c>
      <c r="BX67" s="69" t="str">
        <f t="shared" si="430"/>
        <v xml:space="preserve">41292 - 0 - </v>
      </c>
      <c r="BY67" s="69" t="str">
        <f t="shared" si="431"/>
        <v xml:space="preserve">41292 - 0 - </v>
      </c>
      <c r="BZ67" s="70">
        <f>VLOOKUP(E67,'Répartition salles'!$C:$R,15,FALSE)</f>
        <v>0</v>
      </c>
      <c r="CA67" s="69" t="str">
        <f t="shared" si="432"/>
        <v>41292 - 0 - AM</v>
      </c>
      <c r="CB67" s="69" t="str">
        <f t="shared" si="433"/>
        <v>41292 - 0 - PM</v>
      </c>
      <c r="CC67" s="69" t="str">
        <f t="shared" si="434"/>
        <v xml:space="preserve">41292 - 0 - </v>
      </c>
      <c r="CD67" s="69" t="str">
        <f t="shared" si="435"/>
        <v xml:space="preserve">41292 - 0 - </v>
      </c>
      <c r="CE67" s="70">
        <f>VLOOKUP(E67,'Répartition salles'!$C:$R,16,FALSE)</f>
        <v>0</v>
      </c>
      <c r="CF67" s="69" t="str">
        <f t="shared" si="436"/>
        <v>41292 - 0 - AM</v>
      </c>
      <c r="CG67" s="69" t="str">
        <f t="shared" si="437"/>
        <v>41292 - 0 - PM</v>
      </c>
      <c r="CH67" s="69" t="str">
        <f t="shared" si="438"/>
        <v xml:space="preserve">41292 - 0 - </v>
      </c>
      <c r="CI67" s="69" t="str">
        <f t="shared" si="439"/>
        <v xml:space="preserve">41292 - 0 - </v>
      </c>
      <c r="CJ67" s="126" t="str">
        <f t="shared" si="440"/>
        <v>ACT</v>
      </c>
    </row>
    <row r="68" spans="1:88">
      <c r="A68" s="116">
        <v>751120</v>
      </c>
      <c r="B68" s="116">
        <v>2995373</v>
      </c>
      <c r="C68" s="116" t="s">
        <v>133</v>
      </c>
      <c r="D68" s="117" t="s">
        <v>138</v>
      </c>
      <c r="E68" s="111" t="s">
        <v>52</v>
      </c>
      <c r="F68" s="112" t="s">
        <v>16</v>
      </c>
      <c r="G68" s="113">
        <v>0.33333333333333331</v>
      </c>
      <c r="H68" s="113">
        <v>0.79166666666666663</v>
      </c>
      <c r="I68" s="114">
        <v>41292</v>
      </c>
      <c r="J68" s="116" t="s">
        <v>8</v>
      </c>
      <c r="K68" s="116" t="s">
        <v>9</v>
      </c>
      <c r="L68" s="118" t="s">
        <v>640</v>
      </c>
      <c r="N68" s="42" t="str">
        <f t="shared" si="378"/>
        <v>AM</v>
      </c>
      <c r="O68" s="42" t="str">
        <f t="shared" si="379"/>
        <v>PM</v>
      </c>
      <c r="P68" s="42" t="str">
        <f t="shared" si="380"/>
        <v/>
      </c>
      <c r="Q68" s="42" t="str">
        <f t="shared" si="381"/>
        <v/>
      </c>
      <c r="R68" s="42" t="str">
        <f t="shared" si="382"/>
        <v>mercredi</v>
      </c>
      <c r="S68" s="42">
        <f t="shared" si="383"/>
        <v>18</v>
      </c>
      <c r="T68" s="42">
        <f t="shared" si="384"/>
        <v>1</v>
      </c>
      <c r="U68" s="42" t="str">
        <f t="shared" si="385"/>
        <v>week</v>
      </c>
      <c r="V68" s="43" t="str">
        <f t="shared" si="386"/>
        <v>week - Le pont de Sully (0)</v>
      </c>
      <c r="W68" s="43" t="str">
        <f t="shared" si="387"/>
        <v>1 - week - Le pont de Sully (0) - AM</v>
      </c>
      <c r="X68" s="43" t="str">
        <f t="shared" si="388"/>
        <v>1 - week - Le pont de Sully (0) - PM</v>
      </c>
      <c r="Y68" s="43" t="str">
        <f t="shared" si="389"/>
        <v xml:space="preserve">1 - week - Le pont de Sully (0) - </v>
      </c>
      <c r="Z68" s="43" t="str">
        <f t="shared" si="390"/>
        <v xml:space="preserve">1 - week - Le pont de Sully (0) - </v>
      </c>
      <c r="AA68" s="43" t="str">
        <f t="shared" si="391"/>
        <v>41292 - Le pont de Sully (0) - AM</v>
      </c>
      <c r="AB68" s="43" t="str">
        <f t="shared" si="392"/>
        <v>41292 - Le pont de Sully (0) - PM</v>
      </c>
      <c r="AC68" s="43" t="str">
        <f t="shared" si="393"/>
        <v xml:space="preserve">41292 - Le pont de Sully (0) - </v>
      </c>
      <c r="AD68" s="43" t="str">
        <f t="shared" si="394"/>
        <v xml:space="preserve">41292 - Le pont de Sully (0) - </v>
      </c>
      <c r="AE68" s="42" t="str">
        <f t="shared" si="395"/>
        <v>ACT</v>
      </c>
      <c r="AF68" s="11"/>
      <c r="AG68" s="70" t="str">
        <f>VLOOKUP(E68,'Répartition salles'!$C:$R,6,FALSE)</f>
        <v>Pont de Sully A</v>
      </c>
      <c r="AH68" s="69" t="str">
        <f t="shared" si="396"/>
        <v>41292 - Pont de Sully A - AM</v>
      </c>
      <c r="AI68" s="69" t="str">
        <f t="shared" si="397"/>
        <v>41292 - Pont de Sully A - PM</v>
      </c>
      <c r="AJ68" s="69" t="str">
        <f t="shared" si="398"/>
        <v xml:space="preserve">41292 - Pont de Sully A - </v>
      </c>
      <c r="AK68" s="69" t="str">
        <f t="shared" si="399"/>
        <v xml:space="preserve">41292 - Pont de Sully A - </v>
      </c>
      <c r="AL68" s="70" t="str">
        <f>VLOOKUP(E68,'Répartition salles'!$C:$R,7,FALSE)</f>
        <v>Pont de Sully B</v>
      </c>
      <c r="AM68" s="69" t="str">
        <f t="shared" si="400"/>
        <v>41292 - Pont de Sully B - AM</v>
      </c>
      <c r="AN68" s="69" t="str">
        <f t="shared" si="401"/>
        <v>41292 - Pont de Sully B - PM</v>
      </c>
      <c r="AO68" s="69" t="str">
        <f t="shared" si="402"/>
        <v xml:space="preserve">41292 - Pont de Sully B - </v>
      </c>
      <c r="AP68" s="69" t="str">
        <f t="shared" si="403"/>
        <v xml:space="preserve">41292 - Pont de Sully B - </v>
      </c>
      <c r="AQ68" s="70">
        <f>VLOOKUP(E68,'Répartition salles'!$C:$R,8,FALSE)</f>
        <v>0</v>
      </c>
      <c r="AR68" s="69" t="str">
        <f t="shared" si="404"/>
        <v>41292 - 0 - AM</v>
      </c>
      <c r="AS68" s="69" t="str">
        <f t="shared" si="405"/>
        <v>41292 - 0 - PM</v>
      </c>
      <c r="AT68" s="69" t="str">
        <f t="shared" si="406"/>
        <v xml:space="preserve">41292 - 0 - </v>
      </c>
      <c r="AU68" s="69" t="str">
        <f t="shared" si="407"/>
        <v xml:space="preserve">41292 - 0 - </v>
      </c>
      <c r="AV68" s="70">
        <f>VLOOKUP(E68,'Répartition salles'!$C:$R,9,FALSE)</f>
        <v>0</v>
      </c>
      <c r="AW68" s="69" t="str">
        <f t="shared" si="408"/>
        <v>41292 - 0 - AM</v>
      </c>
      <c r="AX68" s="69" t="str">
        <f t="shared" si="409"/>
        <v>41292 - 0 - PM</v>
      </c>
      <c r="AY68" s="69" t="str">
        <f t="shared" si="410"/>
        <v xml:space="preserve">41292 - 0 - </v>
      </c>
      <c r="AZ68" s="69" t="str">
        <f t="shared" si="411"/>
        <v xml:space="preserve">41292 - 0 - </v>
      </c>
      <c r="BA68" s="70">
        <f>VLOOKUP(E68,'Répartition salles'!$C:$R,10,FALSE)</f>
        <v>0</v>
      </c>
      <c r="BB68" s="69" t="str">
        <f t="shared" si="412"/>
        <v>41292 - 0 - AM</v>
      </c>
      <c r="BC68" s="69" t="str">
        <f t="shared" si="413"/>
        <v>41292 - 0 - PM</v>
      </c>
      <c r="BD68" s="69" t="str">
        <f t="shared" si="414"/>
        <v xml:space="preserve">41292 - 0 - </v>
      </c>
      <c r="BE68" s="69" t="str">
        <f t="shared" si="415"/>
        <v xml:space="preserve">41292 - 0 - </v>
      </c>
      <c r="BF68" s="70">
        <f>VLOOKUP(E68,'Répartition salles'!$C:$R,11,FALSE)</f>
        <v>0</v>
      </c>
      <c r="BG68" s="69" t="str">
        <f t="shared" si="416"/>
        <v>41292 - 0 - AM</v>
      </c>
      <c r="BH68" s="69" t="str">
        <f t="shared" si="417"/>
        <v>41292 - 0 - PM</v>
      </c>
      <c r="BI68" s="69" t="str">
        <f t="shared" si="418"/>
        <v xml:space="preserve">41292 - 0 - </v>
      </c>
      <c r="BJ68" s="69" t="str">
        <f t="shared" si="419"/>
        <v xml:space="preserve">41292 - 0 - </v>
      </c>
      <c r="BK68" s="70">
        <f>VLOOKUP(E68,'Répartition salles'!$C:$R,12,FALSE)</f>
        <v>0</v>
      </c>
      <c r="BL68" s="69" t="str">
        <f t="shared" si="420"/>
        <v>41292 - 0 - AM</v>
      </c>
      <c r="BM68" s="69" t="str">
        <f t="shared" si="421"/>
        <v>41292 - 0 - PM</v>
      </c>
      <c r="BN68" s="69" t="str">
        <f t="shared" si="422"/>
        <v xml:space="preserve">41292 - 0 - </v>
      </c>
      <c r="BO68" s="69" t="str">
        <f t="shared" si="423"/>
        <v xml:space="preserve">41292 - 0 - </v>
      </c>
      <c r="BP68" s="70">
        <f>VLOOKUP(E68,'Répartition salles'!$C:$R,13,FALSE)</f>
        <v>0</v>
      </c>
      <c r="BQ68" s="69" t="str">
        <f t="shared" si="424"/>
        <v>41292 - 0 - AM</v>
      </c>
      <c r="BR68" s="69" t="str">
        <f t="shared" si="425"/>
        <v>41292 - 0 - PM</v>
      </c>
      <c r="BS68" s="69" t="str">
        <f t="shared" si="426"/>
        <v xml:space="preserve">41292 - 0 - </v>
      </c>
      <c r="BT68" s="69" t="str">
        <f t="shared" si="427"/>
        <v xml:space="preserve">41292 - 0 - </v>
      </c>
      <c r="BU68" s="70">
        <f>VLOOKUP(E68,'Répartition salles'!$C:$R,14,FALSE)</f>
        <v>0</v>
      </c>
      <c r="BV68" s="69" t="str">
        <f t="shared" si="428"/>
        <v>41292 - 0 - AM</v>
      </c>
      <c r="BW68" s="69" t="str">
        <f t="shared" si="429"/>
        <v>41292 - 0 - PM</v>
      </c>
      <c r="BX68" s="69" t="str">
        <f t="shared" si="430"/>
        <v xml:space="preserve">41292 - 0 - </v>
      </c>
      <c r="BY68" s="69" t="str">
        <f t="shared" si="431"/>
        <v xml:space="preserve">41292 - 0 - </v>
      </c>
      <c r="BZ68" s="70">
        <f>VLOOKUP(E68,'Répartition salles'!$C:$R,15,FALSE)</f>
        <v>0</v>
      </c>
      <c r="CA68" s="69" t="str">
        <f t="shared" si="432"/>
        <v>41292 - 0 - AM</v>
      </c>
      <c r="CB68" s="69" t="str">
        <f t="shared" si="433"/>
        <v>41292 - 0 - PM</v>
      </c>
      <c r="CC68" s="69" t="str">
        <f t="shared" si="434"/>
        <v xml:space="preserve">41292 - 0 - </v>
      </c>
      <c r="CD68" s="69" t="str">
        <f t="shared" si="435"/>
        <v xml:space="preserve">41292 - 0 - </v>
      </c>
      <c r="CE68" s="70">
        <f>VLOOKUP(E68,'Répartition salles'!$C:$R,16,FALSE)</f>
        <v>0</v>
      </c>
      <c r="CF68" s="69" t="str">
        <f t="shared" si="436"/>
        <v>41292 - 0 - AM</v>
      </c>
      <c r="CG68" s="69" t="str">
        <f t="shared" si="437"/>
        <v>41292 - 0 - PM</v>
      </c>
      <c r="CH68" s="69" t="str">
        <f t="shared" si="438"/>
        <v xml:space="preserve">41292 - 0 - </v>
      </c>
      <c r="CI68" s="69" t="str">
        <f t="shared" si="439"/>
        <v xml:space="preserve">41292 - 0 - </v>
      </c>
      <c r="CJ68" s="126" t="str">
        <f t="shared" si="440"/>
        <v>ACT</v>
      </c>
    </row>
    <row r="69" spans="1:88">
      <c r="A69" s="116">
        <v>751120</v>
      </c>
      <c r="B69" s="116">
        <v>2995379</v>
      </c>
      <c r="C69" s="116" t="s">
        <v>21</v>
      </c>
      <c r="D69" s="117" t="s">
        <v>644</v>
      </c>
      <c r="E69" s="111" t="s">
        <v>181</v>
      </c>
      <c r="F69" s="112" t="s">
        <v>16</v>
      </c>
      <c r="G69" s="113">
        <v>0.375</v>
      </c>
      <c r="H69" s="113">
        <v>0.75</v>
      </c>
      <c r="I69" s="114">
        <v>41292</v>
      </c>
      <c r="J69" s="116" t="s">
        <v>8</v>
      </c>
      <c r="K69" s="116" t="s">
        <v>9</v>
      </c>
      <c r="L69" s="118" t="s">
        <v>640</v>
      </c>
      <c r="N69" s="42" t="str">
        <f t="shared" si="378"/>
        <v>AM</v>
      </c>
      <c r="O69" s="42" t="str">
        <f t="shared" si="379"/>
        <v>PM</v>
      </c>
      <c r="P69" s="42" t="str">
        <f t="shared" si="380"/>
        <v/>
      </c>
      <c r="Q69" s="42" t="str">
        <f t="shared" si="381"/>
        <v/>
      </c>
      <c r="R69" s="42" t="str">
        <f t="shared" si="382"/>
        <v>mercredi</v>
      </c>
      <c r="S69" s="42">
        <f t="shared" si="383"/>
        <v>18</v>
      </c>
      <c r="T69" s="42">
        <f t="shared" si="384"/>
        <v>1</v>
      </c>
      <c r="U69" s="42" t="str">
        <f t="shared" si="385"/>
        <v>week</v>
      </c>
      <c r="V69" s="43" t="str">
        <f t="shared" si="386"/>
        <v>week - La Seine A (0)</v>
      </c>
      <c r="W69" s="43" t="str">
        <f t="shared" si="387"/>
        <v>1 - week - La Seine A (0) - AM</v>
      </c>
      <c r="X69" s="43" t="str">
        <f t="shared" si="388"/>
        <v>1 - week - La Seine A (0) - PM</v>
      </c>
      <c r="Y69" s="43" t="str">
        <f t="shared" si="389"/>
        <v xml:space="preserve">1 - week - La Seine A (0) - </v>
      </c>
      <c r="Z69" s="43" t="str">
        <f t="shared" si="390"/>
        <v xml:space="preserve">1 - week - La Seine A (0) - </v>
      </c>
      <c r="AA69" s="43" t="str">
        <f t="shared" si="391"/>
        <v>41292 - La Seine A (0) - AM</v>
      </c>
      <c r="AB69" s="43" t="str">
        <f t="shared" si="392"/>
        <v>41292 - La Seine A (0) - PM</v>
      </c>
      <c r="AC69" s="43" t="str">
        <f t="shared" si="393"/>
        <v xml:space="preserve">41292 - La Seine A (0) - </v>
      </c>
      <c r="AD69" s="43" t="str">
        <f t="shared" si="394"/>
        <v xml:space="preserve">41292 - La Seine A (0) - </v>
      </c>
      <c r="AE69" s="42" t="str">
        <f t="shared" si="395"/>
        <v>ACT</v>
      </c>
      <c r="AF69" s="11"/>
      <c r="AG69" s="70" t="str">
        <f>VLOOKUP(E69,'Répartition salles'!$C:$R,6,FALSE)</f>
        <v>Seine A</v>
      </c>
      <c r="AH69" s="69" t="str">
        <f t="shared" si="396"/>
        <v>41292 - Seine A - AM</v>
      </c>
      <c r="AI69" s="69" t="str">
        <f t="shared" si="397"/>
        <v>41292 - Seine A - PM</v>
      </c>
      <c r="AJ69" s="69" t="str">
        <f t="shared" si="398"/>
        <v xml:space="preserve">41292 - Seine A - </v>
      </c>
      <c r="AK69" s="69" t="str">
        <f t="shared" si="399"/>
        <v xml:space="preserve">41292 - Seine A - </v>
      </c>
      <c r="AL69" s="70">
        <f>VLOOKUP(E69,'Répartition salles'!$C:$R,7,FALSE)</f>
        <v>0</v>
      </c>
      <c r="AM69" s="69" t="str">
        <f t="shared" si="400"/>
        <v>41292 - 0 - AM</v>
      </c>
      <c r="AN69" s="69" t="str">
        <f t="shared" si="401"/>
        <v>41292 - 0 - PM</v>
      </c>
      <c r="AO69" s="69" t="str">
        <f t="shared" si="402"/>
        <v xml:space="preserve">41292 - 0 - </v>
      </c>
      <c r="AP69" s="69" t="str">
        <f t="shared" si="403"/>
        <v xml:space="preserve">41292 - 0 - </v>
      </c>
      <c r="AQ69" s="70">
        <f>VLOOKUP(E69,'Répartition salles'!$C:$R,8,FALSE)</f>
        <v>0</v>
      </c>
      <c r="AR69" s="69" t="str">
        <f t="shared" si="404"/>
        <v>41292 - 0 - AM</v>
      </c>
      <c r="AS69" s="69" t="str">
        <f t="shared" si="405"/>
        <v>41292 - 0 - PM</v>
      </c>
      <c r="AT69" s="69" t="str">
        <f t="shared" si="406"/>
        <v xml:space="preserve">41292 - 0 - </v>
      </c>
      <c r="AU69" s="69" t="str">
        <f t="shared" si="407"/>
        <v xml:space="preserve">41292 - 0 - </v>
      </c>
      <c r="AV69" s="70">
        <f>VLOOKUP(E69,'Répartition salles'!$C:$R,9,FALSE)</f>
        <v>0</v>
      </c>
      <c r="AW69" s="69" t="str">
        <f t="shared" si="408"/>
        <v>41292 - 0 - AM</v>
      </c>
      <c r="AX69" s="69" t="str">
        <f t="shared" si="409"/>
        <v>41292 - 0 - PM</v>
      </c>
      <c r="AY69" s="69" t="str">
        <f t="shared" si="410"/>
        <v xml:space="preserve">41292 - 0 - </v>
      </c>
      <c r="AZ69" s="69" t="str">
        <f t="shared" si="411"/>
        <v xml:space="preserve">41292 - 0 - </v>
      </c>
      <c r="BA69" s="70">
        <f>VLOOKUP(E69,'Répartition salles'!$C:$R,10,FALSE)</f>
        <v>0</v>
      </c>
      <c r="BB69" s="69" t="str">
        <f t="shared" si="412"/>
        <v>41292 - 0 - AM</v>
      </c>
      <c r="BC69" s="69" t="str">
        <f t="shared" si="413"/>
        <v>41292 - 0 - PM</v>
      </c>
      <c r="BD69" s="69" t="str">
        <f t="shared" si="414"/>
        <v xml:space="preserve">41292 - 0 - </v>
      </c>
      <c r="BE69" s="69" t="str">
        <f t="shared" si="415"/>
        <v xml:space="preserve">41292 - 0 - </v>
      </c>
      <c r="BF69" s="70">
        <f>VLOOKUP(E69,'Répartition salles'!$C:$R,11,FALSE)</f>
        <v>0</v>
      </c>
      <c r="BG69" s="69" t="str">
        <f t="shared" si="416"/>
        <v>41292 - 0 - AM</v>
      </c>
      <c r="BH69" s="69" t="str">
        <f t="shared" si="417"/>
        <v>41292 - 0 - PM</v>
      </c>
      <c r="BI69" s="69" t="str">
        <f t="shared" si="418"/>
        <v xml:space="preserve">41292 - 0 - </v>
      </c>
      <c r="BJ69" s="69" t="str">
        <f t="shared" si="419"/>
        <v xml:space="preserve">41292 - 0 - </v>
      </c>
      <c r="BK69" s="70">
        <f>VLOOKUP(E69,'Répartition salles'!$C:$R,12,FALSE)</f>
        <v>0</v>
      </c>
      <c r="BL69" s="69" t="str">
        <f t="shared" si="420"/>
        <v>41292 - 0 - AM</v>
      </c>
      <c r="BM69" s="69" t="str">
        <f t="shared" si="421"/>
        <v>41292 - 0 - PM</v>
      </c>
      <c r="BN69" s="69" t="str">
        <f t="shared" si="422"/>
        <v xml:space="preserve">41292 - 0 - </v>
      </c>
      <c r="BO69" s="69" t="str">
        <f t="shared" si="423"/>
        <v xml:space="preserve">41292 - 0 - </v>
      </c>
      <c r="BP69" s="70">
        <f>VLOOKUP(E69,'Répartition salles'!$C:$R,13,FALSE)</f>
        <v>0</v>
      </c>
      <c r="BQ69" s="69" t="str">
        <f t="shared" si="424"/>
        <v>41292 - 0 - AM</v>
      </c>
      <c r="BR69" s="69" t="str">
        <f t="shared" si="425"/>
        <v>41292 - 0 - PM</v>
      </c>
      <c r="BS69" s="69" t="str">
        <f t="shared" si="426"/>
        <v xml:space="preserve">41292 - 0 - </v>
      </c>
      <c r="BT69" s="69" t="str">
        <f t="shared" si="427"/>
        <v xml:space="preserve">41292 - 0 - </v>
      </c>
      <c r="BU69" s="70">
        <f>VLOOKUP(E69,'Répartition salles'!$C:$R,14,FALSE)</f>
        <v>0</v>
      </c>
      <c r="BV69" s="69" t="str">
        <f t="shared" si="428"/>
        <v>41292 - 0 - AM</v>
      </c>
      <c r="BW69" s="69" t="str">
        <f t="shared" si="429"/>
        <v>41292 - 0 - PM</v>
      </c>
      <c r="BX69" s="69" t="str">
        <f t="shared" si="430"/>
        <v xml:space="preserve">41292 - 0 - </v>
      </c>
      <c r="BY69" s="69" t="str">
        <f t="shared" si="431"/>
        <v xml:space="preserve">41292 - 0 - </v>
      </c>
      <c r="BZ69" s="70">
        <f>VLOOKUP(E69,'Répartition salles'!$C:$R,15,FALSE)</f>
        <v>0</v>
      </c>
      <c r="CA69" s="69" t="str">
        <f t="shared" si="432"/>
        <v>41292 - 0 - AM</v>
      </c>
      <c r="CB69" s="69" t="str">
        <f t="shared" si="433"/>
        <v>41292 - 0 - PM</v>
      </c>
      <c r="CC69" s="69" t="str">
        <f t="shared" si="434"/>
        <v xml:space="preserve">41292 - 0 - </v>
      </c>
      <c r="CD69" s="69" t="str">
        <f t="shared" si="435"/>
        <v xml:space="preserve">41292 - 0 - </v>
      </c>
      <c r="CE69" s="70">
        <f>VLOOKUP(E69,'Répartition salles'!$C:$R,16,FALSE)</f>
        <v>0</v>
      </c>
      <c r="CF69" s="69" t="str">
        <f t="shared" si="436"/>
        <v>41292 - 0 - AM</v>
      </c>
      <c r="CG69" s="69" t="str">
        <f t="shared" si="437"/>
        <v>41292 - 0 - PM</v>
      </c>
      <c r="CH69" s="69" t="str">
        <f t="shared" si="438"/>
        <v xml:space="preserve">41292 - 0 - </v>
      </c>
      <c r="CI69" s="69" t="str">
        <f t="shared" si="439"/>
        <v xml:space="preserve">41292 - 0 - </v>
      </c>
      <c r="CJ69" s="126" t="str">
        <f t="shared" si="440"/>
        <v>ACT</v>
      </c>
    </row>
    <row r="70" spans="1:88">
      <c r="A70" s="116">
        <v>751120</v>
      </c>
      <c r="B70" s="116">
        <v>2995387</v>
      </c>
      <c r="C70" s="116" t="s">
        <v>133</v>
      </c>
      <c r="D70" s="117" t="s">
        <v>138</v>
      </c>
      <c r="E70" s="111" t="s">
        <v>52</v>
      </c>
      <c r="F70" s="112" t="s">
        <v>16</v>
      </c>
      <c r="G70" s="113">
        <v>0.33333333333333331</v>
      </c>
      <c r="H70" s="113">
        <v>0.70833333333333337</v>
      </c>
      <c r="I70" s="114">
        <v>41293</v>
      </c>
      <c r="J70" s="116" t="s">
        <v>8</v>
      </c>
      <c r="K70" s="116" t="s">
        <v>9</v>
      </c>
      <c r="L70" s="118" t="s">
        <v>640</v>
      </c>
      <c r="N70" s="42" t="str">
        <f t="shared" si="378"/>
        <v>AM</v>
      </c>
      <c r="O70" s="42" t="str">
        <f t="shared" si="379"/>
        <v>PM</v>
      </c>
      <c r="P70" s="42" t="str">
        <f t="shared" si="380"/>
        <v/>
      </c>
      <c r="Q70" s="42" t="str">
        <f t="shared" si="381"/>
        <v/>
      </c>
      <c r="R70" s="42" t="str">
        <f t="shared" si="382"/>
        <v>jeudi</v>
      </c>
      <c r="S70" s="42">
        <f t="shared" si="383"/>
        <v>19</v>
      </c>
      <c r="T70" s="42">
        <f t="shared" si="384"/>
        <v>1</v>
      </c>
      <c r="U70" s="42" t="str">
        <f t="shared" si="385"/>
        <v>week</v>
      </c>
      <c r="V70" s="43" t="str">
        <f t="shared" si="386"/>
        <v>week - Le pont de Sully (0)</v>
      </c>
      <c r="W70" s="43" t="str">
        <f t="shared" si="387"/>
        <v>1 - week - Le pont de Sully (0) - AM</v>
      </c>
      <c r="X70" s="43" t="str">
        <f t="shared" si="388"/>
        <v>1 - week - Le pont de Sully (0) - PM</v>
      </c>
      <c r="Y70" s="43" t="str">
        <f t="shared" si="389"/>
        <v xml:space="preserve">1 - week - Le pont de Sully (0) - </v>
      </c>
      <c r="Z70" s="43" t="str">
        <f t="shared" si="390"/>
        <v xml:space="preserve">1 - week - Le pont de Sully (0) - </v>
      </c>
      <c r="AA70" s="43" t="str">
        <f t="shared" si="391"/>
        <v>41293 - Le pont de Sully (0) - AM</v>
      </c>
      <c r="AB70" s="43" t="str">
        <f t="shared" si="392"/>
        <v>41293 - Le pont de Sully (0) - PM</v>
      </c>
      <c r="AC70" s="43" t="str">
        <f t="shared" si="393"/>
        <v xml:space="preserve">41293 - Le pont de Sully (0) - </v>
      </c>
      <c r="AD70" s="43" t="str">
        <f t="shared" si="394"/>
        <v xml:space="preserve">41293 - Le pont de Sully (0) - </v>
      </c>
      <c r="AE70" s="42" t="str">
        <f t="shared" si="395"/>
        <v>ACT</v>
      </c>
      <c r="AF70" s="11"/>
      <c r="AG70" s="70" t="str">
        <f>VLOOKUP(E70,'Répartition salles'!$C:$R,6,FALSE)</f>
        <v>Pont de Sully A</v>
      </c>
      <c r="AH70" s="69" t="str">
        <f t="shared" si="396"/>
        <v>41293 - Pont de Sully A - AM</v>
      </c>
      <c r="AI70" s="69" t="str">
        <f t="shared" si="397"/>
        <v>41293 - Pont de Sully A - PM</v>
      </c>
      <c r="AJ70" s="69" t="str">
        <f t="shared" si="398"/>
        <v xml:space="preserve">41293 - Pont de Sully A - </v>
      </c>
      <c r="AK70" s="69" t="str">
        <f t="shared" si="399"/>
        <v xml:space="preserve">41293 - Pont de Sully A - </v>
      </c>
      <c r="AL70" s="70" t="str">
        <f>VLOOKUP(E70,'Répartition salles'!$C:$R,7,FALSE)</f>
        <v>Pont de Sully B</v>
      </c>
      <c r="AM70" s="69" t="str">
        <f t="shared" si="400"/>
        <v>41293 - Pont de Sully B - AM</v>
      </c>
      <c r="AN70" s="69" t="str">
        <f t="shared" si="401"/>
        <v>41293 - Pont de Sully B - PM</v>
      </c>
      <c r="AO70" s="69" t="str">
        <f t="shared" si="402"/>
        <v xml:space="preserve">41293 - Pont de Sully B - </v>
      </c>
      <c r="AP70" s="69" t="str">
        <f t="shared" si="403"/>
        <v xml:space="preserve">41293 - Pont de Sully B - </v>
      </c>
      <c r="AQ70" s="70">
        <f>VLOOKUP(E70,'Répartition salles'!$C:$R,8,FALSE)</f>
        <v>0</v>
      </c>
      <c r="AR70" s="69" t="str">
        <f t="shared" si="404"/>
        <v>41293 - 0 - AM</v>
      </c>
      <c r="AS70" s="69" t="str">
        <f t="shared" si="405"/>
        <v>41293 - 0 - PM</v>
      </c>
      <c r="AT70" s="69" t="str">
        <f t="shared" si="406"/>
        <v xml:space="preserve">41293 - 0 - </v>
      </c>
      <c r="AU70" s="69" t="str">
        <f t="shared" si="407"/>
        <v xml:space="preserve">41293 - 0 - </v>
      </c>
      <c r="AV70" s="70">
        <f>VLOOKUP(E70,'Répartition salles'!$C:$R,9,FALSE)</f>
        <v>0</v>
      </c>
      <c r="AW70" s="69" t="str">
        <f t="shared" si="408"/>
        <v>41293 - 0 - AM</v>
      </c>
      <c r="AX70" s="69" t="str">
        <f t="shared" si="409"/>
        <v>41293 - 0 - PM</v>
      </c>
      <c r="AY70" s="69" t="str">
        <f t="shared" si="410"/>
        <v xml:space="preserve">41293 - 0 - </v>
      </c>
      <c r="AZ70" s="69" t="str">
        <f t="shared" si="411"/>
        <v xml:space="preserve">41293 - 0 - </v>
      </c>
      <c r="BA70" s="70">
        <f>VLOOKUP(E70,'Répartition salles'!$C:$R,10,FALSE)</f>
        <v>0</v>
      </c>
      <c r="BB70" s="69" t="str">
        <f t="shared" si="412"/>
        <v>41293 - 0 - AM</v>
      </c>
      <c r="BC70" s="69" t="str">
        <f t="shared" si="413"/>
        <v>41293 - 0 - PM</v>
      </c>
      <c r="BD70" s="69" t="str">
        <f t="shared" si="414"/>
        <v xml:space="preserve">41293 - 0 - </v>
      </c>
      <c r="BE70" s="69" t="str">
        <f t="shared" si="415"/>
        <v xml:space="preserve">41293 - 0 - </v>
      </c>
      <c r="BF70" s="70">
        <f>VLOOKUP(E70,'Répartition salles'!$C:$R,11,FALSE)</f>
        <v>0</v>
      </c>
      <c r="BG70" s="69" t="str">
        <f t="shared" si="416"/>
        <v>41293 - 0 - AM</v>
      </c>
      <c r="BH70" s="69" t="str">
        <f t="shared" si="417"/>
        <v>41293 - 0 - PM</v>
      </c>
      <c r="BI70" s="69" t="str">
        <f t="shared" si="418"/>
        <v xml:space="preserve">41293 - 0 - </v>
      </c>
      <c r="BJ70" s="69" t="str">
        <f t="shared" si="419"/>
        <v xml:space="preserve">41293 - 0 - </v>
      </c>
      <c r="BK70" s="70">
        <f>VLOOKUP(E70,'Répartition salles'!$C:$R,12,FALSE)</f>
        <v>0</v>
      </c>
      <c r="BL70" s="69" t="str">
        <f t="shared" si="420"/>
        <v>41293 - 0 - AM</v>
      </c>
      <c r="BM70" s="69" t="str">
        <f t="shared" si="421"/>
        <v>41293 - 0 - PM</v>
      </c>
      <c r="BN70" s="69" t="str">
        <f t="shared" si="422"/>
        <v xml:space="preserve">41293 - 0 - </v>
      </c>
      <c r="BO70" s="69" t="str">
        <f t="shared" si="423"/>
        <v xml:space="preserve">41293 - 0 - </v>
      </c>
      <c r="BP70" s="70">
        <f>VLOOKUP(E70,'Répartition salles'!$C:$R,13,FALSE)</f>
        <v>0</v>
      </c>
      <c r="BQ70" s="69" t="str">
        <f t="shared" si="424"/>
        <v>41293 - 0 - AM</v>
      </c>
      <c r="BR70" s="69" t="str">
        <f t="shared" si="425"/>
        <v>41293 - 0 - PM</v>
      </c>
      <c r="BS70" s="69" t="str">
        <f t="shared" si="426"/>
        <v xml:space="preserve">41293 - 0 - </v>
      </c>
      <c r="BT70" s="69" t="str">
        <f t="shared" si="427"/>
        <v xml:space="preserve">41293 - 0 - </v>
      </c>
      <c r="BU70" s="70">
        <f>VLOOKUP(E70,'Répartition salles'!$C:$R,14,FALSE)</f>
        <v>0</v>
      </c>
      <c r="BV70" s="69" t="str">
        <f t="shared" si="428"/>
        <v>41293 - 0 - AM</v>
      </c>
      <c r="BW70" s="69" t="str">
        <f t="shared" si="429"/>
        <v>41293 - 0 - PM</v>
      </c>
      <c r="BX70" s="69" t="str">
        <f t="shared" si="430"/>
        <v xml:space="preserve">41293 - 0 - </v>
      </c>
      <c r="BY70" s="69" t="str">
        <f t="shared" si="431"/>
        <v xml:space="preserve">41293 - 0 - </v>
      </c>
      <c r="BZ70" s="70">
        <f>VLOOKUP(E70,'Répartition salles'!$C:$R,15,FALSE)</f>
        <v>0</v>
      </c>
      <c r="CA70" s="69" t="str">
        <f t="shared" si="432"/>
        <v>41293 - 0 - AM</v>
      </c>
      <c r="CB70" s="69" t="str">
        <f t="shared" si="433"/>
        <v>41293 - 0 - PM</v>
      </c>
      <c r="CC70" s="69" t="str">
        <f t="shared" si="434"/>
        <v xml:space="preserve">41293 - 0 - </v>
      </c>
      <c r="CD70" s="69" t="str">
        <f t="shared" si="435"/>
        <v xml:space="preserve">41293 - 0 - </v>
      </c>
      <c r="CE70" s="70">
        <f>VLOOKUP(E70,'Répartition salles'!$C:$R,16,FALSE)</f>
        <v>0</v>
      </c>
      <c r="CF70" s="69" t="str">
        <f t="shared" si="436"/>
        <v>41293 - 0 - AM</v>
      </c>
      <c r="CG70" s="69" t="str">
        <f t="shared" si="437"/>
        <v>41293 - 0 - PM</v>
      </c>
      <c r="CH70" s="69" t="str">
        <f t="shared" si="438"/>
        <v xml:space="preserve">41293 - 0 - </v>
      </c>
      <c r="CI70" s="69" t="str">
        <f t="shared" si="439"/>
        <v xml:space="preserve">41293 - 0 - </v>
      </c>
      <c r="CJ70" s="126" t="str">
        <f t="shared" si="440"/>
        <v>ACT</v>
      </c>
    </row>
    <row r="71" spans="1:88">
      <c r="A71" s="116">
        <v>751120</v>
      </c>
      <c r="B71" s="116">
        <v>2995386</v>
      </c>
      <c r="C71" s="116" t="s">
        <v>133</v>
      </c>
      <c r="D71" s="117" t="s">
        <v>138</v>
      </c>
      <c r="E71" s="137" t="s">
        <v>217</v>
      </c>
      <c r="F71" s="112" t="s">
        <v>16</v>
      </c>
      <c r="G71" s="113">
        <v>0.33333333333333331</v>
      </c>
      <c r="H71" s="113">
        <v>0.70833333333333337</v>
      </c>
      <c r="I71" s="114">
        <v>41293</v>
      </c>
      <c r="J71" s="116" t="s">
        <v>8</v>
      </c>
      <c r="K71" s="116" t="s">
        <v>9</v>
      </c>
      <c r="L71" s="118" t="s">
        <v>640</v>
      </c>
      <c r="N71" s="42" t="str">
        <f t="shared" si="378"/>
        <v>AM</v>
      </c>
      <c r="O71" s="42" t="str">
        <f t="shared" si="379"/>
        <v>PM</v>
      </c>
      <c r="P71" s="42" t="str">
        <f t="shared" si="380"/>
        <v/>
      </c>
      <c r="Q71" s="42" t="str">
        <f t="shared" si="381"/>
        <v/>
      </c>
      <c r="R71" s="42" t="str">
        <f t="shared" si="382"/>
        <v>jeudi</v>
      </c>
      <c r="S71" s="42">
        <f t="shared" si="383"/>
        <v>19</v>
      </c>
      <c r="T71" s="42">
        <f t="shared" si="384"/>
        <v>1</v>
      </c>
      <c r="U71" s="42" t="str">
        <f t="shared" si="385"/>
        <v>week</v>
      </c>
      <c r="V71" s="43" t="str">
        <f t="shared" si="386"/>
        <v>week - La Seine B &amp; C - le Ponts des Arts - Foyer Rives de Seine (0)</v>
      </c>
      <c r="W71" s="43" t="str">
        <f t="shared" si="387"/>
        <v>1 - week - La Seine B &amp; C - le Ponts des Arts - Foyer Rives de Seine (0) - AM</v>
      </c>
      <c r="X71" s="43" t="str">
        <f t="shared" si="388"/>
        <v>1 - week - La Seine B &amp; C - le Ponts des Arts - Foyer Rives de Seine (0) - PM</v>
      </c>
      <c r="Y71" s="43" t="str">
        <f t="shared" si="389"/>
        <v xml:space="preserve">1 - week - La Seine B &amp; C - le Ponts des Arts - Foyer Rives de Seine (0) - </v>
      </c>
      <c r="Z71" s="43" t="str">
        <f t="shared" si="390"/>
        <v xml:space="preserve">1 - week - La Seine B &amp; C - le Ponts des Arts - Foyer Rives de Seine (0) - </v>
      </c>
      <c r="AA71" s="43" t="str">
        <f t="shared" si="391"/>
        <v>41293 - La Seine B &amp; C - le Ponts des Arts - Foyer Rives de Seine (0) - AM</v>
      </c>
      <c r="AB71" s="43" t="str">
        <f t="shared" si="392"/>
        <v>41293 - La Seine B &amp; C - le Ponts des Arts - Foyer Rives de Seine (0) - PM</v>
      </c>
      <c r="AC71" s="43" t="str">
        <f t="shared" si="393"/>
        <v xml:space="preserve">41293 - La Seine B &amp; C - le Ponts des Arts - Foyer Rives de Seine (0) - </v>
      </c>
      <c r="AD71" s="43" t="str">
        <f t="shared" si="394"/>
        <v xml:space="preserve">41293 - La Seine B &amp; C - le Ponts des Arts - Foyer Rives de Seine (0) - </v>
      </c>
      <c r="AE71" s="42" t="str">
        <f t="shared" si="395"/>
        <v>ACT</v>
      </c>
      <c r="AF71" s="11"/>
      <c r="AG71" s="70" t="str">
        <f>VLOOKUP(E71,'Répartition salles'!$C:$R,6,FALSE)</f>
        <v>Seine B</v>
      </c>
      <c r="AH71" s="69" t="str">
        <f t="shared" si="396"/>
        <v>41293 - Seine B - AM</v>
      </c>
      <c r="AI71" s="69" t="str">
        <f t="shared" si="397"/>
        <v>41293 - Seine B - PM</v>
      </c>
      <c r="AJ71" s="69" t="str">
        <f t="shared" si="398"/>
        <v xml:space="preserve">41293 - Seine B - </v>
      </c>
      <c r="AK71" s="69" t="str">
        <f t="shared" si="399"/>
        <v xml:space="preserve">41293 - Seine B - </v>
      </c>
      <c r="AL71" s="70" t="str">
        <f>VLOOKUP(E71,'Répartition salles'!$C:$R,7,FALSE)</f>
        <v>Seine C</v>
      </c>
      <c r="AM71" s="69" t="str">
        <f t="shared" si="400"/>
        <v>41293 - Seine C - AM</v>
      </c>
      <c r="AN71" s="69" t="str">
        <f t="shared" si="401"/>
        <v>41293 - Seine C - PM</v>
      </c>
      <c r="AO71" s="69" t="str">
        <f t="shared" si="402"/>
        <v xml:space="preserve">41293 - Seine C - </v>
      </c>
      <c r="AP71" s="69" t="str">
        <f t="shared" si="403"/>
        <v xml:space="preserve">41293 - Seine C - </v>
      </c>
      <c r="AQ71" s="70" t="str">
        <f>VLOOKUP(E71,'Répartition salles'!$C:$R,8,FALSE)</f>
        <v>Pont des Arts A</v>
      </c>
      <c r="AR71" s="69" t="str">
        <f t="shared" si="404"/>
        <v>41293 - Pont des Arts A - AM</v>
      </c>
      <c r="AS71" s="69" t="str">
        <f t="shared" si="405"/>
        <v>41293 - Pont des Arts A - PM</v>
      </c>
      <c r="AT71" s="69" t="str">
        <f t="shared" si="406"/>
        <v xml:space="preserve">41293 - Pont des Arts A - </v>
      </c>
      <c r="AU71" s="69" t="str">
        <f t="shared" si="407"/>
        <v xml:space="preserve">41293 - Pont des Arts A - </v>
      </c>
      <c r="AV71" s="70" t="str">
        <f>VLOOKUP(E71,'Répartition salles'!$C:$R,9,FALSE)</f>
        <v>Pont des Arts B</v>
      </c>
      <c r="AW71" s="69" t="str">
        <f t="shared" si="408"/>
        <v>41293 - Pont des Arts B - AM</v>
      </c>
      <c r="AX71" s="69" t="str">
        <f t="shared" si="409"/>
        <v>41293 - Pont des Arts B - PM</v>
      </c>
      <c r="AY71" s="69" t="str">
        <f t="shared" si="410"/>
        <v xml:space="preserve">41293 - Pont des Arts B - </v>
      </c>
      <c r="AZ71" s="69" t="str">
        <f t="shared" si="411"/>
        <v xml:space="preserve">41293 - Pont des Arts B - </v>
      </c>
      <c r="BA71" s="70" t="str">
        <f>VLOOKUP(E71,'Répartition salles'!$C:$R,10,FALSE)</f>
        <v>Pont des Arts C</v>
      </c>
      <c r="BB71" s="69" t="str">
        <f t="shared" si="412"/>
        <v>41293 - Pont des Arts C - AM</v>
      </c>
      <c r="BC71" s="69" t="str">
        <f t="shared" si="413"/>
        <v>41293 - Pont des Arts C - PM</v>
      </c>
      <c r="BD71" s="69" t="str">
        <f t="shared" si="414"/>
        <v xml:space="preserve">41293 - Pont des Arts C - </v>
      </c>
      <c r="BE71" s="69" t="str">
        <f t="shared" si="415"/>
        <v xml:space="preserve">41293 - Pont des Arts C - </v>
      </c>
      <c r="BF71" s="70" t="str">
        <f>VLOOKUP(E71,'Répartition salles'!$C:$R,11,FALSE)</f>
        <v>Foyer Rives de Seine</v>
      </c>
      <c r="BG71" s="69" t="str">
        <f t="shared" si="416"/>
        <v>41293 - Foyer Rives de Seine - AM</v>
      </c>
      <c r="BH71" s="69" t="str">
        <f t="shared" si="417"/>
        <v>41293 - Foyer Rives de Seine - PM</v>
      </c>
      <c r="BI71" s="69" t="str">
        <f t="shared" si="418"/>
        <v xml:space="preserve">41293 - Foyer Rives de Seine - </v>
      </c>
      <c r="BJ71" s="69" t="str">
        <f t="shared" si="419"/>
        <v xml:space="preserve">41293 - Foyer Rives de Seine - </v>
      </c>
      <c r="BK71" s="70">
        <f>VLOOKUP(E71,'Répartition salles'!$C:$R,12,FALSE)</f>
        <v>0</v>
      </c>
      <c r="BL71" s="69" t="str">
        <f t="shared" si="420"/>
        <v>41293 - 0 - AM</v>
      </c>
      <c r="BM71" s="69" t="str">
        <f t="shared" si="421"/>
        <v>41293 - 0 - PM</v>
      </c>
      <c r="BN71" s="69" t="str">
        <f t="shared" si="422"/>
        <v xml:space="preserve">41293 - 0 - </v>
      </c>
      <c r="BO71" s="69" t="str">
        <f t="shared" si="423"/>
        <v xml:space="preserve">41293 - 0 - </v>
      </c>
      <c r="BP71" s="70">
        <f>VLOOKUP(E71,'Répartition salles'!$C:$R,13,FALSE)</f>
        <v>0</v>
      </c>
      <c r="BQ71" s="69" t="str">
        <f t="shared" si="424"/>
        <v>41293 - 0 - AM</v>
      </c>
      <c r="BR71" s="69" t="str">
        <f t="shared" si="425"/>
        <v>41293 - 0 - PM</v>
      </c>
      <c r="BS71" s="69" t="str">
        <f t="shared" si="426"/>
        <v xml:space="preserve">41293 - 0 - </v>
      </c>
      <c r="BT71" s="69" t="str">
        <f t="shared" si="427"/>
        <v xml:space="preserve">41293 - 0 - </v>
      </c>
      <c r="BU71" s="70">
        <f>VLOOKUP(E71,'Répartition salles'!$C:$R,14,FALSE)</f>
        <v>0</v>
      </c>
      <c r="BV71" s="69" t="str">
        <f t="shared" si="428"/>
        <v>41293 - 0 - AM</v>
      </c>
      <c r="BW71" s="69" t="str">
        <f t="shared" si="429"/>
        <v>41293 - 0 - PM</v>
      </c>
      <c r="BX71" s="69" t="str">
        <f t="shared" si="430"/>
        <v xml:space="preserve">41293 - 0 - </v>
      </c>
      <c r="BY71" s="69" t="str">
        <f t="shared" si="431"/>
        <v xml:space="preserve">41293 - 0 - </v>
      </c>
      <c r="BZ71" s="70">
        <f>VLOOKUP(E71,'Répartition salles'!$C:$R,15,FALSE)</f>
        <v>0</v>
      </c>
      <c r="CA71" s="69" t="str">
        <f t="shared" si="432"/>
        <v>41293 - 0 - AM</v>
      </c>
      <c r="CB71" s="69" t="str">
        <f t="shared" si="433"/>
        <v>41293 - 0 - PM</v>
      </c>
      <c r="CC71" s="69" t="str">
        <f t="shared" si="434"/>
        <v xml:space="preserve">41293 - 0 - </v>
      </c>
      <c r="CD71" s="69" t="str">
        <f t="shared" si="435"/>
        <v xml:space="preserve">41293 - 0 - </v>
      </c>
      <c r="CE71" s="70">
        <f>VLOOKUP(E71,'Répartition salles'!$C:$R,16,FALSE)</f>
        <v>0</v>
      </c>
      <c r="CF71" s="69" t="str">
        <f t="shared" si="436"/>
        <v>41293 - 0 - AM</v>
      </c>
      <c r="CG71" s="69" t="str">
        <f t="shared" si="437"/>
        <v>41293 - 0 - PM</v>
      </c>
      <c r="CH71" s="69" t="str">
        <f t="shared" si="438"/>
        <v xml:space="preserve">41293 - 0 - </v>
      </c>
      <c r="CI71" s="69" t="str">
        <f t="shared" si="439"/>
        <v xml:space="preserve">41293 - 0 - </v>
      </c>
      <c r="CJ71" s="126" t="str">
        <f t="shared" si="440"/>
        <v>ACT</v>
      </c>
    </row>
    <row r="72" spans="1:88">
      <c r="A72" s="116">
        <v>751120</v>
      </c>
      <c r="B72" s="116">
        <v>2995393</v>
      </c>
      <c r="C72" s="116" t="s">
        <v>21</v>
      </c>
      <c r="D72" s="117" t="s">
        <v>144</v>
      </c>
      <c r="E72" s="111" t="s">
        <v>181</v>
      </c>
      <c r="F72" s="112" t="s">
        <v>16</v>
      </c>
      <c r="G72" s="113">
        <v>0.375</v>
      </c>
      <c r="H72" s="113">
        <v>0.75</v>
      </c>
      <c r="I72" s="114">
        <v>41293</v>
      </c>
      <c r="J72" s="116" t="s">
        <v>8</v>
      </c>
      <c r="K72" s="116" t="s">
        <v>9</v>
      </c>
      <c r="L72" s="118" t="s">
        <v>640</v>
      </c>
      <c r="N72" s="42" t="str">
        <f t="shared" si="378"/>
        <v>AM</v>
      </c>
      <c r="O72" s="42" t="str">
        <f t="shared" si="379"/>
        <v>PM</v>
      </c>
      <c r="P72" s="42" t="str">
        <f t="shared" si="380"/>
        <v/>
      </c>
      <c r="Q72" s="42" t="str">
        <f t="shared" si="381"/>
        <v/>
      </c>
      <c r="R72" s="42" t="str">
        <f t="shared" si="382"/>
        <v>jeudi</v>
      </c>
      <c r="S72" s="42">
        <f t="shared" si="383"/>
        <v>19</v>
      </c>
      <c r="T72" s="42">
        <f t="shared" si="384"/>
        <v>1</v>
      </c>
      <c r="U72" s="42" t="str">
        <f t="shared" si="385"/>
        <v>week</v>
      </c>
      <c r="V72" s="43" t="str">
        <f t="shared" si="386"/>
        <v>week - La Seine A (0)</v>
      </c>
      <c r="W72" s="43" t="str">
        <f t="shared" si="387"/>
        <v>1 - week - La Seine A (0) - AM</v>
      </c>
      <c r="X72" s="43" t="str">
        <f t="shared" si="388"/>
        <v>1 - week - La Seine A (0) - PM</v>
      </c>
      <c r="Y72" s="43" t="str">
        <f t="shared" si="389"/>
        <v xml:space="preserve">1 - week - La Seine A (0) - </v>
      </c>
      <c r="Z72" s="43" t="str">
        <f t="shared" si="390"/>
        <v xml:space="preserve">1 - week - La Seine A (0) - </v>
      </c>
      <c r="AA72" s="43" t="str">
        <f t="shared" si="391"/>
        <v>41293 - La Seine A (0) - AM</v>
      </c>
      <c r="AB72" s="43" t="str">
        <f t="shared" si="392"/>
        <v>41293 - La Seine A (0) - PM</v>
      </c>
      <c r="AC72" s="43" t="str">
        <f t="shared" si="393"/>
        <v xml:space="preserve">41293 - La Seine A (0) - </v>
      </c>
      <c r="AD72" s="43" t="str">
        <f t="shared" si="394"/>
        <v xml:space="preserve">41293 - La Seine A (0) - </v>
      </c>
      <c r="AE72" s="42" t="str">
        <f t="shared" si="395"/>
        <v>ACT</v>
      </c>
      <c r="AF72" s="11"/>
      <c r="AG72" s="70" t="str">
        <f>VLOOKUP(E72,'Répartition salles'!$C:$R,6,FALSE)</f>
        <v>Seine A</v>
      </c>
      <c r="AH72" s="69" t="str">
        <f t="shared" si="396"/>
        <v>41293 - Seine A - AM</v>
      </c>
      <c r="AI72" s="69" t="str">
        <f t="shared" si="397"/>
        <v>41293 - Seine A - PM</v>
      </c>
      <c r="AJ72" s="69" t="str">
        <f t="shared" si="398"/>
        <v xml:space="preserve">41293 - Seine A - </v>
      </c>
      <c r="AK72" s="69" t="str">
        <f t="shared" si="399"/>
        <v xml:space="preserve">41293 - Seine A - </v>
      </c>
      <c r="AL72" s="70">
        <f>VLOOKUP(E72,'Répartition salles'!$C:$R,7,FALSE)</f>
        <v>0</v>
      </c>
      <c r="AM72" s="69" t="str">
        <f t="shared" si="400"/>
        <v>41293 - 0 - AM</v>
      </c>
      <c r="AN72" s="69" t="str">
        <f t="shared" si="401"/>
        <v>41293 - 0 - PM</v>
      </c>
      <c r="AO72" s="69" t="str">
        <f t="shared" si="402"/>
        <v xml:space="preserve">41293 - 0 - </v>
      </c>
      <c r="AP72" s="69" t="str">
        <f t="shared" si="403"/>
        <v xml:space="preserve">41293 - 0 - </v>
      </c>
      <c r="AQ72" s="70">
        <f>VLOOKUP(E72,'Répartition salles'!$C:$R,8,FALSE)</f>
        <v>0</v>
      </c>
      <c r="AR72" s="69" t="str">
        <f t="shared" si="404"/>
        <v>41293 - 0 - AM</v>
      </c>
      <c r="AS72" s="69" t="str">
        <f t="shared" si="405"/>
        <v>41293 - 0 - PM</v>
      </c>
      <c r="AT72" s="69" t="str">
        <f t="shared" si="406"/>
        <v xml:space="preserve">41293 - 0 - </v>
      </c>
      <c r="AU72" s="69" t="str">
        <f t="shared" si="407"/>
        <v xml:space="preserve">41293 - 0 - </v>
      </c>
      <c r="AV72" s="70">
        <f>VLOOKUP(E72,'Répartition salles'!$C:$R,9,FALSE)</f>
        <v>0</v>
      </c>
      <c r="AW72" s="69" t="str">
        <f t="shared" si="408"/>
        <v>41293 - 0 - AM</v>
      </c>
      <c r="AX72" s="69" t="str">
        <f t="shared" si="409"/>
        <v>41293 - 0 - PM</v>
      </c>
      <c r="AY72" s="69" t="str">
        <f t="shared" si="410"/>
        <v xml:space="preserve">41293 - 0 - </v>
      </c>
      <c r="AZ72" s="69" t="str">
        <f t="shared" si="411"/>
        <v xml:space="preserve">41293 - 0 - </v>
      </c>
      <c r="BA72" s="70">
        <f>VLOOKUP(E72,'Répartition salles'!$C:$R,10,FALSE)</f>
        <v>0</v>
      </c>
      <c r="BB72" s="69" t="str">
        <f t="shared" si="412"/>
        <v>41293 - 0 - AM</v>
      </c>
      <c r="BC72" s="69" t="str">
        <f t="shared" si="413"/>
        <v>41293 - 0 - PM</v>
      </c>
      <c r="BD72" s="69" t="str">
        <f t="shared" si="414"/>
        <v xml:space="preserve">41293 - 0 - </v>
      </c>
      <c r="BE72" s="69" t="str">
        <f t="shared" si="415"/>
        <v xml:space="preserve">41293 - 0 - </v>
      </c>
      <c r="BF72" s="70">
        <f>VLOOKUP(E72,'Répartition salles'!$C:$R,11,FALSE)</f>
        <v>0</v>
      </c>
      <c r="BG72" s="69" t="str">
        <f t="shared" si="416"/>
        <v>41293 - 0 - AM</v>
      </c>
      <c r="BH72" s="69" t="str">
        <f t="shared" si="417"/>
        <v>41293 - 0 - PM</v>
      </c>
      <c r="BI72" s="69" t="str">
        <f t="shared" si="418"/>
        <v xml:space="preserve">41293 - 0 - </v>
      </c>
      <c r="BJ72" s="69" t="str">
        <f t="shared" si="419"/>
        <v xml:space="preserve">41293 - 0 - </v>
      </c>
      <c r="BK72" s="70">
        <f>VLOOKUP(E72,'Répartition salles'!$C:$R,12,FALSE)</f>
        <v>0</v>
      </c>
      <c r="BL72" s="69" t="str">
        <f t="shared" si="420"/>
        <v>41293 - 0 - AM</v>
      </c>
      <c r="BM72" s="69" t="str">
        <f t="shared" si="421"/>
        <v>41293 - 0 - PM</v>
      </c>
      <c r="BN72" s="69" t="str">
        <f t="shared" si="422"/>
        <v xml:space="preserve">41293 - 0 - </v>
      </c>
      <c r="BO72" s="69" t="str">
        <f t="shared" si="423"/>
        <v xml:space="preserve">41293 - 0 - </v>
      </c>
      <c r="BP72" s="70">
        <f>VLOOKUP(E72,'Répartition salles'!$C:$R,13,FALSE)</f>
        <v>0</v>
      </c>
      <c r="BQ72" s="69" t="str">
        <f t="shared" si="424"/>
        <v>41293 - 0 - AM</v>
      </c>
      <c r="BR72" s="69" t="str">
        <f t="shared" si="425"/>
        <v>41293 - 0 - PM</v>
      </c>
      <c r="BS72" s="69" t="str">
        <f t="shared" si="426"/>
        <v xml:space="preserve">41293 - 0 - </v>
      </c>
      <c r="BT72" s="69" t="str">
        <f t="shared" si="427"/>
        <v xml:space="preserve">41293 - 0 - </v>
      </c>
      <c r="BU72" s="70">
        <f>VLOOKUP(E72,'Répartition salles'!$C:$R,14,FALSE)</f>
        <v>0</v>
      </c>
      <c r="BV72" s="69" t="str">
        <f t="shared" si="428"/>
        <v>41293 - 0 - AM</v>
      </c>
      <c r="BW72" s="69" t="str">
        <f t="shared" si="429"/>
        <v>41293 - 0 - PM</v>
      </c>
      <c r="BX72" s="69" t="str">
        <f t="shared" si="430"/>
        <v xml:space="preserve">41293 - 0 - </v>
      </c>
      <c r="BY72" s="69" t="str">
        <f t="shared" si="431"/>
        <v xml:space="preserve">41293 - 0 - </v>
      </c>
      <c r="BZ72" s="70">
        <f>VLOOKUP(E72,'Répartition salles'!$C:$R,15,FALSE)</f>
        <v>0</v>
      </c>
      <c r="CA72" s="69" t="str">
        <f t="shared" si="432"/>
        <v>41293 - 0 - AM</v>
      </c>
      <c r="CB72" s="69" t="str">
        <f t="shared" si="433"/>
        <v>41293 - 0 - PM</v>
      </c>
      <c r="CC72" s="69" t="str">
        <f t="shared" si="434"/>
        <v xml:space="preserve">41293 - 0 - </v>
      </c>
      <c r="CD72" s="69" t="str">
        <f t="shared" si="435"/>
        <v xml:space="preserve">41293 - 0 - </v>
      </c>
      <c r="CE72" s="70">
        <f>VLOOKUP(E72,'Répartition salles'!$C:$R,16,FALSE)</f>
        <v>0</v>
      </c>
      <c r="CF72" s="69" t="str">
        <f t="shared" si="436"/>
        <v>41293 - 0 - AM</v>
      </c>
      <c r="CG72" s="69" t="str">
        <f t="shared" si="437"/>
        <v>41293 - 0 - PM</v>
      </c>
      <c r="CH72" s="69" t="str">
        <f t="shared" si="438"/>
        <v xml:space="preserve">41293 - 0 - </v>
      </c>
      <c r="CI72" s="69" t="str">
        <f t="shared" si="439"/>
        <v xml:space="preserve">41293 - 0 - </v>
      </c>
      <c r="CJ72" s="126" t="str">
        <f t="shared" si="440"/>
        <v>ACT</v>
      </c>
    </row>
    <row r="73" spans="1:88">
      <c r="A73" s="116">
        <v>2077332</v>
      </c>
      <c r="B73" s="116">
        <v>3502741</v>
      </c>
      <c r="C73" s="116" t="s">
        <v>23</v>
      </c>
      <c r="D73" s="117" t="s">
        <v>24</v>
      </c>
      <c r="E73" s="111" t="s">
        <v>81</v>
      </c>
      <c r="F73" s="112" t="s">
        <v>16</v>
      </c>
      <c r="G73" s="113">
        <v>0.29166666666666669</v>
      </c>
      <c r="H73" s="113">
        <v>0.95833333333333337</v>
      </c>
      <c r="I73" s="114">
        <v>41294</v>
      </c>
      <c r="J73" s="116" t="s">
        <v>8</v>
      </c>
      <c r="K73" s="116" t="s">
        <v>9</v>
      </c>
      <c r="L73" s="118" t="s">
        <v>612</v>
      </c>
      <c r="N73" s="42" t="str">
        <f t="shared" si="378"/>
        <v>AM</v>
      </c>
      <c r="O73" s="42" t="str">
        <f t="shared" si="379"/>
        <v>PM</v>
      </c>
      <c r="P73" s="42" t="str">
        <f t="shared" si="380"/>
        <v>EVENING</v>
      </c>
      <c r="Q73" s="42" t="str">
        <f t="shared" si="381"/>
        <v/>
      </c>
      <c r="R73" s="42" t="str">
        <f t="shared" si="382"/>
        <v>vendredi</v>
      </c>
      <c r="S73" s="42">
        <f t="shared" si="383"/>
        <v>20</v>
      </c>
      <c r="T73" s="42">
        <f t="shared" si="384"/>
        <v>1</v>
      </c>
      <c r="U73" s="42" t="str">
        <f t="shared" si="385"/>
        <v>week</v>
      </c>
      <c r="V73" s="43" t="str">
        <f t="shared" si="386"/>
        <v>week - Le Pont de Sully B (0)</v>
      </c>
      <c r="W73" s="43" t="str">
        <f t="shared" si="387"/>
        <v>1 - week - Le Pont de Sully B (0) - AM</v>
      </c>
      <c r="X73" s="43" t="str">
        <f t="shared" si="388"/>
        <v>1 - week - Le Pont de Sully B (0) - PM</v>
      </c>
      <c r="Y73" s="43" t="str">
        <f t="shared" si="389"/>
        <v>1 - week - Le Pont de Sully B (0) - EVENING</v>
      </c>
      <c r="Z73" s="43" t="str">
        <f t="shared" si="390"/>
        <v xml:space="preserve">1 - week - Le Pont de Sully B (0) - </v>
      </c>
      <c r="AA73" s="43" t="str">
        <f t="shared" si="391"/>
        <v>41294 - Le Pont de Sully B (0) - AM</v>
      </c>
      <c r="AB73" s="43" t="str">
        <f t="shared" si="392"/>
        <v>41294 - Le Pont de Sully B (0) - PM</v>
      </c>
      <c r="AC73" s="43" t="str">
        <f t="shared" si="393"/>
        <v>41294 - Le Pont de Sully B (0) - EVENING</v>
      </c>
      <c r="AD73" s="43" t="str">
        <f t="shared" si="394"/>
        <v xml:space="preserve">41294 - Le Pont de Sully B (0) - </v>
      </c>
      <c r="AE73" s="42" t="str">
        <f t="shared" si="395"/>
        <v>ACT</v>
      </c>
      <c r="AF73" s="11"/>
      <c r="AG73" s="70" t="str">
        <f>VLOOKUP(E73,'Répartition salles'!$C:$R,6,FALSE)</f>
        <v>Pont de Sully B</v>
      </c>
      <c r="AH73" s="69" t="str">
        <f t="shared" si="396"/>
        <v>41294 - Pont de Sully B - AM</v>
      </c>
      <c r="AI73" s="69" t="str">
        <f t="shared" si="397"/>
        <v>41294 - Pont de Sully B - PM</v>
      </c>
      <c r="AJ73" s="69" t="str">
        <f t="shared" si="398"/>
        <v>41294 - Pont de Sully B - EVENING</v>
      </c>
      <c r="AK73" s="69" t="str">
        <f t="shared" si="399"/>
        <v xml:space="preserve">41294 - Pont de Sully B - </v>
      </c>
      <c r="AL73" s="70">
        <f>VLOOKUP(E73,'Répartition salles'!$C:$R,7,FALSE)</f>
        <v>0</v>
      </c>
      <c r="AM73" s="69" t="str">
        <f t="shared" si="400"/>
        <v>41294 - 0 - AM</v>
      </c>
      <c r="AN73" s="69" t="str">
        <f t="shared" si="401"/>
        <v>41294 - 0 - PM</v>
      </c>
      <c r="AO73" s="69" t="str">
        <f t="shared" si="402"/>
        <v>41294 - 0 - EVENING</v>
      </c>
      <c r="AP73" s="69" t="str">
        <f t="shared" si="403"/>
        <v xml:space="preserve">41294 - 0 - </v>
      </c>
      <c r="AQ73" s="70">
        <f>VLOOKUP(E73,'Répartition salles'!$C:$R,8,FALSE)</f>
        <v>0</v>
      </c>
      <c r="AR73" s="69" t="str">
        <f t="shared" si="404"/>
        <v>41294 - 0 - AM</v>
      </c>
      <c r="AS73" s="69" t="str">
        <f t="shared" si="405"/>
        <v>41294 - 0 - PM</v>
      </c>
      <c r="AT73" s="69" t="str">
        <f t="shared" si="406"/>
        <v>41294 - 0 - EVENING</v>
      </c>
      <c r="AU73" s="69" t="str">
        <f t="shared" si="407"/>
        <v xml:space="preserve">41294 - 0 - </v>
      </c>
      <c r="AV73" s="70">
        <f>VLOOKUP(E73,'Répartition salles'!$C:$R,9,FALSE)</f>
        <v>0</v>
      </c>
      <c r="AW73" s="69" t="str">
        <f t="shared" si="408"/>
        <v>41294 - 0 - AM</v>
      </c>
      <c r="AX73" s="69" t="str">
        <f t="shared" si="409"/>
        <v>41294 - 0 - PM</v>
      </c>
      <c r="AY73" s="69" t="str">
        <f t="shared" si="410"/>
        <v>41294 - 0 - EVENING</v>
      </c>
      <c r="AZ73" s="69" t="str">
        <f t="shared" si="411"/>
        <v xml:space="preserve">41294 - 0 - </v>
      </c>
      <c r="BA73" s="70">
        <f>VLOOKUP(E73,'Répartition salles'!$C:$R,10,FALSE)</f>
        <v>0</v>
      </c>
      <c r="BB73" s="69" t="str">
        <f t="shared" si="412"/>
        <v>41294 - 0 - AM</v>
      </c>
      <c r="BC73" s="69" t="str">
        <f t="shared" si="413"/>
        <v>41294 - 0 - PM</v>
      </c>
      <c r="BD73" s="69" t="str">
        <f t="shared" si="414"/>
        <v>41294 - 0 - EVENING</v>
      </c>
      <c r="BE73" s="69" t="str">
        <f t="shared" si="415"/>
        <v xml:space="preserve">41294 - 0 - </v>
      </c>
      <c r="BF73" s="70">
        <f>VLOOKUP(E73,'Répartition salles'!$C:$R,11,FALSE)</f>
        <v>0</v>
      </c>
      <c r="BG73" s="69" t="str">
        <f t="shared" si="416"/>
        <v>41294 - 0 - AM</v>
      </c>
      <c r="BH73" s="69" t="str">
        <f t="shared" si="417"/>
        <v>41294 - 0 - PM</v>
      </c>
      <c r="BI73" s="69" t="str">
        <f t="shared" si="418"/>
        <v>41294 - 0 - EVENING</v>
      </c>
      <c r="BJ73" s="69" t="str">
        <f t="shared" si="419"/>
        <v xml:space="preserve">41294 - 0 - </v>
      </c>
      <c r="BK73" s="70">
        <f>VLOOKUP(E73,'Répartition salles'!$C:$R,12,FALSE)</f>
        <v>0</v>
      </c>
      <c r="BL73" s="69" t="str">
        <f t="shared" si="420"/>
        <v>41294 - 0 - AM</v>
      </c>
      <c r="BM73" s="69" t="str">
        <f t="shared" si="421"/>
        <v>41294 - 0 - PM</v>
      </c>
      <c r="BN73" s="69" t="str">
        <f t="shared" si="422"/>
        <v>41294 - 0 - EVENING</v>
      </c>
      <c r="BO73" s="69" t="str">
        <f t="shared" si="423"/>
        <v xml:space="preserve">41294 - 0 - </v>
      </c>
      <c r="BP73" s="70">
        <f>VLOOKUP(E73,'Répartition salles'!$C:$R,13,FALSE)</f>
        <v>0</v>
      </c>
      <c r="BQ73" s="69" t="str">
        <f t="shared" si="424"/>
        <v>41294 - 0 - AM</v>
      </c>
      <c r="BR73" s="69" t="str">
        <f t="shared" si="425"/>
        <v>41294 - 0 - PM</v>
      </c>
      <c r="BS73" s="69" t="str">
        <f t="shared" si="426"/>
        <v>41294 - 0 - EVENING</v>
      </c>
      <c r="BT73" s="69" t="str">
        <f t="shared" si="427"/>
        <v xml:space="preserve">41294 - 0 - </v>
      </c>
      <c r="BU73" s="70">
        <f>VLOOKUP(E73,'Répartition salles'!$C:$R,14,FALSE)</f>
        <v>0</v>
      </c>
      <c r="BV73" s="69" t="str">
        <f t="shared" si="428"/>
        <v>41294 - 0 - AM</v>
      </c>
      <c r="BW73" s="69" t="str">
        <f t="shared" si="429"/>
        <v>41294 - 0 - PM</v>
      </c>
      <c r="BX73" s="69" t="str">
        <f t="shared" si="430"/>
        <v>41294 - 0 - EVENING</v>
      </c>
      <c r="BY73" s="69" t="str">
        <f t="shared" si="431"/>
        <v xml:space="preserve">41294 - 0 - </v>
      </c>
      <c r="BZ73" s="70">
        <f>VLOOKUP(E73,'Répartition salles'!$C:$R,15,FALSE)</f>
        <v>0</v>
      </c>
      <c r="CA73" s="69" t="str">
        <f t="shared" si="432"/>
        <v>41294 - 0 - AM</v>
      </c>
      <c r="CB73" s="69" t="str">
        <f t="shared" si="433"/>
        <v>41294 - 0 - PM</v>
      </c>
      <c r="CC73" s="69" t="str">
        <f t="shared" si="434"/>
        <v>41294 - 0 - EVENING</v>
      </c>
      <c r="CD73" s="69" t="str">
        <f t="shared" si="435"/>
        <v xml:space="preserve">41294 - 0 - </v>
      </c>
      <c r="CE73" s="70">
        <f>VLOOKUP(E73,'Répartition salles'!$C:$R,16,FALSE)</f>
        <v>0</v>
      </c>
      <c r="CF73" s="69" t="str">
        <f t="shared" si="436"/>
        <v>41294 - 0 - AM</v>
      </c>
      <c r="CG73" s="69" t="str">
        <f t="shared" si="437"/>
        <v>41294 - 0 - PM</v>
      </c>
      <c r="CH73" s="69" t="str">
        <f t="shared" si="438"/>
        <v>41294 - 0 - EVENING</v>
      </c>
      <c r="CI73" s="69" t="str">
        <f t="shared" si="439"/>
        <v xml:space="preserve">41294 - 0 - </v>
      </c>
      <c r="CJ73" s="126" t="str">
        <f t="shared" si="440"/>
        <v>ACT</v>
      </c>
    </row>
    <row r="74" spans="1:88">
      <c r="A74" s="116">
        <v>2077332</v>
      </c>
      <c r="B74" s="116">
        <v>3502742</v>
      </c>
      <c r="C74" s="116" t="s">
        <v>23</v>
      </c>
      <c r="D74" s="117" t="s">
        <v>24</v>
      </c>
      <c r="E74" s="111" t="s">
        <v>73</v>
      </c>
      <c r="F74" s="112" t="s">
        <v>16</v>
      </c>
      <c r="G74" s="113">
        <v>0.29166666666666669</v>
      </c>
      <c r="H74" s="113">
        <v>0.95833333333333337</v>
      </c>
      <c r="I74" s="114">
        <v>41294</v>
      </c>
      <c r="J74" s="116" t="s">
        <v>8</v>
      </c>
      <c r="K74" s="116" t="s">
        <v>9</v>
      </c>
      <c r="L74" s="118" t="s">
        <v>612</v>
      </c>
      <c r="N74" s="42" t="str">
        <f t="shared" si="378"/>
        <v>AM</v>
      </c>
      <c r="O74" s="42" t="str">
        <f t="shared" si="379"/>
        <v>PM</v>
      </c>
      <c r="P74" s="42" t="str">
        <f t="shared" si="380"/>
        <v>EVENING</v>
      </c>
      <c r="Q74" s="42" t="str">
        <f t="shared" si="381"/>
        <v/>
      </c>
      <c r="R74" s="42" t="str">
        <f t="shared" si="382"/>
        <v>vendredi</v>
      </c>
      <c r="S74" s="42">
        <f t="shared" si="383"/>
        <v>20</v>
      </c>
      <c r="T74" s="42">
        <f t="shared" si="384"/>
        <v>1</v>
      </c>
      <c r="U74" s="42" t="str">
        <f t="shared" si="385"/>
        <v>week</v>
      </c>
      <c r="V74" s="43" t="str">
        <f t="shared" si="386"/>
        <v>week - Le Pont de Sully A (0)</v>
      </c>
      <c r="W74" s="43" t="str">
        <f t="shared" si="387"/>
        <v>1 - week - Le Pont de Sully A (0) - AM</v>
      </c>
      <c r="X74" s="43" t="str">
        <f t="shared" si="388"/>
        <v>1 - week - Le Pont de Sully A (0) - PM</v>
      </c>
      <c r="Y74" s="43" t="str">
        <f t="shared" si="389"/>
        <v>1 - week - Le Pont de Sully A (0) - EVENING</v>
      </c>
      <c r="Z74" s="43" t="str">
        <f t="shared" si="390"/>
        <v xml:space="preserve">1 - week - Le Pont de Sully A (0) - </v>
      </c>
      <c r="AA74" s="43" t="str">
        <f t="shared" si="391"/>
        <v>41294 - Le Pont de Sully A (0) - AM</v>
      </c>
      <c r="AB74" s="43" t="str">
        <f t="shared" si="392"/>
        <v>41294 - Le Pont de Sully A (0) - PM</v>
      </c>
      <c r="AC74" s="43" t="str">
        <f t="shared" si="393"/>
        <v>41294 - Le Pont de Sully A (0) - EVENING</v>
      </c>
      <c r="AD74" s="43" t="str">
        <f t="shared" si="394"/>
        <v xml:space="preserve">41294 - Le Pont de Sully A (0) - </v>
      </c>
      <c r="AE74" s="42" t="str">
        <f t="shared" si="395"/>
        <v>ACT</v>
      </c>
      <c r="AF74" s="11"/>
      <c r="AG74" s="70" t="str">
        <f>VLOOKUP(E74,'Répartition salles'!$C:$R,6,FALSE)</f>
        <v>Pont de Sully A</v>
      </c>
      <c r="AH74" s="69" t="str">
        <f t="shared" si="396"/>
        <v>41294 - Pont de Sully A - AM</v>
      </c>
      <c r="AI74" s="69" t="str">
        <f t="shared" si="397"/>
        <v>41294 - Pont de Sully A - PM</v>
      </c>
      <c r="AJ74" s="69" t="str">
        <f t="shared" si="398"/>
        <v>41294 - Pont de Sully A - EVENING</v>
      </c>
      <c r="AK74" s="69" t="str">
        <f t="shared" si="399"/>
        <v xml:space="preserve">41294 - Pont de Sully A - </v>
      </c>
      <c r="AL74" s="70">
        <f>VLOOKUP(E74,'Répartition salles'!$C:$R,7,FALSE)</f>
        <v>0</v>
      </c>
      <c r="AM74" s="69" t="str">
        <f t="shared" si="400"/>
        <v>41294 - 0 - AM</v>
      </c>
      <c r="AN74" s="69" t="str">
        <f t="shared" si="401"/>
        <v>41294 - 0 - PM</v>
      </c>
      <c r="AO74" s="69" t="str">
        <f t="shared" si="402"/>
        <v>41294 - 0 - EVENING</v>
      </c>
      <c r="AP74" s="69" t="str">
        <f t="shared" si="403"/>
        <v xml:space="preserve">41294 - 0 - </v>
      </c>
      <c r="AQ74" s="70">
        <f>VLOOKUP(E74,'Répartition salles'!$C:$R,8,FALSE)</f>
        <v>0</v>
      </c>
      <c r="AR74" s="69" t="str">
        <f t="shared" si="404"/>
        <v>41294 - 0 - AM</v>
      </c>
      <c r="AS74" s="69" t="str">
        <f t="shared" si="405"/>
        <v>41294 - 0 - PM</v>
      </c>
      <c r="AT74" s="69" t="str">
        <f t="shared" si="406"/>
        <v>41294 - 0 - EVENING</v>
      </c>
      <c r="AU74" s="69" t="str">
        <f t="shared" si="407"/>
        <v xml:space="preserve">41294 - 0 - </v>
      </c>
      <c r="AV74" s="70">
        <f>VLOOKUP(E74,'Répartition salles'!$C:$R,9,FALSE)</f>
        <v>0</v>
      </c>
      <c r="AW74" s="69" t="str">
        <f t="shared" si="408"/>
        <v>41294 - 0 - AM</v>
      </c>
      <c r="AX74" s="69" t="str">
        <f t="shared" si="409"/>
        <v>41294 - 0 - PM</v>
      </c>
      <c r="AY74" s="69" t="str">
        <f t="shared" si="410"/>
        <v>41294 - 0 - EVENING</v>
      </c>
      <c r="AZ74" s="69" t="str">
        <f t="shared" si="411"/>
        <v xml:space="preserve">41294 - 0 - </v>
      </c>
      <c r="BA74" s="70">
        <f>VLOOKUP(E74,'Répartition salles'!$C:$R,10,FALSE)</f>
        <v>0</v>
      </c>
      <c r="BB74" s="69" t="str">
        <f t="shared" si="412"/>
        <v>41294 - 0 - AM</v>
      </c>
      <c r="BC74" s="69" t="str">
        <f t="shared" si="413"/>
        <v>41294 - 0 - PM</v>
      </c>
      <c r="BD74" s="69" t="str">
        <f t="shared" si="414"/>
        <v>41294 - 0 - EVENING</v>
      </c>
      <c r="BE74" s="69" t="str">
        <f t="shared" si="415"/>
        <v xml:space="preserve">41294 - 0 - </v>
      </c>
      <c r="BF74" s="70">
        <f>VLOOKUP(E74,'Répartition salles'!$C:$R,11,FALSE)</f>
        <v>0</v>
      </c>
      <c r="BG74" s="69" t="str">
        <f t="shared" si="416"/>
        <v>41294 - 0 - AM</v>
      </c>
      <c r="BH74" s="69" t="str">
        <f t="shared" si="417"/>
        <v>41294 - 0 - PM</v>
      </c>
      <c r="BI74" s="69" t="str">
        <f t="shared" si="418"/>
        <v>41294 - 0 - EVENING</v>
      </c>
      <c r="BJ74" s="69" t="str">
        <f t="shared" si="419"/>
        <v xml:space="preserve">41294 - 0 - </v>
      </c>
      <c r="BK74" s="70">
        <f>VLOOKUP(E74,'Répartition salles'!$C:$R,12,FALSE)</f>
        <v>0</v>
      </c>
      <c r="BL74" s="69" t="str">
        <f t="shared" si="420"/>
        <v>41294 - 0 - AM</v>
      </c>
      <c r="BM74" s="69" t="str">
        <f t="shared" si="421"/>
        <v>41294 - 0 - PM</v>
      </c>
      <c r="BN74" s="69" t="str">
        <f t="shared" si="422"/>
        <v>41294 - 0 - EVENING</v>
      </c>
      <c r="BO74" s="69" t="str">
        <f t="shared" si="423"/>
        <v xml:space="preserve">41294 - 0 - </v>
      </c>
      <c r="BP74" s="70">
        <f>VLOOKUP(E74,'Répartition salles'!$C:$R,13,FALSE)</f>
        <v>0</v>
      </c>
      <c r="BQ74" s="69" t="str">
        <f t="shared" si="424"/>
        <v>41294 - 0 - AM</v>
      </c>
      <c r="BR74" s="69" t="str">
        <f t="shared" si="425"/>
        <v>41294 - 0 - PM</v>
      </c>
      <c r="BS74" s="69" t="str">
        <f t="shared" si="426"/>
        <v>41294 - 0 - EVENING</v>
      </c>
      <c r="BT74" s="69" t="str">
        <f t="shared" si="427"/>
        <v xml:space="preserve">41294 - 0 - </v>
      </c>
      <c r="BU74" s="70">
        <f>VLOOKUP(E74,'Répartition salles'!$C:$R,14,FALSE)</f>
        <v>0</v>
      </c>
      <c r="BV74" s="69" t="str">
        <f t="shared" si="428"/>
        <v>41294 - 0 - AM</v>
      </c>
      <c r="BW74" s="69" t="str">
        <f t="shared" si="429"/>
        <v>41294 - 0 - PM</v>
      </c>
      <c r="BX74" s="69" t="str">
        <f t="shared" si="430"/>
        <v>41294 - 0 - EVENING</v>
      </c>
      <c r="BY74" s="69" t="str">
        <f t="shared" si="431"/>
        <v xml:space="preserve">41294 - 0 - </v>
      </c>
      <c r="BZ74" s="70">
        <f>VLOOKUP(E74,'Répartition salles'!$C:$R,15,FALSE)</f>
        <v>0</v>
      </c>
      <c r="CA74" s="69" t="str">
        <f t="shared" si="432"/>
        <v>41294 - 0 - AM</v>
      </c>
      <c r="CB74" s="69" t="str">
        <f t="shared" si="433"/>
        <v>41294 - 0 - PM</v>
      </c>
      <c r="CC74" s="69" t="str">
        <f t="shared" si="434"/>
        <v>41294 - 0 - EVENING</v>
      </c>
      <c r="CD74" s="69" t="str">
        <f t="shared" si="435"/>
        <v xml:space="preserve">41294 - 0 - </v>
      </c>
      <c r="CE74" s="70">
        <f>VLOOKUP(E74,'Répartition salles'!$C:$R,16,FALSE)</f>
        <v>0</v>
      </c>
      <c r="CF74" s="69" t="str">
        <f t="shared" si="436"/>
        <v>41294 - 0 - AM</v>
      </c>
      <c r="CG74" s="69" t="str">
        <f t="shared" si="437"/>
        <v>41294 - 0 - PM</v>
      </c>
      <c r="CH74" s="69" t="str">
        <f t="shared" si="438"/>
        <v>41294 - 0 - EVENING</v>
      </c>
      <c r="CI74" s="69" t="str">
        <f t="shared" si="439"/>
        <v xml:space="preserve">41294 - 0 - </v>
      </c>
      <c r="CJ74" s="126" t="str">
        <f t="shared" si="440"/>
        <v>ACT</v>
      </c>
    </row>
    <row r="75" spans="1:88">
      <c r="A75" s="116">
        <v>2077332</v>
      </c>
      <c r="B75" s="116">
        <v>3088681</v>
      </c>
      <c r="C75" s="116" t="s">
        <v>25</v>
      </c>
      <c r="D75" s="117" t="s">
        <v>645</v>
      </c>
      <c r="E75" s="111" t="s">
        <v>77</v>
      </c>
      <c r="F75" s="112" t="s">
        <v>16</v>
      </c>
      <c r="G75" s="113">
        <v>0.33333333333333331</v>
      </c>
      <c r="H75" s="113">
        <v>0.625</v>
      </c>
      <c r="I75" s="114">
        <v>41295</v>
      </c>
      <c r="J75" s="116" t="s">
        <v>8</v>
      </c>
      <c r="K75" s="116" t="s">
        <v>9</v>
      </c>
      <c r="L75" s="118" t="s">
        <v>612</v>
      </c>
      <c r="N75" s="42" t="str">
        <f t="shared" si="378"/>
        <v>AM</v>
      </c>
      <c r="O75" s="42" t="str">
        <f t="shared" si="379"/>
        <v>PM</v>
      </c>
      <c r="P75" s="42" t="str">
        <f t="shared" si="380"/>
        <v/>
      </c>
      <c r="Q75" s="42" t="str">
        <f t="shared" si="381"/>
        <v/>
      </c>
      <c r="R75" s="42" t="str">
        <f t="shared" si="382"/>
        <v>samedi</v>
      </c>
      <c r="S75" s="42">
        <f t="shared" si="383"/>
        <v>21</v>
      </c>
      <c r="T75" s="42">
        <f t="shared" si="384"/>
        <v>1</v>
      </c>
      <c r="U75" s="42" t="str">
        <f t="shared" si="385"/>
        <v>weekend</v>
      </c>
      <c r="V75" s="43" t="str">
        <f t="shared" si="386"/>
        <v>weekend - Le Pont des Arts B (0)</v>
      </c>
      <c r="W75" s="43" t="str">
        <f t="shared" si="387"/>
        <v>1 - weekend - Le Pont des Arts B (0) - AM</v>
      </c>
      <c r="X75" s="43" t="str">
        <f t="shared" si="388"/>
        <v>1 - weekend - Le Pont des Arts B (0) - PM</v>
      </c>
      <c r="Y75" s="43" t="str">
        <f t="shared" si="389"/>
        <v xml:space="preserve">1 - weekend - Le Pont des Arts B (0) - </v>
      </c>
      <c r="Z75" s="43" t="str">
        <f t="shared" si="390"/>
        <v xml:space="preserve">1 - weekend - Le Pont des Arts B (0) - </v>
      </c>
      <c r="AA75" s="43" t="str">
        <f t="shared" si="391"/>
        <v>41295 - Le Pont des Arts B (0) - AM</v>
      </c>
      <c r="AB75" s="43" t="str">
        <f t="shared" si="392"/>
        <v>41295 - Le Pont des Arts B (0) - PM</v>
      </c>
      <c r="AC75" s="43" t="str">
        <f t="shared" si="393"/>
        <v xml:space="preserve">41295 - Le Pont des Arts B (0) - </v>
      </c>
      <c r="AD75" s="43" t="str">
        <f t="shared" si="394"/>
        <v xml:space="preserve">41295 - Le Pont des Arts B (0) - </v>
      </c>
      <c r="AE75" s="42" t="str">
        <f t="shared" si="395"/>
        <v>ACT</v>
      </c>
      <c r="AF75" s="11"/>
      <c r="AG75" s="70" t="str">
        <f>VLOOKUP(E75,'Répartition salles'!$C:$R,6,FALSE)</f>
        <v>Pont des Arts B</v>
      </c>
      <c r="AH75" s="69" t="str">
        <f t="shared" si="396"/>
        <v>41295 - Pont des Arts B - AM</v>
      </c>
      <c r="AI75" s="69" t="str">
        <f t="shared" si="397"/>
        <v>41295 - Pont des Arts B - PM</v>
      </c>
      <c r="AJ75" s="69" t="str">
        <f t="shared" si="398"/>
        <v xml:space="preserve">41295 - Pont des Arts B - </v>
      </c>
      <c r="AK75" s="69" t="str">
        <f t="shared" si="399"/>
        <v xml:space="preserve">41295 - Pont des Arts B - </v>
      </c>
      <c r="AL75" s="70">
        <f>VLOOKUP(E75,'Répartition salles'!$C:$R,7,FALSE)</f>
        <v>0</v>
      </c>
      <c r="AM75" s="69" t="str">
        <f t="shared" si="400"/>
        <v>41295 - 0 - AM</v>
      </c>
      <c r="AN75" s="69" t="str">
        <f t="shared" si="401"/>
        <v>41295 - 0 - PM</v>
      </c>
      <c r="AO75" s="69" t="str">
        <f t="shared" si="402"/>
        <v xml:space="preserve">41295 - 0 - </v>
      </c>
      <c r="AP75" s="69" t="str">
        <f t="shared" si="403"/>
        <v xml:space="preserve">41295 - 0 - </v>
      </c>
      <c r="AQ75" s="70">
        <f>VLOOKUP(E75,'Répartition salles'!$C:$R,8,FALSE)</f>
        <v>0</v>
      </c>
      <c r="AR75" s="69" t="str">
        <f t="shared" si="404"/>
        <v>41295 - 0 - AM</v>
      </c>
      <c r="AS75" s="69" t="str">
        <f t="shared" si="405"/>
        <v>41295 - 0 - PM</v>
      </c>
      <c r="AT75" s="69" t="str">
        <f t="shared" si="406"/>
        <v xml:space="preserve">41295 - 0 - </v>
      </c>
      <c r="AU75" s="69" t="str">
        <f t="shared" si="407"/>
        <v xml:space="preserve">41295 - 0 - </v>
      </c>
      <c r="AV75" s="70">
        <f>VLOOKUP(E75,'Répartition salles'!$C:$R,9,FALSE)</f>
        <v>0</v>
      </c>
      <c r="AW75" s="69" t="str">
        <f t="shared" si="408"/>
        <v>41295 - 0 - AM</v>
      </c>
      <c r="AX75" s="69" t="str">
        <f t="shared" si="409"/>
        <v>41295 - 0 - PM</v>
      </c>
      <c r="AY75" s="69" t="str">
        <f t="shared" si="410"/>
        <v xml:space="preserve">41295 - 0 - </v>
      </c>
      <c r="AZ75" s="69" t="str">
        <f t="shared" si="411"/>
        <v xml:space="preserve">41295 - 0 - </v>
      </c>
      <c r="BA75" s="70">
        <f>VLOOKUP(E75,'Répartition salles'!$C:$R,10,FALSE)</f>
        <v>0</v>
      </c>
      <c r="BB75" s="69" t="str">
        <f t="shared" si="412"/>
        <v>41295 - 0 - AM</v>
      </c>
      <c r="BC75" s="69" t="str">
        <f t="shared" si="413"/>
        <v>41295 - 0 - PM</v>
      </c>
      <c r="BD75" s="69" t="str">
        <f t="shared" si="414"/>
        <v xml:space="preserve">41295 - 0 - </v>
      </c>
      <c r="BE75" s="69" t="str">
        <f t="shared" si="415"/>
        <v xml:space="preserve">41295 - 0 - </v>
      </c>
      <c r="BF75" s="70">
        <f>VLOOKUP(E75,'Répartition salles'!$C:$R,11,FALSE)</f>
        <v>0</v>
      </c>
      <c r="BG75" s="69" t="str">
        <f t="shared" si="416"/>
        <v>41295 - 0 - AM</v>
      </c>
      <c r="BH75" s="69" t="str">
        <f t="shared" si="417"/>
        <v>41295 - 0 - PM</v>
      </c>
      <c r="BI75" s="69" t="str">
        <f t="shared" si="418"/>
        <v xml:space="preserve">41295 - 0 - </v>
      </c>
      <c r="BJ75" s="69" t="str">
        <f t="shared" si="419"/>
        <v xml:space="preserve">41295 - 0 - </v>
      </c>
      <c r="BK75" s="70">
        <f>VLOOKUP(E75,'Répartition salles'!$C:$R,12,FALSE)</f>
        <v>0</v>
      </c>
      <c r="BL75" s="69" t="str">
        <f t="shared" si="420"/>
        <v>41295 - 0 - AM</v>
      </c>
      <c r="BM75" s="69" t="str">
        <f t="shared" si="421"/>
        <v>41295 - 0 - PM</v>
      </c>
      <c r="BN75" s="69" t="str">
        <f t="shared" si="422"/>
        <v xml:space="preserve">41295 - 0 - </v>
      </c>
      <c r="BO75" s="69" t="str">
        <f t="shared" si="423"/>
        <v xml:space="preserve">41295 - 0 - </v>
      </c>
      <c r="BP75" s="70">
        <f>VLOOKUP(E75,'Répartition salles'!$C:$R,13,FALSE)</f>
        <v>0</v>
      </c>
      <c r="BQ75" s="69" t="str">
        <f t="shared" si="424"/>
        <v>41295 - 0 - AM</v>
      </c>
      <c r="BR75" s="69" t="str">
        <f t="shared" si="425"/>
        <v>41295 - 0 - PM</v>
      </c>
      <c r="BS75" s="69" t="str">
        <f t="shared" si="426"/>
        <v xml:space="preserve">41295 - 0 - </v>
      </c>
      <c r="BT75" s="69" t="str">
        <f t="shared" si="427"/>
        <v xml:space="preserve">41295 - 0 - </v>
      </c>
      <c r="BU75" s="70">
        <f>VLOOKUP(E75,'Répartition salles'!$C:$R,14,FALSE)</f>
        <v>0</v>
      </c>
      <c r="BV75" s="69" t="str">
        <f t="shared" si="428"/>
        <v>41295 - 0 - AM</v>
      </c>
      <c r="BW75" s="69" t="str">
        <f t="shared" si="429"/>
        <v>41295 - 0 - PM</v>
      </c>
      <c r="BX75" s="69" t="str">
        <f t="shared" si="430"/>
        <v xml:space="preserve">41295 - 0 - </v>
      </c>
      <c r="BY75" s="69" t="str">
        <f t="shared" si="431"/>
        <v xml:space="preserve">41295 - 0 - </v>
      </c>
      <c r="BZ75" s="70">
        <f>VLOOKUP(E75,'Répartition salles'!$C:$R,15,FALSE)</f>
        <v>0</v>
      </c>
      <c r="CA75" s="69" t="str">
        <f t="shared" si="432"/>
        <v>41295 - 0 - AM</v>
      </c>
      <c r="CB75" s="69" t="str">
        <f t="shared" si="433"/>
        <v>41295 - 0 - PM</v>
      </c>
      <c r="CC75" s="69" t="str">
        <f t="shared" si="434"/>
        <v xml:space="preserve">41295 - 0 - </v>
      </c>
      <c r="CD75" s="69" t="str">
        <f t="shared" si="435"/>
        <v xml:space="preserve">41295 - 0 - </v>
      </c>
      <c r="CE75" s="70">
        <f>VLOOKUP(E75,'Répartition salles'!$C:$R,16,FALSE)</f>
        <v>0</v>
      </c>
      <c r="CF75" s="69" t="str">
        <f t="shared" si="436"/>
        <v>41295 - 0 - AM</v>
      </c>
      <c r="CG75" s="69" t="str">
        <f t="shared" si="437"/>
        <v>41295 - 0 - PM</v>
      </c>
      <c r="CH75" s="69" t="str">
        <f t="shared" si="438"/>
        <v xml:space="preserve">41295 - 0 - </v>
      </c>
      <c r="CI75" s="69" t="str">
        <f t="shared" si="439"/>
        <v xml:space="preserve">41295 - 0 - </v>
      </c>
      <c r="CJ75" s="126" t="str">
        <f t="shared" si="440"/>
        <v>ACT</v>
      </c>
    </row>
    <row r="76" spans="1:88">
      <c r="A76" s="116">
        <v>2077332</v>
      </c>
      <c r="B76" s="116">
        <v>3088680</v>
      </c>
      <c r="C76" s="116" t="s">
        <v>25</v>
      </c>
      <c r="D76" s="117" t="s">
        <v>646</v>
      </c>
      <c r="E76" s="111" t="s">
        <v>69</v>
      </c>
      <c r="F76" s="112" t="s">
        <v>16</v>
      </c>
      <c r="G76" s="113">
        <v>0.33333333333333331</v>
      </c>
      <c r="H76" s="113">
        <v>0.625</v>
      </c>
      <c r="I76" s="114">
        <v>41295</v>
      </c>
      <c r="J76" s="116" t="s">
        <v>8</v>
      </c>
      <c r="K76" s="116" t="s">
        <v>9</v>
      </c>
      <c r="L76" s="118" t="s">
        <v>612</v>
      </c>
      <c r="N76" s="42" t="str">
        <f t="shared" si="378"/>
        <v>AM</v>
      </c>
      <c r="O76" s="42" t="str">
        <f t="shared" si="379"/>
        <v>PM</v>
      </c>
      <c r="P76" s="42" t="str">
        <f t="shared" si="380"/>
        <v/>
      </c>
      <c r="Q76" s="42" t="str">
        <f t="shared" si="381"/>
        <v/>
      </c>
      <c r="R76" s="42" t="str">
        <f t="shared" si="382"/>
        <v>samedi</v>
      </c>
      <c r="S76" s="42">
        <f t="shared" si="383"/>
        <v>21</v>
      </c>
      <c r="T76" s="42">
        <f t="shared" si="384"/>
        <v>1</v>
      </c>
      <c r="U76" s="42" t="str">
        <f t="shared" si="385"/>
        <v>weekend</v>
      </c>
      <c r="V76" s="43" t="str">
        <f t="shared" si="386"/>
        <v>weekend - Le Pont des Arts C (0)</v>
      </c>
      <c r="W76" s="43" t="str">
        <f t="shared" si="387"/>
        <v>1 - weekend - Le Pont des Arts C (0) - AM</v>
      </c>
      <c r="X76" s="43" t="str">
        <f t="shared" si="388"/>
        <v>1 - weekend - Le Pont des Arts C (0) - PM</v>
      </c>
      <c r="Y76" s="43" t="str">
        <f t="shared" si="389"/>
        <v xml:space="preserve">1 - weekend - Le Pont des Arts C (0) - </v>
      </c>
      <c r="Z76" s="43" t="str">
        <f t="shared" si="390"/>
        <v xml:space="preserve">1 - weekend - Le Pont des Arts C (0) - </v>
      </c>
      <c r="AA76" s="43" t="str">
        <f t="shared" si="391"/>
        <v>41295 - Le Pont des Arts C (0) - AM</v>
      </c>
      <c r="AB76" s="43" t="str">
        <f t="shared" si="392"/>
        <v>41295 - Le Pont des Arts C (0) - PM</v>
      </c>
      <c r="AC76" s="43" t="str">
        <f t="shared" si="393"/>
        <v xml:space="preserve">41295 - Le Pont des Arts C (0) - </v>
      </c>
      <c r="AD76" s="43" t="str">
        <f t="shared" si="394"/>
        <v xml:space="preserve">41295 - Le Pont des Arts C (0) - </v>
      </c>
      <c r="AE76" s="42" t="str">
        <f t="shared" si="395"/>
        <v>ACT</v>
      </c>
      <c r="AF76" s="11"/>
      <c r="AG76" s="70" t="str">
        <f>VLOOKUP(E76,'Répartition salles'!$C:$R,6,FALSE)</f>
        <v>Pont des Arts C</v>
      </c>
      <c r="AH76" s="69" t="str">
        <f t="shared" si="396"/>
        <v>41295 - Pont des Arts C - AM</v>
      </c>
      <c r="AI76" s="69" t="str">
        <f t="shared" si="397"/>
        <v>41295 - Pont des Arts C - PM</v>
      </c>
      <c r="AJ76" s="69" t="str">
        <f t="shared" si="398"/>
        <v xml:space="preserve">41295 - Pont des Arts C - </v>
      </c>
      <c r="AK76" s="69" t="str">
        <f t="shared" si="399"/>
        <v xml:space="preserve">41295 - Pont des Arts C - </v>
      </c>
      <c r="AL76" s="70">
        <f>VLOOKUP(E76,'Répartition salles'!$C:$R,7,FALSE)</f>
        <v>0</v>
      </c>
      <c r="AM76" s="69" t="str">
        <f t="shared" si="400"/>
        <v>41295 - 0 - AM</v>
      </c>
      <c r="AN76" s="69" t="str">
        <f t="shared" si="401"/>
        <v>41295 - 0 - PM</v>
      </c>
      <c r="AO76" s="69" t="str">
        <f t="shared" si="402"/>
        <v xml:space="preserve">41295 - 0 - </v>
      </c>
      <c r="AP76" s="69" t="str">
        <f t="shared" si="403"/>
        <v xml:space="preserve">41295 - 0 - </v>
      </c>
      <c r="AQ76" s="70">
        <f>VLOOKUP(E76,'Répartition salles'!$C:$R,8,FALSE)</f>
        <v>0</v>
      </c>
      <c r="AR76" s="69" t="str">
        <f t="shared" si="404"/>
        <v>41295 - 0 - AM</v>
      </c>
      <c r="AS76" s="69" t="str">
        <f t="shared" si="405"/>
        <v>41295 - 0 - PM</v>
      </c>
      <c r="AT76" s="69" t="str">
        <f t="shared" si="406"/>
        <v xml:space="preserve">41295 - 0 - </v>
      </c>
      <c r="AU76" s="69" t="str">
        <f t="shared" si="407"/>
        <v xml:space="preserve">41295 - 0 - </v>
      </c>
      <c r="AV76" s="70">
        <f>VLOOKUP(E76,'Répartition salles'!$C:$R,9,FALSE)</f>
        <v>0</v>
      </c>
      <c r="AW76" s="69" t="str">
        <f t="shared" si="408"/>
        <v>41295 - 0 - AM</v>
      </c>
      <c r="AX76" s="69" t="str">
        <f t="shared" si="409"/>
        <v>41295 - 0 - PM</v>
      </c>
      <c r="AY76" s="69" t="str">
        <f t="shared" si="410"/>
        <v xml:space="preserve">41295 - 0 - </v>
      </c>
      <c r="AZ76" s="69" t="str">
        <f t="shared" si="411"/>
        <v xml:space="preserve">41295 - 0 - </v>
      </c>
      <c r="BA76" s="70">
        <f>VLOOKUP(E76,'Répartition salles'!$C:$R,10,FALSE)</f>
        <v>0</v>
      </c>
      <c r="BB76" s="69" t="str">
        <f t="shared" si="412"/>
        <v>41295 - 0 - AM</v>
      </c>
      <c r="BC76" s="69" t="str">
        <f t="shared" si="413"/>
        <v>41295 - 0 - PM</v>
      </c>
      <c r="BD76" s="69" t="str">
        <f t="shared" si="414"/>
        <v xml:space="preserve">41295 - 0 - </v>
      </c>
      <c r="BE76" s="69" t="str">
        <f t="shared" si="415"/>
        <v xml:space="preserve">41295 - 0 - </v>
      </c>
      <c r="BF76" s="70">
        <f>VLOOKUP(E76,'Répartition salles'!$C:$R,11,FALSE)</f>
        <v>0</v>
      </c>
      <c r="BG76" s="69" t="str">
        <f t="shared" si="416"/>
        <v>41295 - 0 - AM</v>
      </c>
      <c r="BH76" s="69" t="str">
        <f t="shared" si="417"/>
        <v>41295 - 0 - PM</v>
      </c>
      <c r="BI76" s="69" t="str">
        <f t="shared" si="418"/>
        <v xml:space="preserve">41295 - 0 - </v>
      </c>
      <c r="BJ76" s="69" t="str">
        <f t="shared" si="419"/>
        <v xml:space="preserve">41295 - 0 - </v>
      </c>
      <c r="BK76" s="70">
        <f>VLOOKUP(E76,'Répartition salles'!$C:$R,12,FALSE)</f>
        <v>0</v>
      </c>
      <c r="BL76" s="69" t="str">
        <f t="shared" si="420"/>
        <v>41295 - 0 - AM</v>
      </c>
      <c r="BM76" s="69" t="str">
        <f t="shared" si="421"/>
        <v>41295 - 0 - PM</v>
      </c>
      <c r="BN76" s="69" t="str">
        <f t="shared" si="422"/>
        <v xml:space="preserve">41295 - 0 - </v>
      </c>
      <c r="BO76" s="69" t="str">
        <f t="shared" si="423"/>
        <v xml:space="preserve">41295 - 0 - </v>
      </c>
      <c r="BP76" s="70">
        <f>VLOOKUP(E76,'Répartition salles'!$C:$R,13,FALSE)</f>
        <v>0</v>
      </c>
      <c r="BQ76" s="69" t="str">
        <f t="shared" si="424"/>
        <v>41295 - 0 - AM</v>
      </c>
      <c r="BR76" s="69" t="str">
        <f t="shared" si="425"/>
        <v>41295 - 0 - PM</v>
      </c>
      <c r="BS76" s="69" t="str">
        <f t="shared" si="426"/>
        <v xml:space="preserve">41295 - 0 - </v>
      </c>
      <c r="BT76" s="69" t="str">
        <f t="shared" si="427"/>
        <v xml:space="preserve">41295 - 0 - </v>
      </c>
      <c r="BU76" s="70">
        <f>VLOOKUP(E76,'Répartition salles'!$C:$R,14,FALSE)</f>
        <v>0</v>
      </c>
      <c r="BV76" s="69" t="str">
        <f t="shared" si="428"/>
        <v>41295 - 0 - AM</v>
      </c>
      <c r="BW76" s="69" t="str">
        <f t="shared" si="429"/>
        <v>41295 - 0 - PM</v>
      </c>
      <c r="BX76" s="69" t="str">
        <f t="shared" si="430"/>
        <v xml:space="preserve">41295 - 0 - </v>
      </c>
      <c r="BY76" s="69" t="str">
        <f t="shared" si="431"/>
        <v xml:space="preserve">41295 - 0 - </v>
      </c>
      <c r="BZ76" s="70">
        <f>VLOOKUP(E76,'Répartition salles'!$C:$R,15,FALSE)</f>
        <v>0</v>
      </c>
      <c r="CA76" s="69" t="str">
        <f t="shared" si="432"/>
        <v>41295 - 0 - AM</v>
      </c>
      <c r="CB76" s="69" t="str">
        <f t="shared" si="433"/>
        <v>41295 - 0 - PM</v>
      </c>
      <c r="CC76" s="69" t="str">
        <f t="shared" si="434"/>
        <v xml:space="preserve">41295 - 0 - </v>
      </c>
      <c r="CD76" s="69" t="str">
        <f t="shared" si="435"/>
        <v xml:space="preserve">41295 - 0 - </v>
      </c>
      <c r="CE76" s="70">
        <f>VLOOKUP(E76,'Répartition salles'!$C:$R,16,FALSE)</f>
        <v>0</v>
      </c>
      <c r="CF76" s="69" t="str">
        <f t="shared" si="436"/>
        <v>41295 - 0 - AM</v>
      </c>
      <c r="CG76" s="69" t="str">
        <f t="shared" si="437"/>
        <v>41295 - 0 - PM</v>
      </c>
      <c r="CH76" s="69" t="str">
        <f t="shared" si="438"/>
        <v xml:space="preserve">41295 - 0 - </v>
      </c>
      <c r="CI76" s="69" t="str">
        <f t="shared" si="439"/>
        <v xml:space="preserve">41295 - 0 - </v>
      </c>
      <c r="CJ76" s="126" t="str">
        <f t="shared" si="440"/>
        <v>ACT</v>
      </c>
    </row>
    <row r="77" spans="1:88">
      <c r="A77" s="116">
        <v>2077332</v>
      </c>
      <c r="B77" s="116">
        <v>3478731</v>
      </c>
      <c r="C77" s="116" t="s">
        <v>46</v>
      </c>
      <c r="D77" s="117" t="s">
        <v>47</v>
      </c>
      <c r="E77" s="111" t="s">
        <v>48</v>
      </c>
      <c r="F77" s="112" t="s">
        <v>16</v>
      </c>
      <c r="G77" s="113">
        <v>0.625</v>
      </c>
      <c r="H77" s="113">
        <v>0.8125</v>
      </c>
      <c r="I77" s="114">
        <v>41295</v>
      </c>
      <c r="J77" s="116" t="s">
        <v>8</v>
      </c>
      <c r="K77" s="116" t="s">
        <v>9</v>
      </c>
      <c r="L77" s="118" t="s">
        <v>612</v>
      </c>
      <c r="N77" s="42" t="str">
        <f t="shared" si="378"/>
        <v/>
      </c>
      <c r="O77" s="42" t="str">
        <f t="shared" si="379"/>
        <v>PM</v>
      </c>
      <c r="P77" s="42" t="str">
        <f t="shared" si="380"/>
        <v>EVENING</v>
      </c>
      <c r="Q77" s="42" t="str">
        <f t="shared" si="381"/>
        <v/>
      </c>
      <c r="R77" s="42" t="str">
        <f t="shared" si="382"/>
        <v>samedi</v>
      </c>
      <c r="S77" s="42">
        <f t="shared" si="383"/>
        <v>21</v>
      </c>
      <c r="T77" s="42">
        <f t="shared" si="384"/>
        <v>1</v>
      </c>
      <c r="U77" s="42" t="str">
        <f t="shared" si="385"/>
        <v>weekend</v>
      </c>
      <c r="V77" s="43" t="str">
        <f t="shared" si="386"/>
        <v>weekend - Le Bar des Arts (0)</v>
      </c>
      <c r="W77" s="43" t="str">
        <f t="shared" si="387"/>
        <v xml:space="preserve">1 - weekend - Le Bar des Arts (0) - </v>
      </c>
      <c r="X77" s="43" t="str">
        <f t="shared" si="388"/>
        <v>1 - weekend - Le Bar des Arts (0) - PM</v>
      </c>
      <c r="Y77" s="43" t="str">
        <f t="shared" si="389"/>
        <v>1 - weekend - Le Bar des Arts (0) - EVENING</v>
      </c>
      <c r="Z77" s="43" t="str">
        <f t="shared" si="390"/>
        <v xml:space="preserve">1 - weekend - Le Bar des Arts (0) - </v>
      </c>
      <c r="AA77" s="43" t="str">
        <f t="shared" si="391"/>
        <v xml:space="preserve">41295 - Le Bar des Arts (0) - </v>
      </c>
      <c r="AB77" s="43" t="str">
        <f t="shared" si="392"/>
        <v>41295 - Le Bar des Arts (0) - PM</v>
      </c>
      <c r="AC77" s="43" t="str">
        <f t="shared" si="393"/>
        <v>41295 - Le Bar des Arts (0) - EVENING</v>
      </c>
      <c r="AD77" s="43" t="str">
        <f t="shared" si="394"/>
        <v xml:space="preserve">41295 - Le Bar des Arts (0) - </v>
      </c>
      <c r="AE77" s="42" t="str">
        <f t="shared" si="395"/>
        <v>ACT</v>
      </c>
      <c r="AF77" s="11"/>
      <c r="AG77" s="70" t="str">
        <f>VLOOKUP(E77,'Répartition salles'!$C:$R,6,FALSE)</f>
        <v>Le Bar des Arts</v>
      </c>
      <c r="AH77" s="69" t="str">
        <f t="shared" si="396"/>
        <v xml:space="preserve">41295 - Le Bar des Arts - </v>
      </c>
      <c r="AI77" s="69" t="str">
        <f t="shared" si="397"/>
        <v>41295 - Le Bar des Arts - PM</v>
      </c>
      <c r="AJ77" s="69" t="str">
        <f t="shared" si="398"/>
        <v>41295 - Le Bar des Arts - EVENING</v>
      </c>
      <c r="AK77" s="69" t="str">
        <f t="shared" si="399"/>
        <v xml:space="preserve">41295 - Le Bar des Arts - </v>
      </c>
      <c r="AL77" s="70">
        <f>VLOOKUP(E77,'Répartition salles'!$C:$R,7,FALSE)</f>
        <v>0</v>
      </c>
      <c r="AM77" s="69" t="str">
        <f t="shared" si="400"/>
        <v xml:space="preserve">41295 - 0 - </v>
      </c>
      <c r="AN77" s="69" t="str">
        <f t="shared" si="401"/>
        <v>41295 - 0 - PM</v>
      </c>
      <c r="AO77" s="69" t="str">
        <f t="shared" si="402"/>
        <v>41295 - 0 - EVENING</v>
      </c>
      <c r="AP77" s="69" t="str">
        <f t="shared" si="403"/>
        <v xml:space="preserve">41295 - 0 - </v>
      </c>
      <c r="AQ77" s="70">
        <f>VLOOKUP(E77,'Répartition salles'!$C:$R,8,FALSE)</f>
        <v>0</v>
      </c>
      <c r="AR77" s="69" t="str">
        <f t="shared" si="404"/>
        <v xml:space="preserve">41295 - 0 - </v>
      </c>
      <c r="AS77" s="69" t="str">
        <f t="shared" si="405"/>
        <v>41295 - 0 - PM</v>
      </c>
      <c r="AT77" s="69" t="str">
        <f t="shared" si="406"/>
        <v>41295 - 0 - EVENING</v>
      </c>
      <c r="AU77" s="69" t="str">
        <f t="shared" si="407"/>
        <v xml:space="preserve">41295 - 0 - </v>
      </c>
      <c r="AV77" s="70">
        <f>VLOOKUP(E77,'Répartition salles'!$C:$R,9,FALSE)</f>
        <v>0</v>
      </c>
      <c r="AW77" s="69" t="str">
        <f t="shared" si="408"/>
        <v xml:space="preserve">41295 - 0 - </v>
      </c>
      <c r="AX77" s="69" t="str">
        <f t="shared" si="409"/>
        <v>41295 - 0 - PM</v>
      </c>
      <c r="AY77" s="69" t="str">
        <f t="shared" si="410"/>
        <v>41295 - 0 - EVENING</v>
      </c>
      <c r="AZ77" s="69" t="str">
        <f t="shared" si="411"/>
        <v xml:space="preserve">41295 - 0 - </v>
      </c>
      <c r="BA77" s="70">
        <f>VLOOKUP(E77,'Répartition salles'!$C:$R,10,FALSE)</f>
        <v>0</v>
      </c>
      <c r="BB77" s="69" t="str">
        <f t="shared" si="412"/>
        <v xml:space="preserve">41295 - 0 - </v>
      </c>
      <c r="BC77" s="69" t="str">
        <f t="shared" si="413"/>
        <v>41295 - 0 - PM</v>
      </c>
      <c r="BD77" s="69" t="str">
        <f t="shared" si="414"/>
        <v>41295 - 0 - EVENING</v>
      </c>
      <c r="BE77" s="69" t="str">
        <f t="shared" si="415"/>
        <v xml:space="preserve">41295 - 0 - </v>
      </c>
      <c r="BF77" s="70">
        <f>VLOOKUP(E77,'Répartition salles'!$C:$R,11,FALSE)</f>
        <v>0</v>
      </c>
      <c r="BG77" s="69" t="str">
        <f t="shared" si="416"/>
        <v xml:space="preserve">41295 - 0 - </v>
      </c>
      <c r="BH77" s="69" t="str">
        <f t="shared" si="417"/>
        <v>41295 - 0 - PM</v>
      </c>
      <c r="BI77" s="69" t="str">
        <f t="shared" si="418"/>
        <v>41295 - 0 - EVENING</v>
      </c>
      <c r="BJ77" s="69" t="str">
        <f t="shared" si="419"/>
        <v xml:space="preserve">41295 - 0 - </v>
      </c>
      <c r="BK77" s="70">
        <f>VLOOKUP(E77,'Répartition salles'!$C:$R,12,FALSE)</f>
        <v>0</v>
      </c>
      <c r="BL77" s="69" t="str">
        <f t="shared" si="420"/>
        <v xml:space="preserve">41295 - 0 - </v>
      </c>
      <c r="BM77" s="69" t="str">
        <f t="shared" si="421"/>
        <v>41295 - 0 - PM</v>
      </c>
      <c r="BN77" s="69" t="str">
        <f t="shared" si="422"/>
        <v>41295 - 0 - EVENING</v>
      </c>
      <c r="BO77" s="69" t="str">
        <f t="shared" si="423"/>
        <v xml:space="preserve">41295 - 0 - </v>
      </c>
      <c r="BP77" s="70">
        <f>VLOOKUP(E77,'Répartition salles'!$C:$R,13,FALSE)</f>
        <v>0</v>
      </c>
      <c r="BQ77" s="69" t="str">
        <f t="shared" si="424"/>
        <v xml:space="preserve">41295 - 0 - </v>
      </c>
      <c r="BR77" s="69" t="str">
        <f t="shared" si="425"/>
        <v>41295 - 0 - PM</v>
      </c>
      <c r="BS77" s="69" t="str">
        <f t="shared" si="426"/>
        <v>41295 - 0 - EVENING</v>
      </c>
      <c r="BT77" s="69" t="str">
        <f t="shared" si="427"/>
        <v xml:space="preserve">41295 - 0 - </v>
      </c>
      <c r="BU77" s="70">
        <f>VLOOKUP(E77,'Répartition salles'!$C:$R,14,FALSE)</f>
        <v>0</v>
      </c>
      <c r="BV77" s="69" t="str">
        <f t="shared" si="428"/>
        <v xml:space="preserve">41295 - 0 - </v>
      </c>
      <c r="BW77" s="69" t="str">
        <f t="shared" si="429"/>
        <v>41295 - 0 - PM</v>
      </c>
      <c r="BX77" s="69" t="str">
        <f t="shared" si="430"/>
        <v>41295 - 0 - EVENING</v>
      </c>
      <c r="BY77" s="69" t="str">
        <f t="shared" si="431"/>
        <v xml:space="preserve">41295 - 0 - </v>
      </c>
      <c r="BZ77" s="70">
        <f>VLOOKUP(E77,'Répartition salles'!$C:$R,15,FALSE)</f>
        <v>0</v>
      </c>
      <c r="CA77" s="69" t="str">
        <f t="shared" si="432"/>
        <v xml:space="preserve">41295 - 0 - </v>
      </c>
      <c r="CB77" s="69" t="str">
        <f t="shared" si="433"/>
        <v>41295 - 0 - PM</v>
      </c>
      <c r="CC77" s="69" t="str">
        <f t="shared" si="434"/>
        <v>41295 - 0 - EVENING</v>
      </c>
      <c r="CD77" s="69" t="str">
        <f t="shared" si="435"/>
        <v xml:space="preserve">41295 - 0 - </v>
      </c>
      <c r="CE77" s="70">
        <f>VLOOKUP(E77,'Répartition salles'!$C:$R,16,FALSE)</f>
        <v>0</v>
      </c>
      <c r="CF77" s="69" t="str">
        <f t="shared" si="436"/>
        <v xml:space="preserve">41295 - 0 - </v>
      </c>
      <c r="CG77" s="69" t="str">
        <f t="shared" si="437"/>
        <v>41295 - 0 - PM</v>
      </c>
      <c r="CH77" s="69" t="str">
        <f t="shared" si="438"/>
        <v>41295 - 0 - EVENING</v>
      </c>
      <c r="CI77" s="69" t="str">
        <f t="shared" si="439"/>
        <v xml:space="preserve">41295 - 0 - </v>
      </c>
      <c r="CJ77" s="126" t="str">
        <f t="shared" si="440"/>
        <v>ACT</v>
      </c>
    </row>
    <row r="78" spans="1:88">
      <c r="A78" s="116">
        <v>2077332</v>
      </c>
      <c r="B78" s="116">
        <v>2929043</v>
      </c>
      <c r="C78" s="116" t="s">
        <v>28</v>
      </c>
      <c r="D78" s="117" t="s">
        <v>127</v>
      </c>
      <c r="E78" s="111" t="s">
        <v>53</v>
      </c>
      <c r="F78" s="112" t="s">
        <v>16</v>
      </c>
      <c r="G78" s="113">
        <v>0.66666666666666663</v>
      </c>
      <c r="H78" s="113">
        <v>0.79166666666666663</v>
      </c>
      <c r="I78" s="114">
        <v>41295</v>
      </c>
      <c r="J78" s="116" t="s">
        <v>8</v>
      </c>
      <c r="K78" s="116" t="s">
        <v>9</v>
      </c>
      <c r="L78" s="118" t="s">
        <v>612</v>
      </c>
      <c r="N78" s="42" t="str">
        <f t="shared" si="378"/>
        <v/>
      </c>
      <c r="O78" s="42" t="str">
        <f t="shared" si="379"/>
        <v>PM</v>
      </c>
      <c r="P78" s="42" t="str">
        <f t="shared" si="380"/>
        <v/>
      </c>
      <c r="Q78" s="42" t="str">
        <f t="shared" si="381"/>
        <v/>
      </c>
      <c r="R78" s="42" t="str">
        <f t="shared" si="382"/>
        <v>samedi</v>
      </c>
      <c r="S78" s="42">
        <f t="shared" si="383"/>
        <v>21</v>
      </c>
      <c r="T78" s="42">
        <f t="shared" si="384"/>
        <v>1</v>
      </c>
      <c r="U78" s="42" t="str">
        <f t="shared" si="385"/>
        <v>weekend</v>
      </c>
      <c r="V78" s="43" t="str">
        <f t="shared" si="386"/>
        <v>weekend - La Seine (0)</v>
      </c>
      <c r="W78" s="43" t="str">
        <f t="shared" si="387"/>
        <v xml:space="preserve">1 - weekend - La Seine (0) - </v>
      </c>
      <c r="X78" s="43" t="str">
        <f t="shared" si="388"/>
        <v>1 - weekend - La Seine (0) - PM</v>
      </c>
      <c r="Y78" s="43" t="str">
        <f t="shared" si="389"/>
        <v xml:space="preserve">1 - weekend - La Seine (0) - </v>
      </c>
      <c r="Z78" s="43" t="str">
        <f t="shared" si="390"/>
        <v xml:space="preserve">1 - weekend - La Seine (0) - </v>
      </c>
      <c r="AA78" s="43" t="str">
        <f t="shared" si="391"/>
        <v xml:space="preserve">41295 - La Seine (0) - </v>
      </c>
      <c r="AB78" s="43" t="str">
        <f t="shared" si="392"/>
        <v>41295 - La Seine (0) - PM</v>
      </c>
      <c r="AC78" s="43" t="str">
        <f t="shared" si="393"/>
        <v xml:space="preserve">41295 - La Seine (0) - </v>
      </c>
      <c r="AD78" s="43" t="str">
        <f t="shared" si="394"/>
        <v xml:space="preserve">41295 - La Seine (0) - </v>
      </c>
      <c r="AE78" s="42" t="str">
        <f t="shared" si="395"/>
        <v>ACT</v>
      </c>
      <c r="AF78" s="11"/>
      <c r="AG78" s="70" t="str">
        <f>VLOOKUP(E78,'Répartition salles'!$C:$R,6,FALSE)</f>
        <v>Seine A</v>
      </c>
      <c r="AH78" s="69" t="str">
        <f t="shared" si="396"/>
        <v xml:space="preserve">41295 - Seine A - </v>
      </c>
      <c r="AI78" s="69" t="str">
        <f t="shared" si="397"/>
        <v>41295 - Seine A - PM</v>
      </c>
      <c r="AJ78" s="69" t="str">
        <f t="shared" si="398"/>
        <v xml:space="preserve">41295 - Seine A - </v>
      </c>
      <c r="AK78" s="69" t="str">
        <f t="shared" si="399"/>
        <v xml:space="preserve">41295 - Seine A - </v>
      </c>
      <c r="AL78" s="70" t="str">
        <f>VLOOKUP(E78,'Répartition salles'!$C:$R,7,FALSE)</f>
        <v>Seine B</v>
      </c>
      <c r="AM78" s="69" t="str">
        <f t="shared" si="400"/>
        <v xml:space="preserve">41295 - Seine B - </v>
      </c>
      <c r="AN78" s="69" t="str">
        <f t="shared" si="401"/>
        <v>41295 - Seine B - PM</v>
      </c>
      <c r="AO78" s="69" t="str">
        <f t="shared" si="402"/>
        <v xml:space="preserve">41295 - Seine B - </v>
      </c>
      <c r="AP78" s="69" t="str">
        <f t="shared" si="403"/>
        <v xml:space="preserve">41295 - Seine B - </v>
      </c>
      <c r="AQ78" s="70" t="str">
        <f>VLOOKUP(E78,'Répartition salles'!$C:$R,8,FALSE)</f>
        <v>Seine C</v>
      </c>
      <c r="AR78" s="69" t="str">
        <f t="shared" si="404"/>
        <v xml:space="preserve">41295 - Seine C - </v>
      </c>
      <c r="AS78" s="69" t="str">
        <f t="shared" si="405"/>
        <v>41295 - Seine C - PM</v>
      </c>
      <c r="AT78" s="69" t="str">
        <f t="shared" si="406"/>
        <v xml:space="preserve">41295 - Seine C - </v>
      </c>
      <c r="AU78" s="69" t="str">
        <f t="shared" si="407"/>
        <v xml:space="preserve">41295 - Seine C - </v>
      </c>
      <c r="AV78" s="70">
        <f>VLOOKUP(E78,'Répartition salles'!$C:$R,9,FALSE)</f>
        <v>0</v>
      </c>
      <c r="AW78" s="69" t="str">
        <f t="shared" si="408"/>
        <v xml:space="preserve">41295 - 0 - </v>
      </c>
      <c r="AX78" s="69" t="str">
        <f t="shared" si="409"/>
        <v>41295 - 0 - PM</v>
      </c>
      <c r="AY78" s="69" t="str">
        <f t="shared" si="410"/>
        <v xml:space="preserve">41295 - 0 - </v>
      </c>
      <c r="AZ78" s="69" t="str">
        <f t="shared" si="411"/>
        <v xml:space="preserve">41295 - 0 - </v>
      </c>
      <c r="BA78" s="70">
        <f>VLOOKUP(E78,'Répartition salles'!$C:$R,10,FALSE)</f>
        <v>0</v>
      </c>
      <c r="BB78" s="69" t="str">
        <f t="shared" si="412"/>
        <v xml:space="preserve">41295 - 0 - </v>
      </c>
      <c r="BC78" s="69" t="str">
        <f t="shared" si="413"/>
        <v>41295 - 0 - PM</v>
      </c>
      <c r="BD78" s="69" t="str">
        <f t="shared" si="414"/>
        <v xml:space="preserve">41295 - 0 - </v>
      </c>
      <c r="BE78" s="69" t="str">
        <f t="shared" si="415"/>
        <v xml:space="preserve">41295 - 0 - </v>
      </c>
      <c r="BF78" s="70">
        <f>VLOOKUP(E78,'Répartition salles'!$C:$R,11,FALSE)</f>
        <v>0</v>
      </c>
      <c r="BG78" s="69" t="str">
        <f t="shared" si="416"/>
        <v xml:space="preserve">41295 - 0 - </v>
      </c>
      <c r="BH78" s="69" t="str">
        <f t="shared" si="417"/>
        <v>41295 - 0 - PM</v>
      </c>
      <c r="BI78" s="69" t="str">
        <f t="shared" si="418"/>
        <v xml:space="preserve">41295 - 0 - </v>
      </c>
      <c r="BJ78" s="69" t="str">
        <f t="shared" si="419"/>
        <v xml:space="preserve">41295 - 0 - </v>
      </c>
      <c r="BK78" s="70">
        <f>VLOOKUP(E78,'Répartition salles'!$C:$R,12,FALSE)</f>
        <v>0</v>
      </c>
      <c r="BL78" s="69" t="str">
        <f t="shared" si="420"/>
        <v xml:space="preserve">41295 - 0 - </v>
      </c>
      <c r="BM78" s="69" t="str">
        <f t="shared" si="421"/>
        <v>41295 - 0 - PM</v>
      </c>
      <c r="BN78" s="69" t="str">
        <f t="shared" si="422"/>
        <v xml:space="preserve">41295 - 0 - </v>
      </c>
      <c r="BO78" s="69" t="str">
        <f t="shared" si="423"/>
        <v xml:space="preserve">41295 - 0 - </v>
      </c>
      <c r="BP78" s="70">
        <f>VLOOKUP(E78,'Répartition salles'!$C:$R,13,FALSE)</f>
        <v>0</v>
      </c>
      <c r="BQ78" s="69" t="str">
        <f t="shared" si="424"/>
        <v xml:space="preserve">41295 - 0 - </v>
      </c>
      <c r="BR78" s="69" t="str">
        <f t="shared" si="425"/>
        <v>41295 - 0 - PM</v>
      </c>
      <c r="BS78" s="69" t="str">
        <f t="shared" si="426"/>
        <v xml:space="preserve">41295 - 0 - </v>
      </c>
      <c r="BT78" s="69" t="str">
        <f t="shared" si="427"/>
        <v xml:space="preserve">41295 - 0 - </v>
      </c>
      <c r="BU78" s="70">
        <f>VLOOKUP(E78,'Répartition salles'!$C:$R,14,FALSE)</f>
        <v>0</v>
      </c>
      <c r="BV78" s="69" t="str">
        <f t="shared" si="428"/>
        <v xml:space="preserve">41295 - 0 - </v>
      </c>
      <c r="BW78" s="69" t="str">
        <f t="shared" si="429"/>
        <v>41295 - 0 - PM</v>
      </c>
      <c r="BX78" s="69" t="str">
        <f t="shared" si="430"/>
        <v xml:space="preserve">41295 - 0 - </v>
      </c>
      <c r="BY78" s="69" t="str">
        <f t="shared" si="431"/>
        <v xml:space="preserve">41295 - 0 - </v>
      </c>
      <c r="BZ78" s="70">
        <f>VLOOKUP(E78,'Répartition salles'!$C:$R,15,FALSE)</f>
        <v>0</v>
      </c>
      <c r="CA78" s="69" t="str">
        <f t="shared" si="432"/>
        <v xml:space="preserve">41295 - 0 - </v>
      </c>
      <c r="CB78" s="69" t="str">
        <f t="shared" si="433"/>
        <v>41295 - 0 - PM</v>
      </c>
      <c r="CC78" s="69" t="str">
        <f t="shared" si="434"/>
        <v xml:space="preserve">41295 - 0 - </v>
      </c>
      <c r="CD78" s="69" t="str">
        <f t="shared" si="435"/>
        <v xml:space="preserve">41295 - 0 - </v>
      </c>
      <c r="CE78" s="70">
        <f>VLOOKUP(E78,'Répartition salles'!$C:$R,16,FALSE)</f>
        <v>0</v>
      </c>
      <c r="CF78" s="69" t="str">
        <f t="shared" si="436"/>
        <v xml:space="preserve">41295 - 0 - </v>
      </c>
      <c r="CG78" s="69" t="str">
        <f t="shared" si="437"/>
        <v>41295 - 0 - PM</v>
      </c>
      <c r="CH78" s="69" t="str">
        <f t="shared" si="438"/>
        <v xml:space="preserve">41295 - 0 - </v>
      </c>
      <c r="CI78" s="69" t="str">
        <f t="shared" si="439"/>
        <v xml:space="preserve">41295 - 0 - </v>
      </c>
      <c r="CJ78" s="126" t="str">
        <f t="shared" si="440"/>
        <v>ACT</v>
      </c>
    </row>
    <row r="79" spans="1:88">
      <c r="A79" s="116">
        <v>2077332</v>
      </c>
      <c r="B79" s="116">
        <v>3061438</v>
      </c>
      <c r="C79" s="116" t="s">
        <v>23</v>
      </c>
      <c r="D79" s="117" t="s">
        <v>24</v>
      </c>
      <c r="E79" s="111" t="s">
        <v>73</v>
      </c>
      <c r="F79" s="112" t="s">
        <v>16</v>
      </c>
      <c r="G79" s="113">
        <v>0.29166666666666669</v>
      </c>
      <c r="H79" s="113">
        <v>0.95833333333333337</v>
      </c>
      <c r="I79" s="114">
        <v>41295</v>
      </c>
      <c r="J79" s="116" t="s">
        <v>8</v>
      </c>
      <c r="K79" s="116" t="s">
        <v>9</v>
      </c>
      <c r="L79" s="118" t="s">
        <v>612</v>
      </c>
      <c r="N79" s="42" t="str">
        <f t="shared" ref="N79:N88" si="441">IF($G79=N$8,"",IF(AND($G79&lt;$H79,N$7&lt;N$8,OR(AND($G79&gt;N$7,$G79&lt;=N$8),AND($H79&gt;N$7,$H79&lt;=N$8),AND($G79&lt;N$7,$H79&gt;N$8))),"AM",IF(AND($G79&lt;$H79,N$7&gt;N$8,OR(AND($G79&gt;N$7,$G79&lt;=N$8+1),AND($H79&gt;N$7,$H79&lt;=N$8+1),AND($G79&lt;N$7,$H79&gt;N$8+1))),"AM",IF(AND($G79&gt;$H79,N$7&lt;N$8,OR(AND($G79&gt;N$7,$G79&lt;=N$8),AND($H79+1&gt;N$7,$H79+1&lt;=N$8),AND($G79&lt;N$7,$H79+1&gt;N$8))),"AM",IF(AND($G79&gt;$H79,N$7&gt;N$8,OR(AND($G79&gt;N$7,$G79&lt;=N$8+1),AND($H79+1&gt;N$7,$H79+1&lt;=N$8+1),AND($G79&lt;N$7,$H79+1&gt;N$8+1))),"AM","")))))</f>
        <v>AM</v>
      </c>
      <c r="O79" s="42" t="str">
        <f t="shared" ref="O79:O88" si="442">IF($G79=O$8,"",IF(AND($G79&lt;$H79,O$7&lt;O$8,OR(AND($G79&gt;O$7,$G79&lt;=O$8),AND($H79&gt;O$7,$H79&lt;=O$8),AND($G79&lt;O$7,$H79&gt;O$8))),"PM",IF(AND($G79&lt;$H79,O$7&gt;O$8,OR(AND($G79&gt;O$7,$G79&lt;=O$8+1),AND($H79&gt;O$7,$H79&lt;=O$8+1),AND($G79&lt;O$7,$H79&gt;O$8+1))),"PM",IF(AND($G79&gt;$H79,O$7&lt;O$8,OR(AND($G79&gt;O$7,$G79&lt;=O$8),AND($H79+1&gt;O$7,$H79+1&lt;=O$8),AND($G79&lt;O$7,$H79+1&gt;O$8))),"PM",IF(AND($G79&gt;$H79,O$7&gt;O$8,OR(AND($G79&gt;O$7,$G79&lt;=O$8+1),AND($H79+1&gt;O$7,$H79+1&lt;=O$8+1),AND($G79&lt;O$7,$H79+1&gt;O$8+1))),"PM","")))))</f>
        <v>PM</v>
      </c>
      <c r="P79" s="42" t="str">
        <f t="shared" ref="P79:P88" si="443">IF($G79=P$8,"",IF(AND($G79&lt;$H79,P$7&lt;P$8,OR(AND($G79&gt;P$7,$G79&lt;=P$8),AND($H79&gt;P$7,$H79&lt;=P$8),AND($G79&lt;P$7,$H79&gt;P$8))),"EVENING",IF(AND($G79&lt;$H79,P$7&gt;P$8,OR(AND($G79&gt;P$7,$G79&lt;=P$8+1),AND($H79&gt;P$7,$H79&lt;=P$8+1),AND($G79&lt;P$7,$H79&gt;P$8+1))),"EVENING",IF(AND($G79&gt;$H79,P$7&lt;P$8,OR(AND($G79&gt;P$7,$G79&lt;=P$8),AND($H79+1&gt;P$7,$H79+1&lt;=P$8),AND($G79&lt;P$7,$H79+1&gt;P$8))),"EVENING",IF(AND($G79&gt;$H79,P$7&gt;P$8,OR(AND($G79&gt;P$7,$G79&lt;=P$8+1),AND($H79+1&gt;P$7,$H79+1&lt;=P$8+1),AND($G79&lt;P$7,$H79+1&gt;P$8+1))),"EVENING","")))))</f>
        <v>EVENING</v>
      </c>
      <c r="Q79" s="42" t="str">
        <f t="shared" ref="Q79:Q88" si="444">IF($G79=Q$8,"",IF(AND($G79&lt;$H79,Q$7&lt;Q$8,OR(AND($G79&gt;Q$7,$G79&lt;=Q$8),AND($H79&gt;Q$7,$H79&lt;=Q$8),AND($G79&lt;Q$7,$H79&gt;Q$8))),"NIGHT",IF(AND($G79&lt;$H79,Q$7&gt;Q$8,OR(AND($G79&gt;Q$7,$G79&lt;=Q$8+1),AND($H79&gt;Q$7,$H79&lt;=Q$8+1),AND($G79&lt;Q$7,$H79&gt;Q$8+1))),"NIGHT",IF(AND($G79&gt;$H79,Q$7&lt;Q$8,OR(AND($G79&gt;Q$7,$G79&lt;=Q$8),AND($H79+1&gt;Q$7,$H79+1&lt;=Q$8),AND($G79&lt;Q$7,$H79+1&gt;Q$8))),"NIGHT",IF(AND($G79&gt;$H79,Q$7&gt;Q$8,OR(AND($G79&gt;Q$7,$G79&lt;=Q$8+1),AND($H79+1&gt;Q$7,$H79+1&lt;=Q$8+1),AND($G79&lt;Q$7,$H79+1&gt;Q$8+1))),"NIGHT","")))))</f>
        <v/>
      </c>
      <c r="R79" s="42" t="str">
        <f t="shared" ref="R79:R88" si="445">TEXT(DAY(I79),"jjjj")</f>
        <v>samedi</v>
      </c>
      <c r="S79" s="42">
        <f t="shared" ref="S79:S88" si="446">DAY(I79)</f>
        <v>21</v>
      </c>
      <c r="T79" s="42">
        <f t="shared" ref="T79:T88" si="447">MONTH(I79)</f>
        <v>1</v>
      </c>
      <c r="U79" s="42" t="str">
        <f t="shared" ref="U79:U88" si="448">IF(OR(R79="Samedi",R79="Dimanche"),"weekend","week")</f>
        <v>weekend</v>
      </c>
      <c r="V79" s="43" t="str">
        <f t="shared" ref="V79:V88" si="449">U79&amp;" - "&amp;E79</f>
        <v>weekend - Le Pont de Sully A (0)</v>
      </c>
      <c r="W79" s="43" t="str">
        <f t="shared" ref="W79:W88" si="450">T79&amp;" - "&amp;U79&amp;" - "&amp;E79&amp; " - "&amp;N79</f>
        <v>1 - weekend - Le Pont de Sully A (0) - AM</v>
      </c>
      <c r="X79" s="43" t="str">
        <f t="shared" ref="X79:X88" si="451">T79&amp;" - "&amp;U79&amp;" - "&amp;E79&amp; " - "&amp;O79</f>
        <v>1 - weekend - Le Pont de Sully A (0) - PM</v>
      </c>
      <c r="Y79" s="43" t="str">
        <f t="shared" ref="Y79:Y88" si="452">T79&amp;" - "&amp;U79&amp;" - "&amp;E79&amp; " - "&amp;P79</f>
        <v>1 - weekend - Le Pont de Sully A (0) - EVENING</v>
      </c>
      <c r="Z79" s="43" t="str">
        <f t="shared" ref="Z79:Z88" si="453">T79&amp;" - "&amp;U79&amp;" - "&amp;E79&amp;" - "&amp;Q79</f>
        <v xml:space="preserve">1 - weekend - Le Pont de Sully A (0) - </v>
      </c>
      <c r="AA79" s="43" t="str">
        <f t="shared" ref="AA79:AA88" si="454">I79&amp;" - "&amp;E79&amp;" - "&amp;N79</f>
        <v>41295 - Le Pont de Sully A (0) - AM</v>
      </c>
      <c r="AB79" s="43" t="str">
        <f t="shared" ref="AB79:AB88" si="455">I79&amp;" - "&amp;E79&amp;" - "&amp;O79</f>
        <v>41295 - Le Pont de Sully A (0) - PM</v>
      </c>
      <c r="AC79" s="43" t="str">
        <f t="shared" ref="AC79:AC88" si="456">I79&amp;" - "&amp;E79&amp;" - "&amp;P79</f>
        <v>41295 - Le Pont de Sully A (0) - EVENING</v>
      </c>
      <c r="AD79" s="43" t="str">
        <f t="shared" ref="AD79:AD88" si="457">I79&amp;" - "&amp;E79&amp;" - "&amp;Q79</f>
        <v xml:space="preserve">41295 - Le Pont de Sully A (0) - </v>
      </c>
      <c r="AE79" s="42" t="str">
        <f t="shared" ref="AE79:AE88" si="458">F79</f>
        <v>ACT</v>
      </c>
      <c r="AF79" s="11"/>
      <c r="AG79" s="70" t="str">
        <f>VLOOKUP(E79,'Répartition salles'!$C:$R,6,FALSE)</f>
        <v>Pont de Sully A</v>
      </c>
      <c r="AH79" s="69" t="str">
        <f t="shared" ref="AH79:AH88" si="459">I79&amp;" - "&amp;AG79&amp;" - "&amp;N79</f>
        <v>41295 - Pont de Sully A - AM</v>
      </c>
      <c r="AI79" s="69" t="str">
        <f t="shared" ref="AI79:AI88" si="460">I79&amp;" - "&amp;AG79&amp;" - "&amp;O79</f>
        <v>41295 - Pont de Sully A - PM</v>
      </c>
      <c r="AJ79" s="69" t="str">
        <f t="shared" ref="AJ79:AJ88" si="461">I79&amp;" - "&amp;AG79&amp;" - "&amp;P79</f>
        <v>41295 - Pont de Sully A - EVENING</v>
      </c>
      <c r="AK79" s="69" t="str">
        <f t="shared" ref="AK79:AK88" si="462">I79&amp;" - "&amp;AG79&amp;" - "&amp;Q79</f>
        <v xml:space="preserve">41295 - Pont de Sully A - </v>
      </c>
      <c r="AL79" s="70">
        <f>VLOOKUP(E79,'Répartition salles'!$C:$R,7,FALSE)</f>
        <v>0</v>
      </c>
      <c r="AM79" s="69" t="str">
        <f t="shared" ref="AM79:AM88" si="463">I79&amp;" - "&amp;AL79&amp;" - "&amp;N79</f>
        <v>41295 - 0 - AM</v>
      </c>
      <c r="AN79" s="69" t="str">
        <f t="shared" ref="AN79:AN88" si="464">I79&amp;" - "&amp;AL79&amp;" - "&amp;O79</f>
        <v>41295 - 0 - PM</v>
      </c>
      <c r="AO79" s="69" t="str">
        <f t="shared" ref="AO79:AO88" si="465">I79&amp;" - "&amp;AL79&amp;" - "&amp;P79</f>
        <v>41295 - 0 - EVENING</v>
      </c>
      <c r="AP79" s="69" t="str">
        <f t="shared" ref="AP79:AP88" si="466">I79&amp;" - "&amp;AL79&amp;" - "&amp;Q79</f>
        <v xml:space="preserve">41295 - 0 - </v>
      </c>
      <c r="AQ79" s="70">
        <f>VLOOKUP(E79,'Répartition salles'!$C:$R,8,FALSE)</f>
        <v>0</v>
      </c>
      <c r="AR79" s="69" t="str">
        <f t="shared" ref="AR79:AR88" si="467">I79&amp;" - "&amp;AQ79&amp;" - "&amp;N79</f>
        <v>41295 - 0 - AM</v>
      </c>
      <c r="AS79" s="69" t="str">
        <f t="shared" ref="AS79:AS88" si="468">I79&amp;" - "&amp;AQ79&amp;" - "&amp;O79</f>
        <v>41295 - 0 - PM</v>
      </c>
      <c r="AT79" s="69" t="str">
        <f t="shared" ref="AT79:AT88" si="469">I79&amp;" - "&amp;AQ79&amp;" - "&amp;P79</f>
        <v>41295 - 0 - EVENING</v>
      </c>
      <c r="AU79" s="69" t="str">
        <f t="shared" ref="AU79:AU88" si="470">I79&amp;" - "&amp;AQ79&amp;" - "&amp;Q79</f>
        <v xml:space="preserve">41295 - 0 - </v>
      </c>
      <c r="AV79" s="70">
        <f>VLOOKUP(E79,'Répartition salles'!$C:$R,9,FALSE)</f>
        <v>0</v>
      </c>
      <c r="AW79" s="69" t="str">
        <f t="shared" ref="AW79:AW88" si="471">I79&amp;" - "&amp;AV79&amp;" - "&amp;N79</f>
        <v>41295 - 0 - AM</v>
      </c>
      <c r="AX79" s="69" t="str">
        <f t="shared" ref="AX79:AX88" si="472">I79&amp;" - "&amp;AV79&amp;" - "&amp;O79</f>
        <v>41295 - 0 - PM</v>
      </c>
      <c r="AY79" s="69" t="str">
        <f t="shared" ref="AY79:AY88" si="473">I79&amp;" - "&amp;AV79&amp;" - "&amp;P79</f>
        <v>41295 - 0 - EVENING</v>
      </c>
      <c r="AZ79" s="69" t="str">
        <f t="shared" ref="AZ79:AZ88" si="474">I79&amp;" - "&amp;AV79&amp;" - "&amp;Q79</f>
        <v xml:space="preserve">41295 - 0 - </v>
      </c>
      <c r="BA79" s="70">
        <f>VLOOKUP(E79,'Répartition salles'!$C:$R,10,FALSE)</f>
        <v>0</v>
      </c>
      <c r="BB79" s="69" t="str">
        <f t="shared" ref="BB79:BB88" si="475">I79&amp;" - "&amp;BA79&amp;" - "&amp;N79</f>
        <v>41295 - 0 - AM</v>
      </c>
      <c r="BC79" s="69" t="str">
        <f t="shared" ref="BC79:BC88" si="476">I79&amp;" - "&amp;BA79&amp;" - "&amp;O79</f>
        <v>41295 - 0 - PM</v>
      </c>
      <c r="BD79" s="69" t="str">
        <f t="shared" ref="BD79:BD88" si="477">I79&amp;" - "&amp;BA79&amp;" - "&amp;P79</f>
        <v>41295 - 0 - EVENING</v>
      </c>
      <c r="BE79" s="69" t="str">
        <f t="shared" ref="BE79:BE88" si="478">I79&amp;" - "&amp;BA79&amp;" - "&amp;Q79</f>
        <v xml:space="preserve">41295 - 0 - </v>
      </c>
      <c r="BF79" s="70">
        <f>VLOOKUP(E79,'Répartition salles'!$C:$R,11,FALSE)</f>
        <v>0</v>
      </c>
      <c r="BG79" s="69" t="str">
        <f t="shared" ref="BG79:BG88" si="479">I79&amp;" - "&amp;BF79&amp;" - "&amp;N79</f>
        <v>41295 - 0 - AM</v>
      </c>
      <c r="BH79" s="69" t="str">
        <f t="shared" ref="BH79:BH88" si="480">I79&amp;" - "&amp;BF79&amp;" - "&amp;O79</f>
        <v>41295 - 0 - PM</v>
      </c>
      <c r="BI79" s="69" t="str">
        <f t="shared" ref="BI79:BI88" si="481">I79&amp;" - "&amp;BF79&amp;" - "&amp;P79</f>
        <v>41295 - 0 - EVENING</v>
      </c>
      <c r="BJ79" s="69" t="str">
        <f t="shared" ref="BJ79:BJ88" si="482">I79&amp;" - "&amp;BF79&amp;" - "&amp;Q79</f>
        <v xml:space="preserve">41295 - 0 - </v>
      </c>
      <c r="BK79" s="70">
        <f>VLOOKUP(E79,'Répartition salles'!$C:$R,12,FALSE)</f>
        <v>0</v>
      </c>
      <c r="BL79" s="69" t="str">
        <f t="shared" ref="BL79:BL88" si="483">I79&amp;" - "&amp;BK79&amp;" - "&amp;N79</f>
        <v>41295 - 0 - AM</v>
      </c>
      <c r="BM79" s="69" t="str">
        <f t="shared" ref="BM79:BM88" si="484">I79&amp;" - "&amp;BK79&amp;" - "&amp;O79</f>
        <v>41295 - 0 - PM</v>
      </c>
      <c r="BN79" s="69" t="str">
        <f t="shared" ref="BN79:BN88" si="485">I79&amp;" - "&amp;BK79&amp;" - "&amp;P79</f>
        <v>41295 - 0 - EVENING</v>
      </c>
      <c r="BO79" s="69" t="str">
        <f t="shared" ref="BO79:BO88" si="486">I79&amp;" - "&amp;BK79&amp;" - "&amp;Q79</f>
        <v xml:space="preserve">41295 - 0 - </v>
      </c>
      <c r="BP79" s="70">
        <f>VLOOKUP(E79,'Répartition salles'!$C:$R,13,FALSE)</f>
        <v>0</v>
      </c>
      <c r="BQ79" s="69" t="str">
        <f t="shared" ref="BQ79:BQ88" si="487">I79&amp;" - "&amp;BP79&amp;" - "&amp;N79</f>
        <v>41295 - 0 - AM</v>
      </c>
      <c r="BR79" s="69" t="str">
        <f t="shared" ref="BR79:BR88" si="488">I79&amp;" - "&amp;BP79&amp;" - "&amp;O79</f>
        <v>41295 - 0 - PM</v>
      </c>
      <c r="BS79" s="69" t="str">
        <f t="shared" ref="BS79:BS88" si="489">I79&amp;" - "&amp;BP79&amp;" - "&amp;P79</f>
        <v>41295 - 0 - EVENING</v>
      </c>
      <c r="BT79" s="69" t="str">
        <f t="shared" ref="BT79:BT88" si="490">I79&amp;" - "&amp;BP79&amp;" - "&amp;Q79</f>
        <v xml:space="preserve">41295 - 0 - </v>
      </c>
      <c r="BU79" s="70">
        <f>VLOOKUP(E79,'Répartition salles'!$C:$R,14,FALSE)</f>
        <v>0</v>
      </c>
      <c r="BV79" s="69" t="str">
        <f t="shared" ref="BV79:BV88" si="491">I79&amp;" - "&amp;BU79&amp;" - "&amp;N79</f>
        <v>41295 - 0 - AM</v>
      </c>
      <c r="BW79" s="69" t="str">
        <f t="shared" ref="BW79:BW88" si="492">I79&amp;" - "&amp;BU79&amp;" - "&amp;O79</f>
        <v>41295 - 0 - PM</v>
      </c>
      <c r="BX79" s="69" t="str">
        <f t="shared" ref="BX79:BX88" si="493">I79&amp;" - "&amp;BU79&amp;" - "&amp;P79</f>
        <v>41295 - 0 - EVENING</v>
      </c>
      <c r="BY79" s="69" t="str">
        <f t="shared" ref="BY79:BY88" si="494">I79&amp;" - "&amp;BU79&amp;" - "&amp;Q79</f>
        <v xml:space="preserve">41295 - 0 - </v>
      </c>
      <c r="BZ79" s="70">
        <f>VLOOKUP(E79,'Répartition salles'!$C:$R,15,FALSE)</f>
        <v>0</v>
      </c>
      <c r="CA79" s="69" t="str">
        <f t="shared" ref="CA79:CA88" si="495">I79&amp;" - "&amp;BZ79&amp;" - "&amp;N79</f>
        <v>41295 - 0 - AM</v>
      </c>
      <c r="CB79" s="69" t="str">
        <f t="shared" ref="CB79:CB88" si="496">I79&amp;" - "&amp;BZ79&amp;" - "&amp;O79</f>
        <v>41295 - 0 - PM</v>
      </c>
      <c r="CC79" s="69" t="str">
        <f t="shared" ref="CC79:CC88" si="497">I79&amp;" - "&amp;BZ79&amp;" - "&amp;P79</f>
        <v>41295 - 0 - EVENING</v>
      </c>
      <c r="CD79" s="69" t="str">
        <f t="shared" ref="CD79:CD88" si="498">I79&amp;" - "&amp;BZ79&amp;" - "&amp;Q79</f>
        <v xml:space="preserve">41295 - 0 - </v>
      </c>
      <c r="CE79" s="70">
        <f>VLOOKUP(E79,'Répartition salles'!$C:$R,16,FALSE)</f>
        <v>0</v>
      </c>
      <c r="CF79" s="69" t="str">
        <f t="shared" ref="CF79:CF88" si="499">I79&amp;" - "&amp;CE79&amp;" - "&amp;N79</f>
        <v>41295 - 0 - AM</v>
      </c>
      <c r="CG79" s="69" t="str">
        <f t="shared" ref="CG79:CG88" si="500">I79&amp;" - "&amp;CE79&amp;" - "&amp;O79</f>
        <v>41295 - 0 - PM</v>
      </c>
      <c r="CH79" s="69" t="str">
        <f t="shared" ref="CH79:CH88" si="501">I79&amp;" - "&amp;CE79&amp;" - "&amp;P79</f>
        <v>41295 - 0 - EVENING</v>
      </c>
      <c r="CI79" s="69" t="str">
        <f t="shared" ref="CI79:CI88" si="502">I79&amp;" - "&amp;CE79&amp;" - "&amp;Q79</f>
        <v xml:space="preserve">41295 - 0 - </v>
      </c>
      <c r="CJ79" s="126" t="str">
        <f t="shared" ref="CJ79:CJ88" si="503">F79</f>
        <v>ACT</v>
      </c>
    </row>
    <row r="80" spans="1:88">
      <c r="A80" s="116">
        <v>2077332</v>
      </c>
      <c r="B80" s="116">
        <v>3478728</v>
      </c>
      <c r="C80" s="116" t="s">
        <v>23</v>
      </c>
      <c r="D80" s="117" t="s">
        <v>24</v>
      </c>
      <c r="E80" s="111" t="s">
        <v>81</v>
      </c>
      <c r="F80" s="112" t="s">
        <v>16</v>
      </c>
      <c r="G80" s="113">
        <v>0.29166666666666669</v>
      </c>
      <c r="H80" s="113">
        <v>0.95833333333333337</v>
      </c>
      <c r="I80" s="114">
        <v>41295</v>
      </c>
      <c r="J80" s="116" t="s">
        <v>8</v>
      </c>
      <c r="K80" s="116" t="s">
        <v>9</v>
      </c>
      <c r="L80" s="118" t="s">
        <v>612</v>
      </c>
      <c r="N80" s="42" t="str">
        <f t="shared" si="441"/>
        <v>AM</v>
      </c>
      <c r="O80" s="42" t="str">
        <f t="shared" si="442"/>
        <v>PM</v>
      </c>
      <c r="P80" s="42" t="str">
        <f t="shared" si="443"/>
        <v>EVENING</v>
      </c>
      <c r="Q80" s="42" t="str">
        <f t="shared" si="444"/>
        <v/>
      </c>
      <c r="R80" s="42" t="str">
        <f t="shared" si="445"/>
        <v>samedi</v>
      </c>
      <c r="S80" s="42">
        <f t="shared" si="446"/>
        <v>21</v>
      </c>
      <c r="T80" s="42">
        <f t="shared" si="447"/>
        <v>1</v>
      </c>
      <c r="U80" s="42" t="str">
        <f t="shared" si="448"/>
        <v>weekend</v>
      </c>
      <c r="V80" s="43" t="str">
        <f t="shared" si="449"/>
        <v>weekend - Le Pont de Sully B (0)</v>
      </c>
      <c r="W80" s="43" t="str">
        <f t="shared" si="450"/>
        <v>1 - weekend - Le Pont de Sully B (0) - AM</v>
      </c>
      <c r="X80" s="43" t="str">
        <f t="shared" si="451"/>
        <v>1 - weekend - Le Pont de Sully B (0) - PM</v>
      </c>
      <c r="Y80" s="43" t="str">
        <f t="shared" si="452"/>
        <v>1 - weekend - Le Pont de Sully B (0) - EVENING</v>
      </c>
      <c r="Z80" s="43" t="str">
        <f t="shared" si="453"/>
        <v xml:space="preserve">1 - weekend - Le Pont de Sully B (0) - </v>
      </c>
      <c r="AA80" s="43" t="str">
        <f t="shared" si="454"/>
        <v>41295 - Le Pont de Sully B (0) - AM</v>
      </c>
      <c r="AB80" s="43" t="str">
        <f t="shared" si="455"/>
        <v>41295 - Le Pont de Sully B (0) - PM</v>
      </c>
      <c r="AC80" s="43" t="str">
        <f t="shared" si="456"/>
        <v>41295 - Le Pont de Sully B (0) - EVENING</v>
      </c>
      <c r="AD80" s="43" t="str">
        <f t="shared" si="457"/>
        <v xml:space="preserve">41295 - Le Pont de Sully B (0) - </v>
      </c>
      <c r="AE80" s="42" t="str">
        <f t="shared" si="458"/>
        <v>ACT</v>
      </c>
      <c r="AF80" s="11"/>
      <c r="AG80" s="70" t="str">
        <f>VLOOKUP(E80,'Répartition salles'!$C:$R,6,FALSE)</f>
        <v>Pont de Sully B</v>
      </c>
      <c r="AH80" s="69" t="str">
        <f t="shared" si="459"/>
        <v>41295 - Pont de Sully B - AM</v>
      </c>
      <c r="AI80" s="69" t="str">
        <f t="shared" si="460"/>
        <v>41295 - Pont de Sully B - PM</v>
      </c>
      <c r="AJ80" s="69" t="str">
        <f t="shared" si="461"/>
        <v>41295 - Pont de Sully B - EVENING</v>
      </c>
      <c r="AK80" s="69" t="str">
        <f t="shared" si="462"/>
        <v xml:space="preserve">41295 - Pont de Sully B - </v>
      </c>
      <c r="AL80" s="70">
        <f>VLOOKUP(E80,'Répartition salles'!$C:$R,7,FALSE)</f>
        <v>0</v>
      </c>
      <c r="AM80" s="69" t="str">
        <f t="shared" si="463"/>
        <v>41295 - 0 - AM</v>
      </c>
      <c r="AN80" s="69" t="str">
        <f t="shared" si="464"/>
        <v>41295 - 0 - PM</v>
      </c>
      <c r="AO80" s="69" t="str">
        <f t="shared" si="465"/>
        <v>41295 - 0 - EVENING</v>
      </c>
      <c r="AP80" s="69" t="str">
        <f t="shared" si="466"/>
        <v xml:space="preserve">41295 - 0 - </v>
      </c>
      <c r="AQ80" s="70">
        <f>VLOOKUP(E80,'Répartition salles'!$C:$R,8,FALSE)</f>
        <v>0</v>
      </c>
      <c r="AR80" s="69" t="str">
        <f t="shared" si="467"/>
        <v>41295 - 0 - AM</v>
      </c>
      <c r="AS80" s="69" t="str">
        <f t="shared" si="468"/>
        <v>41295 - 0 - PM</v>
      </c>
      <c r="AT80" s="69" t="str">
        <f t="shared" si="469"/>
        <v>41295 - 0 - EVENING</v>
      </c>
      <c r="AU80" s="69" t="str">
        <f t="shared" si="470"/>
        <v xml:space="preserve">41295 - 0 - </v>
      </c>
      <c r="AV80" s="70">
        <f>VLOOKUP(E80,'Répartition salles'!$C:$R,9,FALSE)</f>
        <v>0</v>
      </c>
      <c r="AW80" s="69" t="str">
        <f t="shared" si="471"/>
        <v>41295 - 0 - AM</v>
      </c>
      <c r="AX80" s="69" t="str">
        <f t="shared" si="472"/>
        <v>41295 - 0 - PM</v>
      </c>
      <c r="AY80" s="69" t="str">
        <f t="shared" si="473"/>
        <v>41295 - 0 - EVENING</v>
      </c>
      <c r="AZ80" s="69" t="str">
        <f t="shared" si="474"/>
        <v xml:space="preserve">41295 - 0 - </v>
      </c>
      <c r="BA80" s="70">
        <f>VLOOKUP(E80,'Répartition salles'!$C:$R,10,FALSE)</f>
        <v>0</v>
      </c>
      <c r="BB80" s="69" t="str">
        <f t="shared" si="475"/>
        <v>41295 - 0 - AM</v>
      </c>
      <c r="BC80" s="69" t="str">
        <f t="shared" si="476"/>
        <v>41295 - 0 - PM</v>
      </c>
      <c r="BD80" s="69" t="str">
        <f t="shared" si="477"/>
        <v>41295 - 0 - EVENING</v>
      </c>
      <c r="BE80" s="69" t="str">
        <f t="shared" si="478"/>
        <v xml:space="preserve">41295 - 0 - </v>
      </c>
      <c r="BF80" s="70">
        <f>VLOOKUP(E80,'Répartition salles'!$C:$R,11,FALSE)</f>
        <v>0</v>
      </c>
      <c r="BG80" s="69" t="str">
        <f t="shared" si="479"/>
        <v>41295 - 0 - AM</v>
      </c>
      <c r="BH80" s="69" t="str">
        <f t="shared" si="480"/>
        <v>41295 - 0 - PM</v>
      </c>
      <c r="BI80" s="69" t="str">
        <f t="shared" si="481"/>
        <v>41295 - 0 - EVENING</v>
      </c>
      <c r="BJ80" s="69" t="str">
        <f t="shared" si="482"/>
        <v xml:space="preserve">41295 - 0 - </v>
      </c>
      <c r="BK80" s="70">
        <f>VLOOKUP(E80,'Répartition salles'!$C:$R,12,FALSE)</f>
        <v>0</v>
      </c>
      <c r="BL80" s="69" t="str">
        <f t="shared" si="483"/>
        <v>41295 - 0 - AM</v>
      </c>
      <c r="BM80" s="69" t="str">
        <f t="shared" si="484"/>
        <v>41295 - 0 - PM</v>
      </c>
      <c r="BN80" s="69" t="str">
        <f t="shared" si="485"/>
        <v>41295 - 0 - EVENING</v>
      </c>
      <c r="BO80" s="69" t="str">
        <f t="shared" si="486"/>
        <v xml:space="preserve">41295 - 0 - </v>
      </c>
      <c r="BP80" s="70">
        <f>VLOOKUP(E80,'Répartition salles'!$C:$R,13,FALSE)</f>
        <v>0</v>
      </c>
      <c r="BQ80" s="69" t="str">
        <f t="shared" si="487"/>
        <v>41295 - 0 - AM</v>
      </c>
      <c r="BR80" s="69" t="str">
        <f t="shared" si="488"/>
        <v>41295 - 0 - PM</v>
      </c>
      <c r="BS80" s="69" t="str">
        <f t="shared" si="489"/>
        <v>41295 - 0 - EVENING</v>
      </c>
      <c r="BT80" s="69" t="str">
        <f t="shared" si="490"/>
        <v xml:space="preserve">41295 - 0 - </v>
      </c>
      <c r="BU80" s="70">
        <f>VLOOKUP(E80,'Répartition salles'!$C:$R,14,FALSE)</f>
        <v>0</v>
      </c>
      <c r="BV80" s="69" t="str">
        <f t="shared" si="491"/>
        <v>41295 - 0 - AM</v>
      </c>
      <c r="BW80" s="69" t="str">
        <f t="shared" si="492"/>
        <v>41295 - 0 - PM</v>
      </c>
      <c r="BX80" s="69" t="str">
        <f t="shared" si="493"/>
        <v>41295 - 0 - EVENING</v>
      </c>
      <c r="BY80" s="69" t="str">
        <f t="shared" si="494"/>
        <v xml:space="preserve">41295 - 0 - </v>
      </c>
      <c r="BZ80" s="70">
        <f>VLOOKUP(E80,'Répartition salles'!$C:$R,15,FALSE)</f>
        <v>0</v>
      </c>
      <c r="CA80" s="69" t="str">
        <f t="shared" si="495"/>
        <v>41295 - 0 - AM</v>
      </c>
      <c r="CB80" s="69" t="str">
        <f t="shared" si="496"/>
        <v>41295 - 0 - PM</v>
      </c>
      <c r="CC80" s="69" t="str">
        <f t="shared" si="497"/>
        <v>41295 - 0 - EVENING</v>
      </c>
      <c r="CD80" s="69" t="str">
        <f t="shared" si="498"/>
        <v xml:space="preserve">41295 - 0 - </v>
      </c>
      <c r="CE80" s="70">
        <f>VLOOKUP(E80,'Répartition salles'!$C:$R,16,FALSE)</f>
        <v>0</v>
      </c>
      <c r="CF80" s="69" t="str">
        <f t="shared" si="499"/>
        <v>41295 - 0 - AM</v>
      </c>
      <c r="CG80" s="69" t="str">
        <f t="shared" si="500"/>
        <v>41295 - 0 - PM</v>
      </c>
      <c r="CH80" s="69" t="str">
        <f t="shared" si="501"/>
        <v>41295 - 0 - EVENING</v>
      </c>
      <c r="CI80" s="69" t="str">
        <f t="shared" si="502"/>
        <v xml:space="preserve">41295 - 0 - </v>
      </c>
      <c r="CJ80" s="126" t="str">
        <f t="shared" si="503"/>
        <v>ACT</v>
      </c>
    </row>
    <row r="81" spans="1:88">
      <c r="A81" s="116">
        <v>2077332</v>
      </c>
      <c r="B81" s="116">
        <v>3382174</v>
      </c>
      <c r="C81" s="116" t="s">
        <v>118</v>
      </c>
      <c r="D81" s="117" t="s">
        <v>119</v>
      </c>
      <c r="E81" s="137" t="s">
        <v>53</v>
      </c>
      <c r="F81" s="112" t="s">
        <v>16</v>
      </c>
      <c r="G81" s="113"/>
      <c r="H81" s="113"/>
      <c r="I81" s="114">
        <v>41295</v>
      </c>
      <c r="J81" s="116" t="s">
        <v>8</v>
      </c>
      <c r="K81" s="116" t="s">
        <v>9</v>
      </c>
      <c r="L81" s="118" t="s">
        <v>612</v>
      </c>
      <c r="N81" s="42" t="str">
        <f t="shared" si="441"/>
        <v/>
      </c>
      <c r="O81" s="42" t="str">
        <f t="shared" si="442"/>
        <v/>
      </c>
      <c r="P81" s="42" t="str">
        <f t="shared" si="443"/>
        <v/>
      </c>
      <c r="Q81" s="42" t="str">
        <f t="shared" si="444"/>
        <v/>
      </c>
      <c r="R81" s="42" t="str">
        <f t="shared" si="445"/>
        <v>samedi</v>
      </c>
      <c r="S81" s="42">
        <f t="shared" si="446"/>
        <v>21</v>
      </c>
      <c r="T81" s="42">
        <f t="shared" si="447"/>
        <v>1</v>
      </c>
      <c r="U81" s="42" t="str">
        <f t="shared" si="448"/>
        <v>weekend</v>
      </c>
      <c r="V81" s="43" t="str">
        <f t="shared" si="449"/>
        <v>weekend - La Seine (0)</v>
      </c>
      <c r="W81" s="43" t="str">
        <f t="shared" si="450"/>
        <v xml:space="preserve">1 - weekend - La Seine (0) - </v>
      </c>
      <c r="X81" s="43" t="str">
        <f t="shared" si="451"/>
        <v xml:space="preserve">1 - weekend - La Seine (0) - </v>
      </c>
      <c r="Y81" s="43" t="str">
        <f t="shared" si="452"/>
        <v xml:space="preserve">1 - weekend - La Seine (0) - </v>
      </c>
      <c r="Z81" s="43" t="str">
        <f t="shared" si="453"/>
        <v xml:space="preserve">1 - weekend - La Seine (0) - </v>
      </c>
      <c r="AA81" s="43" t="str">
        <f t="shared" si="454"/>
        <v xml:space="preserve">41295 - La Seine (0) - </v>
      </c>
      <c r="AB81" s="43" t="str">
        <f t="shared" si="455"/>
        <v xml:space="preserve">41295 - La Seine (0) - </v>
      </c>
      <c r="AC81" s="43" t="str">
        <f t="shared" si="456"/>
        <v xml:space="preserve">41295 - La Seine (0) - </v>
      </c>
      <c r="AD81" s="43" t="str">
        <f t="shared" si="457"/>
        <v xml:space="preserve">41295 - La Seine (0) - </v>
      </c>
      <c r="AE81" s="42" t="str">
        <f t="shared" si="458"/>
        <v>ACT</v>
      </c>
      <c r="AF81" s="11"/>
      <c r="AG81" s="70" t="str">
        <f>VLOOKUP(E81,'Répartition salles'!$C:$R,6,FALSE)</f>
        <v>Seine A</v>
      </c>
      <c r="AH81" s="69" t="str">
        <f t="shared" si="459"/>
        <v xml:space="preserve">41295 - Seine A - </v>
      </c>
      <c r="AI81" s="69" t="str">
        <f t="shared" si="460"/>
        <v xml:space="preserve">41295 - Seine A - </v>
      </c>
      <c r="AJ81" s="69" t="str">
        <f t="shared" si="461"/>
        <v xml:space="preserve">41295 - Seine A - </v>
      </c>
      <c r="AK81" s="69" t="str">
        <f t="shared" si="462"/>
        <v xml:space="preserve">41295 - Seine A - </v>
      </c>
      <c r="AL81" s="70" t="str">
        <f>VLOOKUP(E81,'Répartition salles'!$C:$R,7,FALSE)</f>
        <v>Seine B</v>
      </c>
      <c r="AM81" s="69" t="str">
        <f t="shared" si="463"/>
        <v xml:space="preserve">41295 - Seine B - </v>
      </c>
      <c r="AN81" s="69" t="str">
        <f t="shared" si="464"/>
        <v xml:space="preserve">41295 - Seine B - </v>
      </c>
      <c r="AO81" s="69" t="str">
        <f t="shared" si="465"/>
        <v xml:space="preserve">41295 - Seine B - </v>
      </c>
      <c r="AP81" s="69" t="str">
        <f t="shared" si="466"/>
        <v xml:space="preserve">41295 - Seine B - </v>
      </c>
      <c r="AQ81" s="70" t="str">
        <f>VLOOKUP(E81,'Répartition salles'!$C:$R,8,FALSE)</f>
        <v>Seine C</v>
      </c>
      <c r="AR81" s="69" t="str">
        <f t="shared" si="467"/>
        <v xml:space="preserve">41295 - Seine C - </v>
      </c>
      <c r="AS81" s="69" t="str">
        <f t="shared" si="468"/>
        <v xml:space="preserve">41295 - Seine C - </v>
      </c>
      <c r="AT81" s="69" t="str">
        <f t="shared" si="469"/>
        <v xml:space="preserve">41295 - Seine C - </v>
      </c>
      <c r="AU81" s="69" t="str">
        <f t="shared" si="470"/>
        <v xml:space="preserve">41295 - Seine C - </v>
      </c>
      <c r="AV81" s="70">
        <f>VLOOKUP(E81,'Répartition salles'!$C:$R,9,FALSE)</f>
        <v>0</v>
      </c>
      <c r="AW81" s="69" t="str">
        <f t="shared" si="471"/>
        <v xml:space="preserve">41295 - 0 - </v>
      </c>
      <c r="AX81" s="69" t="str">
        <f t="shared" si="472"/>
        <v xml:space="preserve">41295 - 0 - </v>
      </c>
      <c r="AY81" s="69" t="str">
        <f t="shared" si="473"/>
        <v xml:space="preserve">41295 - 0 - </v>
      </c>
      <c r="AZ81" s="69" t="str">
        <f t="shared" si="474"/>
        <v xml:space="preserve">41295 - 0 - </v>
      </c>
      <c r="BA81" s="70">
        <f>VLOOKUP(E81,'Répartition salles'!$C:$R,10,FALSE)</f>
        <v>0</v>
      </c>
      <c r="BB81" s="69" t="str">
        <f t="shared" si="475"/>
        <v xml:space="preserve">41295 - 0 - </v>
      </c>
      <c r="BC81" s="69" t="str">
        <f t="shared" si="476"/>
        <v xml:space="preserve">41295 - 0 - </v>
      </c>
      <c r="BD81" s="69" t="str">
        <f t="shared" si="477"/>
        <v xml:space="preserve">41295 - 0 - </v>
      </c>
      <c r="BE81" s="69" t="str">
        <f t="shared" si="478"/>
        <v xml:space="preserve">41295 - 0 - </v>
      </c>
      <c r="BF81" s="70">
        <f>VLOOKUP(E81,'Répartition salles'!$C:$R,11,FALSE)</f>
        <v>0</v>
      </c>
      <c r="BG81" s="69" t="str">
        <f t="shared" si="479"/>
        <v xml:space="preserve">41295 - 0 - </v>
      </c>
      <c r="BH81" s="69" t="str">
        <f t="shared" si="480"/>
        <v xml:space="preserve">41295 - 0 - </v>
      </c>
      <c r="BI81" s="69" t="str">
        <f t="shared" si="481"/>
        <v xml:space="preserve">41295 - 0 - </v>
      </c>
      <c r="BJ81" s="69" t="str">
        <f t="shared" si="482"/>
        <v xml:space="preserve">41295 - 0 - </v>
      </c>
      <c r="BK81" s="70">
        <f>VLOOKUP(E81,'Répartition salles'!$C:$R,12,FALSE)</f>
        <v>0</v>
      </c>
      <c r="BL81" s="69" t="str">
        <f t="shared" si="483"/>
        <v xml:space="preserve">41295 - 0 - </v>
      </c>
      <c r="BM81" s="69" t="str">
        <f t="shared" si="484"/>
        <v xml:space="preserve">41295 - 0 - </v>
      </c>
      <c r="BN81" s="69" t="str">
        <f t="shared" si="485"/>
        <v xml:space="preserve">41295 - 0 - </v>
      </c>
      <c r="BO81" s="69" t="str">
        <f t="shared" si="486"/>
        <v xml:space="preserve">41295 - 0 - </v>
      </c>
      <c r="BP81" s="70">
        <f>VLOOKUP(E81,'Répartition salles'!$C:$R,13,FALSE)</f>
        <v>0</v>
      </c>
      <c r="BQ81" s="69" t="str">
        <f t="shared" si="487"/>
        <v xml:space="preserve">41295 - 0 - </v>
      </c>
      <c r="BR81" s="69" t="str">
        <f t="shared" si="488"/>
        <v xml:space="preserve">41295 - 0 - </v>
      </c>
      <c r="BS81" s="69" t="str">
        <f t="shared" si="489"/>
        <v xml:space="preserve">41295 - 0 - </v>
      </c>
      <c r="BT81" s="69" t="str">
        <f t="shared" si="490"/>
        <v xml:space="preserve">41295 - 0 - </v>
      </c>
      <c r="BU81" s="70">
        <f>VLOOKUP(E81,'Répartition salles'!$C:$R,14,FALSE)</f>
        <v>0</v>
      </c>
      <c r="BV81" s="69" t="str">
        <f t="shared" si="491"/>
        <v xml:space="preserve">41295 - 0 - </v>
      </c>
      <c r="BW81" s="69" t="str">
        <f t="shared" si="492"/>
        <v xml:space="preserve">41295 - 0 - </v>
      </c>
      <c r="BX81" s="69" t="str">
        <f t="shared" si="493"/>
        <v xml:space="preserve">41295 - 0 - </v>
      </c>
      <c r="BY81" s="69" t="str">
        <f t="shared" si="494"/>
        <v xml:space="preserve">41295 - 0 - </v>
      </c>
      <c r="BZ81" s="70">
        <f>VLOOKUP(E81,'Répartition salles'!$C:$R,15,FALSE)</f>
        <v>0</v>
      </c>
      <c r="CA81" s="69" t="str">
        <f t="shared" si="495"/>
        <v xml:space="preserve">41295 - 0 - </v>
      </c>
      <c r="CB81" s="69" t="str">
        <f t="shared" si="496"/>
        <v xml:space="preserve">41295 - 0 - </v>
      </c>
      <c r="CC81" s="69" t="str">
        <f t="shared" si="497"/>
        <v xml:space="preserve">41295 - 0 - </v>
      </c>
      <c r="CD81" s="69" t="str">
        <f t="shared" si="498"/>
        <v xml:space="preserve">41295 - 0 - </v>
      </c>
      <c r="CE81" s="70">
        <f>VLOOKUP(E81,'Répartition salles'!$C:$R,16,FALSE)</f>
        <v>0</v>
      </c>
      <c r="CF81" s="69" t="str">
        <f t="shared" si="499"/>
        <v xml:space="preserve">41295 - 0 - </v>
      </c>
      <c r="CG81" s="69" t="str">
        <f t="shared" si="500"/>
        <v xml:space="preserve">41295 - 0 - </v>
      </c>
      <c r="CH81" s="69" t="str">
        <f t="shared" si="501"/>
        <v xml:space="preserve">41295 - 0 - </v>
      </c>
      <c r="CI81" s="69" t="str">
        <f t="shared" si="502"/>
        <v xml:space="preserve">41295 - 0 - </v>
      </c>
      <c r="CJ81" s="126" t="str">
        <f t="shared" si="503"/>
        <v>ACT</v>
      </c>
    </row>
    <row r="82" spans="1:88">
      <c r="A82" s="116">
        <v>2077332</v>
      </c>
      <c r="B82" s="116">
        <v>3382173</v>
      </c>
      <c r="C82" s="116" t="s">
        <v>31</v>
      </c>
      <c r="D82" s="117" t="s">
        <v>32</v>
      </c>
      <c r="E82" s="137" t="s">
        <v>53</v>
      </c>
      <c r="F82" s="112" t="s">
        <v>16</v>
      </c>
      <c r="G82" s="113">
        <v>0.29166666666666669</v>
      </c>
      <c r="H82" s="113">
        <v>0.58333333333333337</v>
      </c>
      <c r="I82" s="114">
        <v>41295</v>
      </c>
      <c r="J82" s="116" t="s">
        <v>8</v>
      </c>
      <c r="K82" s="116" t="s">
        <v>9</v>
      </c>
      <c r="L82" s="118" t="s">
        <v>612</v>
      </c>
      <c r="N82" s="42" t="str">
        <f t="shared" si="441"/>
        <v>AM</v>
      </c>
      <c r="O82" s="42" t="str">
        <f t="shared" si="442"/>
        <v/>
      </c>
      <c r="P82" s="42" t="str">
        <f t="shared" si="443"/>
        <v/>
      </c>
      <c r="Q82" s="42" t="str">
        <f t="shared" si="444"/>
        <v/>
      </c>
      <c r="R82" s="42" t="str">
        <f t="shared" si="445"/>
        <v>samedi</v>
      </c>
      <c r="S82" s="42">
        <f t="shared" si="446"/>
        <v>21</v>
      </c>
      <c r="T82" s="42">
        <f t="shared" si="447"/>
        <v>1</v>
      </c>
      <c r="U82" s="42" t="str">
        <f t="shared" si="448"/>
        <v>weekend</v>
      </c>
      <c r="V82" s="43" t="str">
        <f t="shared" si="449"/>
        <v>weekend - La Seine (0)</v>
      </c>
      <c r="W82" s="43" t="str">
        <f t="shared" si="450"/>
        <v>1 - weekend - La Seine (0) - AM</v>
      </c>
      <c r="X82" s="43" t="str">
        <f t="shared" si="451"/>
        <v xml:space="preserve">1 - weekend - La Seine (0) - </v>
      </c>
      <c r="Y82" s="43" t="str">
        <f t="shared" si="452"/>
        <v xml:space="preserve">1 - weekend - La Seine (0) - </v>
      </c>
      <c r="Z82" s="43" t="str">
        <f t="shared" si="453"/>
        <v xml:space="preserve">1 - weekend - La Seine (0) - </v>
      </c>
      <c r="AA82" s="43" t="str">
        <f t="shared" si="454"/>
        <v>41295 - La Seine (0) - AM</v>
      </c>
      <c r="AB82" s="43" t="str">
        <f t="shared" si="455"/>
        <v xml:space="preserve">41295 - La Seine (0) - </v>
      </c>
      <c r="AC82" s="43" t="str">
        <f t="shared" si="456"/>
        <v xml:space="preserve">41295 - La Seine (0) - </v>
      </c>
      <c r="AD82" s="43" t="str">
        <f t="shared" si="457"/>
        <v xml:space="preserve">41295 - La Seine (0) - </v>
      </c>
      <c r="AE82" s="42" t="str">
        <f t="shared" si="458"/>
        <v>ACT</v>
      </c>
      <c r="AF82" s="11"/>
      <c r="AG82" s="70" t="str">
        <f>VLOOKUP(E82,'Répartition salles'!$C:$R,6,FALSE)</f>
        <v>Seine A</v>
      </c>
      <c r="AH82" s="69" t="str">
        <f t="shared" si="459"/>
        <v>41295 - Seine A - AM</v>
      </c>
      <c r="AI82" s="69" t="str">
        <f t="shared" si="460"/>
        <v xml:space="preserve">41295 - Seine A - </v>
      </c>
      <c r="AJ82" s="69" t="str">
        <f t="shared" si="461"/>
        <v xml:space="preserve">41295 - Seine A - </v>
      </c>
      <c r="AK82" s="69" t="str">
        <f t="shared" si="462"/>
        <v xml:space="preserve">41295 - Seine A - </v>
      </c>
      <c r="AL82" s="70" t="str">
        <f>VLOOKUP(E82,'Répartition salles'!$C:$R,7,FALSE)</f>
        <v>Seine B</v>
      </c>
      <c r="AM82" s="69" t="str">
        <f t="shared" si="463"/>
        <v>41295 - Seine B - AM</v>
      </c>
      <c r="AN82" s="69" t="str">
        <f t="shared" si="464"/>
        <v xml:space="preserve">41295 - Seine B - </v>
      </c>
      <c r="AO82" s="69" t="str">
        <f t="shared" si="465"/>
        <v xml:space="preserve">41295 - Seine B - </v>
      </c>
      <c r="AP82" s="69" t="str">
        <f t="shared" si="466"/>
        <v xml:space="preserve">41295 - Seine B - </v>
      </c>
      <c r="AQ82" s="70" t="str">
        <f>VLOOKUP(E82,'Répartition salles'!$C:$R,8,FALSE)</f>
        <v>Seine C</v>
      </c>
      <c r="AR82" s="69" t="str">
        <f t="shared" si="467"/>
        <v>41295 - Seine C - AM</v>
      </c>
      <c r="AS82" s="69" t="str">
        <f t="shared" si="468"/>
        <v xml:space="preserve">41295 - Seine C - </v>
      </c>
      <c r="AT82" s="69" t="str">
        <f t="shared" si="469"/>
        <v xml:space="preserve">41295 - Seine C - </v>
      </c>
      <c r="AU82" s="69" t="str">
        <f t="shared" si="470"/>
        <v xml:space="preserve">41295 - Seine C - </v>
      </c>
      <c r="AV82" s="70">
        <f>VLOOKUP(E82,'Répartition salles'!$C:$R,9,FALSE)</f>
        <v>0</v>
      </c>
      <c r="AW82" s="69" t="str">
        <f t="shared" si="471"/>
        <v>41295 - 0 - AM</v>
      </c>
      <c r="AX82" s="69" t="str">
        <f t="shared" si="472"/>
        <v xml:space="preserve">41295 - 0 - </v>
      </c>
      <c r="AY82" s="69" t="str">
        <f t="shared" si="473"/>
        <v xml:space="preserve">41295 - 0 - </v>
      </c>
      <c r="AZ82" s="69" t="str">
        <f t="shared" si="474"/>
        <v xml:space="preserve">41295 - 0 - </v>
      </c>
      <c r="BA82" s="70">
        <f>VLOOKUP(E82,'Répartition salles'!$C:$R,10,FALSE)</f>
        <v>0</v>
      </c>
      <c r="BB82" s="69" t="str">
        <f t="shared" si="475"/>
        <v>41295 - 0 - AM</v>
      </c>
      <c r="BC82" s="69" t="str">
        <f t="shared" si="476"/>
        <v xml:space="preserve">41295 - 0 - </v>
      </c>
      <c r="BD82" s="69" t="str">
        <f t="shared" si="477"/>
        <v xml:space="preserve">41295 - 0 - </v>
      </c>
      <c r="BE82" s="69" t="str">
        <f t="shared" si="478"/>
        <v xml:space="preserve">41295 - 0 - </v>
      </c>
      <c r="BF82" s="70">
        <f>VLOOKUP(E82,'Répartition salles'!$C:$R,11,FALSE)</f>
        <v>0</v>
      </c>
      <c r="BG82" s="69" t="str">
        <f t="shared" si="479"/>
        <v>41295 - 0 - AM</v>
      </c>
      <c r="BH82" s="69" t="str">
        <f t="shared" si="480"/>
        <v xml:space="preserve">41295 - 0 - </v>
      </c>
      <c r="BI82" s="69" t="str">
        <f t="shared" si="481"/>
        <v xml:space="preserve">41295 - 0 - </v>
      </c>
      <c r="BJ82" s="69" t="str">
        <f t="shared" si="482"/>
        <v xml:space="preserve">41295 - 0 - </v>
      </c>
      <c r="BK82" s="70">
        <f>VLOOKUP(E82,'Répartition salles'!$C:$R,12,FALSE)</f>
        <v>0</v>
      </c>
      <c r="BL82" s="69" t="str">
        <f t="shared" si="483"/>
        <v>41295 - 0 - AM</v>
      </c>
      <c r="BM82" s="69" t="str">
        <f t="shared" si="484"/>
        <v xml:space="preserve">41295 - 0 - </v>
      </c>
      <c r="BN82" s="69" t="str">
        <f t="shared" si="485"/>
        <v xml:space="preserve">41295 - 0 - </v>
      </c>
      <c r="BO82" s="69" t="str">
        <f t="shared" si="486"/>
        <v xml:space="preserve">41295 - 0 - </v>
      </c>
      <c r="BP82" s="70">
        <f>VLOOKUP(E82,'Répartition salles'!$C:$R,13,FALSE)</f>
        <v>0</v>
      </c>
      <c r="BQ82" s="69" t="str">
        <f t="shared" si="487"/>
        <v>41295 - 0 - AM</v>
      </c>
      <c r="BR82" s="69" t="str">
        <f t="shared" si="488"/>
        <v xml:space="preserve">41295 - 0 - </v>
      </c>
      <c r="BS82" s="69" t="str">
        <f t="shared" si="489"/>
        <v xml:space="preserve">41295 - 0 - </v>
      </c>
      <c r="BT82" s="69" t="str">
        <f t="shared" si="490"/>
        <v xml:space="preserve">41295 - 0 - </v>
      </c>
      <c r="BU82" s="70">
        <f>VLOOKUP(E82,'Répartition salles'!$C:$R,14,FALSE)</f>
        <v>0</v>
      </c>
      <c r="BV82" s="69" t="str">
        <f t="shared" si="491"/>
        <v>41295 - 0 - AM</v>
      </c>
      <c r="BW82" s="69" t="str">
        <f t="shared" si="492"/>
        <v xml:space="preserve">41295 - 0 - </v>
      </c>
      <c r="BX82" s="69" t="str">
        <f t="shared" si="493"/>
        <v xml:space="preserve">41295 - 0 - </v>
      </c>
      <c r="BY82" s="69" t="str">
        <f t="shared" si="494"/>
        <v xml:space="preserve">41295 - 0 - </v>
      </c>
      <c r="BZ82" s="70">
        <f>VLOOKUP(E82,'Répartition salles'!$C:$R,15,FALSE)</f>
        <v>0</v>
      </c>
      <c r="CA82" s="69" t="str">
        <f t="shared" si="495"/>
        <v>41295 - 0 - AM</v>
      </c>
      <c r="CB82" s="69" t="str">
        <f t="shared" si="496"/>
        <v xml:space="preserve">41295 - 0 - </v>
      </c>
      <c r="CC82" s="69" t="str">
        <f t="shared" si="497"/>
        <v xml:space="preserve">41295 - 0 - </v>
      </c>
      <c r="CD82" s="69" t="str">
        <f t="shared" si="498"/>
        <v xml:space="preserve">41295 - 0 - </v>
      </c>
      <c r="CE82" s="70">
        <f>VLOOKUP(E82,'Répartition salles'!$C:$R,16,FALSE)</f>
        <v>0</v>
      </c>
      <c r="CF82" s="69" t="str">
        <f t="shared" si="499"/>
        <v>41295 - 0 - AM</v>
      </c>
      <c r="CG82" s="69" t="str">
        <f t="shared" si="500"/>
        <v xml:space="preserve">41295 - 0 - </v>
      </c>
      <c r="CH82" s="69" t="str">
        <f t="shared" si="501"/>
        <v xml:space="preserve">41295 - 0 - </v>
      </c>
      <c r="CI82" s="69" t="str">
        <f t="shared" si="502"/>
        <v xml:space="preserve">41295 - 0 - </v>
      </c>
      <c r="CJ82" s="126" t="str">
        <f t="shared" si="503"/>
        <v>ACT</v>
      </c>
    </row>
    <row r="83" spans="1:88">
      <c r="A83" s="116">
        <v>2077332</v>
      </c>
      <c r="B83" s="116">
        <v>3464686</v>
      </c>
      <c r="C83" s="116" t="s">
        <v>97</v>
      </c>
      <c r="D83" s="117" t="s">
        <v>102</v>
      </c>
      <c r="E83" s="111" t="s">
        <v>115</v>
      </c>
      <c r="F83" s="112" t="s">
        <v>16</v>
      </c>
      <c r="G83" s="113">
        <v>0.625</v>
      </c>
      <c r="H83" s="113">
        <v>0.83333333333333337</v>
      </c>
      <c r="I83" s="114">
        <v>41295</v>
      </c>
      <c r="J83" s="116" t="s">
        <v>8</v>
      </c>
      <c r="K83" s="116" t="s">
        <v>9</v>
      </c>
      <c r="L83" s="118" t="s">
        <v>612</v>
      </c>
      <c r="N83" s="42" t="str">
        <f t="shared" si="441"/>
        <v/>
      </c>
      <c r="O83" s="42" t="str">
        <f t="shared" si="442"/>
        <v>PM</v>
      </c>
      <c r="P83" s="42" t="str">
        <f t="shared" si="443"/>
        <v>EVENING</v>
      </c>
      <c r="Q83" s="42" t="str">
        <f t="shared" si="444"/>
        <v/>
      </c>
      <c r="R83" s="42" t="str">
        <f t="shared" si="445"/>
        <v>samedi</v>
      </c>
      <c r="S83" s="42">
        <f t="shared" si="446"/>
        <v>21</v>
      </c>
      <c r="T83" s="42">
        <f t="shared" si="447"/>
        <v>1</v>
      </c>
      <c r="U83" s="42" t="str">
        <f t="shared" si="448"/>
        <v>weekend</v>
      </c>
      <c r="V83" s="43" t="str">
        <f t="shared" si="449"/>
        <v>weekend - Le Pont des Arts A (0)</v>
      </c>
      <c r="W83" s="43" t="str">
        <f t="shared" si="450"/>
        <v xml:space="preserve">1 - weekend - Le Pont des Arts A (0) - </v>
      </c>
      <c r="X83" s="43" t="str">
        <f t="shared" si="451"/>
        <v>1 - weekend - Le Pont des Arts A (0) - PM</v>
      </c>
      <c r="Y83" s="43" t="str">
        <f t="shared" si="452"/>
        <v>1 - weekend - Le Pont des Arts A (0) - EVENING</v>
      </c>
      <c r="Z83" s="43" t="str">
        <f t="shared" si="453"/>
        <v xml:space="preserve">1 - weekend - Le Pont des Arts A (0) - </v>
      </c>
      <c r="AA83" s="43" t="str">
        <f t="shared" si="454"/>
        <v xml:space="preserve">41295 - Le Pont des Arts A (0) - </v>
      </c>
      <c r="AB83" s="43" t="str">
        <f t="shared" si="455"/>
        <v>41295 - Le Pont des Arts A (0) - PM</v>
      </c>
      <c r="AC83" s="43" t="str">
        <f t="shared" si="456"/>
        <v>41295 - Le Pont des Arts A (0) - EVENING</v>
      </c>
      <c r="AD83" s="43" t="str">
        <f t="shared" si="457"/>
        <v xml:space="preserve">41295 - Le Pont des Arts A (0) - </v>
      </c>
      <c r="AE83" s="42" t="str">
        <f t="shared" si="458"/>
        <v>ACT</v>
      </c>
      <c r="AF83" s="11"/>
      <c r="AG83" s="70" t="str">
        <f>VLOOKUP(E83,'Répartition salles'!$C:$R,6,FALSE)</f>
        <v>Pont des Arts A</v>
      </c>
      <c r="AH83" s="69" t="str">
        <f t="shared" si="459"/>
        <v xml:space="preserve">41295 - Pont des Arts A - </v>
      </c>
      <c r="AI83" s="69" t="str">
        <f t="shared" si="460"/>
        <v>41295 - Pont des Arts A - PM</v>
      </c>
      <c r="AJ83" s="69" t="str">
        <f t="shared" si="461"/>
        <v>41295 - Pont des Arts A - EVENING</v>
      </c>
      <c r="AK83" s="69" t="str">
        <f t="shared" si="462"/>
        <v xml:space="preserve">41295 - Pont des Arts A - </v>
      </c>
      <c r="AL83" s="70">
        <f>VLOOKUP(E83,'Répartition salles'!$C:$R,7,FALSE)</f>
        <v>0</v>
      </c>
      <c r="AM83" s="69" t="str">
        <f t="shared" si="463"/>
        <v xml:space="preserve">41295 - 0 - </v>
      </c>
      <c r="AN83" s="69" t="str">
        <f t="shared" si="464"/>
        <v>41295 - 0 - PM</v>
      </c>
      <c r="AO83" s="69" t="str">
        <f t="shared" si="465"/>
        <v>41295 - 0 - EVENING</v>
      </c>
      <c r="AP83" s="69" t="str">
        <f t="shared" si="466"/>
        <v xml:space="preserve">41295 - 0 - </v>
      </c>
      <c r="AQ83" s="70">
        <f>VLOOKUP(E83,'Répartition salles'!$C:$R,8,FALSE)</f>
        <v>0</v>
      </c>
      <c r="AR83" s="69" t="str">
        <f t="shared" si="467"/>
        <v xml:space="preserve">41295 - 0 - </v>
      </c>
      <c r="AS83" s="69" t="str">
        <f t="shared" si="468"/>
        <v>41295 - 0 - PM</v>
      </c>
      <c r="AT83" s="69" t="str">
        <f t="shared" si="469"/>
        <v>41295 - 0 - EVENING</v>
      </c>
      <c r="AU83" s="69" t="str">
        <f t="shared" si="470"/>
        <v xml:space="preserve">41295 - 0 - </v>
      </c>
      <c r="AV83" s="70">
        <f>VLOOKUP(E83,'Répartition salles'!$C:$R,9,FALSE)</f>
        <v>0</v>
      </c>
      <c r="AW83" s="69" t="str">
        <f t="shared" si="471"/>
        <v xml:space="preserve">41295 - 0 - </v>
      </c>
      <c r="AX83" s="69" t="str">
        <f t="shared" si="472"/>
        <v>41295 - 0 - PM</v>
      </c>
      <c r="AY83" s="69" t="str">
        <f t="shared" si="473"/>
        <v>41295 - 0 - EVENING</v>
      </c>
      <c r="AZ83" s="69" t="str">
        <f t="shared" si="474"/>
        <v xml:space="preserve">41295 - 0 - </v>
      </c>
      <c r="BA83" s="70">
        <f>VLOOKUP(E83,'Répartition salles'!$C:$R,10,FALSE)</f>
        <v>0</v>
      </c>
      <c r="BB83" s="69" t="str">
        <f t="shared" si="475"/>
        <v xml:space="preserve">41295 - 0 - </v>
      </c>
      <c r="BC83" s="69" t="str">
        <f t="shared" si="476"/>
        <v>41295 - 0 - PM</v>
      </c>
      <c r="BD83" s="69" t="str">
        <f t="shared" si="477"/>
        <v>41295 - 0 - EVENING</v>
      </c>
      <c r="BE83" s="69" t="str">
        <f t="shared" si="478"/>
        <v xml:space="preserve">41295 - 0 - </v>
      </c>
      <c r="BF83" s="70">
        <f>VLOOKUP(E83,'Répartition salles'!$C:$R,11,FALSE)</f>
        <v>0</v>
      </c>
      <c r="BG83" s="69" t="str">
        <f t="shared" si="479"/>
        <v xml:space="preserve">41295 - 0 - </v>
      </c>
      <c r="BH83" s="69" t="str">
        <f t="shared" si="480"/>
        <v>41295 - 0 - PM</v>
      </c>
      <c r="BI83" s="69" t="str">
        <f t="shared" si="481"/>
        <v>41295 - 0 - EVENING</v>
      </c>
      <c r="BJ83" s="69" t="str">
        <f t="shared" si="482"/>
        <v xml:space="preserve">41295 - 0 - </v>
      </c>
      <c r="BK83" s="70">
        <f>VLOOKUP(E83,'Répartition salles'!$C:$R,12,FALSE)</f>
        <v>0</v>
      </c>
      <c r="BL83" s="69" t="str">
        <f t="shared" si="483"/>
        <v xml:space="preserve">41295 - 0 - </v>
      </c>
      <c r="BM83" s="69" t="str">
        <f t="shared" si="484"/>
        <v>41295 - 0 - PM</v>
      </c>
      <c r="BN83" s="69" t="str">
        <f t="shared" si="485"/>
        <v>41295 - 0 - EVENING</v>
      </c>
      <c r="BO83" s="69" t="str">
        <f t="shared" si="486"/>
        <v xml:space="preserve">41295 - 0 - </v>
      </c>
      <c r="BP83" s="70">
        <f>VLOOKUP(E83,'Répartition salles'!$C:$R,13,FALSE)</f>
        <v>0</v>
      </c>
      <c r="BQ83" s="69" t="str">
        <f t="shared" si="487"/>
        <v xml:space="preserve">41295 - 0 - </v>
      </c>
      <c r="BR83" s="69" t="str">
        <f t="shared" si="488"/>
        <v>41295 - 0 - PM</v>
      </c>
      <c r="BS83" s="69" t="str">
        <f t="shared" si="489"/>
        <v>41295 - 0 - EVENING</v>
      </c>
      <c r="BT83" s="69" t="str">
        <f t="shared" si="490"/>
        <v xml:space="preserve">41295 - 0 - </v>
      </c>
      <c r="BU83" s="70">
        <f>VLOOKUP(E83,'Répartition salles'!$C:$R,14,FALSE)</f>
        <v>0</v>
      </c>
      <c r="BV83" s="69" t="str">
        <f t="shared" si="491"/>
        <v xml:space="preserve">41295 - 0 - </v>
      </c>
      <c r="BW83" s="69" t="str">
        <f t="shared" si="492"/>
        <v>41295 - 0 - PM</v>
      </c>
      <c r="BX83" s="69" t="str">
        <f t="shared" si="493"/>
        <v>41295 - 0 - EVENING</v>
      </c>
      <c r="BY83" s="69" t="str">
        <f t="shared" si="494"/>
        <v xml:space="preserve">41295 - 0 - </v>
      </c>
      <c r="BZ83" s="70">
        <f>VLOOKUP(E83,'Répartition salles'!$C:$R,15,FALSE)</f>
        <v>0</v>
      </c>
      <c r="CA83" s="69" t="str">
        <f t="shared" si="495"/>
        <v xml:space="preserve">41295 - 0 - </v>
      </c>
      <c r="CB83" s="69" t="str">
        <f t="shared" si="496"/>
        <v>41295 - 0 - PM</v>
      </c>
      <c r="CC83" s="69" t="str">
        <f t="shared" si="497"/>
        <v>41295 - 0 - EVENING</v>
      </c>
      <c r="CD83" s="69" t="str">
        <f t="shared" si="498"/>
        <v xml:space="preserve">41295 - 0 - </v>
      </c>
      <c r="CE83" s="70">
        <f>VLOOKUP(E83,'Répartition salles'!$C:$R,16,FALSE)</f>
        <v>0</v>
      </c>
      <c r="CF83" s="69" t="str">
        <f t="shared" si="499"/>
        <v xml:space="preserve">41295 - 0 - </v>
      </c>
      <c r="CG83" s="69" t="str">
        <f t="shared" si="500"/>
        <v>41295 - 0 - PM</v>
      </c>
      <c r="CH83" s="69" t="str">
        <f t="shared" si="501"/>
        <v>41295 - 0 - EVENING</v>
      </c>
      <c r="CI83" s="69" t="str">
        <f t="shared" si="502"/>
        <v xml:space="preserve">41295 - 0 - </v>
      </c>
      <c r="CJ83" s="126" t="str">
        <f t="shared" si="503"/>
        <v>ACT</v>
      </c>
    </row>
    <row r="84" spans="1:88">
      <c r="A84" s="116">
        <v>2077332</v>
      </c>
      <c r="B84" s="116">
        <v>3454182</v>
      </c>
      <c r="C84" s="116" t="s">
        <v>97</v>
      </c>
      <c r="D84" s="117" t="s">
        <v>647</v>
      </c>
      <c r="E84" s="111" t="s">
        <v>93</v>
      </c>
      <c r="F84" s="112" t="s">
        <v>16</v>
      </c>
      <c r="G84" s="113">
        <v>0.29166666666666669</v>
      </c>
      <c r="H84" s="113">
        <v>0.58333333333333337</v>
      </c>
      <c r="I84" s="114">
        <v>41295</v>
      </c>
      <c r="J84" s="116" t="s">
        <v>8</v>
      </c>
      <c r="K84" s="116" t="s">
        <v>9</v>
      </c>
      <c r="L84" s="118" t="s">
        <v>612</v>
      </c>
      <c r="N84" s="42" t="str">
        <f t="shared" si="441"/>
        <v>AM</v>
      </c>
      <c r="O84" s="42" t="str">
        <f t="shared" si="442"/>
        <v/>
      </c>
      <c r="P84" s="42" t="str">
        <f t="shared" si="443"/>
        <v/>
      </c>
      <c r="Q84" s="42" t="str">
        <f t="shared" si="444"/>
        <v/>
      </c>
      <c r="R84" s="42" t="str">
        <f t="shared" si="445"/>
        <v>samedi</v>
      </c>
      <c r="S84" s="42">
        <f t="shared" si="446"/>
        <v>21</v>
      </c>
      <c r="T84" s="42">
        <f t="shared" si="447"/>
        <v>1</v>
      </c>
      <c r="U84" s="42" t="str">
        <f t="shared" si="448"/>
        <v>weekend</v>
      </c>
      <c r="V84" s="43" t="str">
        <f t="shared" si="449"/>
        <v>weekend - Hall Congrès (0)</v>
      </c>
      <c r="W84" s="43" t="str">
        <f t="shared" si="450"/>
        <v>1 - weekend - Hall Congrès (0) - AM</v>
      </c>
      <c r="X84" s="43" t="str">
        <f t="shared" si="451"/>
        <v xml:space="preserve">1 - weekend - Hall Congrès (0) - </v>
      </c>
      <c r="Y84" s="43" t="str">
        <f t="shared" si="452"/>
        <v xml:space="preserve">1 - weekend - Hall Congrès (0) - </v>
      </c>
      <c r="Z84" s="43" t="str">
        <f t="shared" si="453"/>
        <v xml:space="preserve">1 - weekend - Hall Congrès (0) - </v>
      </c>
      <c r="AA84" s="43" t="str">
        <f t="shared" si="454"/>
        <v>41295 - Hall Congrès (0) - AM</v>
      </c>
      <c r="AB84" s="43" t="str">
        <f t="shared" si="455"/>
        <v xml:space="preserve">41295 - Hall Congrès (0) - </v>
      </c>
      <c r="AC84" s="43" t="str">
        <f t="shared" si="456"/>
        <v xml:space="preserve">41295 - Hall Congrès (0) - </v>
      </c>
      <c r="AD84" s="43" t="str">
        <f t="shared" si="457"/>
        <v xml:space="preserve">41295 - Hall Congrès (0) - </v>
      </c>
      <c r="AE84" s="42" t="str">
        <f t="shared" si="458"/>
        <v>ACT</v>
      </c>
      <c r="AF84" s="11"/>
      <c r="AG84" s="70" t="e">
        <f>VLOOKUP(E84,'Répartition salles'!$C:$R,6,FALSE)</f>
        <v>#N/A</v>
      </c>
      <c r="AH84" s="69" t="e">
        <f t="shared" si="459"/>
        <v>#N/A</v>
      </c>
      <c r="AI84" s="69" t="e">
        <f t="shared" si="460"/>
        <v>#N/A</v>
      </c>
      <c r="AJ84" s="69" t="e">
        <f t="shared" si="461"/>
        <v>#N/A</v>
      </c>
      <c r="AK84" s="69" t="e">
        <f t="shared" si="462"/>
        <v>#N/A</v>
      </c>
      <c r="AL84" s="70" t="e">
        <f>VLOOKUP(E84,'Répartition salles'!$C:$R,7,FALSE)</f>
        <v>#N/A</v>
      </c>
      <c r="AM84" s="69" t="e">
        <f t="shared" si="463"/>
        <v>#N/A</v>
      </c>
      <c r="AN84" s="69" t="e">
        <f t="shared" si="464"/>
        <v>#N/A</v>
      </c>
      <c r="AO84" s="69" t="e">
        <f t="shared" si="465"/>
        <v>#N/A</v>
      </c>
      <c r="AP84" s="69" t="e">
        <f t="shared" si="466"/>
        <v>#N/A</v>
      </c>
      <c r="AQ84" s="70" t="e">
        <f>VLOOKUP(E84,'Répartition salles'!$C:$R,8,FALSE)</f>
        <v>#N/A</v>
      </c>
      <c r="AR84" s="69" t="e">
        <f t="shared" si="467"/>
        <v>#N/A</v>
      </c>
      <c r="AS84" s="69" t="e">
        <f t="shared" si="468"/>
        <v>#N/A</v>
      </c>
      <c r="AT84" s="69" t="e">
        <f t="shared" si="469"/>
        <v>#N/A</v>
      </c>
      <c r="AU84" s="69" t="e">
        <f t="shared" si="470"/>
        <v>#N/A</v>
      </c>
      <c r="AV84" s="70" t="e">
        <f>VLOOKUP(E84,'Répartition salles'!$C:$R,9,FALSE)</f>
        <v>#N/A</v>
      </c>
      <c r="AW84" s="69" t="e">
        <f t="shared" si="471"/>
        <v>#N/A</v>
      </c>
      <c r="AX84" s="69" t="e">
        <f t="shared" si="472"/>
        <v>#N/A</v>
      </c>
      <c r="AY84" s="69" t="e">
        <f t="shared" si="473"/>
        <v>#N/A</v>
      </c>
      <c r="AZ84" s="69" t="e">
        <f t="shared" si="474"/>
        <v>#N/A</v>
      </c>
      <c r="BA84" s="70" t="e">
        <f>VLOOKUP(E84,'Répartition salles'!$C:$R,10,FALSE)</f>
        <v>#N/A</v>
      </c>
      <c r="BB84" s="69" t="e">
        <f t="shared" si="475"/>
        <v>#N/A</v>
      </c>
      <c r="BC84" s="69" t="e">
        <f t="shared" si="476"/>
        <v>#N/A</v>
      </c>
      <c r="BD84" s="69" t="e">
        <f t="shared" si="477"/>
        <v>#N/A</v>
      </c>
      <c r="BE84" s="69" t="e">
        <f t="shared" si="478"/>
        <v>#N/A</v>
      </c>
      <c r="BF84" s="70" t="e">
        <f>VLOOKUP(E84,'Répartition salles'!$C:$R,11,FALSE)</f>
        <v>#N/A</v>
      </c>
      <c r="BG84" s="69" t="e">
        <f t="shared" si="479"/>
        <v>#N/A</v>
      </c>
      <c r="BH84" s="69" t="e">
        <f t="shared" si="480"/>
        <v>#N/A</v>
      </c>
      <c r="BI84" s="69" t="e">
        <f t="shared" si="481"/>
        <v>#N/A</v>
      </c>
      <c r="BJ84" s="69" t="e">
        <f t="shared" si="482"/>
        <v>#N/A</v>
      </c>
      <c r="BK84" s="70" t="e">
        <f>VLOOKUP(E84,'Répartition salles'!$C:$R,12,FALSE)</f>
        <v>#N/A</v>
      </c>
      <c r="BL84" s="69" t="e">
        <f t="shared" si="483"/>
        <v>#N/A</v>
      </c>
      <c r="BM84" s="69" t="e">
        <f t="shared" si="484"/>
        <v>#N/A</v>
      </c>
      <c r="BN84" s="69" t="e">
        <f t="shared" si="485"/>
        <v>#N/A</v>
      </c>
      <c r="BO84" s="69" t="e">
        <f t="shared" si="486"/>
        <v>#N/A</v>
      </c>
      <c r="BP84" s="70" t="e">
        <f>VLOOKUP(E84,'Répartition salles'!$C:$R,13,FALSE)</f>
        <v>#N/A</v>
      </c>
      <c r="BQ84" s="69" t="e">
        <f t="shared" si="487"/>
        <v>#N/A</v>
      </c>
      <c r="BR84" s="69" t="e">
        <f t="shared" si="488"/>
        <v>#N/A</v>
      </c>
      <c r="BS84" s="69" t="e">
        <f t="shared" si="489"/>
        <v>#N/A</v>
      </c>
      <c r="BT84" s="69" t="e">
        <f t="shared" si="490"/>
        <v>#N/A</v>
      </c>
      <c r="BU84" s="70" t="e">
        <f>VLOOKUP(E84,'Répartition salles'!$C:$R,14,FALSE)</f>
        <v>#N/A</v>
      </c>
      <c r="BV84" s="69" t="e">
        <f t="shared" si="491"/>
        <v>#N/A</v>
      </c>
      <c r="BW84" s="69" t="e">
        <f t="shared" si="492"/>
        <v>#N/A</v>
      </c>
      <c r="BX84" s="69" t="e">
        <f t="shared" si="493"/>
        <v>#N/A</v>
      </c>
      <c r="BY84" s="69" t="e">
        <f t="shared" si="494"/>
        <v>#N/A</v>
      </c>
      <c r="BZ84" s="70" t="e">
        <f>VLOOKUP(E84,'Répartition salles'!$C:$R,15,FALSE)</f>
        <v>#N/A</v>
      </c>
      <c r="CA84" s="69" t="e">
        <f t="shared" si="495"/>
        <v>#N/A</v>
      </c>
      <c r="CB84" s="69" t="e">
        <f t="shared" si="496"/>
        <v>#N/A</v>
      </c>
      <c r="CC84" s="69" t="e">
        <f t="shared" si="497"/>
        <v>#N/A</v>
      </c>
      <c r="CD84" s="69" t="e">
        <f t="shared" si="498"/>
        <v>#N/A</v>
      </c>
      <c r="CE84" s="70" t="e">
        <f>VLOOKUP(E84,'Répartition salles'!$C:$R,16,FALSE)</f>
        <v>#N/A</v>
      </c>
      <c r="CF84" s="69" t="e">
        <f t="shared" si="499"/>
        <v>#N/A</v>
      </c>
      <c r="CG84" s="69" t="e">
        <f t="shared" si="500"/>
        <v>#N/A</v>
      </c>
      <c r="CH84" s="69" t="e">
        <f t="shared" si="501"/>
        <v>#N/A</v>
      </c>
      <c r="CI84" s="69" t="e">
        <f t="shared" si="502"/>
        <v>#N/A</v>
      </c>
      <c r="CJ84" s="126" t="str">
        <f t="shared" si="503"/>
        <v>ACT</v>
      </c>
    </row>
    <row r="85" spans="1:88">
      <c r="A85" s="116">
        <v>2077332</v>
      </c>
      <c r="B85" s="116">
        <v>3478984</v>
      </c>
      <c r="C85" s="116" t="s">
        <v>46</v>
      </c>
      <c r="D85" s="117" t="s">
        <v>47</v>
      </c>
      <c r="E85" s="111" t="s">
        <v>48</v>
      </c>
      <c r="F85" s="112" t="s">
        <v>16</v>
      </c>
      <c r="G85" s="113">
        <v>0.33333333333333331</v>
      </c>
      <c r="H85" s="113">
        <v>0.99930555555555556</v>
      </c>
      <c r="I85" s="114">
        <v>41296</v>
      </c>
      <c r="J85" s="116" t="s">
        <v>8</v>
      </c>
      <c r="K85" s="116" t="s">
        <v>9</v>
      </c>
      <c r="L85" s="118" t="s">
        <v>612</v>
      </c>
      <c r="N85" s="42" t="str">
        <f t="shared" si="441"/>
        <v>AM</v>
      </c>
      <c r="O85" s="42" t="str">
        <f t="shared" si="442"/>
        <v>PM</v>
      </c>
      <c r="P85" s="42" t="str">
        <f t="shared" si="443"/>
        <v>EVENING</v>
      </c>
      <c r="Q85" s="42" t="str">
        <f t="shared" si="444"/>
        <v>NIGHT</v>
      </c>
      <c r="R85" s="42" t="str">
        <f t="shared" si="445"/>
        <v>dimanche</v>
      </c>
      <c r="S85" s="42">
        <f t="shared" si="446"/>
        <v>22</v>
      </c>
      <c r="T85" s="42">
        <f t="shared" si="447"/>
        <v>1</v>
      </c>
      <c r="U85" s="42" t="str">
        <f t="shared" si="448"/>
        <v>weekend</v>
      </c>
      <c r="V85" s="43" t="str">
        <f t="shared" si="449"/>
        <v>weekend - Le Bar des Arts (0)</v>
      </c>
      <c r="W85" s="43" t="str">
        <f t="shared" si="450"/>
        <v>1 - weekend - Le Bar des Arts (0) - AM</v>
      </c>
      <c r="X85" s="43" t="str">
        <f t="shared" si="451"/>
        <v>1 - weekend - Le Bar des Arts (0) - PM</v>
      </c>
      <c r="Y85" s="43" t="str">
        <f t="shared" si="452"/>
        <v>1 - weekend - Le Bar des Arts (0) - EVENING</v>
      </c>
      <c r="Z85" s="43" t="str">
        <f t="shared" si="453"/>
        <v>1 - weekend - Le Bar des Arts (0) - NIGHT</v>
      </c>
      <c r="AA85" s="43" t="str">
        <f t="shared" si="454"/>
        <v>41296 - Le Bar des Arts (0) - AM</v>
      </c>
      <c r="AB85" s="43" t="str">
        <f t="shared" si="455"/>
        <v>41296 - Le Bar des Arts (0) - PM</v>
      </c>
      <c r="AC85" s="43" t="str">
        <f t="shared" si="456"/>
        <v>41296 - Le Bar des Arts (0) - EVENING</v>
      </c>
      <c r="AD85" s="43" t="str">
        <f t="shared" si="457"/>
        <v>41296 - Le Bar des Arts (0) - NIGHT</v>
      </c>
      <c r="AE85" s="42" t="str">
        <f t="shared" si="458"/>
        <v>ACT</v>
      </c>
      <c r="AF85" s="11"/>
      <c r="AG85" s="70" t="str">
        <f>VLOOKUP(E85,'Répartition salles'!$C:$R,6,FALSE)</f>
        <v>Le Bar des Arts</v>
      </c>
      <c r="AH85" s="69" t="str">
        <f t="shared" si="459"/>
        <v>41296 - Le Bar des Arts - AM</v>
      </c>
      <c r="AI85" s="69" t="str">
        <f t="shared" si="460"/>
        <v>41296 - Le Bar des Arts - PM</v>
      </c>
      <c r="AJ85" s="69" t="str">
        <f t="shared" si="461"/>
        <v>41296 - Le Bar des Arts - EVENING</v>
      </c>
      <c r="AK85" s="69" t="str">
        <f t="shared" si="462"/>
        <v>41296 - Le Bar des Arts - NIGHT</v>
      </c>
      <c r="AL85" s="70">
        <f>VLOOKUP(E85,'Répartition salles'!$C:$R,7,FALSE)</f>
        <v>0</v>
      </c>
      <c r="AM85" s="69" t="str">
        <f t="shared" si="463"/>
        <v>41296 - 0 - AM</v>
      </c>
      <c r="AN85" s="69" t="str">
        <f t="shared" si="464"/>
        <v>41296 - 0 - PM</v>
      </c>
      <c r="AO85" s="69" t="str">
        <f t="shared" si="465"/>
        <v>41296 - 0 - EVENING</v>
      </c>
      <c r="AP85" s="69" t="str">
        <f t="shared" si="466"/>
        <v>41296 - 0 - NIGHT</v>
      </c>
      <c r="AQ85" s="70">
        <f>VLOOKUP(E85,'Répartition salles'!$C:$R,8,FALSE)</f>
        <v>0</v>
      </c>
      <c r="AR85" s="69" t="str">
        <f t="shared" si="467"/>
        <v>41296 - 0 - AM</v>
      </c>
      <c r="AS85" s="69" t="str">
        <f t="shared" si="468"/>
        <v>41296 - 0 - PM</v>
      </c>
      <c r="AT85" s="69" t="str">
        <f t="shared" si="469"/>
        <v>41296 - 0 - EVENING</v>
      </c>
      <c r="AU85" s="69" t="str">
        <f t="shared" si="470"/>
        <v>41296 - 0 - NIGHT</v>
      </c>
      <c r="AV85" s="70">
        <f>VLOOKUP(E85,'Répartition salles'!$C:$R,9,FALSE)</f>
        <v>0</v>
      </c>
      <c r="AW85" s="69" t="str">
        <f t="shared" si="471"/>
        <v>41296 - 0 - AM</v>
      </c>
      <c r="AX85" s="69" t="str">
        <f t="shared" si="472"/>
        <v>41296 - 0 - PM</v>
      </c>
      <c r="AY85" s="69" t="str">
        <f t="shared" si="473"/>
        <v>41296 - 0 - EVENING</v>
      </c>
      <c r="AZ85" s="69" t="str">
        <f t="shared" si="474"/>
        <v>41296 - 0 - NIGHT</v>
      </c>
      <c r="BA85" s="70">
        <f>VLOOKUP(E85,'Répartition salles'!$C:$R,10,FALSE)</f>
        <v>0</v>
      </c>
      <c r="BB85" s="69" t="str">
        <f t="shared" si="475"/>
        <v>41296 - 0 - AM</v>
      </c>
      <c r="BC85" s="69" t="str">
        <f t="shared" si="476"/>
        <v>41296 - 0 - PM</v>
      </c>
      <c r="BD85" s="69" t="str">
        <f t="shared" si="477"/>
        <v>41296 - 0 - EVENING</v>
      </c>
      <c r="BE85" s="69" t="str">
        <f t="shared" si="478"/>
        <v>41296 - 0 - NIGHT</v>
      </c>
      <c r="BF85" s="70">
        <f>VLOOKUP(E85,'Répartition salles'!$C:$R,11,FALSE)</f>
        <v>0</v>
      </c>
      <c r="BG85" s="69" t="str">
        <f t="shared" si="479"/>
        <v>41296 - 0 - AM</v>
      </c>
      <c r="BH85" s="69" t="str">
        <f t="shared" si="480"/>
        <v>41296 - 0 - PM</v>
      </c>
      <c r="BI85" s="69" t="str">
        <f t="shared" si="481"/>
        <v>41296 - 0 - EVENING</v>
      </c>
      <c r="BJ85" s="69" t="str">
        <f t="shared" si="482"/>
        <v>41296 - 0 - NIGHT</v>
      </c>
      <c r="BK85" s="70">
        <f>VLOOKUP(E85,'Répartition salles'!$C:$R,12,FALSE)</f>
        <v>0</v>
      </c>
      <c r="BL85" s="69" t="str">
        <f t="shared" si="483"/>
        <v>41296 - 0 - AM</v>
      </c>
      <c r="BM85" s="69" t="str">
        <f t="shared" si="484"/>
        <v>41296 - 0 - PM</v>
      </c>
      <c r="BN85" s="69" t="str">
        <f t="shared" si="485"/>
        <v>41296 - 0 - EVENING</v>
      </c>
      <c r="BO85" s="69" t="str">
        <f t="shared" si="486"/>
        <v>41296 - 0 - NIGHT</v>
      </c>
      <c r="BP85" s="70">
        <f>VLOOKUP(E85,'Répartition salles'!$C:$R,13,FALSE)</f>
        <v>0</v>
      </c>
      <c r="BQ85" s="69" t="str">
        <f t="shared" si="487"/>
        <v>41296 - 0 - AM</v>
      </c>
      <c r="BR85" s="69" t="str">
        <f t="shared" si="488"/>
        <v>41296 - 0 - PM</v>
      </c>
      <c r="BS85" s="69" t="str">
        <f t="shared" si="489"/>
        <v>41296 - 0 - EVENING</v>
      </c>
      <c r="BT85" s="69" t="str">
        <f t="shared" si="490"/>
        <v>41296 - 0 - NIGHT</v>
      </c>
      <c r="BU85" s="70">
        <f>VLOOKUP(E85,'Répartition salles'!$C:$R,14,FALSE)</f>
        <v>0</v>
      </c>
      <c r="BV85" s="69" t="str">
        <f t="shared" si="491"/>
        <v>41296 - 0 - AM</v>
      </c>
      <c r="BW85" s="69" t="str">
        <f t="shared" si="492"/>
        <v>41296 - 0 - PM</v>
      </c>
      <c r="BX85" s="69" t="str">
        <f t="shared" si="493"/>
        <v>41296 - 0 - EVENING</v>
      </c>
      <c r="BY85" s="69" t="str">
        <f t="shared" si="494"/>
        <v>41296 - 0 - NIGHT</v>
      </c>
      <c r="BZ85" s="70">
        <f>VLOOKUP(E85,'Répartition salles'!$C:$R,15,FALSE)</f>
        <v>0</v>
      </c>
      <c r="CA85" s="69" t="str">
        <f t="shared" si="495"/>
        <v>41296 - 0 - AM</v>
      </c>
      <c r="CB85" s="69" t="str">
        <f t="shared" si="496"/>
        <v>41296 - 0 - PM</v>
      </c>
      <c r="CC85" s="69" t="str">
        <f t="shared" si="497"/>
        <v>41296 - 0 - EVENING</v>
      </c>
      <c r="CD85" s="69" t="str">
        <f t="shared" si="498"/>
        <v>41296 - 0 - NIGHT</v>
      </c>
      <c r="CE85" s="70">
        <f>VLOOKUP(E85,'Répartition salles'!$C:$R,16,FALSE)</f>
        <v>0</v>
      </c>
      <c r="CF85" s="69" t="str">
        <f t="shared" si="499"/>
        <v>41296 - 0 - AM</v>
      </c>
      <c r="CG85" s="69" t="str">
        <f t="shared" si="500"/>
        <v>41296 - 0 - PM</v>
      </c>
      <c r="CH85" s="69" t="str">
        <f t="shared" si="501"/>
        <v>41296 - 0 - EVENING</v>
      </c>
      <c r="CI85" s="69" t="str">
        <f t="shared" si="502"/>
        <v>41296 - 0 - NIGHT</v>
      </c>
      <c r="CJ85" s="126" t="str">
        <f t="shared" si="503"/>
        <v>ACT</v>
      </c>
    </row>
    <row r="86" spans="1:88">
      <c r="A86" s="116">
        <v>2077332</v>
      </c>
      <c r="B86" s="116">
        <v>3071729</v>
      </c>
      <c r="C86" s="116" t="s">
        <v>106</v>
      </c>
      <c r="D86" s="117" t="s">
        <v>132</v>
      </c>
      <c r="E86" s="137" t="s">
        <v>53</v>
      </c>
      <c r="F86" s="112" t="s">
        <v>16</v>
      </c>
      <c r="G86" s="113"/>
      <c r="H86" s="113"/>
      <c r="I86" s="114">
        <v>41296</v>
      </c>
      <c r="J86" s="116" t="s">
        <v>8</v>
      </c>
      <c r="K86" s="116" t="s">
        <v>9</v>
      </c>
      <c r="L86" s="118" t="s">
        <v>612</v>
      </c>
      <c r="N86" s="42" t="str">
        <f t="shared" si="441"/>
        <v/>
      </c>
      <c r="O86" s="42" t="str">
        <f t="shared" si="442"/>
        <v/>
      </c>
      <c r="P86" s="42" t="str">
        <f t="shared" si="443"/>
        <v/>
      </c>
      <c r="Q86" s="42" t="str">
        <f t="shared" si="444"/>
        <v/>
      </c>
      <c r="R86" s="42" t="str">
        <f t="shared" si="445"/>
        <v>dimanche</v>
      </c>
      <c r="S86" s="42">
        <f t="shared" si="446"/>
        <v>22</v>
      </c>
      <c r="T86" s="42">
        <f t="shared" si="447"/>
        <v>1</v>
      </c>
      <c r="U86" s="42" t="str">
        <f t="shared" si="448"/>
        <v>weekend</v>
      </c>
      <c r="V86" s="43" t="str">
        <f t="shared" si="449"/>
        <v>weekend - La Seine (0)</v>
      </c>
      <c r="W86" s="43" t="str">
        <f t="shared" si="450"/>
        <v xml:space="preserve">1 - weekend - La Seine (0) - </v>
      </c>
      <c r="X86" s="43" t="str">
        <f t="shared" si="451"/>
        <v xml:space="preserve">1 - weekend - La Seine (0) - </v>
      </c>
      <c r="Y86" s="43" t="str">
        <f t="shared" si="452"/>
        <v xml:space="preserve">1 - weekend - La Seine (0) - </v>
      </c>
      <c r="Z86" s="43" t="str">
        <f t="shared" si="453"/>
        <v xml:space="preserve">1 - weekend - La Seine (0) - </v>
      </c>
      <c r="AA86" s="43" t="str">
        <f t="shared" si="454"/>
        <v xml:space="preserve">41296 - La Seine (0) - </v>
      </c>
      <c r="AB86" s="43" t="str">
        <f t="shared" si="455"/>
        <v xml:space="preserve">41296 - La Seine (0) - </v>
      </c>
      <c r="AC86" s="43" t="str">
        <f t="shared" si="456"/>
        <v xml:space="preserve">41296 - La Seine (0) - </v>
      </c>
      <c r="AD86" s="43" t="str">
        <f t="shared" si="457"/>
        <v xml:space="preserve">41296 - La Seine (0) - </v>
      </c>
      <c r="AE86" s="42" t="str">
        <f t="shared" si="458"/>
        <v>ACT</v>
      </c>
      <c r="AF86" s="11"/>
      <c r="AG86" s="70" t="str">
        <f>VLOOKUP(E86,'Répartition salles'!$C:$R,6,FALSE)</f>
        <v>Seine A</v>
      </c>
      <c r="AH86" s="69" t="str">
        <f t="shared" si="459"/>
        <v xml:space="preserve">41296 - Seine A - </v>
      </c>
      <c r="AI86" s="69" t="str">
        <f t="shared" si="460"/>
        <v xml:space="preserve">41296 - Seine A - </v>
      </c>
      <c r="AJ86" s="69" t="str">
        <f t="shared" si="461"/>
        <v xml:space="preserve">41296 - Seine A - </v>
      </c>
      <c r="AK86" s="69" t="str">
        <f t="shared" si="462"/>
        <v xml:space="preserve">41296 - Seine A - </v>
      </c>
      <c r="AL86" s="70" t="str">
        <f>VLOOKUP(E86,'Répartition salles'!$C:$R,7,FALSE)</f>
        <v>Seine B</v>
      </c>
      <c r="AM86" s="69" t="str">
        <f t="shared" si="463"/>
        <v xml:space="preserve">41296 - Seine B - </v>
      </c>
      <c r="AN86" s="69" t="str">
        <f t="shared" si="464"/>
        <v xml:space="preserve">41296 - Seine B - </v>
      </c>
      <c r="AO86" s="69" t="str">
        <f t="shared" si="465"/>
        <v xml:space="preserve">41296 - Seine B - </v>
      </c>
      <c r="AP86" s="69" t="str">
        <f t="shared" si="466"/>
        <v xml:space="preserve">41296 - Seine B - </v>
      </c>
      <c r="AQ86" s="70" t="str">
        <f>VLOOKUP(E86,'Répartition salles'!$C:$R,8,FALSE)</f>
        <v>Seine C</v>
      </c>
      <c r="AR86" s="69" t="str">
        <f t="shared" si="467"/>
        <v xml:space="preserve">41296 - Seine C - </v>
      </c>
      <c r="AS86" s="69" t="str">
        <f t="shared" si="468"/>
        <v xml:space="preserve">41296 - Seine C - </v>
      </c>
      <c r="AT86" s="69" t="str">
        <f t="shared" si="469"/>
        <v xml:space="preserve">41296 - Seine C - </v>
      </c>
      <c r="AU86" s="69" t="str">
        <f t="shared" si="470"/>
        <v xml:space="preserve">41296 - Seine C - </v>
      </c>
      <c r="AV86" s="70">
        <f>VLOOKUP(E86,'Répartition salles'!$C:$R,9,FALSE)</f>
        <v>0</v>
      </c>
      <c r="AW86" s="69" t="str">
        <f t="shared" si="471"/>
        <v xml:space="preserve">41296 - 0 - </v>
      </c>
      <c r="AX86" s="69" t="str">
        <f t="shared" si="472"/>
        <v xml:space="preserve">41296 - 0 - </v>
      </c>
      <c r="AY86" s="69" t="str">
        <f t="shared" si="473"/>
        <v xml:space="preserve">41296 - 0 - </v>
      </c>
      <c r="AZ86" s="69" t="str">
        <f t="shared" si="474"/>
        <v xml:space="preserve">41296 - 0 - </v>
      </c>
      <c r="BA86" s="70">
        <f>VLOOKUP(E86,'Répartition salles'!$C:$R,10,FALSE)</f>
        <v>0</v>
      </c>
      <c r="BB86" s="69" t="str">
        <f t="shared" si="475"/>
        <v xml:space="preserve">41296 - 0 - </v>
      </c>
      <c r="BC86" s="69" t="str">
        <f t="shared" si="476"/>
        <v xml:space="preserve">41296 - 0 - </v>
      </c>
      <c r="BD86" s="69" t="str">
        <f t="shared" si="477"/>
        <v xml:space="preserve">41296 - 0 - </v>
      </c>
      <c r="BE86" s="69" t="str">
        <f t="shared" si="478"/>
        <v xml:space="preserve">41296 - 0 - </v>
      </c>
      <c r="BF86" s="70">
        <f>VLOOKUP(E86,'Répartition salles'!$C:$R,11,FALSE)</f>
        <v>0</v>
      </c>
      <c r="BG86" s="69" t="str">
        <f t="shared" si="479"/>
        <v xml:space="preserve">41296 - 0 - </v>
      </c>
      <c r="BH86" s="69" t="str">
        <f t="shared" si="480"/>
        <v xml:space="preserve">41296 - 0 - </v>
      </c>
      <c r="BI86" s="69" t="str">
        <f t="shared" si="481"/>
        <v xml:space="preserve">41296 - 0 - </v>
      </c>
      <c r="BJ86" s="69" t="str">
        <f t="shared" si="482"/>
        <v xml:space="preserve">41296 - 0 - </v>
      </c>
      <c r="BK86" s="70">
        <f>VLOOKUP(E86,'Répartition salles'!$C:$R,12,FALSE)</f>
        <v>0</v>
      </c>
      <c r="BL86" s="69" t="str">
        <f t="shared" si="483"/>
        <v xml:space="preserve">41296 - 0 - </v>
      </c>
      <c r="BM86" s="69" t="str">
        <f t="shared" si="484"/>
        <v xml:space="preserve">41296 - 0 - </v>
      </c>
      <c r="BN86" s="69" t="str">
        <f t="shared" si="485"/>
        <v xml:space="preserve">41296 - 0 - </v>
      </c>
      <c r="BO86" s="69" t="str">
        <f t="shared" si="486"/>
        <v xml:space="preserve">41296 - 0 - </v>
      </c>
      <c r="BP86" s="70">
        <f>VLOOKUP(E86,'Répartition salles'!$C:$R,13,FALSE)</f>
        <v>0</v>
      </c>
      <c r="BQ86" s="69" t="str">
        <f t="shared" si="487"/>
        <v xml:space="preserve">41296 - 0 - </v>
      </c>
      <c r="BR86" s="69" t="str">
        <f t="shared" si="488"/>
        <v xml:space="preserve">41296 - 0 - </v>
      </c>
      <c r="BS86" s="69" t="str">
        <f t="shared" si="489"/>
        <v xml:space="preserve">41296 - 0 - </v>
      </c>
      <c r="BT86" s="69" t="str">
        <f t="shared" si="490"/>
        <v xml:space="preserve">41296 - 0 - </v>
      </c>
      <c r="BU86" s="70">
        <f>VLOOKUP(E86,'Répartition salles'!$C:$R,14,FALSE)</f>
        <v>0</v>
      </c>
      <c r="BV86" s="69" t="str">
        <f t="shared" si="491"/>
        <v xml:space="preserve">41296 - 0 - </v>
      </c>
      <c r="BW86" s="69" t="str">
        <f t="shared" si="492"/>
        <v xml:space="preserve">41296 - 0 - </v>
      </c>
      <c r="BX86" s="69" t="str">
        <f t="shared" si="493"/>
        <v xml:space="preserve">41296 - 0 - </v>
      </c>
      <c r="BY86" s="69" t="str">
        <f t="shared" si="494"/>
        <v xml:space="preserve">41296 - 0 - </v>
      </c>
      <c r="BZ86" s="70">
        <f>VLOOKUP(E86,'Répartition salles'!$C:$R,15,FALSE)</f>
        <v>0</v>
      </c>
      <c r="CA86" s="69" t="str">
        <f t="shared" si="495"/>
        <v xml:space="preserve">41296 - 0 - </v>
      </c>
      <c r="CB86" s="69" t="str">
        <f t="shared" si="496"/>
        <v xml:space="preserve">41296 - 0 - </v>
      </c>
      <c r="CC86" s="69" t="str">
        <f t="shared" si="497"/>
        <v xml:space="preserve">41296 - 0 - </v>
      </c>
      <c r="CD86" s="69" t="str">
        <f t="shared" si="498"/>
        <v xml:space="preserve">41296 - 0 - </v>
      </c>
      <c r="CE86" s="70">
        <f>VLOOKUP(E86,'Répartition salles'!$C:$R,16,FALSE)</f>
        <v>0</v>
      </c>
      <c r="CF86" s="69" t="str">
        <f t="shared" si="499"/>
        <v xml:space="preserve">41296 - 0 - </v>
      </c>
      <c r="CG86" s="69" t="str">
        <f t="shared" si="500"/>
        <v xml:space="preserve">41296 - 0 - </v>
      </c>
      <c r="CH86" s="69" t="str">
        <f t="shared" si="501"/>
        <v xml:space="preserve">41296 - 0 - </v>
      </c>
      <c r="CI86" s="69" t="str">
        <f t="shared" si="502"/>
        <v xml:space="preserve">41296 - 0 - </v>
      </c>
      <c r="CJ86" s="126" t="str">
        <f t="shared" si="503"/>
        <v>ACT</v>
      </c>
    </row>
    <row r="87" spans="1:88">
      <c r="A87" s="116">
        <v>2077332</v>
      </c>
      <c r="B87" s="116">
        <v>3283456</v>
      </c>
      <c r="C87" s="116" t="s">
        <v>18</v>
      </c>
      <c r="D87" s="117" t="s">
        <v>125</v>
      </c>
      <c r="E87" s="137" t="s">
        <v>53</v>
      </c>
      <c r="F87" s="112" t="s">
        <v>16</v>
      </c>
      <c r="G87" s="113"/>
      <c r="H87" s="113"/>
      <c r="I87" s="114">
        <v>41296</v>
      </c>
      <c r="J87" s="116" t="s">
        <v>8</v>
      </c>
      <c r="K87" s="116" t="s">
        <v>9</v>
      </c>
      <c r="L87" s="118" t="s">
        <v>612</v>
      </c>
      <c r="N87" s="42" t="str">
        <f t="shared" si="441"/>
        <v/>
      </c>
      <c r="O87" s="42" t="str">
        <f t="shared" si="442"/>
        <v/>
      </c>
      <c r="P87" s="42" t="str">
        <f t="shared" si="443"/>
        <v/>
      </c>
      <c r="Q87" s="42" t="str">
        <f t="shared" si="444"/>
        <v/>
      </c>
      <c r="R87" s="42" t="str">
        <f t="shared" si="445"/>
        <v>dimanche</v>
      </c>
      <c r="S87" s="42">
        <f t="shared" si="446"/>
        <v>22</v>
      </c>
      <c r="T87" s="42">
        <f t="shared" si="447"/>
        <v>1</v>
      </c>
      <c r="U87" s="42" t="str">
        <f t="shared" si="448"/>
        <v>weekend</v>
      </c>
      <c r="V87" s="43" t="str">
        <f t="shared" si="449"/>
        <v>weekend - La Seine (0)</v>
      </c>
      <c r="W87" s="43" t="str">
        <f t="shared" si="450"/>
        <v xml:space="preserve">1 - weekend - La Seine (0) - </v>
      </c>
      <c r="X87" s="43" t="str">
        <f t="shared" si="451"/>
        <v xml:space="preserve">1 - weekend - La Seine (0) - </v>
      </c>
      <c r="Y87" s="43" t="str">
        <f t="shared" si="452"/>
        <v xml:space="preserve">1 - weekend - La Seine (0) - </v>
      </c>
      <c r="Z87" s="43" t="str">
        <f t="shared" si="453"/>
        <v xml:space="preserve">1 - weekend - La Seine (0) - </v>
      </c>
      <c r="AA87" s="43" t="str">
        <f t="shared" si="454"/>
        <v xml:space="preserve">41296 - La Seine (0) - </v>
      </c>
      <c r="AB87" s="43" t="str">
        <f t="shared" si="455"/>
        <v xml:space="preserve">41296 - La Seine (0) - </v>
      </c>
      <c r="AC87" s="43" t="str">
        <f t="shared" si="456"/>
        <v xml:space="preserve">41296 - La Seine (0) - </v>
      </c>
      <c r="AD87" s="43" t="str">
        <f t="shared" si="457"/>
        <v xml:space="preserve">41296 - La Seine (0) - </v>
      </c>
      <c r="AE87" s="42" t="str">
        <f t="shared" si="458"/>
        <v>ACT</v>
      </c>
      <c r="AF87" s="11"/>
      <c r="AG87" s="70" t="str">
        <f>VLOOKUP(E87,'Répartition salles'!$C:$R,6,FALSE)</f>
        <v>Seine A</v>
      </c>
      <c r="AH87" s="69" t="str">
        <f t="shared" si="459"/>
        <v xml:space="preserve">41296 - Seine A - </v>
      </c>
      <c r="AI87" s="69" t="str">
        <f t="shared" si="460"/>
        <v xml:space="preserve">41296 - Seine A - </v>
      </c>
      <c r="AJ87" s="69" t="str">
        <f t="shared" si="461"/>
        <v xml:space="preserve">41296 - Seine A - </v>
      </c>
      <c r="AK87" s="69" t="str">
        <f t="shared" si="462"/>
        <v xml:space="preserve">41296 - Seine A - </v>
      </c>
      <c r="AL87" s="70" t="str">
        <f>VLOOKUP(E87,'Répartition salles'!$C:$R,7,FALSE)</f>
        <v>Seine B</v>
      </c>
      <c r="AM87" s="69" t="str">
        <f t="shared" si="463"/>
        <v xml:space="preserve">41296 - Seine B - </v>
      </c>
      <c r="AN87" s="69" t="str">
        <f t="shared" si="464"/>
        <v xml:space="preserve">41296 - Seine B - </v>
      </c>
      <c r="AO87" s="69" t="str">
        <f t="shared" si="465"/>
        <v xml:space="preserve">41296 - Seine B - </v>
      </c>
      <c r="AP87" s="69" t="str">
        <f t="shared" si="466"/>
        <v xml:space="preserve">41296 - Seine B - </v>
      </c>
      <c r="AQ87" s="70" t="str">
        <f>VLOOKUP(E87,'Répartition salles'!$C:$R,8,FALSE)</f>
        <v>Seine C</v>
      </c>
      <c r="AR87" s="69" t="str">
        <f t="shared" si="467"/>
        <v xml:space="preserve">41296 - Seine C - </v>
      </c>
      <c r="AS87" s="69" t="str">
        <f t="shared" si="468"/>
        <v xml:space="preserve">41296 - Seine C - </v>
      </c>
      <c r="AT87" s="69" t="str">
        <f t="shared" si="469"/>
        <v xml:space="preserve">41296 - Seine C - </v>
      </c>
      <c r="AU87" s="69" t="str">
        <f t="shared" si="470"/>
        <v xml:space="preserve">41296 - Seine C - </v>
      </c>
      <c r="AV87" s="70">
        <f>VLOOKUP(E87,'Répartition salles'!$C:$R,9,FALSE)</f>
        <v>0</v>
      </c>
      <c r="AW87" s="69" t="str">
        <f t="shared" si="471"/>
        <v xml:space="preserve">41296 - 0 - </v>
      </c>
      <c r="AX87" s="69" t="str">
        <f t="shared" si="472"/>
        <v xml:space="preserve">41296 - 0 - </v>
      </c>
      <c r="AY87" s="69" t="str">
        <f t="shared" si="473"/>
        <v xml:space="preserve">41296 - 0 - </v>
      </c>
      <c r="AZ87" s="69" t="str">
        <f t="shared" si="474"/>
        <v xml:space="preserve">41296 - 0 - </v>
      </c>
      <c r="BA87" s="70">
        <f>VLOOKUP(E87,'Répartition salles'!$C:$R,10,FALSE)</f>
        <v>0</v>
      </c>
      <c r="BB87" s="69" t="str">
        <f t="shared" si="475"/>
        <v xml:space="preserve">41296 - 0 - </v>
      </c>
      <c r="BC87" s="69" t="str">
        <f t="shared" si="476"/>
        <v xml:space="preserve">41296 - 0 - </v>
      </c>
      <c r="BD87" s="69" t="str">
        <f t="shared" si="477"/>
        <v xml:space="preserve">41296 - 0 - </v>
      </c>
      <c r="BE87" s="69" t="str">
        <f t="shared" si="478"/>
        <v xml:space="preserve">41296 - 0 - </v>
      </c>
      <c r="BF87" s="70">
        <f>VLOOKUP(E87,'Répartition salles'!$C:$R,11,FALSE)</f>
        <v>0</v>
      </c>
      <c r="BG87" s="69" t="str">
        <f t="shared" si="479"/>
        <v xml:space="preserve">41296 - 0 - </v>
      </c>
      <c r="BH87" s="69" t="str">
        <f t="shared" si="480"/>
        <v xml:space="preserve">41296 - 0 - </v>
      </c>
      <c r="BI87" s="69" t="str">
        <f t="shared" si="481"/>
        <v xml:space="preserve">41296 - 0 - </v>
      </c>
      <c r="BJ87" s="69" t="str">
        <f t="shared" si="482"/>
        <v xml:space="preserve">41296 - 0 - </v>
      </c>
      <c r="BK87" s="70">
        <f>VLOOKUP(E87,'Répartition salles'!$C:$R,12,FALSE)</f>
        <v>0</v>
      </c>
      <c r="BL87" s="69" t="str">
        <f t="shared" si="483"/>
        <v xml:space="preserve">41296 - 0 - </v>
      </c>
      <c r="BM87" s="69" t="str">
        <f t="shared" si="484"/>
        <v xml:space="preserve">41296 - 0 - </v>
      </c>
      <c r="BN87" s="69" t="str">
        <f t="shared" si="485"/>
        <v xml:space="preserve">41296 - 0 - </v>
      </c>
      <c r="BO87" s="69" t="str">
        <f t="shared" si="486"/>
        <v xml:space="preserve">41296 - 0 - </v>
      </c>
      <c r="BP87" s="70">
        <f>VLOOKUP(E87,'Répartition salles'!$C:$R,13,FALSE)</f>
        <v>0</v>
      </c>
      <c r="BQ87" s="69" t="str">
        <f t="shared" si="487"/>
        <v xml:space="preserve">41296 - 0 - </v>
      </c>
      <c r="BR87" s="69" t="str">
        <f t="shared" si="488"/>
        <v xml:space="preserve">41296 - 0 - </v>
      </c>
      <c r="BS87" s="69" t="str">
        <f t="shared" si="489"/>
        <v xml:space="preserve">41296 - 0 - </v>
      </c>
      <c r="BT87" s="69" t="str">
        <f t="shared" si="490"/>
        <v xml:space="preserve">41296 - 0 - </v>
      </c>
      <c r="BU87" s="70">
        <f>VLOOKUP(E87,'Répartition salles'!$C:$R,14,FALSE)</f>
        <v>0</v>
      </c>
      <c r="BV87" s="69" t="str">
        <f t="shared" si="491"/>
        <v xml:space="preserve">41296 - 0 - </v>
      </c>
      <c r="BW87" s="69" t="str">
        <f t="shared" si="492"/>
        <v xml:space="preserve">41296 - 0 - </v>
      </c>
      <c r="BX87" s="69" t="str">
        <f t="shared" si="493"/>
        <v xml:space="preserve">41296 - 0 - </v>
      </c>
      <c r="BY87" s="69" t="str">
        <f t="shared" si="494"/>
        <v xml:space="preserve">41296 - 0 - </v>
      </c>
      <c r="BZ87" s="70">
        <f>VLOOKUP(E87,'Répartition salles'!$C:$R,15,FALSE)</f>
        <v>0</v>
      </c>
      <c r="CA87" s="69" t="str">
        <f t="shared" si="495"/>
        <v xml:space="preserve">41296 - 0 - </v>
      </c>
      <c r="CB87" s="69" t="str">
        <f t="shared" si="496"/>
        <v xml:space="preserve">41296 - 0 - </v>
      </c>
      <c r="CC87" s="69" t="str">
        <f t="shared" si="497"/>
        <v xml:space="preserve">41296 - 0 - </v>
      </c>
      <c r="CD87" s="69" t="str">
        <f t="shared" si="498"/>
        <v xml:space="preserve">41296 - 0 - </v>
      </c>
      <c r="CE87" s="70">
        <f>VLOOKUP(E87,'Répartition salles'!$C:$R,16,FALSE)</f>
        <v>0</v>
      </c>
      <c r="CF87" s="69" t="str">
        <f t="shared" si="499"/>
        <v xml:space="preserve">41296 - 0 - </v>
      </c>
      <c r="CG87" s="69" t="str">
        <f t="shared" si="500"/>
        <v xml:space="preserve">41296 - 0 - </v>
      </c>
      <c r="CH87" s="69" t="str">
        <f t="shared" si="501"/>
        <v xml:space="preserve">41296 - 0 - </v>
      </c>
      <c r="CI87" s="69" t="str">
        <f t="shared" si="502"/>
        <v xml:space="preserve">41296 - 0 - </v>
      </c>
      <c r="CJ87" s="126" t="str">
        <f t="shared" si="503"/>
        <v>ACT</v>
      </c>
    </row>
    <row r="88" spans="1:88">
      <c r="A88" s="116">
        <v>2077332</v>
      </c>
      <c r="B88" s="116">
        <v>2929075</v>
      </c>
      <c r="C88" s="116" t="s">
        <v>28</v>
      </c>
      <c r="D88" s="117" t="s">
        <v>127</v>
      </c>
      <c r="E88" s="137" t="s">
        <v>53</v>
      </c>
      <c r="F88" s="112" t="s">
        <v>16</v>
      </c>
      <c r="G88" s="113">
        <v>0.35416666666666669</v>
      </c>
      <c r="H88" s="113">
        <v>0.75</v>
      </c>
      <c r="I88" s="114">
        <v>41296</v>
      </c>
      <c r="J88" s="116" t="s">
        <v>8</v>
      </c>
      <c r="K88" s="116" t="s">
        <v>9</v>
      </c>
      <c r="L88" s="118" t="s">
        <v>612</v>
      </c>
      <c r="N88" s="42" t="str">
        <f t="shared" si="441"/>
        <v>AM</v>
      </c>
      <c r="O88" s="42" t="str">
        <f t="shared" si="442"/>
        <v>PM</v>
      </c>
      <c r="P88" s="42" t="str">
        <f t="shared" si="443"/>
        <v/>
      </c>
      <c r="Q88" s="42" t="str">
        <f t="shared" si="444"/>
        <v/>
      </c>
      <c r="R88" s="42" t="str">
        <f t="shared" si="445"/>
        <v>dimanche</v>
      </c>
      <c r="S88" s="42">
        <f t="shared" si="446"/>
        <v>22</v>
      </c>
      <c r="T88" s="42">
        <f t="shared" si="447"/>
        <v>1</v>
      </c>
      <c r="U88" s="42" t="str">
        <f t="shared" si="448"/>
        <v>weekend</v>
      </c>
      <c r="V88" s="43" t="str">
        <f t="shared" si="449"/>
        <v>weekend - La Seine (0)</v>
      </c>
      <c r="W88" s="43" t="str">
        <f t="shared" si="450"/>
        <v>1 - weekend - La Seine (0) - AM</v>
      </c>
      <c r="X88" s="43" t="str">
        <f t="shared" si="451"/>
        <v>1 - weekend - La Seine (0) - PM</v>
      </c>
      <c r="Y88" s="43" t="str">
        <f t="shared" si="452"/>
        <v xml:space="preserve">1 - weekend - La Seine (0) - </v>
      </c>
      <c r="Z88" s="43" t="str">
        <f t="shared" si="453"/>
        <v xml:space="preserve">1 - weekend - La Seine (0) - </v>
      </c>
      <c r="AA88" s="43" t="str">
        <f t="shared" si="454"/>
        <v>41296 - La Seine (0) - AM</v>
      </c>
      <c r="AB88" s="43" t="str">
        <f t="shared" si="455"/>
        <v>41296 - La Seine (0) - PM</v>
      </c>
      <c r="AC88" s="43" t="str">
        <f t="shared" si="456"/>
        <v xml:space="preserve">41296 - La Seine (0) - </v>
      </c>
      <c r="AD88" s="43" t="str">
        <f t="shared" si="457"/>
        <v xml:space="preserve">41296 - La Seine (0) - </v>
      </c>
      <c r="AE88" s="42" t="str">
        <f t="shared" si="458"/>
        <v>ACT</v>
      </c>
      <c r="AF88" s="11"/>
      <c r="AG88" s="70" t="str">
        <f>VLOOKUP(E88,'Répartition salles'!$C:$R,6,FALSE)</f>
        <v>Seine A</v>
      </c>
      <c r="AH88" s="69" t="str">
        <f t="shared" si="459"/>
        <v>41296 - Seine A - AM</v>
      </c>
      <c r="AI88" s="69" t="str">
        <f t="shared" si="460"/>
        <v>41296 - Seine A - PM</v>
      </c>
      <c r="AJ88" s="69" t="str">
        <f t="shared" si="461"/>
        <v xml:space="preserve">41296 - Seine A - </v>
      </c>
      <c r="AK88" s="69" t="str">
        <f t="shared" si="462"/>
        <v xml:space="preserve">41296 - Seine A - </v>
      </c>
      <c r="AL88" s="70" t="str">
        <f>VLOOKUP(E88,'Répartition salles'!$C:$R,7,FALSE)</f>
        <v>Seine B</v>
      </c>
      <c r="AM88" s="69" t="str">
        <f t="shared" si="463"/>
        <v>41296 - Seine B - AM</v>
      </c>
      <c r="AN88" s="69" t="str">
        <f t="shared" si="464"/>
        <v>41296 - Seine B - PM</v>
      </c>
      <c r="AO88" s="69" t="str">
        <f t="shared" si="465"/>
        <v xml:space="preserve">41296 - Seine B - </v>
      </c>
      <c r="AP88" s="69" t="str">
        <f t="shared" si="466"/>
        <v xml:space="preserve">41296 - Seine B - </v>
      </c>
      <c r="AQ88" s="70" t="str">
        <f>VLOOKUP(E88,'Répartition salles'!$C:$R,8,FALSE)</f>
        <v>Seine C</v>
      </c>
      <c r="AR88" s="69" t="str">
        <f t="shared" si="467"/>
        <v>41296 - Seine C - AM</v>
      </c>
      <c r="AS88" s="69" t="str">
        <f t="shared" si="468"/>
        <v>41296 - Seine C - PM</v>
      </c>
      <c r="AT88" s="69" t="str">
        <f t="shared" si="469"/>
        <v xml:space="preserve">41296 - Seine C - </v>
      </c>
      <c r="AU88" s="69" t="str">
        <f t="shared" si="470"/>
        <v xml:space="preserve">41296 - Seine C - </v>
      </c>
      <c r="AV88" s="70">
        <f>VLOOKUP(E88,'Répartition salles'!$C:$R,9,FALSE)</f>
        <v>0</v>
      </c>
      <c r="AW88" s="69" t="str">
        <f t="shared" si="471"/>
        <v>41296 - 0 - AM</v>
      </c>
      <c r="AX88" s="69" t="str">
        <f t="shared" si="472"/>
        <v>41296 - 0 - PM</v>
      </c>
      <c r="AY88" s="69" t="str">
        <f t="shared" si="473"/>
        <v xml:space="preserve">41296 - 0 - </v>
      </c>
      <c r="AZ88" s="69" t="str">
        <f t="shared" si="474"/>
        <v xml:space="preserve">41296 - 0 - </v>
      </c>
      <c r="BA88" s="70">
        <f>VLOOKUP(E88,'Répartition salles'!$C:$R,10,FALSE)</f>
        <v>0</v>
      </c>
      <c r="BB88" s="69" t="str">
        <f t="shared" si="475"/>
        <v>41296 - 0 - AM</v>
      </c>
      <c r="BC88" s="69" t="str">
        <f t="shared" si="476"/>
        <v>41296 - 0 - PM</v>
      </c>
      <c r="BD88" s="69" t="str">
        <f t="shared" si="477"/>
        <v xml:space="preserve">41296 - 0 - </v>
      </c>
      <c r="BE88" s="69" t="str">
        <f t="shared" si="478"/>
        <v xml:space="preserve">41296 - 0 - </v>
      </c>
      <c r="BF88" s="70">
        <f>VLOOKUP(E88,'Répartition salles'!$C:$R,11,FALSE)</f>
        <v>0</v>
      </c>
      <c r="BG88" s="69" t="str">
        <f t="shared" si="479"/>
        <v>41296 - 0 - AM</v>
      </c>
      <c r="BH88" s="69" t="str">
        <f t="shared" si="480"/>
        <v>41296 - 0 - PM</v>
      </c>
      <c r="BI88" s="69" t="str">
        <f t="shared" si="481"/>
        <v xml:space="preserve">41296 - 0 - </v>
      </c>
      <c r="BJ88" s="69" t="str">
        <f t="shared" si="482"/>
        <v xml:space="preserve">41296 - 0 - </v>
      </c>
      <c r="BK88" s="70">
        <f>VLOOKUP(E88,'Répartition salles'!$C:$R,12,FALSE)</f>
        <v>0</v>
      </c>
      <c r="BL88" s="69" t="str">
        <f t="shared" si="483"/>
        <v>41296 - 0 - AM</v>
      </c>
      <c r="BM88" s="69" t="str">
        <f t="shared" si="484"/>
        <v>41296 - 0 - PM</v>
      </c>
      <c r="BN88" s="69" t="str">
        <f t="shared" si="485"/>
        <v xml:space="preserve">41296 - 0 - </v>
      </c>
      <c r="BO88" s="69" t="str">
        <f t="shared" si="486"/>
        <v xml:space="preserve">41296 - 0 - </v>
      </c>
      <c r="BP88" s="70">
        <f>VLOOKUP(E88,'Répartition salles'!$C:$R,13,FALSE)</f>
        <v>0</v>
      </c>
      <c r="BQ88" s="69" t="str">
        <f t="shared" si="487"/>
        <v>41296 - 0 - AM</v>
      </c>
      <c r="BR88" s="69" t="str">
        <f t="shared" si="488"/>
        <v>41296 - 0 - PM</v>
      </c>
      <c r="BS88" s="69" t="str">
        <f t="shared" si="489"/>
        <v xml:space="preserve">41296 - 0 - </v>
      </c>
      <c r="BT88" s="69" t="str">
        <f t="shared" si="490"/>
        <v xml:space="preserve">41296 - 0 - </v>
      </c>
      <c r="BU88" s="70">
        <f>VLOOKUP(E88,'Répartition salles'!$C:$R,14,FALSE)</f>
        <v>0</v>
      </c>
      <c r="BV88" s="69" t="str">
        <f t="shared" si="491"/>
        <v>41296 - 0 - AM</v>
      </c>
      <c r="BW88" s="69" t="str">
        <f t="shared" si="492"/>
        <v>41296 - 0 - PM</v>
      </c>
      <c r="BX88" s="69" t="str">
        <f t="shared" si="493"/>
        <v xml:space="preserve">41296 - 0 - </v>
      </c>
      <c r="BY88" s="69" t="str">
        <f t="shared" si="494"/>
        <v xml:space="preserve">41296 - 0 - </v>
      </c>
      <c r="BZ88" s="70">
        <f>VLOOKUP(E88,'Répartition salles'!$C:$R,15,FALSE)</f>
        <v>0</v>
      </c>
      <c r="CA88" s="69" t="str">
        <f t="shared" si="495"/>
        <v>41296 - 0 - AM</v>
      </c>
      <c r="CB88" s="69" t="str">
        <f t="shared" si="496"/>
        <v>41296 - 0 - PM</v>
      </c>
      <c r="CC88" s="69" t="str">
        <f t="shared" si="497"/>
        <v xml:space="preserve">41296 - 0 - </v>
      </c>
      <c r="CD88" s="69" t="str">
        <f t="shared" si="498"/>
        <v xml:space="preserve">41296 - 0 - </v>
      </c>
      <c r="CE88" s="70">
        <f>VLOOKUP(E88,'Répartition salles'!$C:$R,16,FALSE)</f>
        <v>0</v>
      </c>
      <c r="CF88" s="69" t="str">
        <f t="shared" si="499"/>
        <v>41296 - 0 - AM</v>
      </c>
      <c r="CG88" s="69" t="str">
        <f t="shared" si="500"/>
        <v>41296 - 0 - PM</v>
      </c>
      <c r="CH88" s="69" t="str">
        <f t="shared" si="501"/>
        <v xml:space="preserve">41296 - 0 - </v>
      </c>
      <c r="CI88" s="69" t="str">
        <f t="shared" si="502"/>
        <v xml:space="preserve">41296 - 0 - </v>
      </c>
      <c r="CJ88" s="126" t="str">
        <f t="shared" si="503"/>
        <v>ACT</v>
      </c>
    </row>
  </sheetData>
  <autoFilter ref="A5:L88"/>
  <mergeCells count="2">
    <mergeCell ref="AA7:AE7"/>
    <mergeCell ref="A1:L3"/>
  </mergeCells>
  <pageMargins left="0.7" right="0.7" top="0.75" bottom="0.75" header="0.51180555555555496" footer="0.51180555555555496"/>
  <pageSetup paperSize="9" firstPageNumber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0">
    <tabColor theme="9" tint="-0.249977111117893"/>
  </sheetPr>
  <dimension ref="A1:AL81"/>
  <sheetViews>
    <sheetView topLeftCell="I1" zoomScale="85" zoomScaleNormal="85" workbookViewId="0">
      <pane ySplit="7" topLeftCell="A8" activePane="bottomLeft" state="frozen"/>
      <selection activeCell="C1" sqref="C1"/>
      <selection pane="bottomLeft" activeCell="K1" sqref="K1:AL1048576"/>
    </sheetView>
  </sheetViews>
  <sheetFormatPr baseColWidth="10" defaultColWidth="9.140625" defaultRowHeight="12.75"/>
  <cols>
    <col min="1" max="1" width="10" style="9" bestFit="1" customWidth="1"/>
    <col min="2" max="2" width="9.140625" style="52"/>
    <col min="3" max="3" width="53.5703125" style="46" bestFit="1" customWidth="1"/>
    <col min="4" max="4" width="12.7109375" style="46" customWidth="1"/>
    <col min="5" max="5" width="12.7109375" style="64" customWidth="1"/>
    <col min="6" max="6" width="15.140625" style="46" customWidth="1"/>
    <col min="7" max="10" width="8.7109375" style="52" customWidth="1"/>
    <col min="11" max="38" width="8.7109375" style="46" customWidth="1"/>
    <col min="39" max="16384" width="9.140625" style="9"/>
  </cols>
  <sheetData>
    <row r="1" spans="1:38">
      <c r="A1" s="41" t="s">
        <v>250</v>
      </c>
      <c r="B1" s="19"/>
      <c r="D1" s="18" t="s">
        <v>0</v>
      </c>
      <c r="E1" s="18" t="s">
        <v>1</v>
      </c>
      <c r="F1" s="18" t="s">
        <v>2</v>
      </c>
      <c r="G1" s="18" t="s">
        <v>3</v>
      </c>
      <c r="H1" s="46"/>
      <c r="K1" s="52"/>
      <c r="L1" s="52"/>
      <c r="M1" s="52"/>
    </row>
    <row r="2" spans="1:38">
      <c r="A2" s="19">
        <v>22</v>
      </c>
      <c r="B2" s="19" t="s">
        <v>248</v>
      </c>
      <c r="D2" s="3">
        <v>0.249305555555556</v>
      </c>
      <c r="E2" s="5">
        <v>0.58402777777777803</v>
      </c>
      <c r="F2" s="5">
        <v>0.79236111111111096</v>
      </c>
      <c r="G2" s="5">
        <v>0.95902777777777803</v>
      </c>
      <c r="H2" s="46"/>
      <c r="I2" s="46"/>
      <c r="J2" s="46"/>
    </row>
    <row r="3" spans="1:38">
      <c r="A3" s="41"/>
      <c r="B3" s="19">
        <v>1</v>
      </c>
      <c r="D3" s="5">
        <v>0.58333333333333304</v>
      </c>
      <c r="E3" s="5">
        <v>0.79166666666666696</v>
      </c>
      <c r="F3" s="5">
        <v>0.95833333333333304</v>
      </c>
      <c r="G3" s="6">
        <v>0.25</v>
      </c>
      <c r="H3" s="47"/>
      <c r="I3" s="47"/>
      <c r="J3" s="47"/>
    </row>
    <row r="4" spans="1:38" ht="12.75" customHeight="1">
      <c r="A4" s="41" t="s">
        <v>249</v>
      </c>
      <c r="B4" s="19"/>
      <c r="G4" s="59">
        <v>41275</v>
      </c>
      <c r="H4" s="59">
        <v>41276</v>
      </c>
      <c r="I4" s="59">
        <v>41277</v>
      </c>
      <c r="J4" s="59">
        <v>41278</v>
      </c>
      <c r="K4" s="59">
        <v>41279</v>
      </c>
      <c r="L4" s="59">
        <v>41280</v>
      </c>
      <c r="M4" s="59">
        <v>41281</v>
      </c>
      <c r="N4" s="59">
        <v>41282</v>
      </c>
      <c r="O4" s="59">
        <v>41283</v>
      </c>
      <c r="P4" s="59">
        <v>41284</v>
      </c>
      <c r="Q4" s="59">
        <v>41285</v>
      </c>
      <c r="R4" s="59">
        <v>41286</v>
      </c>
      <c r="S4" s="59">
        <v>41287</v>
      </c>
      <c r="T4" s="59">
        <v>41288</v>
      </c>
      <c r="U4" s="59">
        <v>41289</v>
      </c>
      <c r="V4" s="59">
        <v>41290</v>
      </c>
      <c r="W4" s="59">
        <v>41291</v>
      </c>
      <c r="X4" s="59">
        <v>41292</v>
      </c>
      <c r="Y4" s="59">
        <v>41293</v>
      </c>
      <c r="Z4" s="59">
        <v>41294</v>
      </c>
      <c r="AA4" s="59">
        <v>41295</v>
      </c>
      <c r="AB4" s="59">
        <v>41296</v>
      </c>
      <c r="AC4" s="59">
        <v>41297</v>
      </c>
      <c r="AD4" s="59">
        <v>41298</v>
      </c>
      <c r="AE4" s="59">
        <v>41299</v>
      </c>
      <c r="AF4" s="59">
        <v>41300</v>
      </c>
      <c r="AG4" s="59">
        <v>41301</v>
      </c>
      <c r="AH4" s="59">
        <v>41302</v>
      </c>
      <c r="AI4" s="59">
        <v>41303</v>
      </c>
      <c r="AJ4" s="59">
        <v>41304</v>
      </c>
      <c r="AK4" s="59">
        <v>41305</v>
      </c>
      <c r="AL4" s="48"/>
    </row>
    <row r="5" spans="1:38">
      <c r="A5" s="19">
        <v>9</v>
      </c>
      <c r="B5" s="19">
        <f>A2+A5</f>
        <v>31</v>
      </c>
      <c r="G5" s="60">
        <f>DAY(G4)</f>
        <v>1</v>
      </c>
      <c r="H5" s="60">
        <f t="shared" ref="H5:AK5" si="0">DAY(H4)</f>
        <v>2</v>
      </c>
      <c r="I5" s="60">
        <f t="shared" si="0"/>
        <v>3</v>
      </c>
      <c r="J5" s="60">
        <f t="shared" si="0"/>
        <v>4</v>
      </c>
      <c r="K5" s="60">
        <f t="shared" si="0"/>
        <v>5</v>
      </c>
      <c r="L5" s="60">
        <f t="shared" si="0"/>
        <v>6</v>
      </c>
      <c r="M5" s="60">
        <f t="shared" si="0"/>
        <v>7</v>
      </c>
      <c r="N5" s="60">
        <f t="shared" si="0"/>
        <v>8</v>
      </c>
      <c r="O5" s="60">
        <f t="shared" si="0"/>
        <v>9</v>
      </c>
      <c r="P5" s="60">
        <f t="shared" si="0"/>
        <v>10</v>
      </c>
      <c r="Q5" s="60">
        <f t="shared" si="0"/>
        <v>11</v>
      </c>
      <c r="R5" s="60">
        <f t="shared" si="0"/>
        <v>12</v>
      </c>
      <c r="S5" s="60">
        <f t="shared" si="0"/>
        <v>13</v>
      </c>
      <c r="T5" s="60">
        <f t="shared" si="0"/>
        <v>14</v>
      </c>
      <c r="U5" s="60">
        <f t="shared" si="0"/>
        <v>15</v>
      </c>
      <c r="V5" s="60">
        <f t="shared" si="0"/>
        <v>16</v>
      </c>
      <c r="W5" s="60">
        <f t="shared" si="0"/>
        <v>17</v>
      </c>
      <c r="X5" s="60">
        <f t="shared" si="0"/>
        <v>18</v>
      </c>
      <c r="Y5" s="60">
        <f t="shared" si="0"/>
        <v>19</v>
      </c>
      <c r="Z5" s="60">
        <f t="shared" si="0"/>
        <v>20</v>
      </c>
      <c r="AA5" s="60">
        <f t="shared" si="0"/>
        <v>21</v>
      </c>
      <c r="AB5" s="60">
        <f t="shared" si="0"/>
        <v>22</v>
      </c>
      <c r="AC5" s="60">
        <f t="shared" si="0"/>
        <v>23</v>
      </c>
      <c r="AD5" s="60">
        <f t="shared" si="0"/>
        <v>24</v>
      </c>
      <c r="AE5" s="60">
        <f t="shared" si="0"/>
        <v>25</v>
      </c>
      <c r="AF5" s="60">
        <f t="shared" si="0"/>
        <v>26</v>
      </c>
      <c r="AG5" s="60">
        <f t="shared" si="0"/>
        <v>27</v>
      </c>
      <c r="AH5" s="60">
        <f t="shared" si="0"/>
        <v>28</v>
      </c>
      <c r="AI5" s="60">
        <f t="shared" si="0"/>
        <v>29</v>
      </c>
      <c r="AJ5" s="60">
        <f t="shared" si="0"/>
        <v>30</v>
      </c>
      <c r="AK5" s="60">
        <f t="shared" si="0"/>
        <v>31</v>
      </c>
      <c r="AL5" s="49"/>
    </row>
    <row r="6" spans="1:38">
      <c r="A6" s="19"/>
      <c r="B6" s="19"/>
      <c r="G6" s="60" t="str">
        <f>TEXT(G4,"jjj")</f>
        <v>mar</v>
      </c>
      <c r="H6" s="60" t="str">
        <f t="shared" ref="H6:AK6" si="1">TEXT(DAY(H4),"jjj")</f>
        <v>lun</v>
      </c>
      <c r="I6" s="60" t="str">
        <f t="shared" si="1"/>
        <v>mar</v>
      </c>
      <c r="J6" s="60" t="str">
        <f t="shared" si="1"/>
        <v>mer</v>
      </c>
      <c r="K6" s="60" t="str">
        <f t="shared" si="1"/>
        <v>jeu</v>
      </c>
      <c r="L6" s="60" t="str">
        <f t="shared" si="1"/>
        <v>ven</v>
      </c>
      <c r="M6" s="60" t="str">
        <f t="shared" si="1"/>
        <v>sam</v>
      </c>
      <c r="N6" s="60" t="str">
        <f t="shared" si="1"/>
        <v>dim</v>
      </c>
      <c r="O6" s="60" t="str">
        <f t="shared" si="1"/>
        <v>lun</v>
      </c>
      <c r="P6" s="60" t="str">
        <f t="shared" si="1"/>
        <v>mar</v>
      </c>
      <c r="Q6" s="60" t="str">
        <f t="shared" si="1"/>
        <v>mer</v>
      </c>
      <c r="R6" s="60" t="str">
        <f t="shared" si="1"/>
        <v>jeu</v>
      </c>
      <c r="S6" s="60" t="str">
        <f t="shared" si="1"/>
        <v>ven</v>
      </c>
      <c r="T6" s="60" t="str">
        <f t="shared" si="1"/>
        <v>sam</v>
      </c>
      <c r="U6" s="60" t="str">
        <f t="shared" si="1"/>
        <v>dim</v>
      </c>
      <c r="V6" s="60" t="str">
        <f t="shared" si="1"/>
        <v>lun</v>
      </c>
      <c r="W6" s="60" t="str">
        <f t="shared" si="1"/>
        <v>mar</v>
      </c>
      <c r="X6" s="60" t="str">
        <f t="shared" si="1"/>
        <v>mer</v>
      </c>
      <c r="Y6" s="60" t="str">
        <f t="shared" si="1"/>
        <v>jeu</v>
      </c>
      <c r="Z6" s="60" t="str">
        <f t="shared" si="1"/>
        <v>ven</v>
      </c>
      <c r="AA6" s="60" t="str">
        <f t="shared" si="1"/>
        <v>sam</v>
      </c>
      <c r="AB6" s="60" t="str">
        <f t="shared" si="1"/>
        <v>dim</v>
      </c>
      <c r="AC6" s="60" t="str">
        <f t="shared" si="1"/>
        <v>lun</v>
      </c>
      <c r="AD6" s="60" t="str">
        <f t="shared" si="1"/>
        <v>mar</v>
      </c>
      <c r="AE6" s="60" t="str">
        <f t="shared" si="1"/>
        <v>mer</v>
      </c>
      <c r="AF6" s="60" t="str">
        <f t="shared" si="1"/>
        <v>jeu</v>
      </c>
      <c r="AG6" s="60" t="str">
        <f t="shared" si="1"/>
        <v>ven</v>
      </c>
      <c r="AH6" s="60" t="str">
        <f t="shared" si="1"/>
        <v>sam</v>
      </c>
      <c r="AI6" s="60" t="str">
        <f t="shared" si="1"/>
        <v>dim</v>
      </c>
      <c r="AJ6" s="60" t="str">
        <f t="shared" si="1"/>
        <v>lun</v>
      </c>
      <c r="AK6" s="60" t="str">
        <f t="shared" si="1"/>
        <v>mar</v>
      </c>
      <c r="AL6" s="49"/>
    </row>
    <row r="7" spans="1:38">
      <c r="A7" s="19"/>
      <c r="B7" s="19"/>
      <c r="G7" s="60" t="str">
        <f>IF(OR(G6="Sam",G6="Dim"),"WE","WD")</f>
        <v>WD</v>
      </c>
      <c r="H7" s="60" t="str">
        <f t="shared" ref="H7:AK7" si="2">IF(OR(H6="Sam",H6="Dim"),"WE","WD")</f>
        <v>WD</v>
      </c>
      <c r="I7" s="60" t="str">
        <f t="shared" si="2"/>
        <v>WD</v>
      </c>
      <c r="J7" s="60" t="str">
        <f t="shared" si="2"/>
        <v>WD</v>
      </c>
      <c r="K7" s="60" t="str">
        <f t="shared" si="2"/>
        <v>WD</v>
      </c>
      <c r="L7" s="60" t="str">
        <f t="shared" si="2"/>
        <v>WD</v>
      </c>
      <c r="M7" s="60" t="str">
        <f t="shared" si="2"/>
        <v>WE</v>
      </c>
      <c r="N7" s="60" t="str">
        <f t="shared" si="2"/>
        <v>WE</v>
      </c>
      <c r="O7" s="60" t="str">
        <f t="shared" si="2"/>
        <v>WD</v>
      </c>
      <c r="P7" s="60" t="str">
        <f t="shared" si="2"/>
        <v>WD</v>
      </c>
      <c r="Q7" s="60" t="str">
        <f t="shared" si="2"/>
        <v>WD</v>
      </c>
      <c r="R7" s="60" t="str">
        <f t="shared" si="2"/>
        <v>WD</v>
      </c>
      <c r="S7" s="60" t="str">
        <f t="shared" si="2"/>
        <v>WD</v>
      </c>
      <c r="T7" s="60" t="str">
        <f t="shared" si="2"/>
        <v>WE</v>
      </c>
      <c r="U7" s="60" t="str">
        <f t="shared" si="2"/>
        <v>WE</v>
      </c>
      <c r="V7" s="60" t="str">
        <f t="shared" si="2"/>
        <v>WD</v>
      </c>
      <c r="W7" s="60" t="str">
        <f t="shared" si="2"/>
        <v>WD</v>
      </c>
      <c r="X7" s="60" t="str">
        <f t="shared" si="2"/>
        <v>WD</v>
      </c>
      <c r="Y7" s="60" t="str">
        <f t="shared" si="2"/>
        <v>WD</v>
      </c>
      <c r="Z7" s="60" t="str">
        <f t="shared" si="2"/>
        <v>WD</v>
      </c>
      <c r="AA7" s="60" t="str">
        <f t="shared" si="2"/>
        <v>WE</v>
      </c>
      <c r="AB7" s="60" t="str">
        <f t="shared" si="2"/>
        <v>WE</v>
      </c>
      <c r="AC7" s="60" t="str">
        <f t="shared" si="2"/>
        <v>WD</v>
      </c>
      <c r="AD7" s="60" t="str">
        <f t="shared" si="2"/>
        <v>WD</v>
      </c>
      <c r="AE7" s="60" t="str">
        <f t="shared" si="2"/>
        <v>WD</v>
      </c>
      <c r="AF7" s="60" t="str">
        <f t="shared" si="2"/>
        <v>WD</v>
      </c>
      <c r="AG7" s="60" t="str">
        <f t="shared" si="2"/>
        <v>WD</v>
      </c>
      <c r="AH7" s="60" t="str">
        <f t="shared" si="2"/>
        <v>WE</v>
      </c>
      <c r="AI7" s="60" t="str">
        <f t="shared" si="2"/>
        <v>WE</v>
      </c>
      <c r="AJ7" s="60" t="str">
        <f t="shared" si="2"/>
        <v>WD</v>
      </c>
      <c r="AK7" s="60" t="str">
        <f t="shared" si="2"/>
        <v>WD</v>
      </c>
      <c r="AL7" s="49"/>
    </row>
    <row r="8" spans="1:38" s="15" customFormat="1" ht="13.5" thickBot="1">
      <c r="B8" s="50"/>
      <c r="C8" s="51"/>
      <c r="D8" s="51"/>
      <c r="E8" s="65"/>
      <c r="F8" s="51"/>
      <c r="G8" s="50"/>
      <c r="H8" s="50"/>
      <c r="I8" s="50"/>
      <c r="J8" s="50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</row>
    <row r="9" spans="1:38">
      <c r="B9" s="169" t="s">
        <v>240</v>
      </c>
      <c r="C9" s="157" t="s">
        <v>548</v>
      </c>
      <c r="D9" s="123"/>
      <c r="E9" s="166"/>
      <c r="F9" s="53" t="s">
        <v>243</v>
      </c>
      <c r="G9" s="128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30"/>
      <c r="AL9" s="57"/>
    </row>
    <row r="10" spans="1:38">
      <c r="B10" s="170"/>
      <c r="C10" s="158"/>
      <c r="D10" s="124"/>
      <c r="E10" s="167"/>
      <c r="F10" s="54" t="s">
        <v>244</v>
      </c>
      <c r="G10" s="131"/>
      <c r="H10" s="132"/>
      <c r="I10" s="132"/>
      <c r="J10" s="132"/>
      <c r="K10" s="132"/>
      <c r="L10" s="132"/>
      <c r="M10" s="132"/>
      <c r="N10" s="132"/>
      <c r="O10" s="132"/>
      <c r="P10" s="132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3"/>
      <c r="AL10" s="57"/>
    </row>
    <row r="11" spans="1:38">
      <c r="B11" s="170"/>
      <c r="C11" s="158"/>
      <c r="D11" s="124"/>
      <c r="E11" s="167"/>
      <c r="F11" s="54" t="s">
        <v>245</v>
      </c>
      <c r="G11" s="131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3"/>
      <c r="AL11" s="57"/>
    </row>
    <row r="12" spans="1:38" ht="13.5" thickBot="1">
      <c r="B12" s="170"/>
      <c r="C12" s="158"/>
      <c r="D12" s="124"/>
      <c r="E12" s="167"/>
      <c r="F12" s="54" t="s">
        <v>246</v>
      </c>
      <c r="G12" s="134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6"/>
      <c r="AL12" s="57"/>
    </row>
    <row r="13" spans="1:38" ht="13.5" thickBot="1">
      <c r="B13" s="171"/>
      <c r="C13" s="159"/>
      <c r="D13" s="125"/>
      <c r="E13" s="168"/>
      <c r="F13" s="56" t="s">
        <v>251</v>
      </c>
      <c r="G13" s="127">
        <f>SUM(COUNTIFS(G9:G12,"ACT"),COUNTIF(G9:G12,"DEF"),COUNTIF(G9:G12,"TE1"),COUNTIF(G9:G12,"TE2"))</f>
        <v>0</v>
      </c>
      <c r="H13" s="44">
        <f t="shared" ref="H13:AK13" si="3">SUM(COUNTIFS(H9:H12,"ACT"),COUNTIF(H9:H12,"DEF"),COUNTIF(H9:H12,"TE1"),COUNTIF(H9:H12,"TE2"))</f>
        <v>0</v>
      </c>
      <c r="I13" s="44">
        <f t="shared" si="3"/>
        <v>0</v>
      </c>
      <c r="J13" s="44">
        <f t="shared" si="3"/>
        <v>0</v>
      </c>
      <c r="K13" s="44">
        <f t="shared" si="3"/>
        <v>0</v>
      </c>
      <c r="L13" s="44">
        <f t="shared" si="3"/>
        <v>0</v>
      </c>
      <c r="M13" s="44">
        <f t="shared" si="3"/>
        <v>0</v>
      </c>
      <c r="N13" s="44">
        <f t="shared" si="3"/>
        <v>0</v>
      </c>
      <c r="O13" s="44">
        <f t="shared" si="3"/>
        <v>0</v>
      </c>
      <c r="P13" s="44">
        <f t="shared" si="3"/>
        <v>0</v>
      </c>
      <c r="Q13" s="44">
        <f t="shared" si="3"/>
        <v>0</v>
      </c>
      <c r="R13" s="44">
        <f t="shared" si="3"/>
        <v>0</v>
      </c>
      <c r="S13" s="44">
        <f t="shared" si="3"/>
        <v>0</v>
      </c>
      <c r="T13" s="44">
        <f t="shared" si="3"/>
        <v>0</v>
      </c>
      <c r="U13" s="44">
        <f t="shared" si="3"/>
        <v>0</v>
      </c>
      <c r="V13" s="44">
        <f t="shared" si="3"/>
        <v>0</v>
      </c>
      <c r="W13" s="44">
        <f t="shared" si="3"/>
        <v>0</v>
      </c>
      <c r="X13" s="44">
        <f t="shared" si="3"/>
        <v>0</v>
      </c>
      <c r="Y13" s="44">
        <f t="shared" si="3"/>
        <v>0</v>
      </c>
      <c r="Z13" s="44">
        <f t="shared" si="3"/>
        <v>0</v>
      </c>
      <c r="AA13" s="44">
        <f t="shared" si="3"/>
        <v>0</v>
      </c>
      <c r="AB13" s="44">
        <f t="shared" si="3"/>
        <v>0</v>
      </c>
      <c r="AC13" s="44">
        <f t="shared" si="3"/>
        <v>0</v>
      </c>
      <c r="AD13" s="44">
        <f t="shared" si="3"/>
        <v>0</v>
      </c>
      <c r="AE13" s="44">
        <f t="shared" si="3"/>
        <v>0</v>
      </c>
      <c r="AF13" s="44">
        <f t="shared" si="3"/>
        <v>0</v>
      </c>
      <c r="AG13" s="44">
        <f t="shared" si="3"/>
        <v>0</v>
      </c>
      <c r="AH13" s="44">
        <f t="shared" si="3"/>
        <v>0</v>
      </c>
      <c r="AI13" s="44">
        <f t="shared" si="3"/>
        <v>0</v>
      </c>
      <c r="AJ13" s="44">
        <f t="shared" si="3"/>
        <v>0</v>
      </c>
      <c r="AK13" s="45">
        <f t="shared" si="3"/>
        <v>0</v>
      </c>
      <c r="AL13" s="56">
        <f t="shared" ref="AL13" si="4">SUM(G13:AK13)</f>
        <v>0</v>
      </c>
    </row>
    <row r="14" spans="1:38">
      <c r="B14" s="169" t="s">
        <v>240</v>
      </c>
      <c r="C14" s="157" t="s">
        <v>562</v>
      </c>
      <c r="D14" s="157"/>
      <c r="E14" s="166"/>
      <c r="F14" s="53" t="s">
        <v>243</v>
      </c>
      <c r="G14" s="128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29"/>
      <c r="W14" s="129"/>
      <c r="X14" s="129"/>
      <c r="Y14" s="129"/>
      <c r="Z14" s="129"/>
      <c r="AA14" s="129"/>
      <c r="AB14" s="129"/>
      <c r="AC14" s="129"/>
      <c r="AD14" s="129"/>
      <c r="AE14" s="129"/>
      <c r="AF14" s="129"/>
      <c r="AG14" s="129"/>
      <c r="AH14" s="129"/>
      <c r="AI14" s="129"/>
      <c r="AJ14" s="129"/>
      <c r="AK14" s="130"/>
      <c r="AL14" s="57"/>
    </row>
    <row r="15" spans="1:38">
      <c r="B15" s="170"/>
      <c r="C15" s="158"/>
      <c r="D15" s="158"/>
      <c r="E15" s="167"/>
      <c r="F15" s="54" t="s">
        <v>244</v>
      </c>
      <c r="G15" s="131"/>
      <c r="H15" s="132"/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3"/>
      <c r="AL15" s="57"/>
    </row>
    <row r="16" spans="1:38">
      <c r="B16" s="170"/>
      <c r="C16" s="158"/>
      <c r="D16" s="158"/>
      <c r="E16" s="167"/>
      <c r="F16" s="54" t="s">
        <v>245</v>
      </c>
      <c r="G16" s="131"/>
      <c r="H16" s="132"/>
      <c r="I16" s="132"/>
      <c r="J16" s="132"/>
      <c r="K16" s="132"/>
      <c r="L16" s="132"/>
      <c r="M16" s="132"/>
      <c r="N16" s="132"/>
      <c r="O16" s="132"/>
      <c r="P16" s="132"/>
      <c r="Q16" s="132"/>
      <c r="R16" s="132"/>
      <c r="S16" s="132"/>
      <c r="T16" s="132"/>
      <c r="U16" s="132"/>
      <c r="V16" s="132"/>
      <c r="W16" s="132"/>
      <c r="X16" s="132"/>
      <c r="Y16" s="132"/>
      <c r="Z16" s="132"/>
      <c r="AA16" s="132"/>
      <c r="AB16" s="132"/>
      <c r="AC16" s="132"/>
      <c r="AD16" s="132"/>
      <c r="AE16" s="132"/>
      <c r="AF16" s="132"/>
      <c r="AG16" s="132"/>
      <c r="AH16" s="132"/>
      <c r="AI16" s="132"/>
      <c r="AJ16" s="132"/>
      <c r="AK16" s="133"/>
      <c r="AL16" s="57"/>
    </row>
    <row r="17" spans="2:38" ht="13.5" thickBot="1">
      <c r="B17" s="170"/>
      <c r="C17" s="158"/>
      <c r="D17" s="158"/>
      <c r="E17" s="167"/>
      <c r="F17" s="54" t="s">
        <v>246</v>
      </c>
      <c r="G17" s="134"/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6"/>
      <c r="AL17" s="57"/>
    </row>
    <row r="18" spans="2:38" ht="13.5" thickBot="1">
      <c r="B18" s="171"/>
      <c r="C18" s="159"/>
      <c r="D18" s="159"/>
      <c r="E18" s="168"/>
      <c r="F18" s="56" t="s">
        <v>251</v>
      </c>
      <c r="G18" s="127">
        <f>SUM(COUNTIFS(G14:G17,"ACT"),COUNTIF(G14:G17,"DEF"),COUNTIF(G14:G17,"TE1"),COUNTIF(G14:G17,"TE2"))</f>
        <v>0</v>
      </c>
      <c r="H18" s="44">
        <f t="shared" ref="H18:AK18" si="5">SUM(COUNTIFS(H14:H17,"ACT"),COUNTIF(H14:H17,"DEF"),COUNTIF(H14:H17,"TE1"),COUNTIF(H14:H17,"TE2"))</f>
        <v>0</v>
      </c>
      <c r="I18" s="44">
        <f t="shared" si="5"/>
        <v>0</v>
      </c>
      <c r="J18" s="44">
        <f t="shared" si="5"/>
        <v>0</v>
      </c>
      <c r="K18" s="44">
        <f t="shared" si="5"/>
        <v>0</v>
      </c>
      <c r="L18" s="44">
        <f t="shared" si="5"/>
        <v>0</v>
      </c>
      <c r="M18" s="44">
        <f t="shared" si="5"/>
        <v>0</v>
      </c>
      <c r="N18" s="44">
        <f t="shared" si="5"/>
        <v>0</v>
      </c>
      <c r="O18" s="44">
        <f t="shared" si="5"/>
        <v>0</v>
      </c>
      <c r="P18" s="44">
        <f t="shared" si="5"/>
        <v>0</v>
      </c>
      <c r="Q18" s="44">
        <f t="shared" si="5"/>
        <v>0</v>
      </c>
      <c r="R18" s="44">
        <f t="shared" si="5"/>
        <v>0</v>
      </c>
      <c r="S18" s="44">
        <f t="shared" si="5"/>
        <v>0</v>
      </c>
      <c r="T18" s="44">
        <f t="shared" si="5"/>
        <v>0</v>
      </c>
      <c r="U18" s="44">
        <f t="shared" si="5"/>
        <v>0</v>
      </c>
      <c r="V18" s="44">
        <f t="shared" si="5"/>
        <v>0</v>
      </c>
      <c r="W18" s="44">
        <f t="shared" si="5"/>
        <v>0</v>
      </c>
      <c r="X18" s="44">
        <f t="shared" si="5"/>
        <v>0</v>
      </c>
      <c r="Y18" s="44">
        <f t="shared" si="5"/>
        <v>0</v>
      </c>
      <c r="Z18" s="44">
        <f t="shared" si="5"/>
        <v>0</v>
      </c>
      <c r="AA18" s="44">
        <f t="shared" si="5"/>
        <v>0</v>
      </c>
      <c r="AB18" s="44">
        <f t="shared" si="5"/>
        <v>0</v>
      </c>
      <c r="AC18" s="44">
        <f t="shared" si="5"/>
        <v>0</v>
      </c>
      <c r="AD18" s="44">
        <f t="shared" si="5"/>
        <v>0</v>
      </c>
      <c r="AE18" s="44">
        <f t="shared" si="5"/>
        <v>0</v>
      </c>
      <c r="AF18" s="44">
        <f t="shared" si="5"/>
        <v>0</v>
      </c>
      <c r="AG18" s="44">
        <f t="shared" si="5"/>
        <v>0</v>
      </c>
      <c r="AH18" s="44">
        <f t="shared" si="5"/>
        <v>0</v>
      </c>
      <c r="AI18" s="44">
        <f t="shared" si="5"/>
        <v>0</v>
      </c>
      <c r="AJ18" s="44">
        <f t="shared" si="5"/>
        <v>0</v>
      </c>
      <c r="AK18" s="45">
        <f t="shared" si="5"/>
        <v>0</v>
      </c>
      <c r="AL18" s="56">
        <f t="shared" ref="AL18" si="6">SUM(G18:AK18)</f>
        <v>0</v>
      </c>
    </row>
    <row r="19" spans="2:38">
      <c r="B19" s="169" t="s">
        <v>240</v>
      </c>
      <c r="C19" s="157" t="s">
        <v>605</v>
      </c>
      <c r="D19" s="157"/>
      <c r="E19" s="166"/>
      <c r="F19" s="53" t="s">
        <v>243</v>
      </c>
      <c r="G19" s="128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  <c r="Y19" s="129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30"/>
      <c r="AL19" s="57"/>
    </row>
    <row r="20" spans="2:38">
      <c r="B20" s="170"/>
      <c r="C20" s="158"/>
      <c r="D20" s="158"/>
      <c r="E20" s="167"/>
      <c r="F20" s="54" t="s">
        <v>244</v>
      </c>
      <c r="G20" s="131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3"/>
      <c r="AL20" s="57"/>
    </row>
    <row r="21" spans="2:38">
      <c r="B21" s="170"/>
      <c r="C21" s="158"/>
      <c r="D21" s="158"/>
      <c r="E21" s="167"/>
      <c r="F21" s="54" t="s">
        <v>245</v>
      </c>
      <c r="G21" s="131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2"/>
      <c r="Y21" s="132"/>
      <c r="Z21" s="132"/>
      <c r="AA21" s="132"/>
      <c r="AB21" s="132"/>
      <c r="AC21" s="132"/>
      <c r="AD21" s="132"/>
      <c r="AE21" s="132"/>
      <c r="AF21" s="132"/>
      <c r="AG21" s="132"/>
      <c r="AH21" s="132"/>
      <c r="AI21" s="132"/>
      <c r="AJ21" s="132"/>
      <c r="AK21" s="133"/>
      <c r="AL21" s="57"/>
    </row>
    <row r="22" spans="2:38" ht="13.5" thickBot="1">
      <c r="B22" s="170"/>
      <c r="C22" s="158"/>
      <c r="D22" s="158"/>
      <c r="E22" s="167"/>
      <c r="F22" s="54" t="s">
        <v>246</v>
      </c>
      <c r="G22" s="134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6"/>
      <c r="AL22" s="57"/>
    </row>
    <row r="23" spans="2:38" ht="13.5" thickBot="1">
      <c r="B23" s="171"/>
      <c r="C23" s="159"/>
      <c r="D23" s="159"/>
      <c r="E23" s="168"/>
      <c r="F23" s="56" t="s">
        <v>251</v>
      </c>
      <c r="G23" s="127">
        <f>SUM(COUNTIFS(G19:G22,"ACT"),COUNTIF(G19:G22,"DEF"),COUNTIF(G19:G22,"TE1"),COUNTIF(G19:G22,"TE2"))</f>
        <v>0</v>
      </c>
      <c r="H23" s="44">
        <f t="shared" ref="H23:AK23" si="7">SUM(COUNTIFS(H19:H22,"ACT"),COUNTIF(H19:H22,"DEF"),COUNTIF(H19:H22,"TE1"),COUNTIF(H19:H22,"TE2"))</f>
        <v>0</v>
      </c>
      <c r="I23" s="44">
        <f t="shared" si="7"/>
        <v>0</v>
      </c>
      <c r="J23" s="44">
        <f t="shared" si="7"/>
        <v>0</v>
      </c>
      <c r="K23" s="44">
        <f t="shared" si="7"/>
        <v>0</v>
      </c>
      <c r="L23" s="44">
        <f t="shared" si="7"/>
        <v>0</v>
      </c>
      <c r="M23" s="44">
        <f t="shared" si="7"/>
        <v>0</v>
      </c>
      <c r="N23" s="44">
        <f t="shared" si="7"/>
        <v>0</v>
      </c>
      <c r="O23" s="44">
        <f t="shared" si="7"/>
        <v>0</v>
      </c>
      <c r="P23" s="44">
        <f t="shared" si="7"/>
        <v>0</v>
      </c>
      <c r="Q23" s="44">
        <f t="shared" si="7"/>
        <v>0</v>
      </c>
      <c r="R23" s="44">
        <f t="shared" si="7"/>
        <v>0</v>
      </c>
      <c r="S23" s="44">
        <f t="shared" si="7"/>
        <v>0</v>
      </c>
      <c r="T23" s="44">
        <f t="shared" si="7"/>
        <v>0</v>
      </c>
      <c r="U23" s="44">
        <f t="shared" si="7"/>
        <v>0</v>
      </c>
      <c r="V23" s="44">
        <f t="shared" si="7"/>
        <v>0</v>
      </c>
      <c r="W23" s="44">
        <f t="shared" si="7"/>
        <v>0</v>
      </c>
      <c r="X23" s="44">
        <f t="shared" si="7"/>
        <v>0</v>
      </c>
      <c r="Y23" s="44">
        <f t="shared" si="7"/>
        <v>0</v>
      </c>
      <c r="Z23" s="44">
        <f t="shared" si="7"/>
        <v>0</v>
      </c>
      <c r="AA23" s="44">
        <f t="shared" si="7"/>
        <v>0</v>
      </c>
      <c r="AB23" s="44">
        <f t="shared" si="7"/>
        <v>0</v>
      </c>
      <c r="AC23" s="44">
        <f t="shared" si="7"/>
        <v>0</v>
      </c>
      <c r="AD23" s="44">
        <f t="shared" si="7"/>
        <v>0</v>
      </c>
      <c r="AE23" s="44">
        <f t="shared" si="7"/>
        <v>0</v>
      </c>
      <c r="AF23" s="44">
        <f t="shared" si="7"/>
        <v>0</v>
      </c>
      <c r="AG23" s="44">
        <f t="shared" si="7"/>
        <v>0</v>
      </c>
      <c r="AH23" s="44">
        <f t="shared" si="7"/>
        <v>0</v>
      </c>
      <c r="AI23" s="44">
        <f t="shared" si="7"/>
        <v>0</v>
      </c>
      <c r="AJ23" s="44">
        <f t="shared" si="7"/>
        <v>0</v>
      </c>
      <c r="AK23" s="45">
        <f t="shared" si="7"/>
        <v>0</v>
      </c>
      <c r="AL23" s="56">
        <f t="shared" ref="AL23" si="8">SUM(G23:AK23)</f>
        <v>0</v>
      </c>
    </row>
    <row r="24" spans="2:38">
      <c r="B24" s="169" t="s">
        <v>240</v>
      </c>
      <c r="C24" s="157" t="s">
        <v>563</v>
      </c>
      <c r="D24" s="157"/>
      <c r="E24" s="166"/>
      <c r="F24" s="53" t="s">
        <v>243</v>
      </c>
      <c r="G24" s="128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30"/>
      <c r="AL24" s="57"/>
    </row>
    <row r="25" spans="2:38">
      <c r="B25" s="170"/>
      <c r="C25" s="158"/>
      <c r="D25" s="158"/>
      <c r="E25" s="167"/>
      <c r="F25" s="54" t="s">
        <v>244</v>
      </c>
      <c r="G25" s="131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2"/>
      <c r="X25" s="132"/>
      <c r="Y25" s="132"/>
      <c r="Z25" s="132"/>
      <c r="AA25" s="132"/>
      <c r="AB25" s="132"/>
      <c r="AC25" s="132"/>
      <c r="AD25" s="132"/>
      <c r="AE25" s="132"/>
      <c r="AF25" s="132"/>
      <c r="AG25" s="132"/>
      <c r="AH25" s="132"/>
      <c r="AI25" s="132"/>
      <c r="AJ25" s="132"/>
      <c r="AK25" s="133"/>
      <c r="AL25" s="57"/>
    </row>
    <row r="26" spans="2:38">
      <c r="B26" s="170"/>
      <c r="C26" s="158"/>
      <c r="D26" s="158"/>
      <c r="E26" s="167"/>
      <c r="F26" s="54" t="s">
        <v>245</v>
      </c>
      <c r="G26" s="131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  <c r="Z26" s="132"/>
      <c r="AA26" s="132"/>
      <c r="AB26" s="132"/>
      <c r="AC26" s="132"/>
      <c r="AD26" s="132"/>
      <c r="AE26" s="132"/>
      <c r="AF26" s="132"/>
      <c r="AG26" s="132"/>
      <c r="AH26" s="132"/>
      <c r="AI26" s="132"/>
      <c r="AJ26" s="132"/>
      <c r="AK26" s="133"/>
      <c r="AL26" s="57"/>
    </row>
    <row r="27" spans="2:38" ht="13.5" thickBot="1">
      <c r="B27" s="170"/>
      <c r="C27" s="158"/>
      <c r="D27" s="158"/>
      <c r="E27" s="167"/>
      <c r="F27" s="54" t="s">
        <v>246</v>
      </c>
      <c r="G27" s="134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6"/>
      <c r="AL27" s="57"/>
    </row>
    <row r="28" spans="2:38" ht="13.5" thickBot="1">
      <c r="B28" s="171"/>
      <c r="C28" s="159"/>
      <c r="D28" s="159"/>
      <c r="E28" s="168"/>
      <c r="F28" s="56" t="s">
        <v>251</v>
      </c>
      <c r="G28" s="127">
        <f>SUM(COUNTIFS(G24:G27,"ACT"),COUNTIF(G24:G27,"DEF"),COUNTIF(G24:G27,"TE1"),COUNTIF(G24:G27,"TE2"))</f>
        <v>0</v>
      </c>
      <c r="H28" s="44">
        <f t="shared" ref="H28:AK28" si="9">SUM(COUNTIFS(H24:H27,"ACT"),COUNTIF(H24:H27,"DEF"),COUNTIF(H24:H27,"TE1"),COUNTIF(H24:H27,"TE2"))</f>
        <v>0</v>
      </c>
      <c r="I28" s="44">
        <f t="shared" si="9"/>
        <v>0</v>
      </c>
      <c r="J28" s="44">
        <f t="shared" si="9"/>
        <v>0</v>
      </c>
      <c r="K28" s="44">
        <f t="shared" si="9"/>
        <v>0</v>
      </c>
      <c r="L28" s="44">
        <f t="shared" si="9"/>
        <v>0</v>
      </c>
      <c r="M28" s="44">
        <f t="shared" si="9"/>
        <v>0</v>
      </c>
      <c r="N28" s="44">
        <f t="shared" si="9"/>
        <v>0</v>
      </c>
      <c r="O28" s="44">
        <f t="shared" si="9"/>
        <v>0</v>
      </c>
      <c r="P28" s="44">
        <f t="shared" si="9"/>
        <v>0</v>
      </c>
      <c r="Q28" s="44">
        <f t="shared" si="9"/>
        <v>0</v>
      </c>
      <c r="R28" s="44">
        <f t="shared" si="9"/>
        <v>0</v>
      </c>
      <c r="S28" s="44">
        <f t="shared" si="9"/>
        <v>0</v>
      </c>
      <c r="T28" s="44">
        <f t="shared" si="9"/>
        <v>0</v>
      </c>
      <c r="U28" s="44">
        <f t="shared" si="9"/>
        <v>0</v>
      </c>
      <c r="V28" s="44">
        <f t="shared" si="9"/>
        <v>0</v>
      </c>
      <c r="W28" s="44">
        <f t="shared" si="9"/>
        <v>0</v>
      </c>
      <c r="X28" s="44">
        <f t="shared" si="9"/>
        <v>0</v>
      </c>
      <c r="Y28" s="44">
        <f t="shared" si="9"/>
        <v>0</v>
      </c>
      <c r="Z28" s="44">
        <f t="shared" si="9"/>
        <v>0</v>
      </c>
      <c r="AA28" s="44">
        <f t="shared" si="9"/>
        <v>0</v>
      </c>
      <c r="AB28" s="44">
        <f t="shared" si="9"/>
        <v>0</v>
      </c>
      <c r="AC28" s="44">
        <f t="shared" si="9"/>
        <v>0</v>
      </c>
      <c r="AD28" s="44">
        <f t="shared" si="9"/>
        <v>0</v>
      </c>
      <c r="AE28" s="44">
        <f t="shared" si="9"/>
        <v>0</v>
      </c>
      <c r="AF28" s="44">
        <f t="shared" si="9"/>
        <v>0</v>
      </c>
      <c r="AG28" s="44">
        <f t="shared" si="9"/>
        <v>0</v>
      </c>
      <c r="AH28" s="44">
        <f t="shared" si="9"/>
        <v>0</v>
      </c>
      <c r="AI28" s="44">
        <f t="shared" si="9"/>
        <v>0</v>
      </c>
      <c r="AJ28" s="44">
        <f t="shared" si="9"/>
        <v>0</v>
      </c>
      <c r="AK28" s="45">
        <f t="shared" si="9"/>
        <v>0</v>
      </c>
      <c r="AL28" s="56">
        <f t="shared" ref="AL28" si="10">SUM(G28:AK28)</f>
        <v>0</v>
      </c>
    </row>
    <row r="29" spans="2:38">
      <c r="B29" s="169" t="s">
        <v>240</v>
      </c>
      <c r="C29" s="157" t="s">
        <v>606</v>
      </c>
      <c r="D29" s="157"/>
      <c r="E29" s="166"/>
      <c r="F29" s="53" t="s">
        <v>243</v>
      </c>
      <c r="G29" s="128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30"/>
      <c r="AL29" s="57"/>
    </row>
    <row r="30" spans="2:38">
      <c r="B30" s="170"/>
      <c r="C30" s="158"/>
      <c r="D30" s="158"/>
      <c r="E30" s="167"/>
      <c r="F30" s="54" t="s">
        <v>244</v>
      </c>
      <c r="G30" s="131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3"/>
      <c r="AL30" s="57"/>
    </row>
    <row r="31" spans="2:38">
      <c r="B31" s="170"/>
      <c r="C31" s="158"/>
      <c r="D31" s="158"/>
      <c r="E31" s="167"/>
      <c r="F31" s="54" t="s">
        <v>245</v>
      </c>
      <c r="G31" s="131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2"/>
      <c r="AE31" s="132"/>
      <c r="AF31" s="132"/>
      <c r="AG31" s="132"/>
      <c r="AH31" s="132"/>
      <c r="AI31" s="132"/>
      <c r="AJ31" s="132"/>
      <c r="AK31" s="133"/>
      <c r="AL31" s="57"/>
    </row>
    <row r="32" spans="2:38" ht="13.5" thickBot="1">
      <c r="B32" s="170"/>
      <c r="C32" s="158"/>
      <c r="D32" s="158"/>
      <c r="E32" s="167"/>
      <c r="F32" s="54" t="s">
        <v>246</v>
      </c>
      <c r="G32" s="134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6"/>
      <c r="AL32" s="57"/>
    </row>
    <row r="33" spans="2:38" ht="13.5" thickBot="1">
      <c r="B33" s="171"/>
      <c r="C33" s="159"/>
      <c r="D33" s="159"/>
      <c r="E33" s="168"/>
      <c r="F33" s="56" t="s">
        <v>251</v>
      </c>
      <c r="G33" s="127">
        <f>SUM(COUNTIFS(G29:G32,"ACT"),COUNTIF(G29:G32,"DEF"),COUNTIF(G29:G32,"TE1"),COUNTIF(G29:G32,"TE2"))</f>
        <v>0</v>
      </c>
      <c r="H33" s="44">
        <f t="shared" ref="H33:AK33" si="11">SUM(COUNTIFS(H29:H32,"ACT"),COUNTIF(H29:H32,"DEF"),COUNTIF(H29:H32,"TE1"),COUNTIF(H29:H32,"TE2"))</f>
        <v>0</v>
      </c>
      <c r="I33" s="44">
        <f t="shared" si="11"/>
        <v>0</v>
      </c>
      <c r="J33" s="44">
        <f t="shared" si="11"/>
        <v>0</v>
      </c>
      <c r="K33" s="44">
        <f t="shared" si="11"/>
        <v>0</v>
      </c>
      <c r="L33" s="44">
        <f t="shared" si="11"/>
        <v>0</v>
      </c>
      <c r="M33" s="44">
        <f t="shared" si="11"/>
        <v>0</v>
      </c>
      <c r="N33" s="44">
        <f t="shared" si="11"/>
        <v>0</v>
      </c>
      <c r="O33" s="44">
        <f t="shared" si="11"/>
        <v>0</v>
      </c>
      <c r="P33" s="44">
        <f t="shared" si="11"/>
        <v>0</v>
      </c>
      <c r="Q33" s="44">
        <f t="shared" si="11"/>
        <v>0</v>
      </c>
      <c r="R33" s="44">
        <f t="shared" si="11"/>
        <v>0</v>
      </c>
      <c r="S33" s="44">
        <f t="shared" si="11"/>
        <v>0</v>
      </c>
      <c r="T33" s="44">
        <f t="shared" si="11"/>
        <v>0</v>
      </c>
      <c r="U33" s="44">
        <f t="shared" si="11"/>
        <v>0</v>
      </c>
      <c r="V33" s="44">
        <f t="shared" si="11"/>
        <v>0</v>
      </c>
      <c r="W33" s="44">
        <f t="shared" si="11"/>
        <v>0</v>
      </c>
      <c r="X33" s="44">
        <f t="shared" si="11"/>
        <v>0</v>
      </c>
      <c r="Y33" s="44">
        <f t="shared" si="11"/>
        <v>0</v>
      </c>
      <c r="Z33" s="44">
        <f t="shared" si="11"/>
        <v>0</v>
      </c>
      <c r="AA33" s="44">
        <f t="shared" si="11"/>
        <v>0</v>
      </c>
      <c r="AB33" s="44">
        <f t="shared" si="11"/>
        <v>0</v>
      </c>
      <c r="AC33" s="44">
        <f t="shared" si="11"/>
        <v>0</v>
      </c>
      <c r="AD33" s="44">
        <f t="shared" si="11"/>
        <v>0</v>
      </c>
      <c r="AE33" s="44">
        <f t="shared" si="11"/>
        <v>0</v>
      </c>
      <c r="AF33" s="44">
        <f t="shared" si="11"/>
        <v>0</v>
      </c>
      <c r="AG33" s="44">
        <f t="shared" si="11"/>
        <v>0</v>
      </c>
      <c r="AH33" s="44">
        <f t="shared" si="11"/>
        <v>0</v>
      </c>
      <c r="AI33" s="44">
        <f t="shared" si="11"/>
        <v>0</v>
      </c>
      <c r="AJ33" s="44">
        <f t="shared" si="11"/>
        <v>0</v>
      </c>
      <c r="AK33" s="45">
        <f t="shared" si="11"/>
        <v>0</v>
      </c>
      <c r="AL33" s="56">
        <f t="shared" ref="AL33" si="12">SUM(G33:AK33)</f>
        <v>0</v>
      </c>
    </row>
    <row r="34" spans="2:38" ht="12.75" customHeight="1">
      <c r="B34" s="169" t="s">
        <v>240</v>
      </c>
      <c r="C34" s="157" t="s">
        <v>607</v>
      </c>
      <c r="D34" s="157"/>
      <c r="E34" s="166"/>
      <c r="F34" s="53" t="s">
        <v>243</v>
      </c>
      <c r="G34" s="128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9"/>
      <c r="V34" s="129"/>
      <c r="W34" s="129"/>
      <c r="X34" s="129"/>
      <c r="Y34" s="129"/>
      <c r="Z34" s="129"/>
      <c r="AA34" s="129"/>
      <c r="AB34" s="129"/>
      <c r="AC34" s="129"/>
      <c r="AD34" s="129"/>
      <c r="AE34" s="129"/>
      <c r="AF34" s="129"/>
      <c r="AG34" s="129"/>
      <c r="AH34" s="129"/>
      <c r="AI34" s="129"/>
      <c r="AJ34" s="129"/>
      <c r="AK34" s="130"/>
      <c r="AL34" s="57"/>
    </row>
    <row r="35" spans="2:38">
      <c r="B35" s="170"/>
      <c r="C35" s="158"/>
      <c r="D35" s="158"/>
      <c r="E35" s="167"/>
      <c r="F35" s="54" t="s">
        <v>244</v>
      </c>
      <c r="G35" s="131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132"/>
      <c r="AC35" s="132"/>
      <c r="AD35" s="132"/>
      <c r="AE35" s="132"/>
      <c r="AF35" s="132"/>
      <c r="AG35" s="132"/>
      <c r="AH35" s="132"/>
      <c r="AI35" s="132"/>
      <c r="AJ35" s="132"/>
      <c r="AK35" s="133"/>
      <c r="AL35" s="57"/>
    </row>
    <row r="36" spans="2:38">
      <c r="B36" s="170"/>
      <c r="C36" s="158"/>
      <c r="D36" s="158"/>
      <c r="E36" s="167"/>
      <c r="F36" s="54" t="s">
        <v>245</v>
      </c>
      <c r="G36" s="131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132"/>
      <c r="AC36" s="132"/>
      <c r="AD36" s="132"/>
      <c r="AE36" s="132"/>
      <c r="AF36" s="132"/>
      <c r="AG36" s="132"/>
      <c r="AH36" s="132"/>
      <c r="AI36" s="132"/>
      <c r="AJ36" s="132"/>
      <c r="AK36" s="133"/>
      <c r="AL36" s="57"/>
    </row>
    <row r="37" spans="2:38" ht="13.5" thickBot="1">
      <c r="B37" s="170"/>
      <c r="C37" s="158"/>
      <c r="D37" s="158"/>
      <c r="E37" s="167"/>
      <c r="F37" s="54" t="s">
        <v>246</v>
      </c>
      <c r="G37" s="134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6"/>
      <c r="AL37" s="57"/>
    </row>
    <row r="38" spans="2:38" ht="13.5" thickBot="1">
      <c r="B38" s="171"/>
      <c r="C38" s="159"/>
      <c r="D38" s="159"/>
      <c r="E38" s="168"/>
      <c r="F38" s="56" t="s">
        <v>251</v>
      </c>
      <c r="G38" s="127">
        <f>SUM(COUNTIFS(G34:G37,"ACT"),COUNTIF(G34:G37,"DEF"),COUNTIF(G34:G37,"TE1"),COUNTIF(G34:G37,"TE2"))</f>
        <v>0</v>
      </c>
      <c r="H38" s="44">
        <f t="shared" ref="H38:AK38" si="13">SUM(COUNTIFS(H34:H37,"ACT"),COUNTIF(H34:H37,"DEF"),COUNTIF(H34:H37,"TE1"),COUNTIF(H34:H37,"TE2"))</f>
        <v>0</v>
      </c>
      <c r="I38" s="44">
        <f t="shared" si="13"/>
        <v>0</v>
      </c>
      <c r="J38" s="44">
        <f t="shared" si="13"/>
        <v>0</v>
      </c>
      <c r="K38" s="44">
        <f t="shared" si="13"/>
        <v>0</v>
      </c>
      <c r="L38" s="44">
        <f t="shared" si="13"/>
        <v>0</v>
      </c>
      <c r="M38" s="44">
        <f t="shared" si="13"/>
        <v>0</v>
      </c>
      <c r="N38" s="44">
        <f t="shared" si="13"/>
        <v>0</v>
      </c>
      <c r="O38" s="44">
        <f t="shared" si="13"/>
        <v>0</v>
      </c>
      <c r="P38" s="44">
        <f t="shared" si="13"/>
        <v>0</v>
      </c>
      <c r="Q38" s="44">
        <f t="shared" si="13"/>
        <v>0</v>
      </c>
      <c r="R38" s="44">
        <f t="shared" si="13"/>
        <v>0</v>
      </c>
      <c r="S38" s="44">
        <f t="shared" si="13"/>
        <v>0</v>
      </c>
      <c r="T38" s="44">
        <f t="shared" si="13"/>
        <v>0</v>
      </c>
      <c r="U38" s="44">
        <f t="shared" si="13"/>
        <v>0</v>
      </c>
      <c r="V38" s="44">
        <f t="shared" si="13"/>
        <v>0</v>
      </c>
      <c r="W38" s="44">
        <f t="shared" si="13"/>
        <v>0</v>
      </c>
      <c r="X38" s="44">
        <f t="shared" si="13"/>
        <v>0</v>
      </c>
      <c r="Y38" s="44">
        <f t="shared" si="13"/>
        <v>0</v>
      </c>
      <c r="Z38" s="44">
        <f t="shared" si="13"/>
        <v>0</v>
      </c>
      <c r="AA38" s="44">
        <f t="shared" si="13"/>
        <v>0</v>
      </c>
      <c r="AB38" s="44">
        <f t="shared" si="13"/>
        <v>0</v>
      </c>
      <c r="AC38" s="44">
        <f t="shared" si="13"/>
        <v>0</v>
      </c>
      <c r="AD38" s="44">
        <f t="shared" si="13"/>
        <v>0</v>
      </c>
      <c r="AE38" s="44">
        <f t="shared" si="13"/>
        <v>0</v>
      </c>
      <c r="AF38" s="44">
        <f t="shared" si="13"/>
        <v>0</v>
      </c>
      <c r="AG38" s="44">
        <f t="shared" si="13"/>
        <v>0</v>
      </c>
      <c r="AH38" s="44">
        <f t="shared" si="13"/>
        <v>0</v>
      </c>
      <c r="AI38" s="44">
        <f t="shared" si="13"/>
        <v>0</v>
      </c>
      <c r="AJ38" s="44">
        <f t="shared" si="13"/>
        <v>0</v>
      </c>
      <c r="AK38" s="45">
        <f t="shared" si="13"/>
        <v>0</v>
      </c>
      <c r="AL38" s="56">
        <f t="shared" ref="AL38" si="14">SUM(G38:AK38)</f>
        <v>0</v>
      </c>
    </row>
    <row r="39" spans="2:38" ht="12.75" customHeight="1">
      <c r="B39" s="169" t="s">
        <v>240</v>
      </c>
      <c r="C39" s="157" t="s">
        <v>545</v>
      </c>
      <c r="D39" s="157"/>
      <c r="E39" s="166"/>
      <c r="F39" s="53" t="s">
        <v>243</v>
      </c>
      <c r="G39" s="128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30"/>
      <c r="AL39" s="57"/>
    </row>
    <row r="40" spans="2:38">
      <c r="B40" s="170"/>
      <c r="C40" s="158"/>
      <c r="D40" s="158"/>
      <c r="E40" s="167"/>
      <c r="F40" s="54" t="s">
        <v>244</v>
      </c>
      <c r="G40" s="131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132"/>
      <c r="AC40" s="132"/>
      <c r="AD40" s="132"/>
      <c r="AE40" s="132"/>
      <c r="AF40" s="132"/>
      <c r="AG40" s="132"/>
      <c r="AH40" s="132"/>
      <c r="AI40" s="132"/>
      <c r="AJ40" s="132"/>
      <c r="AK40" s="133"/>
      <c r="AL40" s="57"/>
    </row>
    <row r="41" spans="2:38">
      <c r="B41" s="170"/>
      <c r="C41" s="158"/>
      <c r="D41" s="158"/>
      <c r="E41" s="167"/>
      <c r="F41" s="54" t="s">
        <v>245</v>
      </c>
      <c r="G41" s="131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32"/>
      <c r="AF41" s="132"/>
      <c r="AG41" s="132"/>
      <c r="AH41" s="132"/>
      <c r="AI41" s="132"/>
      <c r="AJ41" s="132"/>
      <c r="AK41" s="133"/>
      <c r="AL41" s="57"/>
    </row>
    <row r="42" spans="2:38" ht="13.5" thickBot="1">
      <c r="B42" s="170"/>
      <c r="C42" s="158"/>
      <c r="D42" s="158"/>
      <c r="E42" s="167"/>
      <c r="F42" s="54" t="s">
        <v>246</v>
      </c>
      <c r="G42" s="134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6"/>
      <c r="AL42" s="57"/>
    </row>
    <row r="43" spans="2:38" ht="13.5" thickBot="1">
      <c r="B43" s="171"/>
      <c r="C43" s="159"/>
      <c r="D43" s="159"/>
      <c r="E43" s="168"/>
      <c r="F43" s="56" t="s">
        <v>251</v>
      </c>
      <c r="G43" s="127">
        <f>SUM(COUNTIFS(G39:G42,"ACT"),COUNTIF(G39:G42,"DEF"),COUNTIF(G39:G42,"TE1"),COUNTIF(G39:G42,"TE2"))</f>
        <v>0</v>
      </c>
      <c r="H43" s="44">
        <f t="shared" ref="H43:AK43" si="15">SUM(COUNTIFS(H39:H42,"ACT"),COUNTIF(H39:H42,"DEF"),COUNTIF(H39:H42,"TE1"),COUNTIF(H39:H42,"TE2"))</f>
        <v>0</v>
      </c>
      <c r="I43" s="44">
        <f t="shared" si="15"/>
        <v>0</v>
      </c>
      <c r="J43" s="44">
        <f t="shared" si="15"/>
        <v>0</v>
      </c>
      <c r="K43" s="44">
        <f t="shared" si="15"/>
        <v>0</v>
      </c>
      <c r="L43" s="44">
        <f t="shared" si="15"/>
        <v>0</v>
      </c>
      <c r="M43" s="44">
        <f t="shared" si="15"/>
        <v>0</v>
      </c>
      <c r="N43" s="44">
        <f t="shared" si="15"/>
        <v>0</v>
      </c>
      <c r="O43" s="44">
        <f t="shared" si="15"/>
        <v>0</v>
      </c>
      <c r="P43" s="44">
        <f t="shared" si="15"/>
        <v>0</v>
      </c>
      <c r="Q43" s="44">
        <f t="shared" si="15"/>
        <v>0</v>
      </c>
      <c r="R43" s="44">
        <f t="shared" si="15"/>
        <v>0</v>
      </c>
      <c r="S43" s="44">
        <f t="shared" si="15"/>
        <v>0</v>
      </c>
      <c r="T43" s="44">
        <f t="shared" si="15"/>
        <v>0</v>
      </c>
      <c r="U43" s="44">
        <f t="shared" si="15"/>
        <v>0</v>
      </c>
      <c r="V43" s="44">
        <f t="shared" si="15"/>
        <v>0</v>
      </c>
      <c r="W43" s="44">
        <f t="shared" si="15"/>
        <v>0</v>
      </c>
      <c r="X43" s="44">
        <f t="shared" si="15"/>
        <v>0</v>
      </c>
      <c r="Y43" s="44">
        <f t="shared" si="15"/>
        <v>0</v>
      </c>
      <c r="Z43" s="44">
        <f t="shared" si="15"/>
        <v>0</v>
      </c>
      <c r="AA43" s="44">
        <f t="shared" si="15"/>
        <v>0</v>
      </c>
      <c r="AB43" s="44">
        <f t="shared" si="15"/>
        <v>0</v>
      </c>
      <c r="AC43" s="44">
        <f t="shared" si="15"/>
        <v>0</v>
      </c>
      <c r="AD43" s="44">
        <f t="shared" si="15"/>
        <v>0</v>
      </c>
      <c r="AE43" s="44">
        <f t="shared" si="15"/>
        <v>0</v>
      </c>
      <c r="AF43" s="44">
        <f t="shared" si="15"/>
        <v>0</v>
      </c>
      <c r="AG43" s="44">
        <f t="shared" si="15"/>
        <v>0</v>
      </c>
      <c r="AH43" s="44">
        <f t="shared" si="15"/>
        <v>0</v>
      </c>
      <c r="AI43" s="44">
        <f t="shared" si="15"/>
        <v>0</v>
      </c>
      <c r="AJ43" s="44">
        <f t="shared" si="15"/>
        <v>0</v>
      </c>
      <c r="AK43" s="45">
        <f t="shared" si="15"/>
        <v>0</v>
      </c>
      <c r="AL43" s="56">
        <f t="shared" ref="AL43" si="16">SUM(G43:AK43)</f>
        <v>0</v>
      </c>
    </row>
    <row r="44" spans="2:38">
      <c r="B44" s="169" t="s">
        <v>240</v>
      </c>
      <c r="C44" s="157" t="s">
        <v>548</v>
      </c>
      <c r="D44" s="157"/>
      <c r="E44" s="166"/>
      <c r="F44" s="53" t="s">
        <v>243</v>
      </c>
      <c r="G44" s="128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30"/>
      <c r="AL44" s="57"/>
    </row>
    <row r="45" spans="2:38">
      <c r="B45" s="170"/>
      <c r="C45" s="158"/>
      <c r="D45" s="158"/>
      <c r="E45" s="167"/>
      <c r="F45" s="54" t="s">
        <v>244</v>
      </c>
      <c r="G45" s="131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32"/>
      <c r="AF45" s="132"/>
      <c r="AG45" s="132"/>
      <c r="AH45" s="132"/>
      <c r="AI45" s="132"/>
      <c r="AJ45" s="132"/>
      <c r="AK45" s="133"/>
      <c r="AL45" s="57"/>
    </row>
    <row r="46" spans="2:38">
      <c r="B46" s="170"/>
      <c r="C46" s="158"/>
      <c r="D46" s="158"/>
      <c r="E46" s="167"/>
      <c r="F46" s="54" t="s">
        <v>245</v>
      </c>
      <c r="G46" s="131"/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32"/>
      <c r="AC46" s="132"/>
      <c r="AD46" s="132"/>
      <c r="AE46" s="132"/>
      <c r="AF46" s="132"/>
      <c r="AG46" s="132"/>
      <c r="AH46" s="132"/>
      <c r="AI46" s="132"/>
      <c r="AJ46" s="132"/>
      <c r="AK46" s="133"/>
      <c r="AL46" s="57"/>
    </row>
    <row r="47" spans="2:38" ht="13.5" thickBot="1">
      <c r="B47" s="170"/>
      <c r="C47" s="158"/>
      <c r="D47" s="158"/>
      <c r="E47" s="167"/>
      <c r="F47" s="54" t="s">
        <v>246</v>
      </c>
      <c r="G47" s="134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6"/>
      <c r="AL47" s="57"/>
    </row>
    <row r="48" spans="2:38" ht="13.5" thickBot="1">
      <c r="B48" s="171"/>
      <c r="C48" s="159"/>
      <c r="D48" s="159"/>
      <c r="E48" s="168"/>
      <c r="F48" s="56" t="s">
        <v>251</v>
      </c>
      <c r="G48" s="127">
        <f>SUM(COUNTIFS(G44:G47,"ACT"),COUNTIF(G44:G47,"DEF"),COUNTIF(G44:G47,"TE1"),COUNTIF(G44:G47,"TE2"))</f>
        <v>0</v>
      </c>
      <c r="H48" s="44">
        <f t="shared" ref="H48:AK48" si="17">SUM(COUNTIFS(H44:H47,"ACT"),COUNTIF(H44:H47,"DEF"),COUNTIF(H44:H47,"TE1"),COUNTIF(H44:H47,"TE2"))</f>
        <v>0</v>
      </c>
      <c r="I48" s="44">
        <f t="shared" si="17"/>
        <v>0</v>
      </c>
      <c r="J48" s="44">
        <f t="shared" si="17"/>
        <v>0</v>
      </c>
      <c r="K48" s="44">
        <f t="shared" si="17"/>
        <v>0</v>
      </c>
      <c r="L48" s="44">
        <f t="shared" si="17"/>
        <v>0</v>
      </c>
      <c r="M48" s="44">
        <f t="shared" si="17"/>
        <v>0</v>
      </c>
      <c r="N48" s="44">
        <f t="shared" si="17"/>
        <v>0</v>
      </c>
      <c r="O48" s="44">
        <f t="shared" si="17"/>
        <v>0</v>
      </c>
      <c r="P48" s="44">
        <f t="shared" si="17"/>
        <v>0</v>
      </c>
      <c r="Q48" s="44">
        <f t="shared" si="17"/>
        <v>0</v>
      </c>
      <c r="R48" s="44">
        <f t="shared" si="17"/>
        <v>0</v>
      </c>
      <c r="S48" s="44">
        <f t="shared" si="17"/>
        <v>0</v>
      </c>
      <c r="T48" s="44">
        <f t="shared" si="17"/>
        <v>0</v>
      </c>
      <c r="U48" s="44">
        <f t="shared" si="17"/>
        <v>0</v>
      </c>
      <c r="V48" s="44">
        <f t="shared" si="17"/>
        <v>0</v>
      </c>
      <c r="W48" s="44">
        <f t="shared" si="17"/>
        <v>0</v>
      </c>
      <c r="X48" s="44">
        <f t="shared" si="17"/>
        <v>0</v>
      </c>
      <c r="Y48" s="44">
        <f t="shared" si="17"/>
        <v>0</v>
      </c>
      <c r="Z48" s="44">
        <f t="shared" si="17"/>
        <v>0</v>
      </c>
      <c r="AA48" s="44">
        <f t="shared" si="17"/>
        <v>0</v>
      </c>
      <c r="AB48" s="44">
        <f t="shared" si="17"/>
        <v>0</v>
      </c>
      <c r="AC48" s="44">
        <f t="shared" si="17"/>
        <v>0</v>
      </c>
      <c r="AD48" s="44">
        <f t="shared" si="17"/>
        <v>0</v>
      </c>
      <c r="AE48" s="44">
        <f t="shared" si="17"/>
        <v>0</v>
      </c>
      <c r="AF48" s="44">
        <f t="shared" si="17"/>
        <v>0</v>
      </c>
      <c r="AG48" s="44">
        <f t="shared" si="17"/>
        <v>0</v>
      </c>
      <c r="AH48" s="44">
        <f t="shared" si="17"/>
        <v>0</v>
      </c>
      <c r="AI48" s="44">
        <f t="shared" si="17"/>
        <v>0</v>
      </c>
      <c r="AJ48" s="44">
        <f t="shared" si="17"/>
        <v>0</v>
      </c>
      <c r="AK48" s="45">
        <f t="shared" si="17"/>
        <v>0</v>
      </c>
      <c r="AL48" s="56">
        <f t="shared" ref="AL48" si="18">SUM(G48:AK48)</f>
        <v>0</v>
      </c>
    </row>
    <row r="49" spans="2:38" ht="12.75" customHeight="1">
      <c r="B49" s="169" t="s">
        <v>240</v>
      </c>
      <c r="C49" s="157" t="s">
        <v>549</v>
      </c>
      <c r="D49" s="157"/>
      <c r="E49" s="166"/>
      <c r="F49" s="53" t="s">
        <v>243</v>
      </c>
      <c r="G49" s="128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30"/>
      <c r="AL49" s="57"/>
    </row>
    <row r="50" spans="2:38">
      <c r="B50" s="170"/>
      <c r="C50" s="158"/>
      <c r="D50" s="158"/>
      <c r="E50" s="167"/>
      <c r="F50" s="54" t="s">
        <v>244</v>
      </c>
      <c r="G50" s="131"/>
      <c r="H50" s="132"/>
      <c r="I50" s="132"/>
      <c r="J50" s="132"/>
      <c r="K50" s="132"/>
      <c r="L50" s="132"/>
      <c r="M50" s="132"/>
      <c r="N50" s="132"/>
      <c r="O50" s="132"/>
      <c r="P50" s="132"/>
      <c r="Q50" s="132"/>
      <c r="R50" s="132"/>
      <c r="S50" s="132"/>
      <c r="T50" s="132"/>
      <c r="U50" s="132"/>
      <c r="V50" s="132"/>
      <c r="W50" s="132"/>
      <c r="X50" s="132"/>
      <c r="Y50" s="132"/>
      <c r="Z50" s="132"/>
      <c r="AA50" s="132"/>
      <c r="AB50" s="132"/>
      <c r="AC50" s="132"/>
      <c r="AD50" s="132"/>
      <c r="AE50" s="132"/>
      <c r="AF50" s="132"/>
      <c r="AG50" s="132"/>
      <c r="AH50" s="132"/>
      <c r="AI50" s="132"/>
      <c r="AJ50" s="132"/>
      <c r="AK50" s="133"/>
      <c r="AL50" s="57"/>
    </row>
    <row r="51" spans="2:38">
      <c r="B51" s="170"/>
      <c r="C51" s="158"/>
      <c r="D51" s="158"/>
      <c r="E51" s="167"/>
      <c r="F51" s="54" t="s">
        <v>245</v>
      </c>
      <c r="G51" s="131"/>
      <c r="H51" s="132"/>
      <c r="I51" s="132"/>
      <c r="J51" s="132"/>
      <c r="K51" s="132"/>
      <c r="L51" s="132"/>
      <c r="M51" s="132"/>
      <c r="N51" s="132"/>
      <c r="O51" s="132"/>
      <c r="P51" s="132"/>
      <c r="Q51" s="132"/>
      <c r="R51" s="132"/>
      <c r="S51" s="132"/>
      <c r="T51" s="132"/>
      <c r="U51" s="132"/>
      <c r="V51" s="132"/>
      <c r="W51" s="132"/>
      <c r="X51" s="132"/>
      <c r="Y51" s="132"/>
      <c r="Z51" s="132"/>
      <c r="AA51" s="132"/>
      <c r="AB51" s="132"/>
      <c r="AC51" s="132"/>
      <c r="AD51" s="132"/>
      <c r="AE51" s="132"/>
      <c r="AF51" s="132"/>
      <c r="AG51" s="132"/>
      <c r="AH51" s="132"/>
      <c r="AI51" s="132"/>
      <c r="AJ51" s="132"/>
      <c r="AK51" s="133"/>
      <c r="AL51" s="57"/>
    </row>
    <row r="52" spans="2:38" ht="13.5" thickBot="1">
      <c r="B52" s="170"/>
      <c r="C52" s="158"/>
      <c r="D52" s="158"/>
      <c r="E52" s="167"/>
      <c r="F52" s="54" t="s">
        <v>246</v>
      </c>
      <c r="G52" s="134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5"/>
      <c r="AF52" s="135"/>
      <c r="AG52" s="135"/>
      <c r="AH52" s="135"/>
      <c r="AI52" s="135"/>
      <c r="AJ52" s="135"/>
      <c r="AK52" s="136"/>
      <c r="AL52" s="57"/>
    </row>
    <row r="53" spans="2:38" ht="13.5" thickBot="1">
      <c r="B53" s="171"/>
      <c r="C53" s="159"/>
      <c r="D53" s="159"/>
      <c r="E53" s="168"/>
      <c r="F53" s="56" t="s">
        <v>251</v>
      </c>
      <c r="G53" s="127">
        <f>SUM(COUNTIFS(G49:G52,"ACT"),COUNTIF(G49:G52,"DEF"),COUNTIF(G49:G52,"TE1"),COUNTIF(G49:G52,"TE2"))</f>
        <v>0</v>
      </c>
      <c r="H53" s="44">
        <f t="shared" ref="H53:AK53" si="19">SUM(COUNTIFS(H49:H52,"ACT"),COUNTIF(H49:H52,"DEF"),COUNTIF(H49:H52,"TE1"),COUNTIF(H49:H52,"TE2"))</f>
        <v>0</v>
      </c>
      <c r="I53" s="44">
        <f t="shared" si="19"/>
        <v>0</v>
      </c>
      <c r="J53" s="44">
        <f t="shared" si="19"/>
        <v>0</v>
      </c>
      <c r="K53" s="44">
        <f t="shared" si="19"/>
        <v>0</v>
      </c>
      <c r="L53" s="44">
        <f t="shared" si="19"/>
        <v>0</v>
      </c>
      <c r="M53" s="44">
        <f t="shared" si="19"/>
        <v>0</v>
      </c>
      <c r="N53" s="44">
        <f t="shared" si="19"/>
        <v>0</v>
      </c>
      <c r="O53" s="44">
        <f t="shared" si="19"/>
        <v>0</v>
      </c>
      <c r="P53" s="44">
        <f t="shared" si="19"/>
        <v>0</v>
      </c>
      <c r="Q53" s="44">
        <f t="shared" si="19"/>
        <v>0</v>
      </c>
      <c r="R53" s="44">
        <f t="shared" si="19"/>
        <v>0</v>
      </c>
      <c r="S53" s="44">
        <f t="shared" si="19"/>
        <v>0</v>
      </c>
      <c r="T53" s="44">
        <f t="shared" si="19"/>
        <v>0</v>
      </c>
      <c r="U53" s="44">
        <f t="shared" si="19"/>
        <v>0</v>
      </c>
      <c r="V53" s="44">
        <f t="shared" si="19"/>
        <v>0</v>
      </c>
      <c r="W53" s="44">
        <f t="shared" si="19"/>
        <v>0</v>
      </c>
      <c r="X53" s="44">
        <f t="shared" si="19"/>
        <v>0</v>
      </c>
      <c r="Y53" s="44">
        <f t="shared" si="19"/>
        <v>0</v>
      </c>
      <c r="Z53" s="44">
        <f t="shared" si="19"/>
        <v>0</v>
      </c>
      <c r="AA53" s="44">
        <f t="shared" si="19"/>
        <v>0</v>
      </c>
      <c r="AB53" s="44">
        <f t="shared" si="19"/>
        <v>0</v>
      </c>
      <c r="AC53" s="44">
        <f t="shared" si="19"/>
        <v>0</v>
      </c>
      <c r="AD53" s="44">
        <f t="shared" si="19"/>
        <v>0</v>
      </c>
      <c r="AE53" s="44">
        <f t="shared" si="19"/>
        <v>0</v>
      </c>
      <c r="AF53" s="44">
        <f t="shared" si="19"/>
        <v>0</v>
      </c>
      <c r="AG53" s="44">
        <f t="shared" si="19"/>
        <v>0</v>
      </c>
      <c r="AH53" s="44">
        <f t="shared" si="19"/>
        <v>0</v>
      </c>
      <c r="AI53" s="44">
        <f t="shared" si="19"/>
        <v>0</v>
      </c>
      <c r="AJ53" s="44">
        <f t="shared" si="19"/>
        <v>0</v>
      </c>
      <c r="AK53" s="45">
        <f t="shared" si="19"/>
        <v>0</v>
      </c>
      <c r="AL53" s="56">
        <f t="shared" ref="AL53" si="20">SUM(G53:AK53)</f>
        <v>0</v>
      </c>
    </row>
    <row r="54" spans="2:38">
      <c r="B54" s="169" t="s">
        <v>240</v>
      </c>
      <c r="C54" s="157" t="s">
        <v>608</v>
      </c>
      <c r="D54" s="157"/>
      <c r="E54" s="166"/>
      <c r="F54" s="53" t="s">
        <v>243</v>
      </c>
      <c r="G54" s="128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9"/>
      <c r="V54" s="129"/>
      <c r="W54" s="129"/>
      <c r="X54" s="129"/>
      <c r="Y54" s="129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30"/>
      <c r="AL54" s="57"/>
    </row>
    <row r="55" spans="2:38">
      <c r="B55" s="170"/>
      <c r="C55" s="158"/>
      <c r="D55" s="158"/>
      <c r="E55" s="167"/>
      <c r="F55" s="54" t="s">
        <v>244</v>
      </c>
      <c r="G55" s="131"/>
      <c r="H55" s="132"/>
      <c r="I55" s="132"/>
      <c r="J55" s="132"/>
      <c r="K55" s="132"/>
      <c r="L55" s="132"/>
      <c r="M55" s="132"/>
      <c r="N55" s="132"/>
      <c r="O55" s="132"/>
      <c r="P55" s="132"/>
      <c r="Q55" s="132"/>
      <c r="R55" s="132"/>
      <c r="S55" s="132"/>
      <c r="T55" s="132"/>
      <c r="U55" s="132"/>
      <c r="V55" s="132"/>
      <c r="W55" s="132"/>
      <c r="X55" s="132"/>
      <c r="Y55" s="132"/>
      <c r="Z55" s="132"/>
      <c r="AA55" s="132"/>
      <c r="AB55" s="132"/>
      <c r="AC55" s="132"/>
      <c r="AD55" s="132"/>
      <c r="AE55" s="132"/>
      <c r="AF55" s="132"/>
      <c r="AG55" s="132"/>
      <c r="AH55" s="132"/>
      <c r="AI55" s="132"/>
      <c r="AJ55" s="132"/>
      <c r="AK55" s="133"/>
      <c r="AL55" s="57"/>
    </row>
    <row r="56" spans="2:38">
      <c r="B56" s="170"/>
      <c r="C56" s="158"/>
      <c r="D56" s="158"/>
      <c r="E56" s="167"/>
      <c r="F56" s="54" t="s">
        <v>245</v>
      </c>
      <c r="G56" s="131"/>
      <c r="H56" s="132"/>
      <c r="I56" s="132"/>
      <c r="J56" s="132"/>
      <c r="K56" s="132"/>
      <c r="L56" s="132"/>
      <c r="M56" s="132"/>
      <c r="N56" s="132"/>
      <c r="O56" s="132"/>
      <c r="P56" s="132"/>
      <c r="Q56" s="132"/>
      <c r="R56" s="132"/>
      <c r="S56" s="132"/>
      <c r="T56" s="132"/>
      <c r="U56" s="132"/>
      <c r="V56" s="132"/>
      <c r="W56" s="132"/>
      <c r="X56" s="132"/>
      <c r="Y56" s="132"/>
      <c r="Z56" s="132"/>
      <c r="AA56" s="132"/>
      <c r="AB56" s="132"/>
      <c r="AC56" s="132"/>
      <c r="AD56" s="132"/>
      <c r="AE56" s="132"/>
      <c r="AF56" s="132"/>
      <c r="AG56" s="132"/>
      <c r="AH56" s="132"/>
      <c r="AI56" s="132"/>
      <c r="AJ56" s="132"/>
      <c r="AK56" s="133"/>
      <c r="AL56" s="57"/>
    </row>
    <row r="57" spans="2:38" ht="13.5" thickBot="1">
      <c r="B57" s="170"/>
      <c r="C57" s="158"/>
      <c r="D57" s="158"/>
      <c r="E57" s="167"/>
      <c r="F57" s="54" t="s">
        <v>246</v>
      </c>
      <c r="G57" s="134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35"/>
      <c r="AF57" s="135"/>
      <c r="AG57" s="135"/>
      <c r="AH57" s="135"/>
      <c r="AI57" s="135"/>
      <c r="AJ57" s="135"/>
      <c r="AK57" s="136"/>
      <c r="AL57" s="57"/>
    </row>
    <row r="58" spans="2:38" ht="13.5" thickBot="1">
      <c r="B58" s="171"/>
      <c r="C58" s="159"/>
      <c r="D58" s="159"/>
      <c r="E58" s="168"/>
      <c r="F58" s="56" t="s">
        <v>251</v>
      </c>
      <c r="G58" s="127">
        <f>SUM(COUNTIFS(G54:G57,"ACT"),COUNTIF(G54:G57,"DEF"),COUNTIF(G54:G57,"TE1"),COUNTIF(G54:G57,"TE2"))</f>
        <v>0</v>
      </c>
      <c r="H58" s="44">
        <f t="shared" ref="H58:AK58" si="21">SUM(COUNTIFS(H54:H57,"ACT"),COUNTIF(H54:H57,"DEF"),COUNTIF(H54:H57,"TE1"),COUNTIF(H54:H57,"TE2"))</f>
        <v>0</v>
      </c>
      <c r="I58" s="44">
        <f t="shared" si="21"/>
        <v>0</v>
      </c>
      <c r="J58" s="44">
        <f t="shared" si="21"/>
        <v>0</v>
      </c>
      <c r="K58" s="44">
        <f t="shared" si="21"/>
        <v>0</v>
      </c>
      <c r="L58" s="44">
        <f t="shared" si="21"/>
        <v>0</v>
      </c>
      <c r="M58" s="44">
        <f t="shared" si="21"/>
        <v>0</v>
      </c>
      <c r="N58" s="44">
        <f t="shared" si="21"/>
        <v>0</v>
      </c>
      <c r="O58" s="44">
        <f t="shared" si="21"/>
        <v>0</v>
      </c>
      <c r="P58" s="44">
        <f t="shared" si="21"/>
        <v>0</v>
      </c>
      <c r="Q58" s="44">
        <f t="shared" si="21"/>
        <v>0</v>
      </c>
      <c r="R58" s="44">
        <f t="shared" si="21"/>
        <v>0</v>
      </c>
      <c r="S58" s="44">
        <f t="shared" si="21"/>
        <v>0</v>
      </c>
      <c r="T58" s="44">
        <f t="shared" si="21"/>
        <v>0</v>
      </c>
      <c r="U58" s="44">
        <f t="shared" si="21"/>
        <v>0</v>
      </c>
      <c r="V58" s="44">
        <f t="shared" si="21"/>
        <v>0</v>
      </c>
      <c r="W58" s="44">
        <f t="shared" si="21"/>
        <v>0</v>
      </c>
      <c r="X58" s="44">
        <f t="shared" si="21"/>
        <v>0</v>
      </c>
      <c r="Y58" s="44">
        <f t="shared" si="21"/>
        <v>0</v>
      </c>
      <c r="Z58" s="44">
        <f t="shared" si="21"/>
        <v>0</v>
      </c>
      <c r="AA58" s="44">
        <f t="shared" si="21"/>
        <v>0</v>
      </c>
      <c r="AB58" s="44">
        <f t="shared" si="21"/>
        <v>0</v>
      </c>
      <c r="AC58" s="44">
        <f t="shared" si="21"/>
        <v>0</v>
      </c>
      <c r="AD58" s="44">
        <f t="shared" si="21"/>
        <v>0</v>
      </c>
      <c r="AE58" s="44">
        <f t="shared" si="21"/>
        <v>0</v>
      </c>
      <c r="AF58" s="44">
        <f t="shared" si="21"/>
        <v>0</v>
      </c>
      <c r="AG58" s="44">
        <f t="shared" si="21"/>
        <v>0</v>
      </c>
      <c r="AH58" s="44">
        <f t="shared" si="21"/>
        <v>0</v>
      </c>
      <c r="AI58" s="44">
        <f t="shared" si="21"/>
        <v>0</v>
      </c>
      <c r="AJ58" s="44">
        <f t="shared" si="21"/>
        <v>0</v>
      </c>
      <c r="AK58" s="45">
        <f t="shared" si="21"/>
        <v>0</v>
      </c>
      <c r="AL58" s="56">
        <f t="shared" ref="AL58" si="22">SUM(G58:AK58)</f>
        <v>0</v>
      </c>
    </row>
    <row r="59" spans="2:38" ht="12.75" customHeight="1">
      <c r="B59" s="169" t="s">
        <v>240</v>
      </c>
      <c r="C59" s="157" t="s">
        <v>609</v>
      </c>
      <c r="D59" s="157"/>
      <c r="E59" s="166"/>
      <c r="F59" s="53" t="s">
        <v>243</v>
      </c>
      <c r="G59" s="128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30"/>
      <c r="AL59" s="57"/>
    </row>
    <row r="60" spans="2:38">
      <c r="B60" s="170"/>
      <c r="C60" s="158"/>
      <c r="D60" s="158"/>
      <c r="E60" s="167"/>
      <c r="F60" s="54" t="s">
        <v>244</v>
      </c>
      <c r="G60" s="131"/>
      <c r="H60" s="132"/>
      <c r="I60" s="132"/>
      <c r="J60" s="132"/>
      <c r="K60" s="132"/>
      <c r="L60" s="132"/>
      <c r="M60" s="132"/>
      <c r="N60" s="132"/>
      <c r="O60" s="132"/>
      <c r="P60" s="132"/>
      <c r="Q60" s="132"/>
      <c r="R60" s="132"/>
      <c r="S60" s="132"/>
      <c r="T60" s="132"/>
      <c r="U60" s="132"/>
      <c r="V60" s="132"/>
      <c r="W60" s="132"/>
      <c r="X60" s="132"/>
      <c r="Y60" s="132"/>
      <c r="Z60" s="132"/>
      <c r="AA60" s="132"/>
      <c r="AB60" s="132"/>
      <c r="AC60" s="132"/>
      <c r="AD60" s="132"/>
      <c r="AE60" s="132"/>
      <c r="AF60" s="132"/>
      <c r="AG60" s="132"/>
      <c r="AH60" s="132"/>
      <c r="AI60" s="132"/>
      <c r="AJ60" s="132"/>
      <c r="AK60" s="133"/>
      <c r="AL60" s="57"/>
    </row>
    <row r="61" spans="2:38">
      <c r="B61" s="170"/>
      <c r="C61" s="158"/>
      <c r="D61" s="158"/>
      <c r="E61" s="167"/>
      <c r="F61" s="54" t="s">
        <v>245</v>
      </c>
      <c r="G61" s="131"/>
      <c r="H61" s="132"/>
      <c r="I61" s="132"/>
      <c r="J61" s="132"/>
      <c r="K61" s="132"/>
      <c r="L61" s="132"/>
      <c r="M61" s="132"/>
      <c r="N61" s="132"/>
      <c r="O61" s="132"/>
      <c r="P61" s="132"/>
      <c r="Q61" s="132"/>
      <c r="R61" s="132"/>
      <c r="S61" s="132"/>
      <c r="T61" s="132"/>
      <c r="U61" s="132"/>
      <c r="V61" s="132"/>
      <c r="W61" s="132"/>
      <c r="X61" s="132"/>
      <c r="Y61" s="132"/>
      <c r="Z61" s="132"/>
      <c r="AA61" s="132"/>
      <c r="AB61" s="132"/>
      <c r="AC61" s="132"/>
      <c r="AD61" s="132"/>
      <c r="AE61" s="132"/>
      <c r="AF61" s="132"/>
      <c r="AG61" s="132"/>
      <c r="AH61" s="132"/>
      <c r="AI61" s="132"/>
      <c r="AJ61" s="132"/>
      <c r="AK61" s="133"/>
      <c r="AL61" s="57"/>
    </row>
    <row r="62" spans="2:38" ht="13.5" thickBot="1">
      <c r="B62" s="170"/>
      <c r="C62" s="158"/>
      <c r="D62" s="158"/>
      <c r="E62" s="167"/>
      <c r="F62" s="54" t="s">
        <v>246</v>
      </c>
      <c r="G62" s="134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6"/>
      <c r="AL62" s="57"/>
    </row>
    <row r="63" spans="2:38" ht="13.5" thickBot="1">
      <c r="B63" s="171"/>
      <c r="C63" s="159"/>
      <c r="D63" s="159"/>
      <c r="E63" s="168"/>
      <c r="F63" s="56" t="s">
        <v>251</v>
      </c>
      <c r="G63" s="127">
        <f>SUM(COUNTIFS(G59:G62,"ACT"),COUNTIF(G59:G62,"DEF"),COUNTIF(G59:G62,"TE1"),COUNTIF(G59:G62,"TE2"))</f>
        <v>0</v>
      </c>
      <c r="H63" s="44">
        <f t="shared" ref="H63:AK63" si="23">SUM(COUNTIFS(H59:H62,"ACT"),COUNTIF(H59:H62,"DEF"),COUNTIF(H59:H62,"TE1"),COUNTIF(H59:H62,"TE2"))</f>
        <v>0</v>
      </c>
      <c r="I63" s="44">
        <f t="shared" si="23"/>
        <v>0</v>
      </c>
      <c r="J63" s="44">
        <f t="shared" si="23"/>
        <v>0</v>
      </c>
      <c r="K63" s="44">
        <f t="shared" si="23"/>
        <v>0</v>
      </c>
      <c r="L63" s="44">
        <f t="shared" si="23"/>
        <v>0</v>
      </c>
      <c r="M63" s="44">
        <f t="shared" si="23"/>
        <v>0</v>
      </c>
      <c r="N63" s="44">
        <f t="shared" si="23"/>
        <v>0</v>
      </c>
      <c r="O63" s="44">
        <f t="shared" si="23"/>
        <v>0</v>
      </c>
      <c r="P63" s="44">
        <f t="shared" si="23"/>
        <v>0</v>
      </c>
      <c r="Q63" s="44">
        <f t="shared" si="23"/>
        <v>0</v>
      </c>
      <c r="R63" s="44">
        <f t="shared" si="23"/>
        <v>0</v>
      </c>
      <c r="S63" s="44">
        <f t="shared" si="23"/>
        <v>0</v>
      </c>
      <c r="T63" s="44">
        <f t="shared" si="23"/>
        <v>0</v>
      </c>
      <c r="U63" s="44">
        <f t="shared" si="23"/>
        <v>0</v>
      </c>
      <c r="V63" s="44">
        <f t="shared" si="23"/>
        <v>0</v>
      </c>
      <c r="W63" s="44">
        <f t="shared" si="23"/>
        <v>0</v>
      </c>
      <c r="X63" s="44">
        <f t="shared" si="23"/>
        <v>0</v>
      </c>
      <c r="Y63" s="44">
        <f t="shared" si="23"/>
        <v>0</v>
      </c>
      <c r="Z63" s="44">
        <f t="shared" si="23"/>
        <v>0</v>
      </c>
      <c r="AA63" s="44">
        <f t="shared" si="23"/>
        <v>0</v>
      </c>
      <c r="AB63" s="44">
        <f t="shared" si="23"/>
        <v>0</v>
      </c>
      <c r="AC63" s="44">
        <f t="shared" si="23"/>
        <v>0</v>
      </c>
      <c r="AD63" s="44">
        <f t="shared" si="23"/>
        <v>0</v>
      </c>
      <c r="AE63" s="44">
        <f t="shared" si="23"/>
        <v>0</v>
      </c>
      <c r="AF63" s="44">
        <f t="shared" si="23"/>
        <v>0</v>
      </c>
      <c r="AG63" s="44">
        <f t="shared" si="23"/>
        <v>0</v>
      </c>
      <c r="AH63" s="44">
        <f t="shared" si="23"/>
        <v>0</v>
      </c>
      <c r="AI63" s="44">
        <f t="shared" si="23"/>
        <v>0</v>
      </c>
      <c r="AJ63" s="44">
        <f t="shared" si="23"/>
        <v>0</v>
      </c>
      <c r="AK63" s="45">
        <f t="shared" si="23"/>
        <v>0</v>
      </c>
      <c r="AL63" s="56">
        <f t="shared" ref="AL63" si="24">SUM(G63:AK63)</f>
        <v>0</v>
      </c>
    </row>
    <row r="64" spans="2:38">
      <c r="B64" s="169" t="s">
        <v>240</v>
      </c>
      <c r="C64" s="157" t="s">
        <v>550</v>
      </c>
      <c r="D64" s="157"/>
      <c r="E64" s="166"/>
      <c r="F64" s="53" t="s">
        <v>243</v>
      </c>
      <c r="G64" s="128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30"/>
      <c r="AL64" s="57"/>
    </row>
    <row r="65" spans="2:38">
      <c r="B65" s="170"/>
      <c r="C65" s="158"/>
      <c r="D65" s="158"/>
      <c r="E65" s="167"/>
      <c r="F65" s="54" t="s">
        <v>244</v>
      </c>
      <c r="G65" s="131"/>
      <c r="H65" s="132"/>
      <c r="I65" s="132"/>
      <c r="J65" s="132"/>
      <c r="K65" s="132"/>
      <c r="L65" s="132"/>
      <c r="M65" s="132"/>
      <c r="N65" s="132"/>
      <c r="O65" s="132"/>
      <c r="P65" s="132"/>
      <c r="Q65" s="132"/>
      <c r="R65" s="132"/>
      <c r="S65" s="132"/>
      <c r="T65" s="132"/>
      <c r="U65" s="132"/>
      <c r="V65" s="132"/>
      <c r="W65" s="132"/>
      <c r="X65" s="132"/>
      <c r="Y65" s="132"/>
      <c r="Z65" s="132"/>
      <c r="AA65" s="132"/>
      <c r="AB65" s="132"/>
      <c r="AC65" s="132"/>
      <c r="AD65" s="132"/>
      <c r="AE65" s="132"/>
      <c r="AF65" s="132"/>
      <c r="AG65" s="132"/>
      <c r="AH65" s="132"/>
      <c r="AI65" s="132"/>
      <c r="AJ65" s="132"/>
      <c r="AK65" s="133"/>
      <c r="AL65" s="57"/>
    </row>
    <row r="66" spans="2:38">
      <c r="B66" s="170"/>
      <c r="C66" s="158"/>
      <c r="D66" s="158"/>
      <c r="E66" s="167"/>
      <c r="F66" s="54" t="s">
        <v>245</v>
      </c>
      <c r="G66" s="131"/>
      <c r="H66" s="132"/>
      <c r="I66" s="132"/>
      <c r="J66" s="132"/>
      <c r="K66" s="132"/>
      <c r="L66" s="132"/>
      <c r="M66" s="132"/>
      <c r="N66" s="132"/>
      <c r="O66" s="132"/>
      <c r="P66" s="132"/>
      <c r="Q66" s="132"/>
      <c r="R66" s="132"/>
      <c r="S66" s="132"/>
      <c r="T66" s="132"/>
      <c r="U66" s="132"/>
      <c r="V66" s="132"/>
      <c r="W66" s="132"/>
      <c r="X66" s="132"/>
      <c r="Y66" s="132"/>
      <c r="Z66" s="132"/>
      <c r="AA66" s="132"/>
      <c r="AB66" s="132"/>
      <c r="AC66" s="132"/>
      <c r="AD66" s="132"/>
      <c r="AE66" s="132"/>
      <c r="AF66" s="132"/>
      <c r="AG66" s="132"/>
      <c r="AH66" s="132"/>
      <c r="AI66" s="132"/>
      <c r="AJ66" s="132"/>
      <c r="AK66" s="133"/>
      <c r="AL66" s="57"/>
    </row>
    <row r="67" spans="2:38" ht="13.5" thickBot="1">
      <c r="B67" s="170"/>
      <c r="C67" s="158"/>
      <c r="D67" s="158"/>
      <c r="E67" s="167"/>
      <c r="F67" s="54" t="s">
        <v>246</v>
      </c>
      <c r="G67" s="134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6"/>
      <c r="AL67" s="57"/>
    </row>
    <row r="68" spans="2:38" ht="13.5" thickBot="1">
      <c r="B68" s="171"/>
      <c r="C68" s="159"/>
      <c r="D68" s="159"/>
      <c r="E68" s="168"/>
      <c r="F68" s="56" t="s">
        <v>251</v>
      </c>
      <c r="G68" s="127">
        <f>SUM(COUNTIFS(G64:G67,"ACT"),COUNTIF(G64:G67,"DEF"),COUNTIF(G64:G67,"TE1"),COUNTIF(G64:G67,"TE2"))</f>
        <v>0</v>
      </c>
      <c r="H68" s="44">
        <f t="shared" ref="H68:AK68" si="25">SUM(COUNTIFS(H64:H67,"ACT"),COUNTIF(H64:H67,"DEF"),COUNTIF(H64:H67,"TE1"),COUNTIF(H64:H67,"TE2"))</f>
        <v>0</v>
      </c>
      <c r="I68" s="44">
        <f t="shared" si="25"/>
        <v>0</v>
      </c>
      <c r="J68" s="44">
        <f t="shared" si="25"/>
        <v>0</v>
      </c>
      <c r="K68" s="44">
        <f t="shared" si="25"/>
        <v>0</v>
      </c>
      <c r="L68" s="44">
        <f t="shared" si="25"/>
        <v>0</v>
      </c>
      <c r="M68" s="44">
        <f t="shared" si="25"/>
        <v>0</v>
      </c>
      <c r="N68" s="44">
        <f t="shared" si="25"/>
        <v>0</v>
      </c>
      <c r="O68" s="44">
        <f t="shared" si="25"/>
        <v>0</v>
      </c>
      <c r="P68" s="44">
        <f t="shared" si="25"/>
        <v>0</v>
      </c>
      <c r="Q68" s="44">
        <f t="shared" si="25"/>
        <v>0</v>
      </c>
      <c r="R68" s="44">
        <f t="shared" si="25"/>
        <v>0</v>
      </c>
      <c r="S68" s="44">
        <f t="shared" si="25"/>
        <v>0</v>
      </c>
      <c r="T68" s="44">
        <f t="shared" si="25"/>
        <v>0</v>
      </c>
      <c r="U68" s="44">
        <f t="shared" si="25"/>
        <v>0</v>
      </c>
      <c r="V68" s="44">
        <f t="shared" si="25"/>
        <v>0</v>
      </c>
      <c r="W68" s="44">
        <f t="shared" si="25"/>
        <v>0</v>
      </c>
      <c r="X68" s="44">
        <f t="shared" si="25"/>
        <v>0</v>
      </c>
      <c r="Y68" s="44">
        <f t="shared" si="25"/>
        <v>0</v>
      </c>
      <c r="Z68" s="44">
        <f t="shared" si="25"/>
        <v>0</v>
      </c>
      <c r="AA68" s="44">
        <f t="shared" si="25"/>
        <v>0</v>
      </c>
      <c r="AB68" s="44">
        <f t="shared" si="25"/>
        <v>0</v>
      </c>
      <c r="AC68" s="44">
        <f t="shared" si="25"/>
        <v>0</v>
      </c>
      <c r="AD68" s="44">
        <f t="shared" si="25"/>
        <v>0</v>
      </c>
      <c r="AE68" s="44">
        <f t="shared" si="25"/>
        <v>0</v>
      </c>
      <c r="AF68" s="44">
        <f t="shared" si="25"/>
        <v>0</v>
      </c>
      <c r="AG68" s="44">
        <f t="shared" si="25"/>
        <v>0</v>
      </c>
      <c r="AH68" s="44">
        <f t="shared" si="25"/>
        <v>0</v>
      </c>
      <c r="AI68" s="44">
        <f t="shared" si="25"/>
        <v>0</v>
      </c>
      <c r="AJ68" s="44">
        <f t="shared" si="25"/>
        <v>0</v>
      </c>
      <c r="AK68" s="45">
        <f t="shared" si="25"/>
        <v>0</v>
      </c>
      <c r="AL68" s="56">
        <f t="shared" ref="AL68" si="26">SUM(G68:AK68)</f>
        <v>0</v>
      </c>
    </row>
    <row r="69" spans="2:38">
      <c r="B69" s="169" t="s">
        <v>240</v>
      </c>
      <c r="C69" s="157" t="s">
        <v>551</v>
      </c>
      <c r="D69" s="157"/>
      <c r="E69" s="166"/>
      <c r="F69" s="53" t="s">
        <v>243</v>
      </c>
      <c r="G69" s="128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30"/>
      <c r="AL69" s="57"/>
    </row>
    <row r="70" spans="2:38">
      <c r="B70" s="170"/>
      <c r="C70" s="158"/>
      <c r="D70" s="158"/>
      <c r="E70" s="167"/>
      <c r="F70" s="54" t="s">
        <v>244</v>
      </c>
      <c r="G70" s="131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32"/>
      <c r="AK70" s="133"/>
      <c r="AL70" s="57"/>
    </row>
    <row r="71" spans="2:38">
      <c r="B71" s="170"/>
      <c r="C71" s="158"/>
      <c r="D71" s="158"/>
      <c r="E71" s="167"/>
      <c r="F71" s="54" t="s">
        <v>245</v>
      </c>
      <c r="G71" s="131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132"/>
      <c r="AE71" s="132"/>
      <c r="AF71" s="132"/>
      <c r="AG71" s="132"/>
      <c r="AH71" s="132"/>
      <c r="AI71" s="132"/>
      <c r="AJ71" s="132"/>
      <c r="AK71" s="133"/>
      <c r="AL71" s="57"/>
    </row>
    <row r="72" spans="2:38" ht="13.5" thickBot="1">
      <c r="B72" s="170"/>
      <c r="C72" s="158"/>
      <c r="D72" s="158"/>
      <c r="E72" s="167"/>
      <c r="F72" s="54" t="s">
        <v>246</v>
      </c>
      <c r="G72" s="134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135"/>
      <c r="W72" s="135"/>
      <c r="X72" s="135"/>
      <c r="Y72" s="135"/>
      <c r="Z72" s="135"/>
      <c r="AA72" s="135"/>
      <c r="AB72" s="135"/>
      <c r="AC72" s="135"/>
      <c r="AD72" s="135"/>
      <c r="AE72" s="135"/>
      <c r="AF72" s="135"/>
      <c r="AG72" s="135"/>
      <c r="AH72" s="135"/>
      <c r="AI72" s="135"/>
      <c r="AJ72" s="135"/>
      <c r="AK72" s="136"/>
      <c r="AL72" s="57"/>
    </row>
    <row r="73" spans="2:38" ht="13.5" thickBot="1">
      <c r="B73" s="171"/>
      <c r="C73" s="159"/>
      <c r="D73" s="159"/>
      <c r="E73" s="168"/>
      <c r="F73" s="56" t="s">
        <v>251</v>
      </c>
      <c r="G73" s="127">
        <f>SUM(COUNTIFS(G69:G72,"ACT"),COUNTIF(G69:G72,"DEF"),COUNTIF(G69:G72,"TE1"),COUNTIF(G69:G72,"TE2"))</f>
        <v>0</v>
      </c>
      <c r="H73" s="44">
        <f t="shared" ref="H73:AK73" si="27">SUM(COUNTIFS(H69:H72,"ACT"),COUNTIF(H69:H72,"DEF"),COUNTIF(H69:H72,"TE1"),COUNTIF(H69:H72,"TE2"))</f>
        <v>0</v>
      </c>
      <c r="I73" s="44">
        <f t="shared" si="27"/>
        <v>0</v>
      </c>
      <c r="J73" s="44">
        <f t="shared" si="27"/>
        <v>0</v>
      </c>
      <c r="K73" s="44">
        <f t="shared" si="27"/>
        <v>0</v>
      </c>
      <c r="L73" s="44">
        <f t="shared" si="27"/>
        <v>0</v>
      </c>
      <c r="M73" s="44">
        <f t="shared" si="27"/>
        <v>0</v>
      </c>
      <c r="N73" s="44">
        <f t="shared" si="27"/>
        <v>0</v>
      </c>
      <c r="O73" s="44">
        <f t="shared" si="27"/>
        <v>0</v>
      </c>
      <c r="P73" s="44">
        <f t="shared" si="27"/>
        <v>0</v>
      </c>
      <c r="Q73" s="44">
        <f t="shared" si="27"/>
        <v>0</v>
      </c>
      <c r="R73" s="44">
        <f t="shared" si="27"/>
        <v>0</v>
      </c>
      <c r="S73" s="44">
        <f t="shared" si="27"/>
        <v>0</v>
      </c>
      <c r="T73" s="44">
        <f t="shared" si="27"/>
        <v>0</v>
      </c>
      <c r="U73" s="44">
        <f t="shared" si="27"/>
        <v>0</v>
      </c>
      <c r="V73" s="44">
        <f t="shared" si="27"/>
        <v>0</v>
      </c>
      <c r="W73" s="44">
        <f t="shared" si="27"/>
        <v>0</v>
      </c>
      <c r="X73" s="44">
        <f t="shared" si="27"/>
        <v>0</v>
      </c>
      <c r="Y73" s="44">
        <f t="shared" si="27"/>
        <v>0</v>
      </c>
      <c r="Z73" s="44">
        <f t="shared" si="27"/>
        <v>0</v>
      </c>
      <c r="AA73" s="44">
        <f t="shared" si="27"/>
        <v>0</v>
      </c>
      <c r="AB73" s="44">
        <f t="shared" si="27"/>
        <v>0</v>
      </c>
      <c r="AC73" s="44">
        <f t="shared" si="27"/>
        <v>0</v>
      </c>
      <c r="AD73" s="44">
        <f t="shared" si="27"/>
        <v>0</v>
      </c>
      <c r="AE73" s="44">
        <f t="shared" si="27"/>
        <v>0</v>
      </c>
      <c r="AF73" s="44">
        <f t="shared" si="27"/>
        <v>0</v>
      </c>
      <c r="AG73" s="44">
        <f t="shared" si="27"/>
        <v>0</v>
      </c>
      <c r="AH73" s="44">
        <f t="shared" si="27"/>
        <v>0</v>
      </c>
      <c r="AI73" s="44">
        <f t="shared" si="27"/>
        <v>0</v>
      </c>
      <c r="AJ73" s="44">
        <f t="shared" si="27"/>
        <v>0</v>
      </c>
      <c r="AK73" s="45">
        <f t="shared" si="27"/>
        <v>0</v>
      </c>
      <c r="AL73" s="56">
        <f t="shared" ref="AL73" si="28">SUM(G73:AK73)</f>
        <v>0</v>
      </c>
    </row>
    <row r="74" spans="2:38">
      <c r="B74" s="169" t="s">
        <v>240</v>
      </c>
      <c r="C74" s="157" t="s">
        <v>552</v>
      </c>
      <c r="D74" s="157"/>
      <c r="E74" s="166"/>
      <c r="F74" s="53" t="s">
        <v>243</v>
      </c>
      <c r="G74" s="128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9"/>
      <c r="V74" s="129"/>
      <c r="W74" s="129"/>
      <c r="X74" s="129"/>
      <c r="Y74" s="129"/>
      <c r="Z74" s="129"/>
      <c r="AA74" s="129"/>
      <c r="AB74" s="129"/>
      <c r="AC74" s="129"/>
      <c r="AD74" s="129"/>
      <c r="AE74" s="129"/>
      <c r="AF74" s="129"/>
      <c r="AG74" s="129"/>
      <c r="AH74" s="129"/>
      <c r="AI74" s="129"/>
      <c r="AJ74" s="129"/>
      <c r="AK74" s="130"/>
      <c r="AL74" s="57"/>
    </row>
    <row r="75" spans="2:38">
      <c r="B75" s="170"/>
      <c r="C75" s="158"/>
      <c r="D75" s="158"/>
      <c r="E75" s="167"/>
      <c r="F75" s="54" t="s">
        <v>244</v>
      </c>
      <c r="G75" s="131"/>
      <c r="H75" s="132"/>
      <c r="I75" s="132"/>
      <c r="J75" s="132"/>
      <c r="K75" s="132"/>
      <c r="L75" s="132"/>
      <c r="M75" s="132"/>
      <c r="N75" s="132"/>
      <c r="O75" s="132"/>
      <c r="P75" s="132"/>
      <c r="Q75" s="132"/>
      <c r="R75" s="132"/>
      <c r="S75" s="132"/>
      <c r="T75" s="132"/>
      <c r="U75" s="132"/>
      <c r="V75" s="132"/>
      <c r="W75" s="132"/>
      <c r="X75" s="132"/>
      <c r="Y75" s="132"/>
      <c r="Z75" s="132"/>
      <c r="AA75" s="132"/>
      <c r="AB75" s="132"/>
      <c r="AC75" s="132"/>
      <c r="AD75" s="132"/>
      <c r="AE75" s="132"/>
      <c r="AF75" s="132"/>
      <c r="AG75" s="132"/>
      <c r="AH75" s="132"/>
      <c r="AI75" s="132"/>
      <c r="AJ75" s="132"/>
      <c r="AK75" s="133"/>
      <c r="AL75" s="57"/>
    </row>
    <row r="76" spans="2:38">
      <c r="B76" s="170"/>
      <c r="C76" s="158"/>
      <c r="D76" s="158"/>
      <c r="E76" s="167"/>
      <c r="F76" s="54" t="s">
        <v>245</v>
      </c>
      <c r="G76" s="131"/>
      <c r="H76" s="132"/>
      <c r="I76" s="132"/>
      <c r="J76" s="132"/>
      <c r="K76" s="132"/>
      <c r="L76" s="132"/>
      <c r="M76" s="132"/>
      <c r="N76" s="132"/>
      <c r="O76" s="132"/>
      <c r="P76" s="132"/>
      <c r="Q76" s="132"/>
      <c r="R76" s="132"/>
      <c r="S76" s="132"/>
      <c r="T76" s="132"/>
      <c r="U76" s="132"/>
      <c r="V76" s="132"/>
      <c r="W76" s="132"/>
      <c r="X76" s="132"/>
      <c r="Y76" s="132"/>
      <c r="Z76" s="132"/>
      <c r="AA76" s="132"/>
      <c r="AB76" s="132"/>
      <c r="AC76" s="132"/>
      <c r="AD76" s="132"/>
      <c r="AE76" s="132"/>
      <c r="AF76" s="132"/>
      <c r="AG76" s="132"/>
      <c r="AH76" s="132"/>
      <c r="AI76" s="132"/>
      <c r="AJ76" s="132"/>
      <c r="AK76" s="133"/>
      <c r="AL76" s="57"/>
    </row>
    <row r="77" spans="2:38" ht="13.5" thickBot="1">
      <c r="B77" s="170"/>
      <c r="C77" s="158"/>
      <c r="D77" s="158"/>
      <c r="E77" s="167"/>
      <c r="F77" s="54" t="s">
        <v>246</v>
      </c>
      <c r="G77" s="134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6"/>
      <c r="AL77" s="57"/>
    </row>
    <row r="78" spans="2:38" ht="13.5" thickBot="1">
      <c r="B78" s="171"/>
      <c r="C78" s="159"/>
      <c r="D78" s="159"/>
      <c r="E78" s="168"/>
      <c r="F78" s="56" t="s">
        <v>251</v>
      </c>
      <c r="G78" s="127">
        <f>SUM(COUNTIFS(G74:G77,"ACT"),COUNTIF(G74:G77,"DEF"),COUNTIF(G74:G77,"TE1"),COUNTIF(G74:G77,"TE2"))</f>
        <v>0</v>
      </c>
      <c r="H78" s="44">
        <f t="shared" ref="H78:AK78" si="29">SUM(COUNTIFS(H74:H77,"ACT"),COUNTIF(H74:H77,"DEF"),COUNTIF(H74:H77,"TE1"),COUNTIF(H74:H77,"TE2"))</f>
        <v>0</v>
      </c>
      <c r="I78" s="44">
        <f t="shared" si="29"/>
        <v>0</v>
      </c>
      <c r="J78" s="44">
        <f t="shared" si="29"/>
        <v>0</v>
      </c>
      <c r="K78" s="44">
        <f t="shared" si="29"/>
        <v>0</v>
      </c>
      <c r="L78" s="44">
        <f t="shared" si="29"/>
        <v>0</v>
      </c>
      <c r="M78" s="44">
        <f t="shared" si="29"/>
        <v>0</v>
      </c>
      <c r="N78" s="44">
        <f t="shared" si="29"/>
        <v>0</v>
      </c>
      <c r="O78" s="44">
        <f t="shared" si="29"/>
        <v>0</v>
      </c>
      <c r="P78" s="44">
        <f t="shared" si="29"/>
        <v>0</v>
      </c>
      <c r="Q78" s="44">
        <f t="shared" si="29"/>
        <v>0</v>
      </c>
      <c r="R78" s="44">
        <f t="shared" si="29"/>
        <v>0</v>
      </c>
      <c r="S78" s="44">
        <f t="shared" si="29"/>
        <v>0</v>
      </c>
      <c r="T78" s="44">
        <f t="shared" si="29"/>
        <v>0</v>
      </c>
      <c r="U78" s="44">
        <f t="shared" si="29"/>
        <v>0</v>
      </c>
      <c r="V78" s="44">
        <f t="shared" si="29"/>
        <v>0</v>
      </c>
      <c r="W78" s="44">
        <f t="shared" si="29"/>
        <v>0</v>
      </c>
      <c r="X78" s="44">
        <f t="shared" si="29"/>
        <v>0</v>
      </c>
      <c r="Y78" s="44">
        <f t="shared" si="29"/>
        <v>0</v>
      </c>
      <c r="Z78" s="44">
        <f t="shared" si="29"/>
        <v>0</v>
      </c>
      <c r="AA78" s="44">
        <f t="shared" si="29"/>
        <v>0</v>
      </c>
      <c r="AB78" s="44">
        <f t="shared" si="29"/>
        <v>0</v>
      </c>
      <c r="AC78" s="44">
        <f t="shared" si="29"/>
        <v>0</v>
      </c>
      <c r="AD78" s="44">
        <f t="shared" si="29"/>
        <v>0</v>
      </c>
      <c r="AE78" s="44">
        <f t="shared" si="29"/>
        <v>0</v>
      </c>
      <c r="AF78" s="44">
        <f t="shared" si="29"/>
        <v>0</v>
      </c>
      <c r="AG78" s="44">
        <f t="shared" si="29"/>
        <v>0</v>
      </c>
      <c r="AH78" s="44">
        <f t="shared" si="29"/>
        <v>0</v>
      </c>
      <c r="AI78" s="44">
        <f t="shared" si="29"/>
        <v>0</v>
      </c>
      <c r="AJ78" s="44">
        <f t="shared" si="29"/>
        <v>0</v>
      </c>
      <c r="AK78" s="45">
        <f t="shared" si="29"/>
        <v>0</v>
      </c>
      <c r="AL78" s="56">
        <f t="shared" ref="AL78" si="30">SUM(G78:AK78)</f>
        <v>0</v>
      </c>
    </row>
    <row r="79" spans="2:38" s="15" customFormat="1">
      <c r="B79" s="50"/>
      <c r="C79" s="55"/>
      <c r="D79" s="55"/>
      <c r="E79" s="66"/>
      <c r="F79" s="55"/>
      <c r="G79" s="50"/>
      <c r="H79" s="50"/>
      <c r="I79" s="50"/>
      <c r="J79" s="50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</row>
    <row r="80" spans="2:38" ht="13.5" thickBot="1"/>
    <row r="81" spans="38:38" ht="13.5" thickBot="1">
      <c r="AL81" s="58">
        <f>SUM(AL9:AL78)</f>
        <v>0</v>
      </c>
    </row>
  </sheetData>
  <mergeCells count="55">
    <mergeCell ref="E74:E78"/>
    <mergeCell ref="B64:B68"/>
    <mergeCell ref="B69:B73"/>
    <mergeCell ref="B74:B78"/>
    <mergeCell ref="B9:B13"/>
    <mergeCell ref="B14:B18"/>
    <mergeCell ref="B19:B23"/>
    <mergeCell ref="B24:B28"/>
    <mergeCell ref="B29:B33"/>
    <mergeCell ref="B34:B38"/>
    <mergeCell ref="B49:B53"/>
    <mergeCell ref="B54:B58"/>
    <mergeCell ref="B59:B63"/>
    <mergeCell ref="B39:B43"/>
    <mergeCell ref="C34:C38"/>
    <mergeCell ref="C39:C43"/>
    <mergeCell ref="C44:C48"/>
    <mergeCell ref="B44:B48"/>
    <mergeCell ref="C9:C13"/>
    <mergeCell ref="C14:C18"/>
    <mergeCell ref="C19:C23"/>
    <mergeCell ref="C24:C28"/>
    <mergeCell ref="C29:C33"/>
    <mergeCell ref="E44:E48"/>
    <mergeCell ref="C64:C68"/>
    <mergeCell ref="C69:C73"/>
    <mergeCell ref="C74:C78"/>
    <mergeCell ref="D54:D58"/>
    <mergeCell ref="E54:E58"/>
    <mergeCell ref="D59:D63"/>
    <mergeCell ref="E59:E63"/>
    <mergeCell ref="D64:D68"/>
    <mergeCell ref="C49:C53"/>
    <mergeCell ref="C54:C58"/>
    <mergeCell ref="C59:C63"/>
    <mergeCell ref="E64:E68"/>
    <mergeCell ref="D69:D73"/>
    <mergeCell ref="E69:E73"/>
    <mergeCell ref="D74:D78"/>
    <mergeCell ref="E9:E13"/>
    <mergeCell ref="D34:D38"/>
    <mergeCell ref="E34:E38"/>
    <mergeCell ref="D49:D53"/>
    <mergeCell ref="E49:E53"/>
    <mergeCell ref="D14:D18"/>
    <mergeCell ref="E14:E18"/>
    <mergeCell ref="D19:D23"/>
    <mergeCell ref="E19:E23"/>
    <mergeCell ref="D24:D28"/>
    <mergeCell ref="E24:E28"/>
    <mergeCell ref="D29:D33"/>
    <mergeCell ref="E29:E33"/>
    <mergeCell ref="D39:D43"/>
    <mergeCell ref="E39:E43"/>
    <mergeCell ref="D44:D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Répartition salles</vt:lpstr>
      <vt:lpstr>Formulas</vt:lpstr>
      <vt:lpstr>occupancy 2012</vt:lpstr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Dominique</cp:lastModifiedBy>
  <cp:revision>0</cp:revision>
  <cp:lastPrinted>2013-01-17T16:28:43Z</cp:lastPrinted>
  <dcterms:created xsi:type="dcterms:W3CDTF">2012-11-22T15:59:47Z</dcterms:created>
  <dcterms:modified xsi:type="dcterms:W3CDTF">2013-01-29T18:34:42Z</dcterms:modified>
</cp:coreProperties>
</file>