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bala848\Desktop\"/>
    </mc:Choice>
  </mc:AlternateContent>
  <bookViews>
    <workbookView xWindow="0" yWindow="0" windowWidth="19200" windowHeight="10935" activeTab="1"/>
  </bookViews>
  <sheets>
    <sheet name="trié" sheetId="1" r:id="rId1"/>
    <sheet name="pas trié" sheetId="4" r:id="rId2"/>
  </sheets>
  <externalReferences>
    <externalReference r:id="rId3"/>
  </externalReferences>
  <definedNames>
    <definedName name="_xlnm._FilterDatabase" localSheetId="1" hidden="1">'pas trié'!$A$4:$AI$23</definedName>
    <definedName name="_xlnm._FilterDatabase" localSheetId="0" hidden="1">trié!$A$4:$AI$4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4" i="4" l="1"/>
  <c r="AL4" i="4"/>
  <c r="AJ4" i="4"/>
  <c r="AI5" i="4"/>
  <c r="AF5" i="4"/>
  <c r="AE5" i="4"/>
  <c r="AD5" i="4"/>
  <c r="AC5" i="4"/>
  <c r="AI7" i="4"/>
  <c r="AF7" i="4"/>
  <c r="AE7" i="4"/>
  <c r="AD7" i="4" s="1"/>
  <c r="AC7" i="4"/>
  <c r="AI6" i="4"/>
  <c r="AF6" i="4"/>
  <c r="AE6" i="4"/>
  <c r="AD6" i="4"/>
  <c r="AC6" i="4"/>
  <c r="AI11" i="4"/>
  <c r="AF11" i="4"/>
  <c r="AE11" i="4"/>
  <c r="AD11" i="4" s="1"/>
  <c r="AC11" i="4"/>
  <c r="AI12" i="4"/>
  <c r="AF12" i="4"/>
  <c r="AE12" i="4"/>
  <c r="AD12" i="4" s="1"/>
  <c r="AC12" i="4"/>
  <c r="AI13" i="4"/>
  <c r="AF13" i="4"/>
  <c r="AE13" i="4"/>
  <c r="AD13" i="4" s="1"/>
  <c r="AC13" i="4"/>
  <c r="AI10" i="4"/>
  <c r="AF10" i="4"/>
  <c r="AE10" i="4"/>
  <c r="AD10" i="4" s="1"/>
  <c r="AC10" i="4"/>
  <c r="AI9" i="4"/>
  <c r="AF9" i="4"/>
  <c r="AE9" i="4"/>
  <c r="AD9" i="4" s="1"/>
  <c r="AC9" i="4"/>
  <c r="AI18" i="4"/>
  <c r="AF18" i="4"/>
  <c r="AE18" i="4"/>
  <c r="AD18" i="4"/>
  <c r="AC18" i="4"/>
  <c r="AI23" i="4"/>
  <c r="AF23" i="4"/>
  <c r="AE23" i="4"/>
  <c r="AD23" i="4" s="1"/>
  <c r="AC23" i="4"/>
  <c r="AI22" i="4"/>
  <c r="AF22" i="4"/>
  <c r="AE22" i="4"/>
  <c r="AD22" i="4"/>
  <c r="AC22" i="4"/>
  <c r="AI21" i="4"/>
  <c r="AF21" i="4"/>
  <c r="AE21" i="4"/>
  <c r="AD21" i="4" s="1"/>
  <c r="AC21" i="4"/>
  <c r="AI20" i="4"/>
  <c r="AF20" i="4"/>
  <c r="AE20" i="4"/>
  <c r="AD20" i="4" s="1"/>
  <c r="AC20" i="4"/>
  <c r="AI8" i="4"/>
  <c r="AF8" i="4"/>
  <c r="AE8" i="4"/>
  <c r="AD8" i="4" s="1"/>
  <c r="AC8" i="4"/>
  <c r="AI14" i="4"/>
  <c r="AF14" i="4"/>
  <c r="AE14" i="4"/>
  <c r="AD14" i="4" s="1"/>
  <c r="AC14" i="4"/>
  <c r="AI16" i="4"/>
  <c r="AF16" i="4"/>
  <c r="AE16" i="4"/>
  <c r="AD16" i="4" s="1"/>
  <c r="AC16" i="4"/>
  <c r="AI15" i="4"/>
  <c r="AF15" i="4"/>
  <c r="AE15" i="4"/>
  <c r="AD15" i="4" s="1"/>
  <c r="AC15" i="4"/>
  <c r="AI19" i="4"/>
  <c r="AF19" i="4"/>
  <c r="AE19" i="4"/>
  <c r="AD19" i="4" s="1"/>
  <c r="AC19" i="4"/>
  <c r="AI17" i="4"/>
  <c r="AF17" i="4"/>
  <c r="AE17" i="4"/>
  <c r="AD17" i="4"/>
  <c r="AC17" i="4"/>
  <c r="AC17" i="1"/>
  <c r="AE17" i="1"/>
  <c r="AD17" i="1" s="1"/>
  <c r="AF17" i="1"/>
  <c r="AI17" i="1"/>
  <c r="AC18" i="1"/>
  <c r="AE18" i="1"/>
  <c r="AD18" i="1" s="1"/>
  <c r="AF18" i="1"/>
  <c r="AI18" i="1"/>
  <c r="AC19" i="1"/>
  <c r="AE19" i="1"/>
  <c r="AD19" i="1" s="1"/>
  <c r="AF19" i="1"/>
  <c r="AI19" i="1"/>
  <c r="AC11" i="1"/>
  <c r="AE11" i="1"/>
  <c r="AD11" i="1" s="1"/>
  <c r="AF11" i="1"/>
  <c r="AI11" i="1"/>
  <c r="AC10" i="1"/>
  <c r="AE10" i="1"/>
  <c r="AD10" i="1" s="1"/>
  <c r="AF10" i="1"/>
  <c r="AI10" i="1"/>
  <c r="AC12" i="1"/>
  <c r="AE12" i="1"/>
  <c r="AD12" i="1" s="1"/>
  <c r="AF12" i="1"/>
  <c r="AI12" i="1"/>
  <c r="AC20" i="1"/>
  <c r="AE20" i="1"/>
  <c r="AD20" i="1" s="1"/>
  <c r="AF20" i="1"/>
  <c r="AI20" i="1"/>
  <c r="AC6" i="1"/>
  <c r="AD6" i="1"/>
  <c r="AE6" i="1"/>
  <c r="AF6" i="1"/>
  <c r="AI6" i="1"/>
  <c r="AC9" i="1"/>
  <c r="AE9" i="1"/>
  <c r="AD9" i="1" s="1"/>
  <c r="AF9" i="1"/>
  <c r="AI9" i="1"/>
  <c r="AC13" i="1"/>
  <c r="AE13" i="1"/>
  <c r="AD13" i="1" s="1"/>
  <c r="AF13" i="1"/>
  <c r="AI13" i="1"/>
  <c r="AC15" i="1"/>
  <c r="AE15" i="1"/>
  <c r="AD15" i="1" s="1"/>
  <c r="AF15" i="1"/>
  <c r="AI15" i="1"/>
  <c r="AC8" i="1"/>
  <c r="AE8" i="1"/>
  <c r="AD8" i="1" s="1"/>
  <c r="AF8" i="1"/>
  <c r="AI8" i="1"/>
  <c r="AC7" i="1"/>
  <c r="AE7" i="1"/>
  <c r="AD7" i="1" s="1"/>
  <c r="AF7" i="1"/>
  <c r="AI7" i="1"/>
  <c r="AC16" i="1"/>
  <c r="AE16" i="1"/>
  <c r="AD16" i="1" s="1"/>
  <c r="AF16" i="1"/>
  <c r="AI16" i="1"/>
  <c r="AC14" i="1"/>
  <c r="AE14" i="1"/>
  <c r="AD14" i="1" s="1"/>
  <c r="AF14" i="1"/>
  <c r="AI14" i="1"/>
  <c r="AC21" i="1"/>
  <c r="AD21" i="1"/>
  <c r="AE21" i="1"/>
  <c r="AF21" i="1"/>
  <c r="AI21" i="1"/>
  <c r="AC22" i="1"/>
  <c r="AE22" i="1"/>
  <c r="AD22" i="1" s="1"/>
  <c r="AF22" i="1"/>
  <c r="AI22" i="1"/>
  <c r="AC23" i="1"/>
  <c r="AE23" i="1"/>
  <c r="AD23" i="1" s="1"/>
  <c r="AF23" i="1"/>
  <c r="AI23" i="1"/>
  <c r="AI5" i="1"/>
  <c r="AF5" i="1"/>
  <c r="AE5" i="1"/>
  <c r="AD5" i="1" s="1"/>
  <c r="AC5" i="1"/>
  <c r="AG8" i="4"/>
  <c r="AG17" i="4"/>
  <c r="AG7" i="1"/>
  <c r="AG9" i="1"/>
  <c r="AG19" i="4" l="1"/>
  <c r="AG7" i="4"/>
  <c r="AG12" i="4"/>
  <c r="AG15" i="4"/>
  <c r="AG5" i="4"/>
  <c r="AG14" i="4"/>
  <c r="AG16" i="4"/>
  <c r="AG22" i="4"/>
  <c r="AG23" i="4"/>
  <c r="AG20" i="4"/>
  <c r="AG13" i="4"/>
  <c r="AG18" i="4"/>
  <c r="AG10" i="4"/>
  <c r="AG9" i="4"/>
  <c r="AG6" i="4"/>
  <c r="AG11" i="4"/>
  <c r="AG21" i="4"/>
  <c r="AG17" i="1"/>
  <c r="AG8" i="1"/>
  <c r="AG18" i="1"/>
  <c r="AG13" i="1"/>
  <c r="AG12" i="1"/>
  <c r="AG14" i="1"/>
  <c r="AG10" i="1"/>
  <c r="AG20" i="1"/>
  <c r="AG11" i="1"/>
  <c r="AG5" i="1"/>
  <c r="AG19" i="1"/>
  <c r="AG21" i="1"/>
  <c r="AG22" i="1"/>
  <c r="AG16" i="1"/>
  <c r="AG6" i="1"/>
  <c r="AG15" i="1"/>
  <c r="AG23" i="1"/>
</calcChain>
</file>

<file path=xl/sharedStrings.xml><?xml version="1.0" encoding="utf-8"?>
<sst xmlns="http://schemas.openxmlformats.org/spreadsheetml/2006/main" count="617" uniqueCount="90">
  <si>
    <t>Split</t>
  </si>
  <si>
    <t>Dupe Check</t>
  </si>
  <si>
    <t>Booking</t>
  </si>
  <si>
    <t>ID</t>
  </si>
  <si>
    <t>Mkt</t>
  </si>
  <si>
    <t>Market Group</t>
  </si>
  <si>
    <t>Owners</t>
  </si>
  <si>
    <t>Arrival</t>
  </si>
  <si>
    <t>Month</t>
  </si>
  <si>
    <t>Quarter</t>
  </si>
  <si>
    <t>Year</t>
  </si>
  <si>
    <t>New</t>
  </si>
  <si>
    <t>ACT</t>
  </si>
  <si>
    <t>DEF</t>
  </si>
  <si>
    <t>TE1</t>
  </si>
  <si>
    <t>TE2</t>
  </si>
  <si>
    <t>HLD</t>
  </si>
  <si>
    <t>PRO</t>
  </si>
  <si>
    <t>RN's</t>
  </si>
  <si>
    <t>Status</t>
  </si>
  <si>
    <t>Rev. Variance</t>
  </si>
  <si>
    <t>Room Revenue</t>
  </si>
  <si>
    <t>Changes</t>
  </si>
  <si>
    <t>Week nbr</t>
  </si>
  <si>
    <t>Status 2</t>
  </si>
  <si>
    <t xml:space="preserve">Week </t>
  </si>
  <si>
    <t>TOP 3</t>
  </si>
  <si>
    <t>Catering Rev.</t>
  </si>
  <si>
    <t>TTL Rev.</t>
  </si>
  <si>
    <t>50_2019_Current_ACTDEFTE1_1</t>
  </si>
  <si>
    <t/>
  </si>
  <si>
    <t>50_2019_Current_PROTE2_4</t>
  </si>
  <si>
    <t>50_2019_Current_PROTE2_1</t>
  </si>
  <si>
    <t>50_2019_Current_PROTE2_2</t>
  </si>
  <si>
    <t>50_2019_Current_LOS_</t>
  </si>
  <si>
    <t>50_2019_Current_ACTDEFTE1_5</t>
  </si>
  <si>
    <t>50_2019_Current_PROTE2_3</t>
  </si>
  <si>
    <t>50_2019_Current_ACTDEFTE1_</t>
  </si>
  <si>
    <t>50_2019_Current_PROTE2_</t>
  </si>
  <si>
    <t>Dec | PARST/11601539</t>
  </si>
  <si>
    <t>Dec | PARST/11907025</t>
  </si>
  <si>
    <t>Dec | PARST/11872007</t>
  </si>
  <si>
    <t>Dec | PARST/11902222</t>
  </si>
  <si>
    <t>Dec | PARST/11882746</t>
  </si>
  <si>
    <t>Dec | PARST/11867800</t>
  </si>
  <si>
    <t>Dec | PARST/11909122</t>
  </si>
  <si>
    <t>Dec | PARST/11911251</t>
  </si>
  <si>
    <t>Dec | PARST/11576044</t>
  </si>
  <si>
    <t>Dec | PARST/11704859</t>
  </si>
  <si>
    <t>Dec | PARST/11898307</t>
  </si>
  <si>
    <t>Dec | PARST/11895953</t>
  </si>
  <si>
    <t>Dec | PARST/11655133</t>
  </si>
  <si>
    <t>Dec | PARST/11682178</t>
  </si>
  <si>
    <t>Dec | PARST/11903280</t>
  </si>
  <si>
    <t>Dec | PARST/11901292</t>
  </si>
  <si>
    <t>Dec | PARST/11748272</t>
  </si>
  <si>
    <t>Q4</t>
  </si>
  <si>
    <t>Current</t>
  </si>
  <si>
    <t>LOS</t>
  </si>
  <si>
    <t>50_2019_New_PROTE2_1</t>
  </si>
  <si>
    <t>50_2019_New_PROTE2_2</t>
  </si>
  <si>
    <t>Dec | PARST/11924972</t>
  </si>
  <si>
    <t>Dec | PARST/11918250</t>
  </si>
  <si>
    <t>New?</t>
  </si>
  <si>
    <t>EBC / PARST</t>
  </si>
  <si>
    <t>From</t>
  </si>
  <si>
    <t>PARST/11601539</t>
  </si>
  <si>
    <t>-</t>
  </si>
  <si>
    <t>PARST/11907025</t>
  </si>
  <si>
    <t>PARST/11872007</t>
  </si>
  <si>
    <t>PARST/11902222</t>
  </si>
  <si>
    <t>PARST/11882746</t>
  </si>
  <si>
    <t>PARST/11867800</t>
  </si>
  <si>
    <t>PARST/11909122</t>
  </si>
  <si>
    <t>PARST/11911251</t>
  </si>
  <si>
    <t>PARST/11576044</t>
  </si>
  <si>
    <t>PARST/11704859</t>
  </si>
  <si>
    <t>PARST/11898307</t>
  </si>
  <si>
    <t>PARST/11895953</t>
  </si>
  <si>
    <t>PARST/11655133</t>
  </si>
  <si>
    <t>PARST/11682178</t>
  </si>
  <si>
    <t>PARST/11903280</t>
  </si>
  <si>
    <t>PARST/11901292</t>
  </si>
  <si>
    <t>PARST/11748272</t>
  </si>
  <si>
    <t>PARST/11924972</t>
  </si>
  <si>
    <t>PARST/11918250</t>
  </si>
  <si>
    <t>xxx</t>
  </si>
  <si>
    <t>ok</t>
  </si>
  <si>
    <t>devrait être</t>
  </si>
  <si>
    <t>colonne de critères à analyser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</si>
</sst>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;@"/>
    <numFmt numFmtId="165" formatCode="[$-40C]d\-mmm\-yy;@"/>
    <numFmt numFmtId="166" formatCode="#,##0\ &quot;€&quot;"/>
  </numFmts>
  <fonts count="11" x14ac:knownFonts="1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  <font>
      <b/>
      <sz val="12"/>
      <color indexed="9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b/>
      <sz val="12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1" fillId="0" borderId="0" xfId="0" applyFont="1" applyAlignment="1">
      <alignment vertical="center"/>
    </xf>
    <xf numFmtId="164" fontId="3" fillId="2" borderId="1" xfId="1" applyNumberFormat="1" applyFont="1" applyFill="1" applyBorder="1" applyAlignment="1">
      <alignment horizontal="center" vertical="center"/>
    </xf>
    <xf numFmtId="164" fontId="3" fillId="2" borderId="2" xfId="1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64" fontId="3" fillId="2" borderId="2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6" fillId="3" borderId="0" xfId="0" applyFont="1" applyFill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6" xfId="0" applyFont="1" applyBorder="1" applyAlignment="1">
      <alignment vertical="center"/>
    </xf>
    <xf numFmtId="165" fontId="9" fillId="0" borderId="5" xfId="0" applyNumberFormat="1" applyFont="1" applyBorder="1" applyAlignment="1">
      <alignment horizontal="center" vertical="center"/>
    </xf>
    <xf numFmtId="1" fontId="9" fillId="0" borderId="6" xfId="0" applyNumberFormat="1" applyFont="1" applyBorder="1" applyAlignment="1">
      <alignment horizontal="center" vertical="center"/>
    </xf>
    <xf numFmtId="165" fontId="9" fillId="0" borderId="6" xfId="0" applyNumberFormat="1" applyFont="1" applyBorder="1" applyAlignment="1">
      <alignment horizontal="center" vertical="center"/>
    </xf>
    <xf numFmtId="3" fontId="9" fillId="5" borderId="5" xfId="0" applyNumberFormat="1" applyFont="1" applyFill="1" applyBorder="1" applyAlignment="1">
      <alignment horizontal="center" vertical="center"/>
    </xf>
    <xf numFmtId="3" fontId="9" fillId="5" borderId="6" xfId="0" applyNumberFormat="1" applyFont="1" applyFill="1" applyBorder="1" applyAlignment="1">
      <alignment horizontal="center" vertical="center"/>
    </xf>
    <xf numFmtId="3" fontId="9" fillId="0" borderId="6" xfId="0" applyNumberFormat="1" applyFont="1" applyBorder="1" applyAlignment="1">
      <alignment horizontal="center" vertical="center"/>
    </xf>
    <xf numFmtId="3" fontId="9" fillId="6" borderId="6" xfId="0" applyNumberFormat="1" applyFont="1" applyFill="1" applyBorder="1" applyAlignment="1">
      <alignment horizontal="center" vertical="center"/>
    </xf>
    <xf numFmtId="0" fontId="9" fillId="6" borderId="7" xfId="0" applyFont="1" applyFill="1" applyBorder="1" applyAlignment="1">
      <alignment horizontal="center" vertical="center"/>
    </xf>
    <xf numFmtId="166" fontId="9" fillId="7" borderId="4" xfId="0" applyNumberFormat="1" applyFont="1" applyFill="1" applyBorder="1" applyAlignment="1">
      <alignment vertical="center"/>
    </xf>
    <xf numFmtId="166" fontId="9" fillId="7" borderId="6" xfId="0" applyNumberFormat="1" applyFont="1" applyFill="1" applyBorder="1" applyAlignment="1">
      <alignment vertical="center"/>
    </xf>
    <xf numFmtId="0" fontId="5" fillId="6" borderId="8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3" fontId="5" fillId="8" borderId="10" xfId="0" applyNumberFormat="1" applyFont="1" applyFill="1" applyBorder="1" applyAlignment="1">
      <alignment horizontal="center" vertical="center"/>
    </xf>
    <xf numFmtId="3" fontId="5" fillId="8" borderId="11" xfId="0" applyNumberFormat="1" applyFont="1" applyFill="1" applyBorder="1" applyAlignment="1">
      <alignment horizontal="center" vertical="center"/>
    </xf>
    <xf numFmtId="0" fontId="5" fillId="9" borderId="9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3" fontId="5" fillId="9" borderId="10" xfId="0" applyNumberFormat="1" applyFont="1" applyFill="1" applyBorder="1" applyAlignment="1">
      <alignment horizontal="center" vertical="center"/>
    </xf>
    <xf numFmtId="3" fontId="5" fillId="9" borderId="11" xfId="0" applyNumberFormat="1" applyFont="1" applyFill="1" applyBorder="1" applyAlignment="1">
      <alignment horizontal="center" vertical="center"/>
    </xf>
    <xf numFmtId="0" fontId="5" fillId="10" borderId="9" xfId="0" applyFont="1" applyFill="1" applyBorder="1" applyAlignment="1">
      <alignment horizontal="center" vertical="center"/>
    </xf>
    <xf numFmtId="0" fontId="5" fillId="10" borderId="10" xfId="0" applyFont="1" applyFill="1" applyBorder="1" applyAlignment="1">
      <alignment horizontal="center" vertical="center"/>
    </xf>
    <xf numFmtId="3" fontId="5" fillId="10" borderId="10" xfId="0" applyNumberFormat="1" applyFont="1" applyFill="1" applyBorder="1" applyAlignment="1">
      <alignment horizontal="center" vertical="center"/>
    </xf>
    <xf numFmtId="3" fontId="5" fillId="10" borderId="11" xfId="0" applyNumberFormat="1" applyFont="1" applyFill="1" applyBorder="1" applyAlignment="1">
      <alignment horizontal="center" vertical="center"/>
    </xf>
    <xf numFmtId="0" fontId="5" fillId="11" borderId="9" xfId="0" applyFont="1" applyFill="1" applyBorder="1" applyAlignment="1">
      <alignment horizontal="center" vertical="center"/>
    </xf>
    <xf numFmtId="0" fontId="5" fillId="11" borderId="10" xfId="0" applyFont="1" applyFill="1" applyBorder="1" applyAlignment="1">
      <alignment horizontal="center" vertical="center"/>
    </xf>
    <xf numFmtId="3" fontId="5" fillId="11" borderId="10" xfId="0" applyNumberFormat="1" applyFont="1" applyFill="1" applyBorder="1" applyAlignment="1">
      <alignment horizontal="center" vertical="center"/>
    </xf>
    <xf numFmtId="3" fontId="5" fillId="11" borderId="11" xfId="0" applyNumberFormat="1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8" fillId="3" borderId="12" xfId="0" applyFont="1" applyFill="1" applyBorder="1" applyAlignment="1">
      <alignment vertical="center"/>
    </xf>
    <xf numFmtId="0" fontId="9" fillId="0" borderId="1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0" fillId="8" borderId="10" xfId="0" applyFont="1" applyFill="1" applyBorder="1" applyAlignment="1">
      <alignment horizontal="center" vertical="center"/>
    </xf>
    <xf numFmtId="0" fontId="10" fillId="9" borderId="10" xfId="0" applyFont="1" applyFill="1" applyBorder="1" applyAlignment="1">
      <alignment horizontal="center" vertical="center"/>
    </xf>
    <xf numFmtId="0" fontId="10" fillId="11" borderId="10" xfId="0" applyFont="1" applyFill="1" applyBorder="1" applyAlignment="1">
      <alignment horizontal="center" vertical="center"/>
    </xf>
  </cellXfs>
  <cellStyles count="2">
    <cellStyle name="Normal" xfId="0" builtinId="0"/>
    <cellStyle name="Normal 16" xfId="1"/>
  </cellStyles>
  <dxfs count="9"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Sales\BUSINESS%20ANALYST\GROUP%20STATUS%20CHANGES\PARST%20STATUS%20CHANGE%202019%20-%2011%20-%20Novembre%2013,%202019%20(V3%20V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PUT_OLD"/>
      <sheetName val="INPUT_NEW"/>
      <sheetName val="CHANGE"/>
      <sheetName val="OUTPUT"/>
      <sheetName val="LARGE"/>
      <sheetName val="RN's"/>
      <sheetName val="RN's (2)"/>
      <sheetName val="settings"/>
      <sheetName val="Top 3"/>
      <sheetName val="Mise à 0"/>
      <sheetName val="CHANGE CAT"/>
      <sheetName val="OUTPUT CAT"/>
      <sheetName val="LARGE  CAT"/>
      <sheetName val="Catering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C3" t="str">
            <v>ACT</v>
          </cell>
          <cell r="D3" t="str">
            <v>ACTDEFTE1</v>
          </cell>
        </row>
        <row r="4">
          <cell r="C4" t="str">
            <v>DEF</v>
          </cell>
          <cell r="D4" t="str">
            <v>ACTDEFTE1</v>
          </cell>
        </row>
        <row r="5">
          <cell r="C5" t="str">
            <v>LOS</v>
          </cell>
          <cell r="D5" t="str">
            <v>LOS</v>
          </cell>
        </row>
        <row r="6">
          <cell r="C6" t="str">
            <v>PRO</v>
          </cell>
          <cell r="D6" t="str">
            <v>PROTE2</v>
          </cell>
        </row>
        <row r="7">
          <cell r="C7" t="str">
            <v>TE1</v>
          </cell>
          <cell r="D7" t="str">
            <v>ACTDEFTE1</v>
          </cell>
        </row>
        <row r="8">
          <cell r="C8" t="str">
            <v>TE2</v>
          </cell>
          <cell r="D8" t="str">
            <v>PROTE2</v>
          </cell>
        </row>
      </sheetData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J23"/>
  <sheetViews>
    <sheetView topLeftCell="W1" workbookViewId="0">
      <selection activeCell="AD2" sqref="AD2"/>
    </sheetView>
  </sheetViews>
  <sheetFormatPr defaultRowHeight="15" x14ac:dyDescent="0.25"/>
  <cols>
    <col min="1" max="1" width="31.85546875" bestFit="1" customWidth="1"/>
    <col min="3" max="3" width="15.85546875" bestFit="1" customWidth="1"/>
    <col min="6" max="6" width="6.140625" customWidth="1"/>
    <col min="7" max="7" width="23.7109375" bestFit="1" customWidth="1"/>
    <col min="8" max="8" width="44.7109375" bestFit="1" customWidth="1"/>
    <col min="9" max="9" width="17.85546875" bestFit="1" customWidth="1"/>
    <col min="10" max="10" width="12" bestFit="1" customWidth="1"/>
    <col min="11" max="11" width="11" bestFit="1" customWidth="1"/>
    <col min="13" max="13" width="12.140625" bestFit="1" customWidth="1"/>
    <col min="27" max="27" width="14.28515625" bestFit="1" customWidth="1"/>
    <col min="28" max="28" width="11.7109375" bestFit="1" customWidth="1"/>
    <col min="30" max="30" width="30.140625" bestFit="1" customWidth="1"/>
    <col min="31" max="31" width="11.7109375" bestFit="1" customWidth="1"/>
    <col min="36" max="36" width="9.140625" style="48"/>
  </cols>
  <sheetData>
    <row r="2" spans="1:36" x14ac:dyDescent="0.25">
      <c r="AD2" s="48" t="s">
        <v>89</v>
      </c>
    </row>
    <row r="3" spans="1:36" ht="15.75" thickBot="1" x14ac:dyDescent="0.3"/>
    <row r="4" spans="1:36" ht="32.25" thickBot="1" x14ac:dyDescent="0.3">
      <c r="A4" s="1"/>
      <c r="B4" s="2" t="s">
        <v>0</v>
      </c>
      <c r="C4" s="45" t="s">
        <v>63</v>
      </c>
      <c r="D4" s="3" t="s">
        <v>1</v>
      </c>
      <c r="E4" s="3" t="s">
        <v>2</v>
      </c>
      <c r="F4" s="4"/>
      <c r="G4" s="4" t="s">
        <v>3</v>
      </c>
      <c r="H4" s="4" t="s">
        <v>2</v>
      </c>
      <c r="I4" s="4" t="s">
        <v>4</v>
      </c>
      <c r="J4" s="4" t="s">
        <v>5</v>
      </c>
      <c r="K4" s="4" t="s">
        <v>6</v>
      </c>
      <c r="L4" s="4" t="s">
        <v>64</v>
      </c>
      <c r="M4" s="5" t="s">
        <v>7</v>
      </c>
      <c r="N4" s="4" t="s">
        <v>8</v>
      </c>
      <c r="O4" s="4" t="s">
        <v>9</v>
      </c>
      <c r="P4" s="4" t="s">
        <v>10</v>
      </c>
      <c r="Q4" s="6" t="s">
        <v>11</v>
      </c>
      <c r="R4" s="4" t="s">
        <v>65</v>
      </c>
      <c r="S4" s="4" t="s">
        <v>12</v>
      </c>
      <c r="T4" s="4" t="s">
        <v>13</v>
      </c>
      <c r="U4" s="4" t="s">
        <v>14</v>
      </c>
      <c r="V4" s="4" t="s">
        <v>15</v>
      </c>
      <c r="W4" s="4" t="s">
        <v>16</v>
      </c>
      <c r="X4" s="4" t="s">
        <v>17</v>
      </c>
      <c r="Y4" s="7" t="s">
        <v>18</v>
      </c>
      <c r="Z4" s="7" t="s">
        <v>19</v>
      </c>
      <c r="AA4" s="8" t="s">
        <v>20</v>
      </c>
      <c r="AB4" s="7" t="s">
        <v>21</v>
      </c>
      <c r="AC4" s="9" t="s">
        <v>22</v>
      </c>
      <c r="AD4" s="8" t="s">
        <v>23</v>
      </c>
      <c r="AE4" s="7" t="s">
        <v>24</v>
      </c>
      <c r="AF4" s="7" t="s">
        <v>25</v>
      </c>
      <c r="AG4" s="7" t="s">
        <v>26</v>
      </c>
      <c r="AH4" s="10" t="s">
        <v>27</v>
      </c>
      <c r="AI4" s="11" t="s">
        <v>28</v>
      </c>
    </row>
    <row r="5" spans="1:36" ht="15.75" x14ac:dyDescent="0.25">
      <c r="A5" s="12" t="s">
        <v>29</v>
      </c>
      <c r="B5" s="13" t="s">
        <v>30</v>
      </c>
      <c r="C5" s="46" t="s">
        <v>66</v>
      </c>
      <c r="D5" s="14">
        <v>62</v>
      </c>
      <c r="E5" s="15" t="s">
        <v>30</v>
      </c>
      <c r="F5" s="16">
        <v>63</v>
      </c>
      <c r="G5" s="16" t="s">
        <v>39</v>
      </c>
      <c r="H5" s="17" t="s">
        <v>86</v>
      </c>
      <c r="I5" s="16" t="s">
        <v>86</v>
      </c>
      <c r="J5" s="16" t="s">
        <v>86</v>
      </c>
      <c r="K5" s="16" t="s">
        <v>86</v>
      </c>
      <c r="L5" s="16" t="s">
        <v>86</v>
      </c>
      <c r="M5" s="18">
        <v>43807</v>
      </c>
      <c r="N5" s="19">
        <v>12</v>
      </c>
      <c r="O5" s="19" t="s">
        <v>56</v>
      </c>
      <c r="P5" s="19">
        <v>2019</v>
      </c>
      <c r="Q5" s="20" t="s">
        <v>57</v>
      </c>
      <c r="R5" s="47" t="s">
        <v>67</v>
      </c>
      <c r="S5" s="21">
        <v>0</v>
      </c>
      <c r="T5" s="22">
        <v>0</v>
      </c>
      <c r="U5" s="22">
        <v>0</v>
      </c>
      <c r="V5" s="23">
        <v>0</v>
      </c>
      <c r="W5" s="23">
        <v>0</v>
      </c>
      <c r="X5" s="23">
        <v>0</v>
      </c>
      <c r="Y5" s="24">
        <v>156</v>
      </c>
      <c r="Z5" s="25" t="s">
        <v>13</v>
      </c>
      <c r="AA5" s="26">
        <v>2.5453700800426304E-6</v>
      </c>
      <c r="AB5" s="27">
        <v>26094.545454545369</v>
      </c>
      <c r="AC5" s="28" t="str">
        <f>IF(S5=0,IF(T5=0,IF(U5=0,IF(V5=0,IF(W5=0,IF(X5=0,"0",1),1),1),1),1),1)</f>
        <v>0</v>
      </c>
      <c r="AD5" s="29" t="str">
        <f>WEEKNUM(M5)&amp;"_"&amp;YEAR(M5)&amp;"_"&amp;Q5&amp;"_"&amp;AE5</f>
        <v>50_2019_Current_ACTDEFTE1</v>
      </c>
      <c r="AE5" s="30" t="str">
        <f>VLOOKUP(Z5,[1]settings!$C$3:$D$8,2,FALSE)</f>
        <v>ACTDEFTE1</v>
      </c>
      <c r="AF5" s="30">
        <f>WEEKNUM(M5)</f>
        <v>50</v>
      </c>
      <c r="AG5" s="30">
        <f ca="1">IFERROR(RANK(AI5,INDIRECT("AI"&amp;MATCH(AD5,AD:AD,0)&amp;":AI"&amp;MATCH(AD5,AD:AD,0)+COUNTIF(AD:AD,AD5)-1),0),"")</f>
        <v>2</v>
      </c>
      <c r="AH5" s="31">
        <v>32616.384834182387</v>
      </c>
      <c r="AI5" s="32">
        <f>IFERROR(AH5+AB5,"")</f>
        <v>58710.930288727759</v>
      </c>
      <c r="AJ5" s="48" t="s">
        <v>87</v>
      </c>
    </row>
    <row r="6" spans="1:36" ht="15.75" x14ac:dyDescent="0.25">
      <c r="A6" s="12" t="s">
        <v>37</v>
      </c>
      <c r="B6" s="13" t="s">
        <v>30</v>
      </c>
      <c r="C6" s="46" t="s">
        <v>75</v>
      </c>
      <c r="D6" s="14">
        <v>70</v>
      </c>
      <c r="E6" s="15" t="s">
        <v>30</v>
      </c>
      <c r="F6" s="16">
        <v>71</v>
      </c>
      <c r="G6" s="16" t="s">
        <v>47</v>
      </c>
      <c r="H6" s="17" t="s">
        <v>86</v>
      </c>
      <c r="I6" s="16" t="s">
        <v>86</v>
      </c>
      <c r="J6" s="16" t="s">
        <v>86</v>
      </c>
      <c r="K6" s="16" t="s">
        <v>86</v>
      </c>
      <c r="L6" s="16" t="s">
        <v>86</v>
      </c>
      <c r="M6" s="18">
        <v>43809</v>
      </c>
      <c r="N6" s="19">
        <v>12</v>
      </c>
      <c r="O6" s="19" t="s">
        <v>56</v>
      </c>
      <c r="P6" s="19">
        <v>2019</v>
      </c>
      <c r="Q6" s="20" t="s">
        <v>57</v>
      </c>
      <c r="R6" s="47" t="s">
        <v>67</v>
      </c>
      <c r="S6" s="21">
        <v>0</v>
      </c>
      <c r="T6" s="22">
        <v>0</v>
      </c>
      <c r="U6" s="22">
        <v>0</v>
      </c>
      <c r="V6" s="23">
        <v>0</v>
      </c>
      <c r="W6" s="23">
        <v>0</v>
      </c>
      <c r="X6" s="23">
        <v>0</v>
      </c>
      <c r="Y6" s="24">
        <v>140</v>
      </c>
      <c r="Z6" s="25" t="s">
        <v>13</v>
      </c>
      <c r="AA6" s="26">
        <v>-3.6362980608828366E-6</v>
      </c>
      <c r="AB6" s="27">
        <v>20236.363636363702</v>
      </c>
      <c r="AC6" s="28" t="str">
        <f>IF(S6=0,IF(T6=0,IF(U6=0,IF(V6=0,IF(W6=0,IF(X6=0,"0",1),1),1),1),1),1)</f>
        <v>0</v>
      </c>
      <c r="AD6" s="29" t="str">
        <f>WEEKNUM(M6)&amp;"_"&amp;YEAR(M6)&amp;"_"&amp;Q6&amp;"_"&amp;AE6</f>
        <v>50_2019_Current_ACTDEFTE1</v>
      </c>
      <c r="AE6" s="30" t="str">
        <f>VLOOKUP(Z6,[1]settings!$C$3:$D$8,2,FALSE)</f>
        <v>ACTDEFTE1</v>
      </c>
      <c r="AF6" s="30">
        <f>WEEKNUM(M6)</f>
        <v>50</v>
      </c>
      <c r="AG6" s="30">
        <f ca="1">IFERROR(RANK(AI6,INDIRECT("AI"&amp;MATCH(AD6,AD:AD,0)&amp;":AI"&amp;MATCH(AD6,AD:AD,0)+COUNTIF(AD:AD,AD6)-1),0),"")</f>
        <v>1</v>
      </c>
      <c r="AH6" s="31">
        <v>79646.203857093555</v>
      </c>
      <c r="AI6" s="32">
        <f>IFERROR(AH6+AB6,"")</f>
        <v>99882.56749345726</v>
      </c>
      <c r="AJ6" s="48" t="s">
        <v>87</v>
      </c>
    </row>
    <row r="7" spans="1:36" ht="15.75" x14ac:dyDescent="0.25">
      <c r="A7" s="12" t="s">
        <v>37</v>
      </c>
      <c r="B7" s="13" t="s">
        <v>30</v>
      </c>
      <c r="C7" s="46" t="s">
        <v>80</v>
      </c>
      <c r="D7" s="14">
        <v>75</v>
      </c>
      <c r="E7" s="15" t="s">
        <v>30</v>
      </c>
      <c r="F7" s="16">
        <v>76</v>
      </c>
      <c r="G7" s="16" t="s">
        <v>52</v>
      </c>
      <c r="H7" s="17" t="s">
        <v>86</v>
      </c>
      <c r="I7" s="16" t="s">
        <v>86</v>
      </c>
      <c r="J7" s="16" t="s">
        <v>86</v>
      </c>
      <c r="K7" s="16" t="s">
        <v>86</v>
      </c>
      <c r="L7" s="16" t="s">
        <v>86</v>
      </c>
      <c r="M7" s="18">
        <v>43812</v>
      </c>
      <c r="N7" s="19">
        <v>12</v>
      </c>
      <c r="O7" s="19" t="s">
        <v>56</v>
      </c>
      <c r="P7" s="19">
        <v>2019</v>
      </c>
      <c r="Q7" s="20" t="s">
        <v>57</v>
      </c>
      <c r="R7" s="47" t="s">
        <v>67</v>
      </c>
      <c r="S7" s="21">
        <v>0</v>
      </c>
      <c r="T7" s="22">
        <v>0</v>
      </c>
      <c r="U7" s="22">
        <v>0</v>
      </c>
      <c r="V7" s="23">
        <v>0</v>
      </c>
      <c r="W7" s="23">
        <v>0</v>
      </c>
      <c r="X7" s="23">
        <v>0</v>
      </c>
      <c r="Y7" s="24">
        <v>61</v>
      </c>
      <c r="Z7" s="25" t="s">
        <v>13</v>
      </c>
      <c r="AA7" s="26">
        <v>9.1022229753434658E-9</v>
      </c>
      <c r="AB7" s="27">
        <v>7330.9090909091019</v>
      </c>
      <c r="AC7" s="28" t="str">
        <f>IF(S7=0,IF(T7=0,IF(U7=0,IF(V7=0,IF(W7=0,IF(X7=0,"0",1),1),1),1),1),1)</f>
        <v>0</v>
      </c>
      <c r="AD7" s="29" t="str">
        <f>WEEKNUM(M7)&amp;"_"&amp;YEAR(M7)&amp;"_"&amp;Q7&amp;"_"&amp;AE7</f>
        <v>50_2019_Current_ACTDEFTE1</v>
      </c>
      <c r="AE7" s="30" t="str">
        <f>VLOOKUP(Z7,[1]settings!$C$3:$D$8,2,FALSE)</f>
        <v>ACTDEFTE1</v>
      </c>
      <c r="AF7" s="30">
        <f>WEEKNUM(M7)</f>
        <v>50</v>
      </c>
      <c r="AG7" s="30">
        <f ca="1">IFERROR(RANK(AI7,INDIRECT("AI"&amp;MATCH(AD7,AD:AD,0)&amp;":AI"&amp;MATCH(AD7,AD:AD,0)+COUNTIF(AD:AD,AD7)-1),0),"")</f>
        <v>4</v>
      </c>
      <c r="AH7" s="31">
        <v>19526.544869190115</v>
      </c>
      <c r="AI7" s="32">
        <f>IFERROR(AH7+AB7,"")</f>
        <v>26857.453960099218</v>
      </c>
    </row>
    <row r="8" spans="1:36" ht="15.75" x14ac:dyDescent="0.25">
      <c r="A8" s="12" t="s">
        <v>37</v>
      </c>
      <c r="B8" s="13" t="s">
        <v>30</v>
      </c>
      <c r="C8" s="46" t="s">
        <v>79</v>
      </c>
      <c r="D8" s="14">
        <v>74</v>
      </c>
      <c r="E8" s="15" t="s">
        <v>30</v>
      </c>
      <c r="F8" s="16">
        <v>75</v>
      </c>
      <c r="G8" s="16" t="s">
        <v>51</v>
      </c>
      <c r="H8" s="17" t="s">
        <v>86</v>
      </c>
      <c r="I8" s="16" t="s">
        <v>86</v>
      </c>
      <c r="J8" s="16" t="s">
        <v>86</v>
      </c>
      <c r="K8" s="16" t="s">
        <v>86</v>
      </c>
      <c r="L8" s="16" t="s">
        <v>86</v>
      </c>
      <c r="M8" s="18">
        <v>43812</v>
      </c>
      <c r="N8" s="19">
        <v>12</v>
      </c>
      <c r="O8" s="19" t="s">
        <v>56</v>
      </c>
      <c r="P8" s="19">
        <v>2019</v>
      </c>
      <c r="Q8" s="20" t="s">
        <v>57</v>
      </c>
      <c r="R8" s="47" t="s">
        <v>67</v>
      </c>
      <c r="S8" s="21">
        <v>0</v>
      </c>
      <c r="T8" s="22">
        <v>0</v>
      </c>
      <c r="U8" s="22">
        <v>0</v>
      </c>
      <c r="V8" s="23">
        <v>0</v>
      </c>
      <c r="W8" s="23">
        <v>0</v>
      </c>
      <c r="X8" s="23">
        <v>0</v>
      </c>
      <c r="Y8" s="24">
        <v>140</v>
      </c>
      <c r="Z8" s="25" t="s">
        <v>13</v>
      </c>
      <c r="AA8" s="26">
        <v>0</v>
      </c>
      <c r="AB8" s="27">
        <v>19600</v>
      </c>
      <c r="AC8" s="28" t="str">
        <f>IF(S8=0,IF(T8=0,IF(U8=0,IF(V8=0,IF(W8=0,IF(X8=0,"0",1),1),1),1),1),1)</f>
        <v>0</v>
      </c>
      <c r="AD8" s="29" t="str">
        <f>WEEKNUM(M8)&amp;"_"&amp;YEAR(M8)&amp;"_"&amp;Q8&amp;"_"&amp;AE8</f>
        <v>50_2019_Current_ACTDEFTE1</v>
      </c>
      <c r="AE8" s="30" t="str">
        <f>VLOOKUP(Z8,[1]settings!$C$3:$D$8,2,FALSE)</f>
        <v>ACTDEFTE1</v>
      </c>
      <c r="AF8" s="30">
        <f>WEEKNUM(M8)</f>
        <v>50</v>
      </c>
      <c r="AG8" s="30">
        <f ca="1">IFERROR(RANK(AI8,INDIRECT("AI"&amp;MATCH(AD8,AD:AD,0)&amp;":AI"&amp;MATCH(AD8,AD:AD,0)+COUNTIF(AD:AD,AD8)-1),0),"")</f>
        <v>3</v>
      </c>
      <c r="AH8" s="31">
        <v>15442.507423498873</v>
      </c>
      <c r="AI8" s="32">
        <f>IFERROR(AH8+AB8,"")</f>
        <v>35042.507423498872</v>
      </c>
      <c r="AJ8" s="48" t="s">
        <v>87</v>
      </c>
    </row>
    <row r="9" spans="1:36" ht="15.75" x14ac:dyDescent="0.25">
      <c r="A9" s="12" t="s">
        <v>37</v>
      </c>
      <c r="B9" s="13" t="s">
        <v>30</v>
      </c>
      <c r="C9" s="46" t="s">
        <v>76</v>
      </c>
      <c r="D9" s="14">
        <v>71</v>
      </c>
      <c r="E9" s="15" t="s">
        <v>30</v>
      </c>
      <c r="F9" s="16">
        <v>72</v>
      </c>
      <c r="G9" s="16" t="s">
        <v>48</v>
      </c>
      <c r="H9" s="17" t="s">
        <v>86</v>
      </c>
      <c r="I9" s="16" t="s">
        <v>86</v>
      </c>
      <c r="J9" s="16" t="s">
        <v>86</v>
      </c>
      <c r="K9" s="16" t="s">
        <v>86</v>
      </c>
      <c r="L9" s="16" t="s">
        <v>86</v>
      </c>
      <c r="M9" s="18">
        <v>43809</v>
      </c>
      <c r="N9" s="19">
        <v>12</v>
      </c>
      <c r="O9" s="19" t="s">
        <v>56</v>
      </c>
      <c r="P9" s="19">
        <v>2019</v>
      </c>
      <c r="Q9" s="20" t="s">
        <v>57</v>
      </c>
      <c r="R9" s="47" t="s">
        <v>67</v>
      </c>
      <c r="S9" s="21">
        <v>0</v>
      </c>
      <c r="T9" s="22">
        <v>0</v>
      </c>
      <c r="U9" s="22">
        <v>0</v>
      </c>
      <c r="V9" s="23">
        <v>0</v>
      </c>
      <c r="W9" s="23">
        <v>0</v>
      </c>
      <c r="X9" s="23">
        <v>0</v>
      </c>
      <c r="Y9" s="24">
        <v>50</v>
      </c>
      <c r="Z9" s="25" t="s">
        <v>13</v>
      </c>
      <c r="AA9" s="26">
        <v>3.6364963307278231E-7</v>
      </c>
      <c r="AB9" s="27">
        <v>7636.3636363636497</v>
      </c>
      <c r="AC9" s="28" t="str">
        <f>IF(S9=0,IF(T9=0,IF(U9=0,IF(V9=0,IF(W9=0,IF(X9=0,"0",1),1),1),1),1),1)</f>
        <v>0</v>
      </c>
      <c r="AD9" s="29" t="str">
        <f>WEEKNUM(M9)&amp;"_"&amp;YEAR(M9)&amp;"_"&amp;Q9&amp;"_"&amp;AE9</f>
        <v>50_2019_Current_ACTDEFTE1</v>
      </c>
      <c r="AE9" s="30" t="str">
        <f>VLOOKUP(Z9,[1]settings!$C$3:$D$8,2,FALSE)</f>
        <v>ACTDEFTE1</v>
      </c>
      <c r="AF9" s="30">
        <f>WEEKNUM(M9)</f>
        <v>50</v>
      </c>
      <c r="AG9" s="30">
        <f ca="1">IFERROR(RANK(AI9,INDIRECT("AI"&amp;MATCH(AD9,AD:AD,0)&amp;":AI"&amp;MATCH(AD9,AD:AD,0)+COUNTIF(AD:AD,AD9)-1),0),"")</f>
        <v>5</v>
      </c>
      <c r="AH9" s="31">
        <v>12658.519051042398</v>
      </c>
      <c r="AI9" s="32">
        <f>IFERROR(AH9+AB9,"")</f>
        <v>20294.882687406047</v>
      </c>
    </row>
    <row r="10" spans="1:36" ht="15.75" x14ac:dyDescent="0.25">
      <c r="A10" s="12" t="s">
        <v>35</v>
      </c>
      <c r="B10" s="13" t="s">
        <v>30</v>
      </c>
      <c r="C10" s="46" t="s">
        <v>72</v>
      </c>
      <c r="D10" s="14">
        <v>67</v>
      </c>
      <c r="E10" s="15" t="s">
        <v>30</v>
      </c>
      <c r="F10" s="16">
        <v>68</v>
      </c>
      <c r="G10" s="16" t="s">
        <v>44</v>
      </c>
      <c r="H10" s="17" t="s">
        <v>86</v>
      </c>
      <c r="I10" s="16" t="s">
        <v>86</v>
      </c>
      <c r="J10" s="16" t="s">
        <v>86</v>
      </c>
      <c r="K10" s="16" t="s">
        <v>86</v>
      </c>
      <c r="L10" s="16" t="s">
        <v>86</v>
      </c>
      <c r="M10" s="18">
        <v>43807</v>
      </c>
      <c r="N10" s="19">
        <v>12</v>
      </c>
      <c r="O10" s="19" t="s">
        <v>56</v>
      </c>
      <c r="P10" s="19">
        <v>2019</v>
      </c>
      <c r="Q10" s="20" t="s">
        <v>57</v>
      </c>
      <c r="R10" s="47" t="s">
        <v>67</v>
      </c>
      <c r="S10" s="21">
        <v>0</v>
      </c>
      <c r="T10" s="22">
        <v>0</v>
      </c>
      <c r="U10" s="22">
        <v>45</v>
      </c>
      <c r="V10" s="23">
        <v>-56</v>
      </c>
      <c r="W10" s="23">
        <v>0</v>
      </c>
      <c r="X10" s="23">
        <v>0</v>
      </c>
      <c r="Y10" s="24">
        <v>45</v>
      </c>
      <c r="Z10" s="25" t="s">
        <v>14</v>
      </c>
      <c r="AA10" s="26">
        <v>-2060.0000007273102</v>
      </c>
      <c r="AB10" s="27">
        <v>8427.2727272726897</v>
      </c>
      <c r="AC10" s="28">
        <f>IF(S10=0,IF(T10=0,IF(U10=0,IF(V10=0,IF(W10=0,IF(X10=0,"0",1),1),1),1),1),1)</f>
        <v>1</v>
      </c>
      <c r="AD10" s="29" t="str">
        <f>WEEKNUM(M10)&amp;"_"&amp;YEAR(M10)&amp;"_"&amp;Q10&amp;"_"&amp;AE10</f>
        <v>50_2019_Current_ACTDEFTE1</v>
      </c>
      <c r="AE10" s="30" t="str">
        <f>VLOOKUP(Z10,[1]settings!$C$3:$D$8,2,FALSE)</f>
        <v>ACTDEFTE1</v>
      </c>
      <c r="AF10" s="30">
        <f>WEEKNUM(M10)</f>
        <v>50</v>
      </c>
      <c r="AG10" s="30">
        <f ca="1">IFERROR(RANK(AI10,INDIRECT("AI"&amp;MATCH(AD10,AD:AD,0)&amp;":AI"&amp;MATCH(AD10,AD:AD,0)+COUNTIF(AD:AD,AD10)-1),0),"")</f>
        <v>6</v>
      </c>
      <c r="AH10" s="31">
        <v>0</v>
      </c>
      <c r="AI10" s="32">
        <f>IFERROR(AH10+AB10,"")</f>
        <v>8427.2727272726897</v>
      </c>
    </row>
    <row r="11" spans="1:36" ht="15.75" x14ac:dyDescent="0.25">
      <c r="A11" s="12" t="s">
        <v>34</v>
      </c>
      <c r="B11" s="13" t="s">
        <v>30</v>
      </c>
      <c r="C11" s="46" t="s">
        <v>71</v>
      </c>
      <c r="D11" s="14">
        <v>66</v>
      </c>
      <c r="E11" s="15" t="s">
        <v>30</v>
      </c>
      <c r="F11" s="16">
        <v>67</v>
      </c>
      <c r="G11" s="16" t="s">
        <v>43</v>
      </c>
      <c r="H11" s="17" t="s">
        <v>86</v>
      </c>
      <c r="I11" s="16" t="s">
        <v>86</v>
      </c>
      <c r="J11" s="16" t="s">
        <v>86</v>
      </c>
      <c r="K11" s="16" t="s">
        <v>86</v>
      </c>
      <c r="L11" s="16" t="s">
        <v>86</v>
      </c>
      <c r="M11" s="18">
        <v>43807</v>
      </c>
      <c r="N11" s="19">
        <v>12</v>
      </c>
      <c r="O11" s="19" t="s">
        <v>56</v>
      </c>
      <c r="P11" s="19">
        <v>2019</v>
      </c>
      <c r="Q11" s="20" t="s">
        <v>57</v>
      </c>
      <c r="R11" s="47" t="s">
        <v>67</v>
      </c>
      <c r="S11" s="21">
        <v>0</v>
      </c>
      <c r="T11" s="22">
        <v>0</v>
      </c>
      <c r="U11" s="22">
        <v>-13</v>
      </c>
      <c r="V11" s="23">
        <v>0</v>
      </c>
      <c r="W11" s="23">
        <v>0</v>
      </c>
      <c r="X11" s="23">
        <v>0</v>
      </c>
      <c r="Y11" s="24">
        <v>0</v>
      </c>
      <c r="Z11" s="25" t="s">
        <v>58</v>
      </c>
      <c r="AA11" s="26">
        <v>-2103.636364</v>
      </c>
      <c r="AB11" s="27">
        <v>0</v>
      </c>
      <c r="AC11" s="28">
        <f>IF(S11=0,IF(T11=0,IF(U11=0,IF(V11=0,IF(W11=0,IF(X11=0,"0",1),1),1),1),1),1)</f>
        <v>1</v>
      </c>
      <c r="AD11" s="37" t="str">
        <f>WEEKNUM(M11)&amp;"_"&amp;YEAR(M11)&amp;"_"&amp;Q11&amp;"_"&amp;AE11</f>
        <v>50_2019_Current_LOS</v>
      </c>
      <c r="AE11" s="38" t="str">
        <f>VLOOKUP(Z11,[1]settings!$C$3:$D$8,2,FALSE)</f>
        <v>LOS</v>
      </c>
      <c r="AF11" s="38">
        <f>WEEKNUM(M11)</f>
        <v>50</v>
      </c>
      <c r="AG11" s="38" t="str">
        <f ca="1">IFERROR(RANK(AI11,INDIRECT("AI"&amp;MATCH(AD11,AD:AD,0)&amp;":AI"&amp;MATCH(AD11,AD:AD,0)+COUNTIF(AD:AD,AD11)-1),0),"")</f>
        <v/>
      </c>
      <c r="AH11" s="39" t="s">
        <v>30</v>
      </c>
      <c r="AI11" s="40" t="str">
        <f>IFERROR(AH11+AB11,"")</f>
        <v/>
      </c>
    </row>
    <row r="12" spans="1:36" ht="15.75" x14ac:dyDescent="0.25">
      <c r="A12" s="12" t="s">
        <v>34</v>
      </c>
      <c r="B12" s="13" t="s">
        <v>30</v>
      </c>
      <c r="C12" s="46" t="s">
        <v>73</v>
      </c>
      <c r="D12" s="14">
        <v>68</v>
      </c>
      <c r="E12" s="15" t="s">
        <v>30</v>
      </c>
      <c r="F12" s="16">
        <v>69</v>
      </c>
      <c r="G12" s="16" t="s">
        <v>45</v>
      </c>
      <c r="H12" s="17" t="s">
        <v>86</v>
      </c>
      <c r="I12" s="16" t="s">
        <v>86</v>
      </c>
      <c r="J12" s="16" t="s">
        <v>86</v>
      </c>
      <c r="K12" s="16" t="s">
        <v>86</v>
      </c>
      <c r="L12" s="16" t="s">
        <v>86</v>
      </c>
      <c r="M12" s="18">
        <v>43808</v>
      </c>
      <c r="N12" s="19">
        <v>12</v>
      </c>
      <c r="O12" s="19" t="s">
        <v>56</v>
      </c>
      <c r="P12" s="19">
        <v>2019</v>
      </c>
      <c r="Q12" s="20" t="s">
        <v>57</v>
      </c>
      <c r="R12" s="47" t="s">
        <v>67</v>
      </c>
      <c r="S12" s="21">
        <v>0</v>
      </c>
      <c r="T12" s="22">
        <v>0</v>
      </c>
      <c r="U12" s="22">
        <v>0</v>
      </c>
      <c r="V12" s="23">
        <v>0</v>
      </c>
      <c r="W12" s="23">
        <v>0</v>
      </c>
      <c r="X12" s="23">
        <v>-28</v>
      </c>
      <c r="Y12" s="24">
        <v>0</v>
      </c>
      <c r="Z12" s="25" t="s">
        <v>58</v>
      </c>
      <c r="AA12" s="26">
        <v>-4530.9090910000004</v>
      </c>
      <c r="AB12" s="27">
        <v>0</v>
      </c>
      <c r="AC12" s="28">
        <f>IF(S12=0,IF(T12=0,IF(U12=0,IF(V12=0,IF(W12=0,IF(X12=0,"0",1),1),1),1),1),1)</f>
        <v>1</v>
      </c>
      <c r="AD12" s="37" t="str">
        <f>WEEKNUM(M12)&amp;"_"&amp;YEAR(M12)&amp;"_"&amp;Q12&amp;"_"&amp;AE12</f>
        <v>50_2019_Current_LOS</v>
      </c>
      <c r="AE12" s="38" t="str">
        <f>VLOOKUP(Z12,[1]settings!$C$3:$D$8,2,FALSE)</f>
        <v>LOS</v>
      </c>
      <c r="AF12" s="38">
        <f>WEEKNUM(M12)</f>
        <v>50</v>
      </c>
      <c r="AG12" s="38" t="str">
        <f ca="1">IFERROR(RANK(AI12,INDIRECT("AI"&amp;MATCH(AD12,AD:AD,0)&amp;":AI"&amp;MATCH(AD12,AD:AD,0)+COUNTIF(AD:AD,AD12)-1),0),"")</f>
        <v/>
      </c>
      <c r="AH12" s="39" t="s">
        <v>30</v>
      </c>
      <c r="AI12" s="40" t="str">
        <f>IFERROR(AH12+AB12,"")</f>
        <v/>
      </c>
    </row>
    <row r="13" spans="1:36" ht="15.75" x14ac:dyDescent="0.25">
      <c r="A13" s="12" t="s">
        <v>34</v>
      </c>
      <c r="B13" s="13" t="s">
        <v>30</v>
      </c>
      <c r="C13" s="46" t="s">
        <v>77</v>
      </c>
      <c r="D13" s="14">
        <v>72</v>
      </c>
      <c r="E13" s="15" t="s">
        <v>30</v>
      </c>
      <c r="F13" s="16">
        <v>73</v>
      </c>
      <c r="G13" s="16" t="s">
        <v>49</v>
      </c>
      <c r="H13" s="17" t="s">
        <v>86</v>
      </c>
      <c r="I13" s="16" t="s">
        <v>86</v>
      </c>
      <c r="J13" s="16" t="s">
        <v>86</v>
      </c>
      <c r="K13" s="16" t="s">
        <v>86</v>
      </c>
      <c r="L13" s="16" t="s">
        <v>86</v>
      </c>
      <c r="M13" s="18">
        <v>43809</v>
      </c>
      <c r="N13" s="19">
        <v>12</v>
      </c>
      <c r="O13" s="19" t="s">
        <v>56</v>
      </c>
      <c r="P13" s="19">
        <v>2019</v>
      </c>
      <c r="Q13" s="20" t="s">
        <v>57</v>
      </c>
      <c r="R13" s="47" t="s">
        <v>67</v>
      </c>
      <c r="S13" s="21">
        <v>0</v>
      </c>
      <c r="T13" s="22">
        <v>0</v>
      </c>
      <c r="U13" s="22">
        <v>0</v>
      </c>
      <c r="V13" s="23">
        <v>0</v>
      </c>
      <c r="W13" s="23">
        <v>0</v>
      </c>
      <c r="X13" s="23">
        <v>-12</v>
      </c>
      <c r="Y13" s="24">
        <v>0</v>
      </c>
      <c r="Z13" s="25" t="s">
        <v>58</v>
      </c>
      <c r="AA13" s="26">
        <v>-2323.636364</v>
      </c>
      <c r="AB13" s="27">
        <v>0</v>
      </c>
      <c r="AC13" s="28">
        <f>IF(S13=0,IF(T13=0,IF(U13=0,IF(V13=0,IF(W13=0,IF(X13=0,"0",1),1),1),1),1),1)</f>
        <v>1</v>
      </c>
      <c r="AD13" s="37" t="str">
        <f>WEEKNUM(M13)&amp;"_"&amp;YEAR(M13)&amp;"_"&amp;Q13&amp;"_"&amp;AE13</f>
        <v>50_2019_Current_LOS</v>
      </c>
      <c r="AE13" s="38" t="str">
        <f>VLOOKUP(Z13,[1]settings!$C$3:$D$8,2,FALSE)</f>
        <v>LOS</v>
      </c>
      <c r="AF13" s="38">
        <f>WEEKNUM(M13)</f>
        <v>50</v>
      </c>
      <c r="AG13" s="38" t="str">
        <f ca="1">IFERROR(RANK(AI13,INDIRECT("AI"&amp;MATCH(AD13,AD:AD,0)&amp;":AI"&amp;MATCH(AD13,AD:AD,0)+COUNTIF(AD:AD,AD13)-1),0),"")</f>
        <v/>
      </c>
      <c r="AH13" s="39" t="s">
        <v>30</v>
      </c>
      <c r="AI13" s="40" t="str">
        <f>IFERROR(AH13+AB13,"")</f>
        <v/>
      </c>
    </row>
    <row r="14" spans="1:36" ht="15.75" x14ac:dyDescent="0.25">
      <c r="A14" s="12" t="s">
        <v>34</v>
      </c>
      <c r="B14" s="13" t="s">
        <v>30</v>
      </c>
      <c r="C14" s="46" t="s">
        <v>82</v>
      </c>
      <c r="D14" s="14">
        <v>77</v>
      </c>
      <c r="E14" s="15" t="s">
        <v>30</v>
      </c>
      <c r="F14" s="16">
        <v>78</v>
      </c>
      <c r="G14" s="16" t="s">
        <v>54</v>
      </c>
      <c r="H14" s="17" t="s">
        <v>86</v>
      </c>
      <c r="I14" s="16" t="s">
        <v>86</v>
      </c>
      <c r="J14" s="16" t="s">
        <v>86</v>
      </c>
      <c r="K14" s="16" t="s">
        <v>86</v>
      </c>
      <c r="L14" s="16" t="s">
        <v>86</v>
      </c>
      <c r="M14" s="18">
        <v>43813</v>
      </c>
      <c r="N14" s="19">
        <v>12</v>
      </c>
      <c r="O14" s="19" t="s">
        <v>56</v>
      </c>
      <c r="P14" s="19">
        <v>2019</v>
      </c>
      <c r="Q14" s="20" t="s">
        <v>57</v>
      </c>
      <c r="R14" s="47" t="s">
        <v>67</v>
      </c>
      <c r="S14" s="21">
        <v>0</v>
      </c>
      <c r="T14" s="22">
        <v>0</v>
      </c>
      <c r="U14" s="22">
        <v>0</v>
      </c>
      <c r="V14" s="23">
        <v>0</v>
      </c>
      <c r="W14" s="23">
        <v>0</v>
      </c>
      <c r="X14" s="23">
        <v>-98</v>
      </c>
      <c r="Y14" s="24">
        <v>0</v>
      </c>
      <c r="Z14" s="25" t="s">
        <v>58</v>
      </c>
      <c r="AA14" s="26">
        <v>-14076.36364</v>
      </c>
      <c r="AB14" s="27">
        <v>0</v>
      </c>
      <c r="AC14" s="28">
        <f>IF(S14=0,IF(T14=0,IF(U14=0,IF(V14=0,IF(W14=0,IF(X14=0,"0",1),1),1),1),1),1)</f>
        <v>1</v>
      </c>
      <c r="AD14" s="37" t="str">
        <f>WEEKNUM(M14)&amp;"_"&amp;YEAR(M14)&amp;"_"&amp;Q14&amp;"_"&amp;AE14</f>
        <v>50_2019_Current_LOS</v>
      </c>
      <c r="AE14" s="38" t="str">
        <f>VLOOKUP(Z14,[1]settings!$C$3:$D$8,2,FALSE)</f>
        <v>LOS</v>
      </c>
      <c r="AF14" s="38">
        <f>WEEKNUM(M14)</f>
        <v>50</v>
      </c>
      <c r="AG14" s="38" t="str">
        <f ca="1">IFERROR(RANK(AI14,INDIRECT("AI"&amp;MATCH(AD14,AD:AD,0)&amp;":AI"&amp;MATCH(AD14,AD:AD,0)+COUNTIF(AD:AD,AD14)-1),0),"")</f>
        <v/>
      </c>
      <c r="AH14" s="39" t="s">
        <v>30</v>
      </c>
      <c r="AI14" s="40" t="str">
        <f>IFERROR(AH14+AB14,"")</f>
        <v/>
      </c>
    </row>
    <row r="15" spans="1:36" ht="15.75" x14ac:dyDescent="0.25">
      <c r="A15" s="12" t="s">
        <v>38</v>
      </c>
      <c r="B15" s="13" t="s">
        <v>30</v>
      </c>
      <c r="C15" s="46" t="s">
        <v>78</v>
      </c>
      <c r="D15" s="14">
        <v>73</v>
      </c>
      <c r="E15" s="15" t="s">
        <v>30</v>
      </c>
      <c r="F15" s="16">
        <v>74</v>
      </c>
      <c r="G15" s="16" t="s">
        <v>50</v>
      </c>
      <c r="H15" s="17" t="s">
        <v>86</v>
      </c>
      <c r="I15" s="16" t="s">
        <v>86</v>
      </c>
      <c r="J15" s="16" t="s">
        <v>86</v>
      </c>
      <c r="K15" s="16" t="s">
        <v>86</v>
      </c>
      <c r="L15" s="16" t="s">
        <v>86</v>
      </c>
      <c r="M15" s="18">
        <v>43811</v>
      </c>
      <c r="N15" s="19">
        <v>12</v>
      </c>
      <c r="O15" s="19" t="s">
        <v>56</v>
      </c>
      <c r="P15" s="19">
        <v>2019</v>
      </c>
      <c r="Q15" s="20" t="s">
        <v>57</v>
      </c>
      <c r="R15" s="47" t="s">
        <v>67</v>
      </c>
      <c r="S15" s="21">
        <v>0</v>
      </c>
      <c r="T15" s="22">
        <v>0</v>
      </c>
      <c r="U15" s="22">
        <v>0</v>
      </c>
      <c r="V15" s="23">
        <v>0</v>
      </c>
      <c r="W15" s="23">
        <v>0</v>
      </c>
      <c r="X15" s="23">
        <v>0</v>
      </c>
      <c r="Y15" s="24">
        <v>120</v>
      </c>
      <c r="Z15" s="25" t="s">
        <v>17</v>
      </c>
      <c r="AA15" s="26">
        <v>-1.8184073269367218E-7</v>
      </c>
      <c r="AB15" s="27">
        <v>14181.81818181816</v>
      </c>
      <c r="AC15" s="28" t="str">
        <f>IF(S15=0,IF(T15=0,IF(U15=0,IF(V15=0,IF(W15=0,IF(X15=0,"0",1),1),1),1),1),1)</f>
        <v>0</v>
      </c>
      <c r="AD15" s="33" t="str">
        <f>WEEKNUM(M15)&amp;"_"&amp;YEAR(M15)&amp;"_"&amp;Q15&amp;"_"&amp;AE15</f>
        <v>50_2019_Current_PROTE2</v>
      </c>
      <c r="AE15" s="34" t="str">
        <f>VLOOKUP(Z15,[1]settings!$C$3:$D$8,2,FALSE)</f>
        <v>PROTE2</v>
      </c>
      <c r="AF15" s="34">
        <f>WEEKNUM(M15)</f>
        <v>50</v>
      </c>
      <c r="AG15" s="34">
        <f ca="1">IFERROR(RANK(AI15,INDIRECT("AI"&amp;MATCH(AD15,AD:AD,0)&amp;":AI"&amp;MATCH(AD15,AD:AD,0)+COUNTIF(AD:AD,AD15)-1),0),"")</f>
        <v>1</v>
      </c>
      <c r="AH15" s="35">
        <v>49934.204357203009</v>
      </c>
      <c r="AI15" s="36">
        <f>IFERROR(AH15+AB15,"")</f>
        <v>64116.022539021171</v>
      </c>
      <c r="AJ15" s="48" t="s">
        <v>87</v>
      </c>
    </row>
    <row r="16" spans="1:36" ht="15.75" x14ac:dyDescent="0.25">
      <c r="A16" s="12" t="s">
        <v>38</v>
      </c>
      <c r="B16" s="13" t="s">
        <v>30</v>
      </c>
      <c r="C16" s="46" t="s">
        <v>81</v>
      </c>
      <c r="D16" s="14">
        <v>76</v>
      </c>
      <c r="E16" s="15" t="s">
        <v>30</v>
      </c>
      <c r="F16" s="16">
        <v>77</v>
      </c>
      <c r="G16" s="16" t="s">
        <v>53</v>
      </c>
      <c r="H16" s="17" t="s">
        <v>86</v>
      </c>
      <c r="I16" s="16" t="s">
        <v>86</v>
      </c>
      <c r="J16" s="16" t="s">
        <v>86</v>
      </c>
      <c r="K16" s="16" t="s">
        <v>86</v>
      </c>
      <c r="L16" s="16" t="s">
        <v>86</v>
      </c>
      <c r="M16" s="18">
        <v>43812</v>
      </c>
      <c r="N16" s="19">
        <v>12</v>
      </c>
      <c r="O16" s="19" t="s">
        <v>56</v>
      </c>
      <c r="P16" s="19">
        <v>2019</v>
      </c>
      <c r="Q16" s="20" t="s">
        <v>57</v>
      </c>
      <c r="R16" s="47" t="s">
        <v>67</v>
      </c>
      <c r="S16" s="21">
        <v>0</v>
      </c>
      <c r="T16" s="22">
        <v>0</v>
      </c>
      <c r="U16" s="22">
        <v>0</v>
      </c>
      <c r="V16" s="23">
        <v>0</v>
      </c>
      <c r="W16" s="23">
        <v>0</v>
      </c>
      <c r="X16" s="23">
        <v>0</v>
      </c>
      <c r="Y16" s="24">
        <v>12</v>
      </c>
      <c r="Z16" s="25" t="s">
        <v>17</v>
      </c>
      <c r="AA16" s="26">
        <v>9.0899902716046199E-8</v>
      </c>
      <c r="AB16" s="27">
        <v>1789.0909090908999</v>
      </c>
      <c r="AC16" s="28" t="str">
        <f>IF(S16=0,IF(T16=0,IF(U16=0,IF(V16=0,IF(W16=0,IF(X16=0,"0",1),1),1),1),1),1)</f>
        <v>0</v>
      </c>
      <c r="AD16" s="33" t="str">
        <f>WEEKNUM(M16)&amp;"_"&amp;YEAR(M16)&amp;"_"&amp;Q16&amp;"_"&amp;AE16</f>
        <v>50_2019_Current_PROTE2</v>
      </c>
      <c r="AE16" s="34" t="str">
        <f>VLOOKUP(Z16,[1]settings!$C$3:$D$8,2,FALSE)</f>
        <v>PROTE2</v>
      </c>
      <c r="AF16" s="34">
        <f>WEEKNUM(M16)</f>
        <v>50</v>
      </c>
      <c r="AG16" s="34">
        <f ca="1">IFERROR(RANK(AI16,INDIRECT("AI"&amp;MATCH(AD16,AD:AD,0)&amp;":AI"&amp;MATCH(AD16,AD:AD,0)+COUNTIF(AD:AD,AD16)-1),0),"")</f>
        <v>6</v>
      </c>
      <c r="AH16" s="35">
        <v>8410.8836307942074</v>
      </c>
      <c r="AI16" s="36">
        <f>IFERROR(AH16+AB16,"")</f>
        <v>10199.974539885108</v>
      </c>
    </row>
    <row r="17" spans="1:36" ht="15.75" x14ac:dyDescent="0.25">
      <c r="A17" s="12" t="s">
        <v>31</v>
      </c>
      <c r="B17" s="13" t="s">
        <v>30</v>
      </c>
      <c r="C17" s="46" t="s">
        <v>68</v>
      </c>
      <c r="D17" s="14">
        <v>63</v>
      </c>
      <c r="E17" s="15" t="s">
        <v>30</v>
      </c>
      <c r="F17" s="16">
        <v>64</v>
      </c>
      <c r="G17" s="16" t="s">
        <v>40</v>
      </c>
      <c r="H17" s="17" t="s">
        <v>86</v>
      </c>
      <c r="I17" s="16" t="s">
        <v>86</v>
      </c>
      <c r="J17" s="16" t="s">
        <v>86</v>
      </c>
      <c r="K17" s="16" t="s">
        <v>86</v>
      </c>
      <c r="L17" s="16" t="s">
        <v>86</v>
      </c>
      <c r="M17" s="18">
        <v>43807</v>
      </c>
      <c r="N17" s="19">
        <v>12</v>
      </c>
      <c r="O17" s="19" t="s">
        <v>56</v>
      </c>
      <c r="P17" s="19">
        <v>2019</v>
      </c>
      <c r="Q17" s="20" t="s">
        <v>57</v>
      </c>
      <c r="R17" s="47" t="s">
        <v>67</v>
      </c>
      <c r="S17" s="21">
        <v>0</v>
      </c>
      <c r="T17" s="22">
        <v>0</v>
      </c>
      <c r="U17" s="22">
        <v>0</v>
      </c>
      <c r="V17" s="23">
        <v>0</v>
      </c>
      <c r="W17" s="23">
        <v>0</v>
      </c>
      <c r="X17" s="23">
        <v>0</v>
      </c>
      <c r="Y17" s="24">
        <v>90</v>
      </c>
      <c r="Z17" s="25" t="s">
        <v>17</v>
      </c>
      <c r="AA17" s="26">
        <v>-3.636196197476238E-7</v>
      </c>
      <c r="AB17" s="27">
        <v>12763.63636363638</v>
      </c>
      <c r="AC17" s="28" t="str">
        <f>IF(S17=0,IF(T17=0,IF(U17=0,IF(V17=0,IF(W17=0,IF(X17=0,"0",1),1),1),1),1),1)</f>
        <v>0</v>
      </c>
      <c r="AD17" s="33" t="str">
        <f>WEEKNUM(M17)&amp;"_"&amp;YEAR(M17)&amp;"_"&amp;Q17&amp;"_"&amp;AE17</f>
        <v>50_2019_Current_PROTE2</v>
      </c>
      <c r="AE17" s="34" t="str">
        <f>VLOOKUP(Z17,[1]settings!$C$3:$D$8,2,FALSE)</f>
        <v>PROTE2</v>
      </c>
      <c r="AF17" s="34">
        <f>WEEKNUM(M17)</f>
        <v>50</v>
      </c>
      <c r="AG17" s="34">
        <f ca="1">IFERROR(RANK(AI17,INDIRECT("AI"&amp;MATCH(AD17,AD:AD,0)&amp;":AI"&amp;MATCH(AD17,AD:AD,0)+COUNTIF(AD:AD,AD17)-1),0),"")</f>
        <v>5</v>
      </c>
      <c r="AH17" s="35">
        <v>0</v>
      </c>
      <c r="AI17" s="36">
        <f>IFERROR(AH17+AB17,"")</f>
        <v>12763.63636363638</v>
      </c>
    </row>
    <row r="18" spans="1:36" ht="15.75" x14ac:dyDescent="0.25">
      <c r="A18" s="12" t="s">
        <v>32</v>
      </c>
      <c r="B18" s="13" t="s">
        <v>30</v>
      </c>
      <c r="C18" s="46" t="s">
        <v>69</v>
      </c>
      <c r="D18" s="14">
        <v>64</v>
      </c>
      <c r="E18" s="15" t="s">
        <v>30</v>
      </c>
      <c r="F18" s="16">
        <v>65</v>
      </c>
      <c r="G18" s="16" t="s">
        <v>41</v>
      </c>
      <c r="H18" s="17" t="s">
        <v>86</v>
      </c>
      <c r="I18" s="16" t="s">
        <v>86</v>
      </c>
      <c r="J18" s="16" t="s">
        <v>86</v>
      </c>
      <c r="K18" s="16" t="s">
        <v>86</v>
      </c>
      <c r="L18" s="16" t="s">
        <v>86</v>
      </c>
      <c r="M18" s="18">
        <v>43807</v>
      </c>
      <c r="N18" s="19">
        <v>12</v>
      </c>
      <c r="O18" s="19" t="s">
        <v>56</v>
      </c>
      <c r="P18" s="19">
        <v>2019</v>
      </c>
      <c r="Q18" s="20" t="s">
        <v>57</v>
      </c>
      <c r="R18" s="47" t="s">
        <v>67</v>
      </c>
      <c r="S18" s="21">
        <v>0</v>
      </c>
      <c r="T18" s="22">
        <v>0</v>
      </c>
      <c r="U18" s="22">
        <v>0</v>
      </c>
      <c r="V18" s="23">
        <v>0</v>
      </c>
      <c r="W18" s="23">
        <v>0</v>
      </c>
      <c r="X18" s="23">
        <v>0</v>
      </c>
      <c r="Y18" s="24">
        <v>123</v>
      </c>
      <c r="Z18" s="25" t="s">
        <v>17</v>
      </c>
      <c r="AA18" s="26">
        <v>2.7276109904050827E-7</v>
      </c>
      <c r="AB18" s="27">
        <v>17667.272727272761</v>
      </c>
      <c r="AC18" s="28" t="str">
        <f>IF(S18=0,IF(T18=0,IF(U18=0,IF(V18=0,IF(W18=0,IF(X18=0,"0",1),1),1),1),1),1)</f>
        <v>0</v>
      </c>
      <c r="AD18" s="33" t="str">
        <f>WEEKNUM(M18)&amp;"_"&amp;YEAR(M18)&amp;"_"&amp;Q18&amp;"_"&amp;AE18</f>
        <v>50_2019_Current_PROTE2</v>
      </c>
      <c r="AE18" s="34" t="str">
        <f>VLOOKUP(Z18,[1]settings!$C$3:$D$8,2,FALSE)</f>
        <v>PROTE2</v>
      </c>
      <c r="AF18" s="34">
        <f>WEEKNUM(M18)</f>
        <v>50</v>
      </c>
      <c r="AG18" s="34">
        <f ca="1">IFERROR(RANK(AI18,INDIRECT("AI"&amp;MATCH(AD18,AD:AD,0)&amp;":AI"&amp;MATCH(AD18,AD:AD,0)+COUNTIF(AD:AD,AD18)-1),0),"")</f>
        <v>2</v>
      </c>
      <c r="AH18" s="35">
        <v>0</v>
      </c>
      <c r="AI18" s="36">
        <f>IFERROR(AH18+AB18,"")</f>
        <v>17667.272727272761</v>
      </c>
      <c r="AJ18" s="48" t="s">
        <v>87</v>
      </c>
    </row>
    <row r="19" spans="1:36" ht="15.75" x14ac:dyDescent="0.25">
      <c r="A19" s="12" t="s">
        <v>33</v>
      </c>
      <c r="B19" s="13" t="s">
        <v>30</v>
      </c>
      <c r="C19" s="46" t="s">
        <v>70</v>
      </c>
      <c r="D19" s="14">
        <v>65</v>
      </c>
      <c r="E19" s="15" t="s">
        <v>30</v>
      </c>
      <c r="F19" s="16">
        <v>66</v>
      </c>
      <c r="G19" s="16" t="s">
        <v>42</v>
      </c>
      <c r="H19" s="17" t="s">
        <v>86</v>
      </c>
      <c r="I19" s="16" t="s">
        <v>86</v>
      </c>
      <c r="J19" s="16" t="s">
        <v>86</v>
      </c>
      <c r="K19" s="16" t="s">
        <v>86</v>
      </c>
      <c r="L19" s="16" t="s">
        <v>86</v>
      </c>
      <c r="M19" s="18">
        <v>43807</v>
      </c>
      <c r="N19" s="19">
        <v>12</v>
      </c>
      <c r="O19" s="19" t="s">
        <v>56</v>
      </c>
      <c r="P19" s="19">
        <v>2019</v>
      </c>
      <c r="Q19" s="20" t="s">
        <v>57</v>
      </c>
      <c r="R19" s="47" t="s">
        <v>67</v>
      </c>
      <c r="S19" s="21">
        <v>0</v>
      </c>
      <c r="T19" s="22">
        <v>0</v>
      </c>
      <c r="U19" s="22">
        <v>0</v>
      </c>
      <c r="V19" s="23">
        <v>0</v>
      </c>
      <c r="W19" s="23">
        <v>0</v>
      </c>
      <c r="X19" s="23">
        <v>0</v>
      </c>
      <c r="Y19" s="24">
        <v>100</v>
      </c>
      <c r="Z19" s="25" t="s">
        <v>17</v>
      </c>
      <c r="AA19" s="26">
        <v>-2.7273017622064799E-6</v>
      </c>
      <c r="AB19" s="27">
        <v>16727.272727272699</v>
      </c>
      <c r="AC19" s="28" t="str">
        <f>IF(S19=0,IF(T19=0,IF(U19=0,IF(V19=0,IF(W19=0,IF(X19=0,"0",1),1),1),1),1),1)</f>
        <v>0</v>
      </c>
      <c r="AD19" s="33" t="str">
        <f>WEEKNUM(M19)&amp;"_"&amp;YEAR(M19)&amp;"_"&amp;Q19&amp;"_"&amp;AE19</f>
        <v>50_2019_Current_PROTE2</v>
      </c>
      <c r="AE19" s="34" t="str">
        <f>VLOOKUP(Z19,[1]settings!$C$3:$D$8,2,FALSE)</f>
        <v>PROTE2</v>
      </c>
      <c r="AF19" s="34">
        <f>WEEKNUM(M19)</f>
        <v>50</v>
      </c>
      <c r="AG19" s="34">
        <f ca="1">IFERROR(RANK(AI19,INDIRECT("AI"&amp;MATCH(AD19,AD:AD,0)&amp;":AI"&amp;MATCH(AD19,AD:AD,0)+COUNTIF(AD:AD,AD19)-1),0),"")</f>
        <v>3</v>
      </c>
      <c r="AH19" s="35">
        <v>0</v>
      </c>
      <c r="AI19" s="36">
        <f>IFERROR(AH19+AB19,"")</f>
        <v>16727.272727272699</v>
      </c>
      <c r="AJ19" s="48" t="s">
        <v>87</v>
      </c>
    </row>
    <row r="20" spans="1:36" ht="15.75" x14ac:dyDescent="0.25">
      <c r="A20" s="12" t="s">
        <v>36</v>
      </c>
      <c r="B20" s="13" t="s">
        <v>30</v>
      </c>
      <c r="C20" s="46" t="s">
        <v>74</v>
      </c>
      <c r="D20" s="14">
        <v>69</v>
      </c>
      <c r="E20" s="15" t="s">
        <v>30</v>
      </c>
      <c r="F20" s="16">
        <v>70</v>
      </c>
      <c r="G20" s="16" t="s">
        <v>46</v>
      </c>
      <c r="H20" s="17" t="s">
        <v>86</v>
      </c>
      <c r="I20" s="16" t="s">
        <v>86</v>
      </c>
      <c r="J20" s="16" t="s">
        <v>86</v>
      </c>
      <c r="K20" s="16" t="s">
        <v>86</v>
      </c>
      <c r="L20" s="16" t="s">
        <v>86</v>
      </c>
      <c r="M20" s="18">
        <v>43808</v>
      </c>
      <c r="N20" s="19">
        <v>12</v>
      </c>
      <c r="O20" s="19" t="s">
        <v>56</v>
      </c>
      <c r="P20" s="19">
        <v>2019</v>
      </c>
      <c r="Q20" s="20" t="s">
        <v>57</v>
      </c>
      <c r="R20" s="47" t="s">
        <v>67</v>
      </c>
      <c r="S20" s="21">
        <v>0</v>
      </c>
      <c r="T20" s="22">
        <v>0</v>
      </c>
      <c r="U20" s="22">
        <v>0</v>
      </c>
      <c r="V20" s="23">
        <v>0</v>
      </c>
      <c r="W20" s="23">
        <v>0</v>
      </c>
      <c r="X20" s="23">
        <v>0</v>
      </c>
      <c r="Y20" s="24">
        <v>95</v>
      </c>
      <c r="Z20" s="25" t="s">
        <v>17</v>
      </c>
      <c r="AA20" s="26">
        <v>-9.0909998107235879E-7</v>
      </c>
      <c r="AB20" s="27">
        <v>14709.090909090901</v>
      </c>
      <c r="AC20" s="28" t="str">
        <f>IF(S20=0,IF(T20=0,IF(U20=0,IF(V20=0,IF(W20=0,IF(X20=0,"0",1),1),1),1),1),1)</f>
        <v>0</v>
      </c>
      <c r="AD20" s="33" t="str">
        <f>WEEKNUM(M20)&amp;"_"&amp;YEAR(M20)&amp;"_"&amp;Q20&amp;"_"&amp;AE20</f>
        <v>50_2019_Current_PROTE2</v>
      </c>
      <c r="AE20" s="34" t="str">
        <f>VLOOKUP(Z20,[1]settings!$C$3:$D$8,2,FALSE)</f>
        <v>PROTE2</v>
      </c>
      <c r="AF20" s="34">
        <f>WEEKNUM(M20)</f>
        <v>50</v>
      </c>
      <c r="AG20" s="34">
        <f ca="1">IFERROR(RANK(AI20,INDIRECT("AI"&amp;MATCH(AD20,AD:AD,0)&amp;":AI"&amp;MATCH(AD20,AD:AD,0)+COUNTIF(AD:AD,AD20)-1),0),"")</f>
        <v>4</v>
      </c>
      <c r="AH20" s="35">
        <v>0</v>
      </c>
      <c r="AI20" s="36">
        <f>IFERROR(AH20+AB20,"")</f>
        <v>14709.090909090901</v>
      </c>
    </row>
    <row r="21" spans="1:36" ht="15.75" x14ac:dyDescent="0.25">
      <c r="A21" s="12" t="s">
        <v>38</v>
      </c>
      <c r="B21" s="13" t="s">
        <v>30</v>
      </c>
      <c r="C21" s="46" t="s">
        <v>83</v>
      </c>
      <c r="D21" s="14">
        <v>78</v>
      </c>
      <c r="E21" s="15" t="s">
        <v>30</v>
      </c>
      <c r="F21" s="16">
        <v>79</v>
      </c>
      <c r="G21" s="16" t="s">
        <v>55</v>
      </c>
      <c r="H21" s="17" t="s">
        <v>86</v>
      </c>
      <c r="I21" s="16" t="s">
        <v>86</v>
      </c>
      <c r="J21" s="16" t="s">
        <v>86</v>
      </c>
      <c r="K21" s="16" t="s">
        <v>86</v>
      </c>
      <c r="L21" s="16" t="s">
        <v>86</v>
      </c>
      <c r="M21" s="18">
        <v>43813</v>
      </c>
      <c r="N21" s="19">
        <v>12</v>
      </c>
      <c r="O21" s="19" t="s">
        <v>56</v>
      </c>
      <c r="P21" s="19">
        <v>2019</v>
      </c>
      <c r="Q21" s="20" t="s">
        <v>57</v>
      </c>
      <c r="R21" s="47" t="s">
        <v>67</v>
      </c>
      <c r="S21" s="21">
        <v>0</v>
      </c>
      <c r="T21" s="22">
        <v>0</v>
      </c>
      <c r="U21" s="22">
        <v>0</v>
      </c>
      <c r="V21" s="23">
        <v>0</v>
      </c>
      <c r="W21" s="23">
        <v>0</v>
      </c>
      <c r="X21" s="23">
        <v>0</v>
      </c>
      <c r="Y21" s="24">
        <v>10</v>
      </c>
      <c r="Z21" s="25" t="s">
        <v>15</v>
      </c>
      <c r="AA21" s="26">
        <v>1.8182004168920685E-7</v>
      </c>
      <c r="AB21" s="27">
        <v>1318.1818181818201</v>
      </c>
      <c r="AC21" s="28" t="str">
        <f>IF(S21=0,IF(T21=0,IF(U21=0,IF(V21=0,IF(W21=0,IF(X21=0,"0",1),1),1),1),1),1)</f>
        <v>0</v>
      </c>
      <c r="AD21" s="33" t="str">
        <f>WEEKNUM(M21)&amp;"_"&amp;YEAR(M21)&amp;"_"&amp;Q21&amp;"_"&amp;AE21</f>
        <v>50_2019_Current_PROTE2</v>
      </c>
      <c r="AE21" s="34" t="str">
        <f>VLOOKUP(Z21,[1]settings!$C$3:$D$8,2,FALSE)</f>
        <v>PROTE2</v>
      </c>
      <c r="AF21" s="34">
        <f>WEEKNUM(M21)</f>
        <v>50</v>
      </c>
      <c r="AG21" s="34">
        <f ca="1">IFERROR(RANK(AI21,INDIRECT("AI"&amp;MATCH(AD21,AD:AD,0)&amp;":AI"&amp;MATCH(AD21,AD:AD,0)+COUNTIF(AD:AD,AD21)-1),0),"")</f>
        <v>7</v>
      </c>
      <c r="AH21" s="35">
        <v>0</v>
      </c>
      <c r="AI21" s="36">
        <f>IFERROR(AH21+AB21,"")</f>
        <v>1318.1818181818201</v>
      </c>
    </row>
    <row r="22" spans="1:36" ht="15.75" x14ac:dyDescent="0.25">
      <c r="A22" s="12" t="s">
        <v>59</v>
      </c>
      <c r="B22" s="13" t="s">
        <v>30</v>
      </c>
      <c r="C22" s="46" t="s">
        <v>84</v>
      </c>
      <c r="D22" s="14">
        <v>406</v>
      </c>
      <c r="E22" s="15" t="s">
        <v>30</v>
      </c>
      <c r="F22" s="16">
        <v>434</v>
      </c>
      <c r="G22" s="16" t="s">
        <v>61</v>
      </c>
      <c r="H22" s="17" t="s">
        <v>86</v>
      </c>
      <c r="I22" s="16" t="s">
        <v>86</v>
      </c>
      <c r="J22" s="16" t="s">
        <v>86</v>
      </c>
      <c r="K22" s="16" t="s">
        <v>86</v>
      </c>
      <c r="L22" s="16" t="s">
        <v>86</v>
      </c>
      <c r="M22" s="18">
        <v>43811</v>
      </c>
      <c r="N22" s="19">
        <v>12</v>
      </c>
      <c r="O22" s="19" t="s">
        <v>56</v>
      </c>
      <c r="P22" s="19">
        <v>2019</v>
      </c>
      <c r="Q22" s="20" t="s">
        <v>11</v>
      </c>
      <c r="R22" s="47" t="s">
        <v>67</v>
      </c>
      <c r="S22" s="21">
        <v>0</v>
      </c>
      <c r="T22" s="22">
        <v>0</v>
      </c>
      <c r="U22" s="22">
        <v>0</v>
      </c>
      <c r="V22" s="23">
        <v>0</v>
      </c>
      <c r="W22" s="23">
        <v>0</v>
      </c>
      <c r="X22" s="23">
        <v>10</v>
      </c>
      <c r="Y22" s="24">
        <v>10</v>
      </c>
      <c r="Z22" s="25" t="s">
        <v>17</v>
      </c>
      <c r="AA22" s="26">
        <v>1627.27272727273</v>
      </c>
      <c r="AB22" s="27">
        <v>1627.27272727273</v>
      </c>
      <c r="AC22" s="28">
        <f>IF(S22=0,IF(T22=0,IF(U22=0,IF(V22=0,IF(W22=0,IF(X22=0,"0",1),1),1),1),1),1)</f>
        <v>1</v>
      </c>
      <c r="AD22" s="41" t="str">
        <f>WEEKNUM(M22)&amp;"_"&amp;YEAR(M22)&amp;"_"&amp;Q22&amp;"_"&amp;AE22</f>
        <v>50_2019_New_PROTE2</v>
      </c>
      <c r="AE22" s="42" t="str">
        <f>VLOOKUP(Z22,[1]settings!$C$3:$D$8,2,FALSE)</f>
        <v>PROTE2</v>
      </c>
      <c r="AF22" s="42">
        <f>WEEKNUM(M22)</f>
        <v>50</v>
      </c>
      <c r="AG22" s="42">
        <f ca="1">IFERROR(RANK(AI22,INDIRECT("AI"&amp;MATCH(AD22,AD:AD,0)&amp;":AI"&amp;MATCH(AD22,AD:AD,0)+COUNTIF(AD:AD,AD22)-1),0),"")</f>
        <v>1</v>
      </c>
      <c r="AH22" s="43">
        <v>0</v>
      </c>
      <c r="AI22" s="44">
        <f>IFERROR(AH22+AB22,"")</f>
        <v>1627.27272727273</v>
      </c>
      <c r="AJ22" s="48" t="s">
        <v>87</v>
      </c>
    </row>
    <row r="23" spans="1:36" ht="15.75" x14ac:dyDescent="0.25">
      <c r="A23" s="12" t="s">
        <v>60</v>
      </c>
      <c r="B23" s="13" t="s">
        <v>30</v>
      </c>
      <c r="C23" s="46" t="s">
        <v>85</v>
      </c>
      <c r="D23" s="14">
        <v>407</v>
      </c>
      <c r="E23" s="15" t="s">
        <v>30</v>
      </c>
      <c r="F23" s="16">
        <v>435</v>
      </c>
      <c r="G23" s="16" t="s">
        <v>62</v>
      </c>
      <c r="H23" s="17" t="s">
        <v>86</v>
      </c>
      <c r="I23" s="16" t="s">
        <v>86</v>
      </c>
      <c r="J23" s="16" t="s">
        <v>86</v>
      </c>
      <c r="K23" s="16" t="s">
        <v>86</v>
      </c>
      <c r="L23" s="16" t="s">
        <v>86</v>
      </c>
      <c r="M23" s="18">
        <v>43812</v>
      </c>
      <c r="N23" s="19">
        <v>12</v>
      </c>
      <c r="O23" s="19" t="s">
        <v>56</v>
      </c>
      <c r="P23" s="19">
        <v>2019</v>
      </c>
      <c r="Q23" s="20" t="s">
        <v>11</v>
      </c>
      <c r="R23" s="47" t="s">
        <v>67</v>
      </c>
      <c r="S23" s="21">
        <v>0</v>
      </c>
      <c r="T23" s="22">
        <v>0</v>
      </c>
      <c r="U23" s="22">
        <v>0</v>
      </c>
      <c r="V23" s="23">
        <v>0</v>
      </c>
      <c r="W23" s="23">
        <v>0</v>
      </c>
      <c r="X23" s="23">
        <v>15</v>
      </c>
      <c r="Y23" s="24">
        <v>15</v>
      </c>
      <c r="Z23" s="25" t="s">
        <v>17</v>
      </c>
      <c r="AA23" s="26">
        <v>0</v>
      </c>
      <c r="AB23" s="27">
        <v>0</v>
      </c>
      <c r="AC23" s="28">
        <f>IF(S23=0,IF(T23=0,IF(U23=0,IF(V23=0,IF(W23=0,IF(X23=0,"0",1),1),1),1),1),1)</f>
        <v>1</v>
      </c>
      <c r="AD23" s="41" t="str">
        <f>WEEKNUM(M23)&amp;"_"&amp;YEAR(M23)&amp;"_"&amp;Q23&amp;"_"&amp;AE23</f>
        <v>50_2019_New_PROTE2</v>
      </c>
      <c r="AE23" s="42" t="str">
        <f>VLOOKUP(Z23,[1]settings!$C$3:$D$8,2,FALSE)</f>
        <v>PROTE2</v>
      </c>
      <c r="AF23" s="42">
        <f>WEEKNUM(M23)</f>
        <v>50</v>
      </c>
      <c r="AG23" s="42">
        <f ca="1">IFERROR(RANK(AI23,INDIRECT("AI"&amp;MATCH(AD23,AD:AD,0)&amp;":AI"&amp;MATCH(AD23,AD:AD,0)+COUNTIF(AD:AD,AD23)-1),0),"")</f>
        <v>2</v>
      </c>
      <c r="AH23" s="43">
        <v>0</v>
      </c>
      <c r="AI23" s="44">
        <f>IFERROR(AH23+AB23,"")</f>
        <v>0</v>
      </c>
      <c r="AJ23" s="48" t="s">
        <v>87</v>
      </c>
    </row>
  </sheetData>
  <autoFilter ref="A4:AI4">
    <sortState ref="A5:AI23">
      <sortCondition ref="AD4"/>
    </sortState>
  </autoFilter>
  <sortState ref="A7:AI24">
    <sortCondition descending="1" ref="AH6"/>
  </sortState>
  <conditionalFormatting sqref="B5:B23">
    <cfRule type="cellIs" dxfId="5" priority="3" operator="equal">
      <formula>"split"</formula>
    </cfRule>
  </conditionalFormatting>
  <conditionalFormatting sqref="E5:E23">
    <cfRule type="cellIs" dxfId="4" priority="2" operator="greaterThan">
      <formula>"&gt;=1"</formula>
    </cfRule>
  </conditionalFormatting>
  <conditionalFormatting sqref="E5:E23">
    <cfRule type="notContainsBlanks" dxfId="3" priority="1">
      <formula>LEN(TRIM(E5))&gt;0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L23"/>
  <sheetViews>
    <sheetView tabSelected="1" topLeftCell="X1" workbookViewId="0">
      <selection activeCell="Z2" sqref="Z2"/>
    </sheetView>
  </sheetViews>
  <sheetFormatPr defaultRowHeight="15" x14ac:dyDescent="0.25"/>
  <cols>
    <col min="1" max="1" width="31.85546875" bestFit="1" customWidth="1"/>
    <col min="3" max="3" width="15.85546875" bestFit="1" customWidth="1"/>
    <col min="6" max="6" width="6.140625" customWidth="1"/>
    <col min="7" max="7" width="23.7109375" bestFit="1" customWidth="1"/>
    <col min="8" max="8" width="44.7109375" bestFit="1" customWidth="1"/>
    <col min="9" max="9" width="17.85546875" bestFit="1" customWidth="1"/>
    <col min="10" max="10" width="12" bestFit="1" customWidth="1"/>
    <col min="11" max="11" width="11" bestFit="1" customWidth="1"/>
    <col min="13" max="13" width="12.140625" bestFit="1" customWidth="1"/>
    <col min="27" max="27" width="14.28515625" bestFit="1" customWidth="1"/>
    <col min="28" max="28" width="11.7109375" bestFit="1" customWidth="1"/>
    <col min="30" max="30" width="30.140625" bestFit="1" customWidth="1"/>
    <col min="31" max="31" width="11.7109375" bestFit="1" customWidth="1"/>
    <col min="36" max="38" width="9.140625" style="48"/>
  </cols>
  <sheetData>
    <row r="2" spans="1:38" x14ac:dyDescent="0.25">
      <c r="AD2" s="48" t="s">
        <v>89</v>
      </c>
      <c r="AJ2" s="49" t="s">
        <v>88</v>
      </c>
      <c r="AK2" s="49"/>
      <c r="AL2" s="49"/>
    </row>
    <row r="3" spans="1:38" ht="15.75" thickBot="1" x14ac:dyDescent="0.3"/>
    <row r="4" spans="1:38" ht="32.25" thickBot="1" x14ac:dyDescent="0.3">
      <c r="A4" s="1"/>
      <c r="B4" s="2" t="s">
        <v>0</v>
      </c>
      <c r="C4" s="45" t="s">
        <v>63</v>
      </c>
      <c r="D4" s="3" t="s">
        <v>1</v>
      </c>
      <c r="E4" s="3" t="s">
        <v>2</v>
      </c>
      <c r="F4" s="4"/>
      <c r="G4" s="4" t="s">
        <v>3</v>
      </c>
      <c r="H4" s="4" t="s">
        <v>2</v>
      </c>
      <c r="I4" s="4" t="s">
        <v>4</v>
      </c>
      <c r="J4" s="4" t="s">
        <v>5</v>
      </c>
      <c r="K4" s="4" t="s">
        <v>6</v>
      </c>
      <c r="L4" s="4" t="s">
        <v>64</v>
      </c>
      <c r="M4" s="5" t="s">
        <v>7</v>
      </c>
      <c r="N4" s="4" t="s">
        <v>8</v>
      </c>
      <c r="O4" s="4" t="s">
        <v>9</v>
      </c>
      <c r="P4" s="4" t="s">
        <v>10</v>
      </c>
      <c r="Q4" s="6" t="s">
        <v>11</v>
      </c>
      <c r="R4" s="4" t="s">
        <v>65</v>
      </c>
      <c r="S4" s="4" t="s">
        <v>12</v>
      </c>
      <c r="T4" s="4" t="s">
        <v>13</v>
      </c>
      <c r="U4" s="4" t="s">
        <v>14</v>
      </c>
      <c r="V4" s="4" t="s">
        <v>15</v>
      </c>
      <c r="W4" s="4" t="s">
        <v>16</v>
      </c>
      <c r="X4" s="4" t="s">
        <v>17</v>
      </c>
      <c r="Y4" s="7" t="s">
        <v>18</v>
      </c>
      <c r="Z4" s="7" t="s">
        <v>19</v>
      </c>
      <c r="AA4" s="8" t="s">
        <v>20</v>
      </c>
      <c r="AB4" s="7" t="s">
        <v>21</v>
      </c>
      <c r="AC4" s="9" t="s">
        <v>22</v>
      </c>
      <c r="AD4" s="8" t="s">
        <v>23</v>
      </c>
      <c r="AE4" s="7" t="s">
        <v>24</v>
      </c>
      <c r="AF4" s="7" t="s">
        <v>25</v>
      </c>
      <c r="AG4" s="7" t="s">
        <v>26</v>
      </c>
      <c r="AH4" s="10" t="s">
        <v>27</v>
      </c>
      <c r="AI4" s="11" t="s">
        <v>28</v>
      </c>
      <c r="AJ4" s="50" t="e">
        <f>VLOOKUP(AE4,[1]settings!$C$3:$D$8,2,FALSE)</f>
        <v>#N/A</v>
      </c>
      <c r="AK4" s="51" t="e">
        <f>VLOOKUP(AF4,[1]settings!$C$3:$D$8,2,FALSE)</f>
        <v>#N/A</v>
      </c>
      <c r="AL4" s="52" t="e">
        <f>VLOOKUP(AG4,[1]settings!$C$3:$D$8,2,FALSE)</f>
        <v>#N/A</v>
      </c>
    </row>
    <row r="5" spans="1:38" ht="15.75" x14ac:dyDescent="0.25">
      <c r="A5" s="12" t="s">
        <v>60</v>
      </c>
      <c r="B5" s="13" t="s">
        <v>30</v>
      </c>
      <c r="C5" s="46" t="s">
        <v>85</v>
      </c>
      <c r="D5" s="14">
        <v>407</v>
      </c>
      <c r="E5" s="15" t="s">
        <v>30</v>
      </c>
      <c r="F5" s="16">
        <v>435</v>
      </c>
      <c r="G5" s="16" t="s">
        <v>62</v>
      </c>
      <c r="H5" s="17" t="s">
        <v>86</v>
      </c>
      <c r="I5" s="16" t="s">
        <v>86</v>
      </c>
      <c r="J5" s="16" t="s">
        <v>86</v>
      </c>
      <c r="K5" s="16" t="s">
        <v>86</v>
      </c>
      <c r="L5" s="16" t="s">
        <v>86</v>
      </c>
      <c r="M5" s="18">
        <v>43812</v>
      </c>
      <c r="N5" s="19">
        <v>12</v>
      </c>
      <c r="O5" s="19" t="s">
        <v>56</v>
      </c>
      <c r="P5" s="19">
        <v>2019</v>
      </c>
      <c r="Q5" s="20" t="s">
        <v>11</v>
      </c>
      <c r="R5" s="47" t="s">
        <v>67</v>
      </c>
      <c r="S5" s="21">
        <v>0</v>
      </c>
      <c r="T5" s="22">
        <v>0</v>
      </c>
      <c r="U5" s="22">
        <v>0</v>
      </c>
      <c r="V5" s="23">
        <v>0</v>
      </c>
      <c r="W5" s="23">
        <v>0</v>
      </c>
      <c r="X5" s="23">
        <v>15</v>
      </c>
      <c r="Y5" s="24">
        <v>15</v>
      </c>
      <c r="Z5" s="25" t="s">
        <v>17</v>
      </c>
      <c r="AA5" s="26">
        <v>0</v>
      </c>
      <c r="AB5" s="27">
        <v>0</v>
      </c>
      <c r="AC5" s="28">
        <f>IF(S5=0,IF(T5=0,IF(U5=0,IF(V5=0,IF(W5=0,IF(X5=0,"0",1),1),1),1),1),1)</f>
        <v>1</v>
      </c>
      <c r="AD5" s="41" t="str">
        <f>WEEKNUM(M5)&amp;"_"&amp;YEAR(M5)&amp;"_"&amp;Q5&amp;"_"&amp;AE5</f>
        <v>50_2019_New_PROTE2</v>
      </c>
      <c r="AE5" s="42" t="str">
        <f>VLOOKUP(Z5,[1]settings!$C$3:$D$8,2,FALSE)</f>
        <v>PROTE2</v>
      </c>
      <c r="AF5" s="42">
        <f>WEEKNUM(M5)</f>
        <v>50</v>
      </c>
      <c r="AG5" s="42">
        <f ca="1">IFERROR(RANK(AI5,INDIRECT("AI"&amp;MATCH(AD5,AD:AD,0)&amp;":AI"&amp;MATCH(AD5,AD:AD,0)+COUNTIF(AD:AD,AD5)-1),0),"")</f>
        <v>2</v>
      </c>
      <c r="AH5" s="43">
        <v>0</v>
      </c>
      <c r="AI5" s="44">
        <f>IFERROR(AH5+AB5,"")</f>
        <v>0</v>
      </c>
      <c r="AK5"/>
      <c r="AL5" s="48">
        <v>2</v>
      </c>
    </row>
    <row r="6" spans="1:38" ht="15.75" x14ac:dyDescent="0.25">
      <c r="A6" s="12" t="s">
        <v>38</v>
      </c>
      <c r="B6" s="13" t="s">
        <v>30</v>
      </c>
      <c r="C6" s="46" t="s">
        <v>83</v>
      </c>
      <c r="D6" s="14">
        <v>78</v>
      </c>
      <c r="E6" s="15" t="s">
        <v>30</v>
      </c>
      <c r="F6" s="16">
        <v>79</v>
      </c>
      <c r="G6" s="16" t="s">
        <v>55</v>
      </c>
      <c r="H6" s="17" t="s">
        <v>86</v>
      </c>
      <c r="I6" s="16" t="s">
        <v>86</v>
      </c>
      <c r="J6" s="16" t="s">
        <v>86</v>
      </c>
      <c r="K6" s="16" t="s">
        <v>86</v>
      </c>
      <c r="L6" s="16" t="s">
        <v>86</v>
      </c>
      <c r="M6" s="18">
        <v>43813</v>
      </c>
      <c r="N6" s="19">
        <v>12</v>
      </c>
      <c r="O6" s="19" t="s">
        <v>56</v>
      </c>
      <c r="P6" s="19">
        <v>2019</v>
      </c>
      <c r="Q6" s="20" t="s">
        <v>57</v>
      </c>
      <c r="R6" s="47" t="s">
        <v>67</v>
      </c>
      <c r="S6" s="21">
        <v>0</v>
      </c>
      <c r="T6" s="22">
        <v>0</v>
      </c>
      <c r="U6" s="22">
        <v>0</v>
      </c>
      <c r="V6" s="23">
        <v>0</v>
      </c>
      <c r="W6" s="23">
        <v>0</v>
      </c>
      <c r="X6" s="23">
        <v>0</v>
      </c>
      <c r="Y6" s="24">
        <v>10</v>
      </c>
      <c r="Z6" s="25" t="s">
        <v>15</v>
      </c>
      <c r="AA6" s="26">
        <v>1.8182004168920685E-7</v>
      </c>
      <c r="AB6" s="27">
        <v>1318.1818181818201</v>
      </c>
      <c r="AC6" s="28" t="str">
        <f>IF(S6=0,IF(T6=0,IF(U6=0,IF(V6=0,IF(W6=0,IF(X6=0,"0",1),1),1),1),1),1)</f>
        <v>0</v>
      </c>
      <c r="AD6" s="33" t="str">
        <f>WEEKNUM(M6)&amp;"_"&amp;YEAR(M6)&amp;"_"&amp;Q6&amp;"_"&amp;AE6</f>
        <v>50_2019_Current_PROTE2</v>
      </c>
      <c r="AE6" s="34" t="str">
        <f>VLOOKUP(Z6,[1]settings!$C$3:$D$8,2,FALSE)</f>
        <v>PROTE2</v>
      </c>
      <c r="AF6" s="34">
        <f>WEEKNUM(M6)</f>
        <v>50</v>
      </c>
      <c r="AG6" s="34">
        <f ca="1">IFERROR(RANK(AI6,INDIRECT("AI"&amp;MATCH(AD6,AD:AD,0)&amp;":AI"&amp;MATCH(AD6,AD:AD,0)+COUNTIF(AD:AD,AD6)-1),0),"")</f>
        <v>7</v>
      </c>
      <c r="AH6" s="35">
        <v>0</v>
      </c>
      <c r="AI6" s="36">
        <f>IFERROR(AH6+AB6,"")</f>
        <v>1318.1818181818201</v>
      </c>
      <c r="AL6"/>
    </row>
    <row r="7" spans="1:38" ht="15.75" x14ac:dyDescent="0.25">
      <c r="A7" s="12" t="s">
        <v>59</v>
      </c>
      <c r="B7" s="13" t="s">
        <v>30</v>
      </c>
      <c r="C7" s="46" t="s">
        <v>84</v>
      </c>
      <c r="D7" s="14">
        <v>406</v>
      </c>
      <c r="E7" s="15" t="s">
        <v>30</v>
      </c>
      <c r="F7" s="16">
        <v>434</v>
      </c>
      <c r="G7" s="16" t="s">
        <v>61</v>
      </c>
      <c r="H7" s="17" t="s">
        <v>86</v>
      </c>
      <c r="I7" s="16" t="s">
        <v>86</v>
      </c>
      <c r="J7" s="16" t="s">
        <v>86</v>
      </c>
      <c r="K7" s="16" t="s">
        <v>86</v>
      </c>
      <c r="L7" s="16" t="s">
        <v>86</v>
      </c>
      <c r="M7" s="18">
        <v>43811</v>
      </c>
      <c r="N7" s="19">
        <v>12</v>
      </c>
      <c r="O7" s="19" t="s">
        <v>56</v>
      </c>
      <c r="P7" s="19">
        <v>2019</v>
      </c>
      <c r="Q7" s="20" t="s">
        <v>11</v>
      </c>
      <c r="R7" s="47" t="s">
        <v>67</v>
      </c>
      <c r="S7" s="21">
        <v>0</v>
      </c>
      <c r="T7" s="22">
        <v>0</v>
      </c>
      <c r="U7" s="22">
        <v>0</v>
      </c>
      <c r="V7" s="23">
        <v>0</v>
      </c>
      <c r="W7" s="23">
        <v>0</v>
      </c>
      <c r="X7" s="23">
        <v>10</v>
      </c>
      <c r="Y7" s="24">
        <v>10</v>
      </c>
      <c r="Z7" s="25" t="s">
        <v>17</v>
      </c>
      <c r="AA7" s="26">
        <v>1627.27272727273</v>
      </c>
      <c r="AB7" s="27">
        <v>1627.27272727273</v>
      </c>
      <c r="AC7" s="28">
        <f>IF(S7=0,IF(T7=0,IF(U7=0,IF(V7=0,IF(W7=0,IF(X7=0,"0",1),1),1),1),1),1)</f>
        <v>1</v>
      </c>
      <c r="AD7" s="41" t="str">
        <f>WEEKNUM(M7)&amp;"_"&amp;YEAR(M7)&amp;"_"&amp;Q7&amp;"_"&amp;AE7</f>
        <v>50_2019_New_PROTE2</v>
      </c>
      <c r="AE7" s="42" t="str">
        <f>VLOOKUP(Z7,[1]settings!$C$3:$D$8,2,FALSE)</f>
        <v>PROTE2</v>
      </c>
      <c r="AF7" s="42">
        <f>WEEKNUM(M7)</f>
        <v>50</v>
      </c>
      <c r="AG7" s="42" t="str">
        <f ca="1">IFERROR(RANK(AI7,INDIRECT("AI"&amp;MATCH(AD7,AD:AD,0)&amp;":AI"&amp;MATCH(AD7,AD:AD,0)+COUNTIF(AD:AD,AD7)-1),0),"")</f>
        <v/>
      </c>
      <c r="AH7" s="43">
        <v>0</v>
      </c>
      <c r="AI7" s="44">
        <f>IFERROR(AH7+AB7,"")</f>
        <v>1627.27272727273</v>
      </c>
      <c r="AK7"/>
      <c r="AL7" s="48">
        <v>1</v>
      </c>
    </row>
    <row r="8" spans="1:38" ht="15.75" x14ac:dyDescent="0.25">
      <c r="A8" s="12" t="s">
        <v>35</v>
      </c>
      <c r="B8" s="13" t="s">
        <v>30</v>
      </c>
      <c r="C8" s="46" t="s">
        <v>72</v>
      </c>
      <c r="D8" s="14">
        <v>67</v>
      </c>
      <c r="E8" s="15" t="s">
        <v>30</v>
      </c>
      <c r="F8" s="16">
        <v>68</v>
      </c>
      <c r="G8" s="16" t="s">
        <v>44</v>
      </c>
      <c r="H8" s="17" t="s">
        <v>86</v>
      </c>
      <c r="I8" s="16" t="s">
        <v>86</v>
      </c>
      <c r="J8" s="16" t="s">
        <v>86</v>
      </c>
      <c r="K8" s="16" t="s">
        <v>86</v>
      </c>
      <c r="L8" s="16" t="s">
        <v>86</v>
      </c>
      <c r="M8" s="18">
        <v>43807</v>
      </c>
      <c r="N8" s="19">
        <v>12</v>
      </c>
      <c r="O8" s="19" t="s">
        <v>56</v>
      </c>
      <c r="P8" s="19">
        <v>2019</v>
      </c>
      <c r="Q8" s="20" t="s">
        <v>57</v>
      </c>
      <c r="R8" s="47" t="s">
        <v>67</v>
      </c>
      <c r="S8" s="21">
        <v>0</v>
      </c>
      <c r="T8" s="22">
        <v>0</v>
      </c>
      <c r="U8" s="22">
        <v>45</v>
      </c>
      <c r="V8" s="23">
        <v>-56</v>
      </c>
      <c r="W8" s="23">
        <v>0</v>
      </c>
      <c r="X8" s="23">
        <v>0</v>
      </c>
      <c r="Y8" s="24">
        <v>45</v>
      </c>
      <c r="Z8" s="25" t="s">
        <v>14</v>
      </c>
      <c r="AA8" s="26">
        <v>-2060.0000007273102</v>
      </c>
      <c r="AB8" s="27">
        <v>8427.2727272726897</v>
      </c>
      <c r="AC8" s="28">
        <f>IF(S8=0,IF(T8=0,IF(U8=0,IF(V8=0,IF(W8=0,IF(X8=0,"0",1),1),1),1),1),1)</f>
        <v>1</v>
      </c>
      <c r="AD8" s="29" t="str">
        <f>WEEKNUM(M8)&amp;"_"&amp;YEAR(M8)&amp;"_"&amp;Q8&amp;"_"&amp;AE8</f>
        <v>50_2019_Current_ACTDEFTE1</v>
      </c>
      <c r="AE8" s="30" t="str">
        <f>VLOOKUP(Z8,[1]settings!$C$3:$D$8,2,FALSE)</f>
        <v>ACTDEFTE1</v>
      </c>
      <c r="AF8" s="30">
        <f>WEEKNUM(M8)</f>
        <v>50</v>
      </c>
      <c r="AG8" s="30">
        <f ca="1">IFERROR(RANK(AI8,INDIRECT("AI"&amp;MATCH(AD8,AD:AD,0)&amp;":AI"&amp;MATCH(AD8,AD:AD,0)+COUNTIF(AD:AD,AD8)-1),0),"")</f>
        <v>6</v>
      </c>
      <c r="AH8" s="31">
        <v>0</v>
      </c>
      <c r="AI8" s="32">
        <f>IFERROR(AH8+AB8,"")</f>
        <v>8427.2727272726897</v>
      </c>
      <c r="AK8"/>
      <c r="AL8"/>
    </row>
    <row r="9" spans="1:38" ht="15.75" x14ac:dyDescent="0.25">
      <c r="A9" s="12" t="s">
        <v>38</v>
      </c>
      <c r="B9" s="13" t="s">
        <v>30</v>
      </c>
      <c r="C9" s="46" t="s">
        <v>81</v>
      </c>
      <c r="D9" s="14">
        <v>76</v>
      </c>
      <c r="E9" s="15" t="s">
        <v>30</v>
      </c>
      <c r="F9" s="16">
        <v>77</v>
      </c>
      <c r="G9" s="16" t="s">
        <v>53</v>
      </c>
      <c r="H9" s="17" t="s">
        <v>86</v>
      </c>
      <c r="I9" s="16" t="s">
        <v>86</v>
      </c>
      <c r="J9" s="16" t="s">
        <v>86</v>
      </c>
      <c r="K9" s="16" t="s">
        <v>86</v>
      </c>
      <c r="L9" s="16" t="s">
        <v>86</v>
      </c>
      <c r="M9" s="18">
        <v>43812</v>
      </c>
      <c r="N9" s="19">
        <v>12</v>
      </c>
      <c r="O9" s="19" t="s">
        <v>56</v>
      </c>
      <c r="P9" s="19">
        <v>2019</v>
      </c>
      <c r="Q9" s="20" t="s">
        <v>57</v>
      </c>
      <c r="R9" s="47" t="s">
        <v>67</v>
      </c>
      <c r="S9" s="21">
        <v>0</v>
      </c>
      <c r="T9" s="22">
        <v>0</v>
      </c>
      <c r="U9" s="22">
        <v>0</v>
      </c>
      <c r="V9" s="23">
        <v>0</v>
      </c>
      <c r="W9" s="23">
        <v>0</v>
      </c>
      <c r="X9" s="23">
        <v>0</v>
      </c>
      <c r="Y9" s="24">
        <v>12</v>
      </c>
      <c r="Z9" s="25" t="s">
        <v>17</v>
      </c>
      <c r="AA9" s="26">
        <v>9.0899902716046199E-8</v>
      </c>
      <c r="AB9" s="27">
        <v>1789.0909090908999</v>
      </c>
      <c r="AC9" s="28" t="str">
        <f>IF(S9=0,IF(T9=0,IF(U9=0,IF(V9=0,IF(W9=0,IF(X9=0,"0",1),1),1),1),1),1)</f>
        <v>0</v>
      </c>
      <c r="AD9" s="33" t="str">
        <f>WEEKNUM(M9)&amp;"_"&amp;YEAR(M9)&amp;"_"&amp;Q9&amp;"_"&amp;AE9</f>
        <v>50_2019_Current_PROTE2</v>
      </c>
      <c r="AE9" s="34" t="str">
        <f>VLOOKUP(Z9,[1]settings!$C$3:$D$8,2,FALSE)</f>
        <v>PROTE2</v>
      </c>
      <c r="AF9" s="34">
        <f>WEEKNUM(M9)</f>
        <v>50</v>
      </c>
      <c r="AG9" s="34">
        <f ca="1">IFERROR(RANK(AI9,INDIRECT("AI"&amp;MATCH(AD9,AD:AD,0)&amp;":AI"&amp;MATCH(AD9,AD:AD,0)+COUNTIF(AD:AD,AD9)-1),0),"")</f>
        <v>4</v>
      </c>
      <c r="AH9" s="35">
        <v>8410.8836307942074</v>
      </c>
      <c r="AI9" s="36">
        <f>IFERROR(AH9+AB9,"")</f>
        <v>10199.974539885108</v>
      </c>
      <c r="AL9"/>
    </row>
    <row r="10" spans="1:38" ht="15.75" x14ac:dyDescent="0.25">
      <c r="A10" s="12" t="s">
        <v>31</v>
      </c>
      <c r="B10" s="13" t="s">
        <v>30</v>
      </c>
      <c r="C10" s="46" t="s">
        <v>68</v>
      </c>
      <c r="D10" s="14">
        <v>63</v>
      </c>
      <c r="E10" s="15" t="s">
        <v>30</v>
      </c>
      <c r="F10" s="16">
        <v>64</v>
      </c>
      <c r="G10" s="16" t="s">
        <v>40</v>
      </c>
      <c r="H10" s="17" t="s">
        <v>86</v>
      </c>
      <c r="I10" s="16" t="s">
        <v>86</v>
      </c>
      <c r="J10" s="16" t="s">
        <v>86</v>
      </c>
      <c r="K10" s="16" t="s">
        <v>86</v>
      </c>
      <c r="L10" s="16" t="s">
        <v>86</v>
      </c>
      <c r="M10" s="18">
        <v>43807</v>
      </c>
      <c r="N10" s="19">
        <v>12</v>
      </c>
      <c r="O10" s="19" t="s">
        <v>56</v>
      </c>
      <c r="P10" s="19">
        <v>2019</v>
      </c>
      <c r="Q10" s="20" t="s">
        <v>57</v>
      </c>
      <c r="R10" s="47" t="s">
        <v>67</v>
      </c>
      <c r="S10" s="21">
        <v>0</v>
      </c>
      <c r="T10" s="22">
        <v>0</v>
      </c>
      <c r="U10" s="22">
        <v>0</v>
      </c>
      <c r="V10" s="23">
        <v>0</v>
      </c>
      <c r="W10" s="23">
        <v>0</v>
      </c>
      <c r="X10" s="23">
        <v>0</v>
      </c>
      <c r="Y10" s="24">
        <v>90</v>
      </c>
      <c r="Z10" s="25" t="s">
        <v>17</v>
      </c>
      <c r="AA10" s="26">
        <v>-3.636196197476238E-7</v>
      </c>
      <c r="AB10" s="27">
        <v>12763.63636363638</v>
      </c>
      <c r="AC10" s="28" t="str">
        <f>IF(S10=0,IF(T10=0,IF(U10=0,IF(V10=0,IF(W10=0,IF(X10=0,"0",1),1),1),1),1),1)</f>
        <v>0</v>
      </c>
      <c r="AD10" s="33" t="str">
        <f>WEEKNUM(M10)&amp;"_"&amp;YEAR(M10)&amp;"_"&amp;Q10&amp;"_"&amp;AE10</f>
        <v>50_2019_Current_PROTE2</v>
      </c>
      <c r="AE10" s="34" t="str">
        <f>VLOOKUP(Z10,[1]settings!$C$3:$D$8,2,FALSE)</f>
        <v>PROTE2</v>
      </c>
      <c r="AF10" s="34">
        <f>WEEKNUM(M10)</f>
        <v>50</v>
      </c>
      <c r="AG10" s="34">
        <f ca="1">IFERROR(RANK(AI10,INDIRECT("AI"&amp;MATCH(AD10,AD:AD,0)&amp;":AI"&amp;MATCH(AD10,AD:AD,0)+COUNTIF(AD:AD,AD10)-1),0),"")</f>
        <v>3</v>
      </c>
      <c r="AH10" s="35">
        <v>0</v>
      </c>
      <c r="AI10" s="36">
        <f>IFERROR(AH10+AB10,"")</f>
        <v>12763.63636363638</v>
      </c>
      <c r="AL10"/>
    </row>
    <row r="11" spans="1:38" ht="15.75" x14ac:dyDescent="0.25">
      <c r="A11" s="12" t="s">
        <v>36</v>
      </c>
      <c r="B11" s="13" t="s">
        <v>30</v>
      </c>
      <c r="C11" s="46" t="s">
        <v>74</v>
      </c>
      <c r="D11" s="14">
        <v>69</v>
      </c>
      <c r="E11" s="15" t="s">
        <v>30</v>
      </c>
      <c r="F11" s="16">
        <v>70</v>
      </c>
      <c r="G11" s="16" t="s">
        <v>46</v>
      </c>
      <c r="H11" s="17" t="s">
        <v>86</v>
      </c>
      <c r="I11" s="16" t="s">
        <v>86</v>
      </c>
      <c r="J11" s="16" t="s">
        <v>86</v>
      </c>
      <c r="K11" s="16" t="s">
        <v>86</v>
      </c>
      <c r="L11" s="16" t="s">
        <v>86</v>
      </c>
      <c r="M11" s="18">
        <v>43808</v>
      </c>
      <c r="N11" s="19">
        <v>12</v>
      </c>
      <c r="O11" s="19" t="s">
        <v>56</v>
      </c>
      <c r="P11" s="19">
        <v>2019</v>
      </c>
      <c r="Q11" s="20" t="s">
        <v>57</v>
      </c>
      <c r="R11" s="47" t="s">
        <v>67</v>
      </c>
      <c r="S11" s="21">
        <v>0</v>
      </c>
      <c r="T11" s="22">
        <v>0</v>
      </c>
      <c r="U11" s="22">
        <v>0</v>
      </c>
      <c r="V11" s="23">
        <v>0</v>
      </c>
      <c r="W11" s="23">
        <v>0</v>
      </c>
      <c r="X11" s="23">
        <v>0</v>
      </c>
      <c r="Y11" s="24">
        <v>95</v>
      </c>
      <c r="Z11" s="25" t="s">
        <v>17</v>
      </c>
      <c r="AA11" s="26">
        <v>-9.0909998107235879E-7</v>
      </c>
      <c r="AB11" s="27">
        <v>14709.090909090901</v>
      </c>
      <c r="AC11" s="28" t="str">
        <f>IF(S11=0,IF(T11=0,IF(U11=0,IF(V11=0,IF(W11=0,IF(X11=0,"0",1),1),1),1),1),1)</f>
        <v>0</v>
      </c>
      <c r="AD11" s="33" t="str">
        <f>WEEKNUM(M11)&amp;"_"&amp;YEAR(M11)&amp;"_"&amp;Q11&amp;"_"&amp;AE11</f>
        <v>50_2019_Current_PROTE2</v>
      </c>
      <c r="AE11" s="34" t="str">
        <f>VLOOKUP(Z11,[1]settings!$C$3:$D$8,2,FALSE)</f>
        <v>PROTE2</v>
      </c>
      <c r="AF11" s="34">
        <f>WEEKNUM(M11)</f>
        <v>50</v>
      </c>
      <c r="AG11" s="34">
        <f ca="1">IFERROR(RANK(AI11,INDIRECT("AI"&amp;MATCH(AD11,AD:AD,0)&amp;":AI"&amp;MATCH(AD11,AD:AD,0)+COUNTIF(AD:AD,AD11)-1),0),"")</f>
        <v>2</v>
      </c>
      <c r="AH11" s="35">
        <v>0</v>
      </c>
      <c r="AI11" s="36">
        <f>IFERROR(AH11+AB11,"")</f>
        <v>14709.090909090901</v>
      </c>
      <c r="AL11"/>
    </row>
    <row r="12" spans="1:38" ht="15.75" x14ac:dyDescent="0.25">
      <c r="A12" s="12" t="s">
        <v>33</v>
      </c>
      <c r="B12" s="13" t="s">
        <v>30</v>
      </c>
      <c r="C12" s="46" t="s">
        <v>70</v>
      </c>
      <c r="D12" s="14">
        <v>65</v>
      </c>
      <c r="E12" s="15" t="s">
        <v>30</v>
      </c>
      <c r="F12" s="16">
        <v>66</v>
      </c>
      <c r="G12" s="16" t="s">
        <v>42</v>
      </c>
      <c r="H12" s="17" t="s">
        <v>86</v>
      </c>
      <c r="I12" s="16" t="s">
        <v>86</v>
      </c>
      <c r="J12" s="16" t="s">
        <v>86</v>
      </c>
      <c r="K12" s="16" t="s">
        <v>86</v>
      </c>
      <c r="L12" s="16" t="s">
        <v>86</v>
      </c>
      <c r="M12" s="18">
        <v>43807</v>
      </c>
      <c r="N12" s="19">
        <v>12</v>
      </c>
      <c r="O12" s="19" t="s">
        <v>56</v>
      </c>
      <c r="P12" s="19">
        <v>2019</v>
      </c>
      <c r="Q12" s="20" t="s">
        <v>57</v>
      </c>
      <c r="R12" s="47" t="s">
        <v>67</v>
      </c>
      <c r="S12" s="21">
        <v>0</v>
      </c>
      <c r="T12" s="22">
        <v>0</v>
      </c>
      <c r="U12" s="22">
        <v>0</v>
      </c>
      <c r="V12" s="23">
        <v>0</v>
      </c>
      <c r="W12" s="23">
        <v>0</v>
      </c>
      <c r="X12" s="23">
        <v>0</v>
      </c>
      <c r="Y12" s="24">
        <v>100</v>
      </c>
      <c r="Z12" s="25" t="s">
        <v>17</v>
      </c>
      <c r="AA12" s="26">
        <v>-2.7273017622064799E-6</v>
      </c>
      <c r="AB12" s="27">
        <v>16727.272727272699</v>
      </c>
      <c r="AC12" s="28" t="str">
        <f>IF(S12=0,IF(T12=0,IF(U12=0,IF(V12=0,IF(W12=0,IF(X12=0,"0",1),1),1),1),1),1)</f>
        <v>0</v>
      </c>
      <c r="AD12" s="33" t="str">
        <f>WEEKNUM(M12)&amp;"_"&amp;YEAR(M12)&amp;"_"&amp;Q12&amp;"_"&amp;AE12</f>
        <v>50_2019_Current_PROTE2</v>
      </c>
      <c r="AE12" s="34" t="str">
        <f>VLOOKUP(Z12,[1]settings!$C$3:$D$8,2,FALSE)</f>
        <v>PROTE2</v>
      </c>
      <c r="AF12" s="34">
        <f>WEEKNUM(M12)</f>
        <v>50</v>
      </c>
      <c r="AG12" s="34">
        <f ca="1">IFERROR(RANK(AI12,INDIRECT("AI"&amp;MATCH(AD12,AD:AD,0)&amp;":AI"&amp;MATCH(AD12,AD:AD,0)+COUNTIF(AD:AD,AD12)-1),0),"")</f>
        <v>1</v>
      </c>
      <c r="AH12" s="35">
        <v>0</v>
      </c>
      <c r="AI12" s="36">
        <f>IFERROR(AH12+AB12,"")</f>
        <v>16727.272727272699</v>
      </c>
      <c r="AK12" s="48">
        <v>3</v>
      </c>
      <c r="AL12"/>
    </row>
    <row r="13" spans="1:38" ht="15.75" x14ac:dyDescent="0.25">
      <c r="A13" s="12" t="s">
        <v>32</v>
      </c>
      <c r="B13" s="13" t="s">
        <v>30</v>
      </c>
      <c r="C13" s="46" t="s">
        <v>69</v>
      </c>
      <c r="D13" s="14">
        <v>64</v>
      </c>
      <c r="E13" s="15" t="s">
        <v>30</v>
      </c>
      <c r="F13" s="16">
        <v>65</v>
      </c>
      <c r="G13" s="16" t="s">
        <v>41</v>
      </c>
      <c r="H13" s="17" t="s">
        <v>86</v>
      </c>
      <c r="I13" s="16" t="s">
        <v>86</v>
      </c>
      <c r="J13" s="16" t="s">
        <v>86</v>
      </c>
      <c r="K13" s="16" t="s">
        <v>86</v>
      </c>
      <c r="L13" s="16" t="s">
        <v>86</v>
      </c>
      <c r="M13" s="18">
        <v>43807</v>
      </c>
      <c r="N13" s="19">
        <v>12</v>
      </c>
      <c r="O13" s="19" t="s">
        <v>56</v>
      </c>
      <c r="P13" s="19">
        <v>2019</v>
      </c>
      <c r="Q13" s="20" t="s">
        <v>57</v>
      </c>
      <c r="R13" s="47" t="s">
        <v>67</v>
      </c>
      <c r="S13" s="21">
        <v>0</v>
      </c>
      <c r="T13" s="22">
        <v>0</v>
      </c>
      <c r="U13" s="22">
        <v>0</v>
      </c>
      <c r="V13" s="23">
        <v>0</v>
      </c>
      <c r="W13" s="23">
        <v>0</v>
      </c>
      <c r="X13" s="23">
        <v>0</v>
      </c>
      <c r="Y13" s="24">
        <v>123</v>
      </c>
      <c r="Z13" s="25" t="s">
        <v>17</v>
      </c>
      <c r="AA13" s="26">
        <v>2.7276109904050827E-7</v>
      </c>
      <c r="AB13" s="27">
        <v>17667.272727272761</v>
      </c>
      <c r="AC13" s="28" t="str">
        <f>IF(S13=0,IF(T13=0,IF(U13=0,IF(V13=0,IF(W13=0,IF(X13=0,"0",1),1),1),1),1),1)</f>
        <v>0</v>
      </c>
      <c r="AD13" s="33" t="str">
        <f>WEEKNUM(M13)&amp;"_"&amp;YEAR(M13)&amp;"_"&amp;Q13&amp;"_"&amp;AE13</f>
        <v>50_2019_Current_PROTE2</v>
      </c>
      <c r="AE13" s="34" t="str">
        <f>VLOOKUP(Z13,[1]settings!$C$3:$D$8,2,FALSE)</f>
        <v>PROTE2</v>
      </c>
      <c r="AF13" s="34">
        <f>WEEKNUM(M13)</f>
        <v>50</v>
      </c>
      <c r="AG13" s="34" t="str">
        <f ca="1">IFERROR(RANK(AI13,INDIRECT("AI"&amp;MATCH(AD13,AD:AD,0)&amp;":AI"&amp;MATCH(AD13,AD:AD,0)+COUNTIF(AD:AD,AD13)-1),0),"")</f>
        <v/>
      </c>
      <c r="AH13" s="35">
        <v>0</v>
      </c>
      <c r="AI13" s="36">
        <f>IFERROR(AH13+AB13,"")</f>
        <v>17667.272727272761</v>
      </c>
      <c r="AK13" s="48">
        <v>2</v>
      </c>
      <c r="AL13"/>
    </row>
    <row r="14" spans="1:38" ht="15.75" x14ac:dyDescent="0.25">
      <c r="A14" s="12" t="s">
        <v>37</v>
      </c>
      <c r="B14" s="13" t="s">
        <v>30</v>
      </c>
      <c r="C14" s="46" t="s">
        <v>76</v>
      </c>
      <c r="D14" s="14">
        <v>71</v>
      </c>
      <c r="E14" s="15" t="s">
        <v>30</v>
      </c>
      <c r="F14" s="16">
        <v>72</v>
      </c>
      <c r="G14" s="16" t="s">
        <v>48</v>
      </c>
      <c r="H14" s="17" t="s">
        <v>86</v>
      </c>
      <c r="I14" s="16" t="s">
        <v>86</v>
      </c>
      <c r="J14" s="16" t="s">
        <v>86</v>
      </c>
      <c r="K14" s="16" t="s">
        <v>86</v>
      </c>
      <c r="L14" s="16" t="s">
        <v>86</v>
      </c>
      <c r="M14" s="18">
        <v>43809</v>
      </c>
      <c r="N14" s="19">
        <v>12</v>
      </c>
      <c r="O14" s="19" t="s">
        <v>56</v>
      </c>
      <c r="P14" s="19">
        <v>2019</v>
      </c>
      <c r="Q14" s="20" t="s">
        <v>57</v>
      </c>
      <c r="R14" s="47" t="s">
        <v>67</v>
      </c>
      <c r="S14" s="21">
        <v>0</v>
      </c>
      <c r="T14" s="22">
        <v>0</v>
      </c>
      <c r="U14" s="22">
        <v>0</v>
      </c>
      <c r="V14" s="23">
        <v>0</v>
      </c>
      <c r="W14" s="23">
        <v>0</v>
      </c>
      <c r="X14" s="23">
        <v>0</v>
      </c>
      <c r="Y14" s="24">
        <v>50</v>
      </c>
      <c r="Z14" s="25" t="s">
        <v>13</v>
      </c>
      <c r="AA14" s="26">
        <v>3.6364963307278231E-7</v>
      </c>
      <c r="AB14" s="27">
        <v>7636.3636363636497</v>
      </c>
      <c r="AC14" s="28" t="str">
        <f>IF(S14=0,IF(T14=0,IF(U14=0,IF(V14=0,IF(W14=0,IF(X14=0,"0",1),1),1),1),1),1)</f>
        <v>0</v>
      </c>
      <c r="AD14" s="29" t="str">
        <f>WEEKNUM(M14)&amp;"_"&amp;YEAR(M14)&amp;"_"&amp;Q14&amp;"_"&amp;AE14</f>
        <v>50_2019_Current_ACTDEFTE1</v>
      </c>
      <c r="AE14" s="30" t="str">
        <f>VLOOKUP(Z14,[1]settings!$C$3:$D$8,2,FALSE)</f>
        <v>ACTDEFTE1</v>
      </c>
      <c r="AF14" s="30">
        <f>WEEKNUM(M14)</f>
        <v>50</v>
      </c>
      <c r="AG14" s="30" t="str">
        <f ca="1">IFERROR(RANK(AI14,INDIRECT("AI"&amp;MATCH(AD14,AD:AD,0)&amp;":AI"&amp;MATCH(AD14,AD:AD,0)+COUNTIF(AD:AD,AD14)-1),0),"")</f>
        <v/>
      </c>
      <c r="AH14" s="31">
        <v>12658.519051042398</v>
      </c>
      <c r="AI14" s="32">
        <f>IFERROR(AH14+AB14,"")</f>
        <v>20294.882687406047</v>
      </c>
      <c r="AK14"/>
      <c r="AL14"/>
    </row>
    <row r="15" spans="1:38" ht="15.75" x14ac:dyDescent="0.25">
      <c r="A15" s="12" t="s">
        <v>37</v>
      </c>
      <c r="B15" s="13" t="s">
        <v>30</v>
      </c>
      <c r="C15" s="46" t="s">
        <v>80</v>
      </c>
      <c r="D15" s="14">
        <v>75</v>
      </c>
      <c r="E15" s="15" t="s">
        <v>30</v>
      </c>
      <c r="F15" s="16">
        <v>76</v>
      </c>
      <c r="G15" s="16" t="s">
        <v>52</v>
      </c>
      <c r="H15" s="17" t="s">
        <v>86</v>
      </c>
      <c r="I15" s="16" t="s">
        <v>86</v>
      </c>
      <c r="J15" s="16" t="s">
        <v>86</v>
      </c>
      <c r="K15" s="16" t="s">
        <v>86</v>
      </c>
      <c r="L15" s="16" t="s">
        <v>86</v>
      </c>
      <c r="M15" s="18">
        <v>43812</v>
      </c>
      <c r="N15" s="19">
        <v>12</v>
      </c>
      <c r="O15" s="19" t="s">
        <v>56</v>
      </c>
      <c r="P15" s="19">
        <v>2019</v>
      </c>
      <c r="Q15" s="20" t="s">
        <v>57</v>
      </c>
      <c r="R15" s="47" t="s">
        <v>67</v>
      </c>
      <c r="S15" s="21">
        <v>0</v>
      </c>
      <c r="T15" s="22">
        <v>0</v>
      </c>
      <c r="U15" s="22">
        <v>0</v>
      </c>
      <c r="V15" s="23">
        <v>0</v>
      </c>
      <c r="W15" s="23">
        <v>0</v>
      </c>
      <c r="X15" s="23">
        <v>0</v>
      </c>
      <c r="Y15" s="24">
        <v>61</v>
      </c>
      <c r="Z15" s="25" t="s">
        <v>13</v>
      </c>
      <c r="AA15" s="26">
        <v>9.1022229753434658E-9</v>
      </c>
      <c r="AB15" s="27">
        <v>7330.9090909091019</v>
      </c>
      <c r="AC15" s="28" t="str">
        <f>IF(S15=0,IF(T15=0,IF(U15=0,IF(V15=0,IF(W15=0,IF(X15=0,"0",1),1),1),1),1),1)</f>
        <v>0</v>
      </c>
      <c r="AD15" s="29" t="str">
        <f>WEEKNUM(M15)&amp;"_"&amp;YEAR(M15)&amp;"_"&amp;Q15&amp;"_"&amp;AE15</f>
        <v>50_2019_Current_ACTDEFTE1</v>
      </c>
      <c r="AE15" s="30" t="str">
        <f>VLOOKUP(Z15,[1]settings!$C$3:$D$8,2,FALSE)</f>
        <v>ACTDEFTE1</v>
      </c>
      <c r="AF15" s="30">
        <f>WEEKNUM(M15)</f>
        <v>50</v>
      </c>
      <c r="AG15" s="30" t="str">
        <f ca="1">IFERROR(RANK(AI15,INDIRECT("AI"&amp;MATCH(AD15,AD:AD,0)&amp;":AI"&amp;MATCH(AD15,AD:AD,0)+COUNTIF(AD:AD,AD15)-1),0),"")</f>
        <v/>
      </c>
      <c r="AH15" s="31">
        <v>19526.544869190115</v>
      </c>
      <c r="AI15" s="32">
        <f>IFERROR(AH15+AB15,"")</f>
        <v>26857.453960099218</v>
      </c>
      <c r="AK15"/>
      <c r="AL15"/>
    </row>
    <row r="16" spans="1:38" ht="15.75" x14ac:dyDescent="0.25">
      <c r="A16" s="12" t="s">
        <v>37</v>
      </c>
      <c r="B16" s="13" t="s">
        <v>30</v>
      </c>
      <c r="C16" s="46" t="s">
        <v>79</v>
      </c>
      <c r="D16" s="14">
        <v>74</v>
      </c>
      <c r="E16" s="15" t="s">
        <v>30</v>
      </c>
      <c r="F16" s="16">
        <v>75</v>
      </c>
      <c r="G16" s="16" t="s">
        <v>51</v>
      </c>
      <c r="H16" s="17" t="s">
        <v>86</v>
      </c>
      <c r="I16" s="16" t="s">
        <v>86</v>
      </c>
      <c r="J16" s="16" t="s">
        <v>86</v>
      </c>
      <c r="K16" s="16" t="s">
        <v>86</v>
      </c>
      <c r="L16" s="16" t="s">
        <v>86</v>
      </c>
      <c r="M16" s="18">
        <v>43812</v>
      </c>
      <c r="N16" s="19">
        <v>12</v>
      </c>
      <c r="O16" s="19" t="s">
        <v>56</v>
      </c>
      <c r="P16" s="19">
        <v>2019</v>
      </c>
      <c r="Q16" s="20" t="s">
        <v>57</v>
      </c>
      <c r="R16" s="47" t="s">
        <v>67</v>
      </c>
      <c r="S16" s="21">
        <v>0</v>
      </c>
      <c r="T16" s="22">
        <v>0</v>
      </c>
      <c r="U16" s="22">
        <v>0</v>
      </c>
      <c r="V16" s="23">
        <v>0</v>
      </c>
      <c r="W16" s="23">
        <v>0</v>
      </c>
      <c r="X16" s="23">
        <v>0</v>
      </c>
      <c r="Y16" s="24">
        <v>140</v>
      </c>
      <c r="Z16" s="25" t="s">
        <v>13</v>
      </c>
      <c r="AA16" s="26">
        <v>0</v>
      </c>
      <c r="AB16" s="27">
        <v>19600</v>
      </c>
      <c r="AC16" s="28" t="str">
        <f>IF(S16=0,IF(T16=0,IF(U16=0,IF(V16=0,IF(W16=0,IF(X16=0,"0",1),1),1),1),1),1)</f>
        <v>0</v>
      </c>
      <c r="AD16" s="29" t="str">
        <f>WEEKNUM(M16)&amp;"_"&amp;YEAR(M16)&amp;"_"&amp;Q16&amp;"_"&amp;AE16</f>
        <v>50_2019_Current_ACTDEFTE1</v>
      </c>
      <c r="AE16" s="30" t="str">
        <f>VLOOKUP(Z16,[1]settings!$C$3:$D$8,2,FALSE)</f>
        <v>ACTDEFTE1</v>
      </c>
      <c r="AF16" s="30">
        <f>WEEKNUM(M16)</f>
        <v>50</v>
      </c>
      <c r="AG16" s="30" t="str">
        <f ca="1">IFERROR(RANK(AI16,INDIRECT("AI"&amp;MATCH(AD16,AD:AD,0)&amp;":AI"&amp;MATCH(AD16,AD:AD,0)+COUNTIF(AD:AD,AD16)-1),0),"")</f>
        <v/>
      </c>
      <c r="AH16" s="31">
        <v>15442.507423498873</v>
      </c>
      <c r="AI16" s="32">
        <f>IFERROR(AH16+AB16,"")</f>
        <v>35042.507423498872</v>
      </c>
      <c r="AJ16" s="48">
        <v>3</v>
      </c>
      <c r="AK16"/>
      <c r="AL16"/>
    </row>
    <row r="17" spans="1:38" ht="15.75" x14ac:dyDescent="0.25">
      <c r="A17" s="12" t="s">
        <v>29</v>
      </c>
      <c r="B17" s="13" t="s">
        <v>30</v>
      </c>
      <c r="C17" s="46" t="s">
        <v>66</v>
      </c>
      <c r="D17" s="14">
        <v>62</v>
      </c>
      <c r="E17" s="15" t="s">
        <v>30</v>
      </c>
      <c r="F17" s="16">
        <v>63</v>
      </c>
      <c r="G17" s="16" t="s">
        <v>39</v>
      </c>
      <c r="H17" s="17" t="s">
        <v>86</v>
      </c>
      <c r="I17" s="16" t="s">
        <v>86</v>
      </c>
      <c r="J17" s="16" t="s">
        <v>86</v>
      </c>
      <c r="K17" s="16" t="s">
        <v>86</v>
      </c>
      <c r="L17" s="16" t="s">
        <v>86</v>
      </c>
      <c r="M17" s="18">
        <v>43807</v>
      </c>
      <c r="N17" s="19">
        <v>12</v>
      </c>
      <c r="O17" s="19" t="s">
        <v>56</v>
      </c>
      <c r="P17" s="19">
        <v>2019</v>
      </c>
      <c r="Q17" s="20" t="s">
        <v>57</v>
      </c>
      <c r="R17" s="47" t="s">
        <v>67</v>
      </c>
      <c r="S17" s="21">
        <v>0</v>
      </c>
      <c r="T17" s="22">
        <v>0</v>
      </c>
      <c r="U17" s="22">
        <v>0</v>
      </c>
      <c r="V17" s="23">
        <v>0</v>
      </c>
      <c r="W17" s="23">
        <v>0</v>
      </c>
      <c r="X17" s="23">
        <v>0</v>
      </c>
      <c r="Y17" s="24">
        <v>156</v>
      </c>
      <c r="Z17" s="25" t="s">
        <v>13</v>
      </c>
      <c r="AA17" s="26">
        <v>2.5453700800426304E-6</v>
      </c>
      <c r="AB17" s="27">
        <v>26094.545454545369</v>
      </c>
      <c r="AC17" s="28" t="str">
        <f>IF(S17=0,IF(T17=0,IF(U17=0,IF(V17=0,IF(W17=0,IF(X17=0,"0",1),1),1),1),1),1)</f>
        <v>0</v>
      </c>
      <c r="AD17" s="29" t="str">
        <f>WEEKNUM(M17)&amp;"_"&amp;YEAR(M17)&amp;"_"&amp;Q17&amp;"_"&amp;AE17</f>
        <v>50_2019_Current_ACTDEFTE1</v>
      </c>
      <c r="AE17" s="30" t="str">
        <f>VLOOKUP(Z17,[1]settings!$C$3:$D$8,2,FALSE)</f>
        <v>ACTDEFTE1</v>
      </c>
      <c r="AF17" s="30">
        <f>WEEKNUM(M17)</f>
        <v>50</v>
      </c>
      <c r="AG17" s="30" t="str">
        <f ca="1">IFERROR(RANK(AI17,INDIRECT("AI"&amp;MATCH(AD17,AD:AD,0)&amp;":AI"&amp;MATCH(AD17,AD:AD,0)+COUNTIF(AD:AD,AD17)-1),0),"")</f>
        <v/>
      </c>
      <c r="AH17" s="31">
        <v>32616.384834182387</v>
      </c>
      <c r="AI17" s="32">
        <f>IFERROR(AH17+AB17,"")</f>
        <v>58710.930288727759</v>
      </c>
      <c r="AJ17" s="48">
        <v>2</v>
      </c>
      <c r="AK17"/>
      <c r="AL17"/>
    </row>
    <row r="18" spans="1:38" ht="15.75" x14ac:dyDescent="0.25">
      <c r="A18" s="12" t="s">
        <v>38</v>
      </c>
      <c r="B18" s="13" t="s">
        <v>30</v>
      </c>
      <c r="C18" s="46" t="s">
        <v>78</v>
      </c>
      <c r="D18" s="14">
        <v>73</v>
      </c>
      <c r="E18" s="15" t="s">
        <v>30</v>
      </c>
      <c r="F18" s="16">
        <v>74</v>
      </c>
      <c r="G18" s="16" t="s">
        <v>50</v>
      </c>
      <c r="H18" s="17" t="s">
        <v>86</v>
      </c>
      <c r="I18" s="16" t="s">
        <v>86</v>
      </c>
      <c r="J18" s="16" t="s">
        <v>86</v>
      </c>
      <c r="K18" s="16" t="s">
        <v>86</v>
      </c>
      <c r="L18" s="16" t="s">
        <v>86</v>
      </c>
      <c r="M18" s="18">
        <v>43811</v>
      </c>
      <c r="N18" s="19">
        <v>12</v>
      </c>
      <c r="O18" s="19" t="s">
        <v>56</v>
      </c>
      <c r="P18" s="19">
        <v>2019</v>
      </c>
      <c r="Q18" s="20" t="s">
        <v>57</v>
      </c>
      <c r="R18" s="47" t="s">
        <v>67</v>
      </c>
      <c r="S18" s="21">
        <v>0</v>
      </c>
      <c r="T18" s="22">
        <v>0</v>
      </c>
      <c r="U18" s="22">
        <v>0</v>
      </c>
      <c r="V18" s="23">
        <v>0</v>
      </c>
      <c r="W18" s="23">
        <v>0</v>
      </c>
      <c r="X18" s="23">
        <v>0</v>
      </c>
      <c r="Y18" s="24">
        <v>120</v>
      </c>
      <c r="Z18" s="25" t="s">
        <v>17</v>
      </c>
      <c r="AA18" s="26">
        <v>-1.8184073269367218E-7</v>
      </c>
      <c r="AB18" s="27">
        <v>14181.81818181816</v>
      </c>
      <c r="AC18" s="28" t="str">
        <f>IF(S18=0,IF(T18=0,IF(U18=0,IF(V18=0,IF(W18=0,IF(X18=0,"0",1),1),1),1),1),1)</f>
        <v>0</v>
      </c>
      <c r="AD18" s="33" t="str">
        <f>WEEKNUM(M18)&amp;"_"&amp;YEAR(M18)&amp;"_"&amp;Q18&amp;"_"&amp;AE18</f>
        <v>50_2019_Current_PROTE2</v>
      </c>
      <c r="AE18" s="34" t="str">
        <f>VLOOKUP(Z18,[1]settings!$C$3:$D$8,2,FALSE)</f>
        <v>PROTE2</v>
      </c>
      <c r="AF18" s="34">
        <f>WEEKNUM(M18)</f>
        <v>50</v>
      </c>
      <c r="AG18" s="34" t="str">
        <f ca="1">IFERROR(RANK(AI18,INDIRECT("AI"&amp;MATCH(AD18,AD:AD,0)&amp;":AI"&amp;MATCH(AD18,AD:AD,0)+COUNTIF(AD:AD,AD18)-1),0),"")</f>
        <v/>
      </c>
      <c r="AH18" s="35">
        <v>49934.204357203009</v>
      </c>
      <c r="AI18" s="36">
        <f>IFERROR(AH18+AB18,"")</f>
        <v>64116.022539021171</v>
      </c>
      <c r="AK18" s="48">
        <v>1</v>
      </c>
      <c r="AL18"/>
    </row>
    <row r="19" spans="1:38" ht="15.75" x14ac:dyDescent="0.25">
      <c r="A19" s="12" t="s">
        <v>37</v>
      </c>
      <c r="B19" s="13" t="s">
        <v>30</v>
      </c>
      <c r="C19" s="46" t="s">
        <v>75</v>
      </c>
      <c r="D19" s="14">
        <v>70</v>
      </c>
      <c r="E19" s="15" t="s">
        <v>30</v>
      </c>
      <c r="F19" s="16">
        <v>71</v>
      </c>
      <c r="G19" s="16" t="s">
        <v>47</v>
      </c>
      <c r="H19" s="17" t="s">
        <v>86</v>
      </c>
      <c r="I19" s="16" t="s">
        <v>86</v>
      </c>
      <c r="J19" s="16" t="s">
        <v>86</v>
      </c>
      <c r="K19" s="16" t="s">
        <v>86</v>
      </c>
      <c r="L19" s="16" t="s">
        <v>86</v>
      </c>
      <c r="M19" s="18">
        <v>43809</v>
      </c>
      <c r="N19" s="19">
        <v>12</v>
      </c>
      <c r="O19" s="19" t="s">
        <v>56</v>
      </c>
      <c r="P19" s="19">
        <v>2019</v>
      </c>
      <c r="Q19" s="20" t="s">
        <v>57</v>
      </c>
      <c r="R19" s="47" t="s">
        <v>67</v>
      </c>
      <c r="S19" s="21">
        <v>0</v>
      </c>
      <c r="T19" s="22">
        <v>0</v>
      </c>
      <c r="U19" s="22">
        <v>0</v>
      </c>
      <c r="V19" s="23">
        <v>0</v>
      </c>
      <c r="W19" s="23">
        <v>0</v>
      </c>
      <c r="X19" s="23">
        <v>0</v>
      </c>
      <c r="Y19" s="24">
        <v>140</v>
      </c>
      <c r="Z19" s="25" t="s">
        <v>13</v>
      </c>
      <c r="AA19" s="26">
        <v>-3.6362980608828366E-6</v>
      </c>
      <c r="AB19" s="27">
        <v>20236.363636363702</v>
      </c>
      <c r="AC19" s="28" t="str">
        <f>IF(S19=0,IF(T19=0,IF(U19=0,IF(V19=0,IF(W19=0,IF(X19=0,"0",1),1),1),1),1),1)</f>
        <v>0</v>
      </c>
      <c r="AD19" s="29" t="str">
        <f>WEEKNUM(M19)&amp;"_"&amp;YEAR(M19)&amp;"_"&amp;Q19&amp;"_"&amp;AE19</f>
        <v>50_2019_Current_ACTDEFTE1</v>
      </c>
      <c r="AE19" s="30" t="str">
        <f>VLOOKUP(Z19,[1]settings!$C$3:$D$8,2,FALSE)</f>
        <v>ACTDEFTE1</v>
      </c>
      <c r="AF19" s="30">
        <f>WEEKNUM(M19)</f>
        <v>50</v>
      </c>
      <c r="AG19" s="30" t="str">
        <f ca="1">IFERROR(RANK(AI19,INDIRECT("AI"&amp;MATCH(AD19,AD:AD,0)&amp;":AI"&amp;MATCH(AD19,AD:AD,0)+COUNTIF(AD:AD,AD19)-1),0),"")</f>
        <v/>
      </c>
      <c r="AH19" s="31">
        <v>79646.203857093555</v>
      </c>
      <c r="AI19" s="32">
        <f>IFERROR(AH19+AB19,"")</f>
        <v>99882.56749345726</v>
      </c>
      <c r="AJ19" s="48">
        <v>1</v>
      </c>
      <c r="AK19"/>
      <c r="AL19"/>
    </row>
    <row r="20" spans="1:38" ht="15.75" x14ac:dyDescent="0.25">
      <c r="A20" s="12" t="s">
        <v>34</v>
      </c>
      <c r="B20" s="13" t="s">
        <v>30</v>
      </c>
      <c r="C20" s="46" t="s">
        <v>71</v>
      </c>
      <c r="D20" s="14">
        <v>66</v>
      </c>
      <c r="E20" s="15" t="s">
        <v>30</v>
      </c>
      <c r="F20" s="16">
        <v>67</v>
      </c>
      <c r="G20" s="16" t="s">
        <v>43</v>
      </c>
      <c r="H20" s="17" t="s">
        <v>86</v>
      </c>
      <c r="I20" s="16" t="s">
        <v>86</v>
      </c>
      <c r="J20" s="16" t="s">
        <v>86</v>
      </c>
      <c r="K20" s="16" t="s">
        <v>86</v>
      </c>
      <c r="L20" s="16" t="s">
        <v>86</v>
      </c>
      <c r="M20" s="18">
        <v>43807</v>
      </c>
      <c r="N20" s="19">
        <v>12</v>
      </c>
      <c r="O20" s="19" t="s">
        <v>56</v>
      </c>
      <c r="P20" s="19">
        <v>2019</v>
      </c>
      <c r="Q20" s="20" t="s">
        <v>57</v>
      </c>
      <c r="R20" s="47" t="s">
        <v>67</v>
      </c>
      <c r="S20" s="21">
        <v>0</v>
      </c>
      <c r="T20" s="22">
        <v>0</v>
      </c>
      <c r="U20" s="22">
        <v>-13</v>
      </c>
      <c r="V20" s="23">
        <v>0</v>
      </c>
      <c r="W20" s="23">
        <v>0</v>
      </c>
      <c r="X20" s="23">
        <v>0</v>
      </c>
      <c r="Y20" s="24">
        <v>0</v>
      </c>
      <c r="Z20" s="25" t="s">
        <v>58</v>
      </c>
      <c r="AA20" s="26">
        <v>-2103.636364</v>
      </c>
      <c r="AB20" s="27">
        <v>0</v>
      </c>
      <c r="AC20" s="28">
        <f>IF(S20=0,IF(T20=0,IF(U20=0,IF(V20=0,IF(W20=0,IF(X20=0,"0",1),1),1),1),1),1)</f>
        <v>1</v>
      </c>
      <c r="AD20" s="37" t="str">
        <f>WEEKNUM(M20)&amp;"_"&amp;YEAR(M20)&amp;"_"&amp;Q20&amp;"_"&amp;AE20</f>
        <v>50_2019_Current_LOS</v>
      </c>
      <c r="AE20" s="38" t="str">
        <f>VLOOKUP(Z20,[1]settings!$C$3:$D$8,2,FALSE)</f>
        <v>LOS</v>
      </c>
      <c r="AF20" s="38">
        <f>WEEKNUM(M20)</f>
        <v>50</v>
      </c>
      <c r="AG20" s="38" t="str">
        <f ca="1">IFERROR(RANK(AI20,INDIRECT("AI"&amp;MATCH(AD20,AD:AD,0)&amp;":AI"&amp;MATCH(AD20,AD:AD,0)+COUNTIF(AD:AD,AD20)-1),0),"")</f>
        <v/>
      </c>
      <c r="AH20" s="39" t="s">
        <v>30</v>
      </c>
      <c r="AI20" s="40" t="str">
        <f>IFERROR(AH20+AB20,"")</f>
        <v/>
      </c>
      <c r="AK20"/>
      <c r="AL20"/>
    </row>
    <row r="21" spans="1:38" ht="15.75" x14ac:dyDescent="0.25">
      <c r="A21" s="12" t="s">
        <v>34</v>
      </c>
      <c r="B21" s="13" t="s">
        <v>30</v>
      </c>
      <c r="C21" s="46" t="s">
        <v>73</v>
      </c>
      <c r="D21" s="14">
        <v>68</v>
      </c>
      <c r="E21" s="15" t="s">
        <v>30</v>
      </c>
      <c r="F21" s="16">
        <v>69</v>
      </c>
      <c r="G21" s="16" t="s">
        <v>45</v>
      </c>
      <c r="H21" s="17" t="s">
        <v>86</v>
      </c>
      <c r="I21" s="16" t="s">
        <v>86</v>
      </c>
      <c r="J21" s="16" t="s">
        <v>86</v>
      </c>
      <c r="K21" s="16" t="s">
        <v>86</v>
      </c>
      <c r="L21" s="16" t="s">
        <v>86</v>
      </c>
      <c r="M21" s="18">
        <v>43808</v>
      </c>
      <c r="N21" s="19">
        <v>12</v>
      </c>
      <c r="O21" s="19" t="s">
        <v>56</v>
      </c>
      <c r="P21" s="19">
        <v>2019</v>
      </c>
      <c r="Q21" s="20" t="s">
        <v>57</v>
      </c>
      <c r="R21" s="47" t="s">
        <v>67</v>
      </c>
      <c r="S21" s="21">
        <v>0</v>
      </c>
      <c r="T21" s="22">
        <v>0</v>
      </c>
      <c r="U21" s="22">
        <v>0</v>
      </c>
      <c r="V21" s="23">
        <v>0</v>
      </c>
      <c r="W21" s="23">
        <v>0</v>
      </c>
      <c r="X21" s="23">
        <v>-28</v>
      </c>
      <c r="Y21" s="24">
        <v>0</v>
      </c>
      <c r="Z21" s="25" t="s">
        <v>58</v>
      </c>
      <c r="AA21" s="26">
        <v>-4530.9090910000004</v>
      </c>
      <c r="AB21" s="27">
        <v>0</v>
      </c>
      <c r="AC21" s="28">
        <f>IF(S21=0,IF(T21=0,IF(U21=0,IF(V21=0,IF(W21=0,IF(X21=0,"0",1),1),1),1),1),1)</f>
        <v>1</v>
      </c>
      <c r="AD21" s="37" t="str">
        <f>WEEKNUM(M21)&amp;"_"&amp;YEAR(M21)&amp;"_"&amp;Q21&amp;"_"&amp;AE21</f>
        <v>50_2019_Current_LOS</v>
      </c>
      <c r="AE21" s="38" t="str">
        <f>VLOOKUP(Z21,[1]settings!$C$3:$D$8,2,FALSE)</f>
        <v>LOS</v>
      </c>
      <c r="AF21" s="38">
        <f>WEEKNUM(M21)</f>
        <v>50</v>
      </c>
      <c r="AG21" s="38" t="str">
        <f ca="1">IFERROR(RANK(AI21,INDIRECT("AI"&amp;MATCH(AD21,AD:AD,0)&amp;":AI"&amp;MATCH(AD21,AD:AD,0)+COUNTIF(AD:AD,AD21)-1),0),"")</f>
        <v/>
      </c>
      <c r="AH21" s="39" t="s">
        <v>30</v>
      </c>
      <c r="AI21" s="40" t="str">
        <f>IFERROR(AH21+AB21,"")</f>
        <v/>
      </c>
      <c r="AK21"/>
      <c r="AL21"/>
    </row>
    <row r="22" spans="1:38" ht="15.75" x14ac:dyDescent="0.25">
      <c r="A22" s="12" t="s">
        <v>34</v>
      </c>
      <c r="B22" s="13" t="s">
        <v>30</v>
      </c>
      <c r="C22" s="46" t="s">
        <v>77</v>
      </c>
      <c r="D22" s="14">
        <v>72</v>
      </c>
      <c r="E22" s="15" t="s">
        <v>30</v>
      </c>
      <c r="F22" s="16">
        <v>73</v>
      </c>
      <c r="G22" s="16" t="s">
        <v>49</v>
      </c>
      <c r="H22" s="17" t="s">
        <v>86</v>
      </c>
      <c r="I22" s="16" t="s">
        <v>86</v>
      </c>
      <c r="J22" s="16" t="s">
        <v>86</v>
      </c>
      <c r="K22" s="16" t="s">
        <v>86</v>
      </c>
      <c r="L22" s="16" t="s">
        <v>86</v>
      </c>
      <c r="M22" s="18">
        <v>43809</v>
      </c>
      <c r="N22" s="19">
        <v>12</v>
      </c>
      <c r="O22" s="19" t="s">
        <v>56</v>
      </c>
      <c r="P22" s="19">
        <v>2019</v>
      </c>
      <c r="Q22" s="20" t="s">
        <v>57</v>
      </c>
      <c r="R22" s="47" t="s">
        <v>67</v>
      </c>
      <c r="S22" s="21">
        <v>0</v>
      </c>
      <c r="T22" s="22">
        <v>0</v>
      </c>
      <c r="U22" s="22">
        <v>0</v>
      </c>
      <c r="V22" s="23">
        <v>0</v>
      </c>
      <c r="W22" s="23">
        <v>0</v>
      </c>
      <c r="X22" s="23">
        <v>-12</v>
      </c>
      <c r="Y22" s="24">
        <v>0</v>
      </c>
      <c r="Z22" s="25" t="s">
        <v>58</v>
      </c>
      <c r="AA22" s="26">
        <v>-2323.636364</v>
      </c>
      <c r="AB22" s="27">
        <v>0</v>
      </c>
      <c r="AC22" s="28">
        <f>IF(S22=0,IF(T22=0,IF(U22=0,IF(V22=0,IF(W22=0,IF(X22=0,"0",1),1),1),1),1),1)</f>
        <v>1</v>
      </c>
      <c r="AD22" s="37" t="str">
        <f>WEEKNUM(M22)&amp;"_"&amp;YEAR(M22)&amp;"_"&amp;Q22&amp;"_"&amp;AE22</f>
        <v>50_2019_Current_LOS</v>
      </c>
      <c r="AE22" s="38" t="str">
        <f>VLOOKUP(Z22,[1]settings!$C$3:$D$8,2,FALSE)</f>
        <v>LOS</v>
      </c>
      <c r="AF22" s="38">
        <f>WEEKNUM(M22)</f>
        <v>50</v>
      </c>
      <c r="AG22" s="38" t="str">
        <f ca="1">IFERROR(RANK(AI22,INDIRECT("AI"&amp;MATCH(AD22,AD:AD,0)&amp;":AI"&amp;MATCH(AD22,AD:AD,0)+COUNTIF(AD:AD,AD22)-1),0),"")</f>
        <v/>
      </c>
      <c r="AH22" s="39" t="s">
        <v>30</v>
      </c>
      <c r="AI22" s="40" t="str">
        <f>IFERROR(AH22+AB22,"")</f>
        <v/>
      </c>
      <c r="AK22"/>
      <c r="AL22"/>
    </row>
    <row r="23" spans="1:38" ht="15.75" x14ac:dyDescent="0.25">
      <c r="A23" s="12" t="s">
        <v>34</v>
      </c>
      <c r="B23" s="13" t="s">
        <v>30</v>
      </c>
      <c r="C23" s="46" t="s">
        <v>82</v>
      </c>
      <c r="D23" s="14">
        <v>77</v>
      </c>
      <c r="E23" s="15" t="s">
        <v>30</v>
      </c>
      <c r="F23" s="16">
        <v>78</v>
      </c>
      <c r="G23" s="16" t="s">
        <v>54</v>
      </c>
      <c r="H23" s="17" t="s">
        <v>86</v>
      </c>
      <c r="I23" s="16" t="s">
        <v>86</v>
      </c>
      <c r="J23" s="16" t="s">
        <v>86</v>
      </c>
      <c r="K23" s="16" t="s">
        <v>86</v>
      </c>
      <c r="L23" s="16" t="s">
        <v>86</v>
      </c>
      <c r="M23" s="18">
        <v>43813</v>
      </c>
      <c r="N23" s="19">
        <v>12</v>
      </c>
      <c r="O23" s="19" t="s">
        <v>56</v>
      </c>
      <c r="P23" s="19">
        <v>2019</v>
      </c>
      <c r="Q23" s="20" t="s">
        <v>57</v>
      </c>
      <c r="R23" s="47" t="s">
        <v>67</v>
      </c>
      <c r="S23" s="21">
        <v>0</v>
      </c>
      <c r="T23" s="22">
        <v>0</v>
      </c>
      <c r="U23" s="22">
        <v>0</v>
      </c>
      <c r="V23" s="23">
        <v>0</v>
      </c>
      <c r="W23" s="23">
        <v>0</v>
      </c>
      <c r="X23" s="23">
        <v>-98</v>
      </c>
      <c r="Y23" s="24">
        <v>0</v>
      </c>
      <c r="Z23" s="25" t="s">
        <v>58</v>
      </c>
      <c r="AA23" s="26">
        <v>-14076.36364</v>
      </c>
      <c r="AB23" s="27">
        <v>0</v>
      </c>
      <c r="AC23" s="28">
        <f>IF(S23=0,IF(T23=0,IF(U23=0,IF(V23=0,IF(W23=0,IF(X23=0,"0",1),1),1),1),1),1)</f>
        <v>1</v>
      </c>
      <c r="AD23" s="37" t="str">
        <f>WEEKNUM(M23)&amp;"_"&amp;YEAR(M23)&amp;"_"&amp;Q23&amp;"_"&amp;AE23</f>
        <v>50_2019_Current_LOS</v>
      </c>
      <c r="AE23" s="38" t="str">
        <f>VLOOKUP(Z23,[1]settings!$C$3:$D$8,2,FALSE)</f>
        <v>LOS</v>
      </c>
      <c r="AF23" s="38">
        <f>WEEKNUM(M23)</f>
        <v>50</v>
      </c>
      <c r="AG23" s="38" t="str">
        <f ca="1">IFERROR(RANK(AI23,INDIRECT("AI"&amp;MATCH(AD23,AD:AD,0)&amp;":AI"&amp;MATCH(AD23,AD:AD,0)+COUNTIF(AD:AD,AD23)-1),0),"")</f>
        <v/>
      </c>
      <c r="AH23" s="39" t="s">
        <v>30</v>
      </c>
      <c r="AI23" s="40" t="str">
        <f>IFERROR(AH23+AB23,"")</f>
        <v/>
      </c>
      <c r="AK23"/>
      <c r="AL23"/>
    </row>
  </sheetData>
  <autoFilter ref="A4:AI23">
    <sortState ref="A5:AI23">
      <sortCondition ref="AD4"/>
    </sortState>
  </autoFilter>
  <sortState ref="A6:AI24">
    <sortCondition ref="AI6"/>
  </sortState>
  <mergeCells count="1">
    <mergeCell ref="AJ2:AL2"/>
  </mergeCells>
  <conditionalFormatting sqref="B5:B23">
    <cfRule type="cellIs" dxfId="2" priority="3" operator="equal">
      <formula>"split"</formula>
    </cfRule>
  </conditionalFormatting>
  <conditionalFormatting sqref="E5:E23">
    <cfRule type="cellIs" dxfId="1" priority="2" operator="greaterThan">
      <formula>"&gt;=1"</formula>
    </cfRule>
  </conditionalFormatting>
  <conditionalFormatting sqref="E5:E23">
    <cfRule type="notContainsBlanks" dxfId="0" priority="1">
      <formula>LEN(TRIM(E5))&gt;0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trié</vt:lpstr>
      <vt:lpstr>pas trié</vt:lpstr>
    </vt:vector>
  </TitlesOfParts>
  <Company>Marriott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Balancier, Dominique</dc:creator>
  <cp:lastModifiedBy>Balancier, Dominique</cp:lastModifiedBy>
  <dcterms:created xsi:type="dcterms:W3CDTF">2019-11-18T10:14:34Z</dcterms:created>
  <dcterms:modified xsi:type="dcterms:W3CDTF">2019-11-18T11:27:59Z</dcterms:modified>
</cp:coreProperties>
</file>