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date1904="1" codeName="ThisWorkbook" defaultThemeVersion="124226"/>
  <bookViews>
    <workbookView xWindow="480" yWindow="15" windowWidth="14265" windowHeight="10185" activeTab="1"/>
  </bookViews>
  <sheets>
    <sheet name="A Voir" sheetId="5" r:id="rId1"/>
    <sheet name="Janv" sheetId="1" r:id="rId2"/>
    <sheet name="Fév" sheetId="6" r:id="rId3"/>
    <sheet name="Mars" sheetId="7" r:id="rId4"/>
    <sheet name="Avril" sheetId="8" r:id="rId5"/>
    <sheet name="Mai" sheetId="9" r:id="rId6"/>
    <sheet name="Juin" sheetId="10" r:id="rId7"/>
    <sheet name="Juillet" sheetId="12" r:id="rId8"/>
    <sheet name="Aout" sheetId="11" r:id="rId9"/>
    <sheet name="Sept" sheetId="13" r:id="rId10"/>
    <sheet name="Oct" sheetId="14" r:id="rId11"/>
    <sheet name="Nov" sheetId="15" r:id="rId12"/>
    <sheet name="Déc" sheetId="16" r:id="rId13"/>
    <sheet name="fériés" sheetId="4" r:id="rId14"/>
  </sheets>
  <definedNames>
    <definedName name="Année">Janv!$E$1</definedName>
    <definedName name="CRETS">#REF!</definedName>
    <definedName name="Férié">fériés!$B$5:$B$17</definedName>
    <definedName name="Fériés" localSheetId="13">fériés!#REF!</definedName>
    <definedName name="Fériés">#REF!</definedName>
    <definedName name="m">#REF!</definedName>
    <definedName name="Trois">fériés!$B$5:$C$17</definedName>
    <definedName name="y">#REF!</definedName>
  </definedNames>
  <calcPr calcId="145621"/>
</workbook>
</file>

<file path=xl/calcChain.xml><?xml version="1.0" encoding="utf-8"?>
<calcChain xmlns="http://schemas.openxmlformats.org/spreadsheetml/2006/main">
  <c r="D5" i="1" l="1"/>
  <c r="L10" i="16"/>
  <c r="L17" i="16"/>
  <c r="L12" i="15"/>
  <c r="L6" i="15"/>
  <c r="L14" i="14"/>
  <c r="L8" i="14"/>
  <c r="L10" i="13"/>
  <c r="L9" i="12"/>
  <c r="L11" i="10"/>
  <c r="L14" i="9"/>
  <c r="L7" i="9"/>
  <c r="L12" i="7"/>
  <c r="L9" i="8"/>
  <c r="L12" i="6"/>
  <c r="K8" i="1"/>
  <c r="L8" i="1" s="1"/>
  <c r="L15" i="1"/>
  <c r="D8" i="14"/>
  <c r="D7" i="14"/>
  <c r="D6" i="14"/>
  <c r="D5" i="14"/>
  <c r="D8" i="13"/>
  <c r="D7" i="13"/>
  <c r="D6" i="13"/>
  <c r="D5" i="13"/>
  <c r="D7" i="11"/>
  <c r="K13" i="11" s="1"/>
  <c r="L13" i="11" s="1"/>
  <c r="D6" i="11"/>
  <c r="D5" i="11"/>
  <c r="D8" i="12"/>
  <c r="D7" i="12"/>
  <c r="D6" i="12"/>
  <c r="D5" i="12"/>
  <c r="K35" i="10"/>
  <c r="D3" i="12" s="1"/>
  <c r="D7" i="10"/>
  <c r="D6" i="10"/>
  <c r="D5" i="10"/>
  <c r="K11" i="10" s="1"/>
  <c r="D7" i="9"/>
  <c r="D6" i="9"/>
  <c r="D5" i="9"/>
  <c r="D8" i="8"/>
  <c r="D7" i="8"/>
  <c r="D6" i="8"/>
  <c r="D5" i="8"/>
  <c r="D33" i="6"/>
  <c r="D34" i="6"/>
  <c r="D35" i="6"/>
  <c r="D7" i="7"/>
  <c r="D6" i="7"/>
  <c r="D7" i="6"/>
  <c r="D6" i="6"/>
  <c r="D7" i="1"/>
  <c r="D6" i="1"/>
  <c r="D12" i="15"/>
  <c r="D11" i="15"/>
  <c r="D7" i="15"/>
  <c r="D6" i="15"/>
  <c r="D7" i="16"/>
  <c r="D6" i="16"/>
  <c r="D5" i="16"/>
  <c r="G2" i="16"/>
  <c r="G2" i="15"/>
  <c r="G2" i="14"/>
  <c r="G2" i="13"/>
  <c r="G2" i="11"/>
  <c r="G2" i="12"/>
  <c r="G2" i="10"/>
  <c r="G2" i="8"/>
  <c r="G2" i="7"/>
  <c r="G2" i="6"/>
  <c r="D35" i="16"/>
  <c r="D34" i="16"/>
  <c r="D33" i="16"/>
  <c r="K35" i="16" s="1"/>
  <c r="L35" i="16" s="1"/>
  <c r="D32" i="16"/>
  <c r="D31" i="16"/>
  <c r="D30" i="16"/>
  <c r="D29" i="16"/>
  <c r="D28" i="16"/>
  <c r="D27" i="16"/>
  <c r="D26" i="16"/>
  <c r="D25" i="16"/>
  <c r="D24" i="16"/>
  <c r="D23" i="16"/>
  <c r="D22" i="16"/>
  <c r="D21" i="16"/>
  <c r="D20" i="16"/>
  <c r="D19" i="16"/>
  <c r="D18" i="16"/>
  <c r="D17" i="16"/>
  <c r="D16" i="16"/>
  <c r="D15" i="16"/>
  <c r="D14" i="16"/>
  <c r="D13" i="16"/>
  <c r="D12" i="16"/>
  <c r="D11" i="16"/>
  <c r="D10" i="16"/>
  <c r="D9" i="16"/>
  <c r="D8" i="16"/>
  <c r="D34" i="15"/>
  <c r="D3" i="16" s="1"/>
  <c r="D33" i="15"/>
  <c r="D32" i="15"/>
  <c r="D31" i="15"/>
  <c r="D30" i="15"/>
  <c r="D29" i="15"/>
  <c r="D28" i="15"/>
  <c r="D27" i="15"/>
  <c r="D26" i="15"/>
  <c r="D25" i="15"/>
  <c r="D24" i="15"/>
  <c r="D23" i="15"/>
  <c r="D22" i="15"/>
  <c r="D21" i="15"/>
  <c r="D20" i="15"/>
  <c r="D19" i="15"/>
  <c r="D18" i="15"/>
  <c r="D17" i="15"/>
  <c r="D16" i="15"/>
  <c r="D15" i="15"/>
  <c r="D14" i="15"/>
  <c r="D13" i="15"/>
  <c r="D10" i="15"/>
  <c r="D9" i="15"/>
  <c r="D8" i="15"/>
  <c r="D35" i="14"/>
  <c r="D34" i="14"/>
  <c r="D33" i="14"/>
  <c r="D32" i="14"/>
  <c r="D31" i="14"/>
  <c r="D30" i="14"/>
  <c r="K36" i="14" s="1"/>
  <c r="D3" i="15" s="1"/>
  <c r="K6" i="15" s="1"/>
  <c r="D29" i="14"/>
  <c r="D28" i="14"/>
  <c r="D27" i="14"/>
  <c r="D26" i="14"/>
  <c r="D25" i="14"/>
  <c r="D24" i="14"/>
  <c r="D23" i="14"/>
  <c r="K28" i="14" s="1"/>
  <c r="D22" i="14"/>
  <c r="D21" i="14"/>
  <c r="D20" i="14"/>
  <c r="D19" i="14"/>
  <c r="D18" i="14"/>
  <c r="K21" i="14" s="1"/>
  <c r="D17" i="14"/>
  <c r="D16" i="14"/>
  <c r="D15" i="14"/>
  <c r="D14" i="14"/>
  <c r="D13" i="14"/>
  <c r="D12" i="14"/>
  <c r="D11" i="14"/>
  <c r="D10" i="14"/>
  <c r="D9" i="14"/>
  <c r="K14" i="14" s="1"/>
  <c r="D35" i="13"/>
  <c r="D34" i="13"/>
  <c r="D33" i="13"/>
  <c r="D32" i="13"/>
  <c r="K35" i="13" s="1"/>
  <c r="D3" i="14" s="1"/>
  <c r="D31" i="13"/>
  <c r="D30" i="13"/>
  <c r="D29" i="13"/>
  <c r="D28" i="13"/>
  <c r="D27" i="13"/>
  <c r="D26" i="13"/>
  <c r="D25" i="13"/>
  <c r="K31" i="13" s="1"/>
  <c r="D24" i="13"/>
  <c r="D23" i="13"/>
  <c r="D22" i="13"/>
  <c r="D21" i="13"/>
  <c r="D20" i="13"/>
  <c r="K24" i="13" s="1"/>
  <c r="D19" i="13"/>
  <c r="D18" i="13"/>
  <c r="D17" i="13"/>
  <c r="D16" i="13"/>
  <c r="D15" i="13"/>
  <c r="D14" i="13"/>
  <c r="D13" i="13"/>
  <c r="D12" i="13"/>
  <c r="K17" i="13" s="1"/>
  <c r="D11" i="13"/>
  <c r="D10" i="13"/>
  <c r="D9" i="13"/>
  <c r="D35" i="11"/>
  <c r="K35" i="11" s="1"/>
  <c r="D3" i="13" s="1"/>
  <c r="D34" i="11"/>
  <c r="D33" i="11"/>
  <c r="D32" i="11"/>
  <c r="D31" i="11"/>
  <c r="D30" i="11"/>
  <c r="D29" i="11"/>
  <c r="D28" i="11"/>
  <c r="K34" i="11" s="1"/>
  <c r="L34" i="11" s="1"/>
  <c r="D27" i="11"/>
  <c r="D26" i="11"/>
  <c r="D25" i="11"/>
  <c r="D24" i="11"/>
  <c r="D23" i="11"/>
  <c r="D22" i="11"/>
  <c r="D21" i="11"/>
  <c r="K27" i="11" s="1"/>
  <c r="D20" i="11"/>
  <c r="D19" i="11"/>
  <c r="D18" i="11"/>
  <c r="D17" i="11"/>
  <c r="D16" i="11"/>
  <c r="D15" i="11"/>
  <c r="D14" i="11"/>
  <c r="D13" i="11"/>
  <c r="D12" i="11"/>
  <c r="D11" i="11"/>
  <c r="D10" i="11"/>
  <c r="D9" i="11"/>
  <c r="D8" i="11"/>
  <c r="D35" i="12"/>
  <c r="D34" i="12"/>
  <c r="D33" i="12"/>
  <c r="D32" i="12"/>
  <c r="D31" i="12"/>
  <c r="K36" i="12" s="1"/>
  <c r="D3" i="11" s="1"/>
  <c r="K6" i="11" s="1"/>
  <c r="D30" i="12"/>
  <c r="D29" i="12"/>
  <c r="D28" i="12"/>
  <c r="D27" i="12"/>
  <c r="D26" i="12"/>
  <c r="D25" i="12"/>
  <c r="D24" i="12"/>
  <c r="K30" i="12" s="1"/>
  <c r="D23" i="12"/>
  <c r="D22" i="12"/>
  <c r="D21" i="12"/>
  <c r="D20" i="12"/>
  <c r="D19" i="12"/>
  <c r="D18" i="12"/>
  <c r="D17" i="12"/>
  <c r="K23" i="12" s="1"/>
  <c r="D16" i="12"/>
  <c r="D15" i="12"/>
  <c r="D14" i="12"/>
  <c r="D13" i="12"/>
  <c r="D12" i="12"/>
  <c r="D11" i="12"/>
  <c r="D10" i="12"/>
  <c r="D9" i="12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K25" i="10" s="1"/>
  <c r="D19" i="10"/>
  <c r="D18" i="10"/>
  <c r="D17" i="10"/>
  <c r="D16" i="10"/>
  <c r="D15" i="10"/>
  <c r="D14" i="10"/>
  <c r="D13" i="10"/>
  <c r="D12" i="10"/>
  <c r="D11" i="10"/>
  <c r="D10" i="10"/>
  <c r="D9" i="10"/>
  <c r="D8" i="10"/>
  <c r="D34" i="8"/>
  <c r="D33" i="8"/>
  <c r="D32" i="8"/>
  <c r="D31" i="8"/>
  <c r="K35" i="8" s="1"/>
  <c r="D3" i="9" s="1"/>
  <c r="D30" i="8"/>
  <c r="D29" i="8"/>
  <c r="D28" i="8"/>
  <c r="D27" i="8"/>
  <c r="D26" i="8"/>
  <c r="D25" i="8"/>
  <c r="D24" i="8"/>
  <c r="K30" i="8" s="1"/>
  <c r="D23" i="8"/>
  <c r="D22" i="8"/>
  <c r="D21" i="8"/>
  <c r="D20" i="8"/>
  <c r="D19" i="8"/>
  <c r="K23" i="8" s="1"/>
  <c r="D18" i="8"/>
  <c r="D17" i="8"/>
  <c r="D16" i="8"/>
  <c r="D15" i="8"/>
  <c r="D14" i="8"/>
  <c r="D13" i="8"/>
  <c r="D12" i="8"/>
  <c r="D11" i="8"/>
  <c r="D10" i="8"/>
  <c r="D9" i="8"/>
  <c r="D35" i="7"/>
  <c r="D34" i="7"/>
  <c r="K35" i="7" s="1"/>
  <c r="D3" i="8" s="1"/>
  <c r="D33" i="7"/>
  <c r="D32" i="7"/>
  <c r="D31" i="7"/>
  <c r="D30" i="7"/>
  <c r="D29" i="7"/>
  <c r="D28" i="7"/>
  <c r="D27" i="7"/>
  <c r="K33" i="7" s="1"/>
  <c r="L33" i="7" s="1"/>
  <c r="D26" i="7"/>
  <c r="D25" i="7"/>
  <c r="D24" i="7"/>
  <c r="D23" i="7"/>
  <c r="D22" i="7"/>
  <c r="D21" i="7"/>
  <c r="K26" i="7" s="1"/>
  <c r="D20" i="7"/>
  <c r="D19" i="7"/>
  <c r="D18" i="7"/>
  <c r="D17" i="7"/>
  <c r="D16" i="7"/>
  <c r="D15" i="7"/>
  <c r="D14" i="7"/>
  <c r="D13" i="7"/>
  <c r="K19" i="7" s="1"/>
  <c r="D12" i="7"/>
  <c r="D11" i="7"/>
  <c r="D10" i="7"/>
  <c r="D9" i="7"/>
  <c r="D8" i="7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10" i="6"/>
  <c r="D9" i="6"/>
  <c r="D8" i="6"/>
  <c r="D35" i="1"/>
  <c r="D34" i="1"/>
  <c r="D33" i="1"/>
  <c r="D32" i="1"/>
  <c r="D31" i="1"/>
  <c r="K35" i="1" s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36" i="16"/>
  <c r="D36" i="14"/>
  <c r="D36" i="12"/>
  <c r="K8" i="14" l="1"/>
  <c r="K10" i="13"/>
  <c r="K16" i="12"/>
  <c r="L16" i="12" s="1"/>
  <c r="K16" i="8"/>
  <c r="L16" i="8" s="1"/>
  <c r="K7" i="9"/>
  <c r="K9" i="8"/>
  <c r="K15" i="1"/>
  <c r="K28" i="1"/>
  <c r="K35" i="15"/>
  <c r="L35" i="15" s="1"/>
  <c r="K10" i="16"/>
  <c r="K33" i="15"/>
  <c r="K26" i="15"/>
  <c r="L26" i="15" s="1"/>
  <c r="K19" i="15"/>
  <c r="L19" i="15" s="1"/>
  <c r="L28" i="14"/>
  <c r="L35" i="13"/>
  <c r="K20" i="11"/>
  <c r="L20" i="11" s="1"/>
  <c r="K9" i="12"/>
  <c r="L30" i="12"/>
  <c r="K32" i="10"/>
  <c r="L32" i="10" s="1"/>
  <c r="K18" i="10"/>
  <c r="L18" i="10" s="1"/>
  <c r="L30" i="8"/>
  <c r="K26" i="6"/>
  <c r="L26" i="7"/>
  <c r="K12" i="7"/>
  <c r="K19" i="6"/>
  <c r="K32" i="6"/>
  <c r="K12" i="6"/>
  <c r="L32" i="6"/>
  <c r="K22" i="1"/>
  <c r="L35" i="1"/>
  <c r="K24" i="16"/>
  <c r="L24" i="16" s="1"/>
  <c r="K17" i="16"/>
  <c r="K12" i="15"/>
  <c r="K31" i="16"/>
  <c r="L31" i="16" s="1"/>
  <c r="L33" i="15"/>
  <c r="L21" i="14"/>
  <c r="L36" i="14"/>
  <c r="L17" i="13"/>
  <c r="L24" i="13"/>
  <c r="L31" i="13"/>
  <c r="L6" i="11"/>
  <c r="L27" i="11"/>
  <c r="L35" i="11"/>
  <c r="L36" i="12"/>
  <c r="L23" i="12"/>
  <c r="L25" i="10"/>
  <c r="L35" i="10"/>
  <c r="L35" i="8"/>
  <c r="L23" i="8"/>
  <c r="L35" i="7"/>
  <c r="L19" i="7"/>
  <c r="L19" i="6"/>
  <c r="L26" i="6"/>
  <c r="L22" i="1"/>
  <c r="L28" i="1"/>
  <c r="D21" i="9"/>
  <c r="D20" i="9"/>
  <c r="D19" i="9"/>
  <c r="D18" i="9"/>
  <c r="K21" i="9" s="1"/>
  <c r="L21" i="9" s="1"/>
  <c r="D17" i="9"/>
  <c r="D16" i="9"/>
  <c r="D15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K28" i="9" s="1"/>
  <c r="L28" i="9" s="1"/>
  <c r="D22" i="9"/>
  <c r="D14" i="9"/>
  <c r="D13" i="9"/>
  <c r="D12" i="9"/>
  <c r="D11" i="9"/>
  <c r="D10" i="9"/>
  <c r="D9" i="9"/>
  <c r="D8" i="9"/>
  <c r="D2" i="11"/>
  <c r="B5" i="1"/>
  <c r="B2" i="4"/>
  <c r="B16" i="4" s="1"/>
  <c r="B8" i="4"/>
  <c r="D2" i="8"/>
  <c r="D2" i="16"/>
  <c r="D2" i="6"/>
  <c r="G2" i="1"/>
  <c r="D2" i="1"/>
  <c r="D2" i="12"/>
  <c r="D2" i="10"/>
  <c r="D2" i="9"/>
  <c r="G2" i="9"/>
  <c r="D2" i="7"/>
  <c r="D2" i="15"/>
  <c r="D2" i="14"/>
  <c r="D2" i="13"/>
  <c r="K35" i="9" l="1"/>
  <c r="L35" i="9" s="1"/>
  <c r="B6" i="4"/>
  <c r="B10" i="4" s="1"/>
  <c r="K14" i="9"/>
  <c r="B6" i="1"/>
  <c r="A5" i="1"/>
  <c r="B7" i="4"/>
  <c r="B15" i="4"/>
  <c r="B9" i="4"/>
  <c r="B5" i="4"/>
  <c r="C5" i="1" s="1"/>
  <c r="B14" i="4"/>
  <c r="B17" i="4"/>
  <c r="B13" i="4"/>
  <c r="B11" i="4" l="1"/>
  <c r="B12" i="4" s="1"/>
  <c r="A6" i="1"/>
  <c r="B7" i="1"/>
  <c r="B8" i="1" l="1"/>
  <c r="A7" i="1"/>
  <c r="A8" i="1" l="1"/>
  <c r="B9" i="1"/>
  <c r="B10" i="1" l="1"/>
  <c r="A9" i="1"/>
  <c r="A10" i="1" l="1"/>
  <c r="B11" i="1"/>
  <c r="B12" i="1" l="1"/>
  <c r="A11" i="1"/>
  <c r="A12" i="1" l="1"/>
  <c r="B13" i="1"/>
  <c r="B14" i="1" l="1"/>
  <c r="A13" i="1"/>
  <c r="A14" i="1" l="1"/>
  <c r="B15" i="1"/>
  <c r="B16" i="1" l="1"/>
  <c r="A15" i="1"/>
  <c r="A16" i="1" l="1"/>
  <c r="B17" i="1"/>
  <c r="B18" i="1" l="1"/>
  <c r="A17" i="1"/>
  <c r="A18" i="1" l="1"/>
  <c r="B19" i="1"/>
  <c r="B20" i="1" l="1"/>
  <c r="A19" i="1"/>
  <c r="A20" i="1" l="1"/>
  <c r="B21" i="1"/>
  <c r="A21" i="1" l="1"/>
  <c r="B22" i="1"/>
  <c r="A22" i="1" l="1"/>
  <c r="B23" i="1"/>
  <c r="B24" i="1" l="1"/>
  <c r="A23" i="1"/>
  <c r="A24" i="1" l="1"/>
  <c r="B25" i="1"/>
  <c r="B26" i="1" l="1"/>
  <c r="A25" i="1"/>
  <c r="A26" i="1" l="1"/>
  <c r="B27" i="1"/>
  <c r="A27" i="1" l="1"/>
  <c r="B28" i="1"/>
  <c r="A28" i="1" l="1"/>
  <c r="B29" i="1"/>
  <c r="A29" i="1" l="1"/>
  <c r="B30" i="1"/>
  <c r="A30" i="1" l="1"/>
  <c r="B31" i="1"/>
  <c r="B32" i="1" l="1"/>
  <c r="A31" i="1"/>
  <c r="A32" i="1" l="1"/>
  <c r="B33" i="1"/>
  <c r="B34" i="1" l="1"/>
  <c r="A33" i="1"/>
  <c r="A34" i="1" l="1"/>
  <c r="B35" i="1"/>
  <c r="A35" i="1" l="1"/>
  <c r="B5" i="6"/>
  <c r="B6" i="6" l="1"/>
  <c r="C5" i="6"/>
  <c r="A5" i="6"/>
  <c r="B7" i="6" l="1"/>
  <c r="A6" i="6"/>
  <c r="C6" i="6"/>
  <c r="C7" i="6" l="1"/>
  <c r="A7" i="6"/>
  <c r="B8" i="6"/>
  <c r="B9" i="6" l="1"/>
  <c r="A8" i="6"/>
  <c r="C8" i="6"/>
  <c r="C9" i="6" l="1"/>
  <c r="A9" i="6"/>
  <c r="B10" i="6"/>
  <c r="A10" i="6" l="1"/>
  <c r="B11" i="6"/>
  <c r="C10" i="6"/>
  <c r="C11" i="6" l="1"/>
  <c r="A11" i="6"/>
  <c r="B12" i="6"/>
  <c r="B13" i="6" l="1"/>
  <c r="A12" i="6"/>
  <c r="C12" i="6"/>
  <c r="C13" i="6" l="1"/>
  <c r="A13" i="6"/>
  <c r="B14" i="6"/>
  <c r="A14" i="6" l="1"/>
  <c r="C14" i="6"/>
  <c r="B15" i="6"/>
  <c r="A15" i="6" l="1"/>
  <c r="B16" i="6"/>
  <c r="C15" i="6"/>
  <c r="B17" i="6" l="1"/>
  <c r="C16" i="6"/>
  <c r="A16" i="6"/>
  <c r="C17" i="6" l="1"/>
  <c r="B18" i="6"/>
  <c r="A17" i="6"/>
  <c r="A18" i="6" l="1"/>
  <c r="C18" i="6"/>
  <c r="B19" i="6"/>
  <c r="B20" i="6" l="1"/>
  <c r="A19" i="6"/>
  <c r="C19" i="6"/>
  <c r="B21" i="6" l="1"/>
  <c r="C20" i="6"/>
  <c r="A20" i="6"/>
  <c r="B22" i="6" l="1"/>
  <c r="A21" i="6"/>
  <c r="C21" i="6"/>
  <c r="B23" i="6" l="1"/>
  <c r="A22" i="6"/>
  <c r="C22" i="6"/>
  <c r="C23" i="6" l="1"/>
  <c r="B24" i="6"/>
  <c r="A23" i="6"/>
  <c r="B25" i="6" l="1"/>
  <c r="A24" i="6"/>
  <c r="C24" i="6"/>
  <c r="C25" i="6" l="1"/>
  <c r="A25" i="6"/>
  <c r="B26" i="6"/>
  <c r="A26" i="6" l="1"/>
  <c r="B27" i="6"/>
  <c r="C26" i="6"/>
  <c r="C27" i="6" l="1"/>
  <c r="A27" i="6"/>
  <c r="B28" i="6"/>
  <c r="B29" i="6" l="1"/>
  <c r="C28" i="6"/>
  <c r="A28" i="6"/>
  <c r="C29" i="6" l="1"/>
  <c r="A29" i="6"/>
  <c r="B30" i="6"/>
  <c r="A30" i="6" l="1"/>
  <c r="B31" i="6"/>
  <c r="C30" i="6"/>
  <c r="A31" i="6" l="1"/>
  <c r="B32" i="6"/>
  <c r="B33" i="6" s="1"/>
  <c r="C31" i="6"/>
  <c r="A33" i="6" l="1"/>
  <c r="C33" i="6"/>
  <c r="C32" i="6"/>
  <c r="A32" i="6"/>
  <c r="B5" i="7" l="1"/>
  <c r="A5" i="7" l="1"/>
  <c r="C5" i="7"/>
  <c r="B6" i="7"/>
  <c r="B7" i="7" l="1"/>
  <c r="C6" i="7"/>
  <c r="A6" i="7"/>
  <c r="B8" i="7" l="1"/>
  <c r="A7" i="7"/>
  <c r="C7" i="7"/>
  <c r="B9" i="7" l="1"/>
  <c r="A8" i="7"/>
  <c r="C8" i="7"/>
  <c r="B10" i="7" l="1"/>
  <c r="A9" i="7"/>
  <c r="C9" i="7"/>
  <c r="C10" i="7" l="1"/>
  <c r="B11" i="7"/>
  <c r="A10" i="7"/>
  <c r="B12" i="7" l="1"/>
  <c r="C11" i="7"/>
  <c r="A11" i="7"/>
  <c r="A12" i="7" l="1"/>
  <c r="C12" i="7"/>
  <c r="B13" i="7"/>
  <c r="A13" i="7" l="1"/>
  <c r="B14" i="7"/>
  <c r="C13" i="7"/>
  <c r="C14" i="7" l="1"/>
  <c r="A14" i="7"/>
  <c r="B15" i="7"/>
  <c r="B16" i="7" l="1"/>
  <c r="C15" i="7"/>
  <c r="A15" i="7"/>
  <c r="A16" i="7" l="1"/>
  <c r="C16" i="7"/>
  <c r="B17" i="7"/>
  <c r="A17" i="7" l="1"/>
  <c r="C17" i="7"/>
  <c r="B18" i="7"/>
  <c r="A18" i="7" l="1"/>
  <c r="B19" i="7"/>
  <c r="C18" i="7"/>
  <c r="B20" i="7" l="1"/>
  <c r="A19" i="7"/>
  <c r="C19" i="7"/>
  <c r="A20" i="7" l="1"/>
  <c r="B21" i="7"/>
  <c r="C20" i="7"/>
  <c r="A21" i="7" l="1"/>
  <c r="C21" i="7"/>
  <c r="B22" i="7"/>
  <c r="B23" i="7" l="1"/>
  <c r="A22" i="7"/>
  <c r="C22" i="7"/>
  <c r="B24" i="7" l="1"/>
  <c r="A23" i="7"/>
  <c r="C23" i="7"/>
  <c r="B25" i="7" l="1"/>
  <c r="A24" i="7"/>
  <c r="C24" i="7"/>
  <c r="B26" i="7" l="1"/>
  <c r="A25" i="7"/>
  <c r="C25" i="7"/>
  <c r="C26" i="7" l="1"/>
  <c r="B27" i="7"/>
  <c r="A26" i="7"/>
  <c r="B28" i="7" l="1"/>
  <c r="C27" i="7"/>
  <c r="A27" i="7"/>
  <c r="A28" i="7" l="1"/>
  <c r="C28" i="7"/>
  <c r="B29" i="7"/>
  <c r="A29" i="7" l="1"/>
  <c r="B30" i="7"/>
  <c r="C29" i="7"/>
  <c r="C30" i="7" l="1"/>
  <c r="A30" i="7"/>
  <c r="B31" i="7"/>
  <c r="B32" i="7" l="1"/>
  <c r="C31" i="7"/>
  <c r="A31" i="7"/>
  <c r="A32" i="7" l="1"/>
  <c r="C32" i="7"/>
  <c r="B33" i="7"/>
  <c r="C33" i="7" l="1"/>
  <c r="A33" i="7"/>
  <c r="B34" i="7"/>
  <c r="A34" i="7" l="1"/>
  <c r="B35" i="7"/>
  <c r="A35" i="7" l="1"/>
  <c r="B5" i="8"/>
  <c r="A5" i="8" l="1"/>
  <c r="C5" i="8"/>
  <c r="B6" i="8"/>
  <c r="A6" i="8" l="1"/>
  <c r="B7" i="8"/>
  <c r="C6" i="8"/>
  <c r="C7" i="8" l="1"/>
  <c r="A7" i="8"/>
  <c r="B8" i="8"/>
  <c r="C8" i="8" l="1"/>
  <c r="B9" i="8"/>
  <c r="A8" i="8"/>
  <c r="A9" i="8" l="1"/>
  <c r="C9" i="8"/>
  <c r="B10" i="8"/>
  <c r="A10" i="8" l="1"/>
  <c r="B11" i="8"/>
  <c r="C10" i="8"/>
  <c r="C11" i="8" l="1"/>
  <c r="B12" i="8"/>
  <c r="A11" i="8"/>
  <c r="C12" i="8" l="1"/>
  <c r="A12" i="8"/>
  <c r="B13" i="8"/>
  <c r="B14" i="8" l="1"/>
  <c r="C13" i="8"/>
  <c r="A13" i="8"/>
  <c r="A14" i="8" l="1"/>
  <c r="C14" i="8"/>
  <c r="B15" i="8"/>
  <c r="C15" i="8" l="1"/>
  <c r="B16" i="8"/>
  <c r="A15" i="8"/>
  <c r="C16" i="8" l="1"/>
  <c r="A16" i="8"/>
  <c r="B17" i="8"/>
  <c r="A17" i="8" l="1"/>
  <c r="C17" i="8"/>
  <c r="B18" i="8"/>
  <c r="A18" i="8" l="1"/>
  <c r="C18" i="8"/>
  <c r="B19" i="8"/>
  <c r="C19" i="8" l="1"/>
  <c r="A19" i="8"/>
  <c r="B20" i="8"/>
  <c r="C20" i="8" l="1"/>
  <c r="B21" i="8"/>
  <c r="A20" i="8"/>
  <c r="C21" i="8" l="1"/>
  <c r="B22" i="8"/>
  <c r="A21" i="8"/>
  <c r="C22" i="8" l="1"/>
  <c r="B23" i="8"/>
  <c r="A22" i="8"/>
  <c r="A23" i="8" l="1"/>
  <c r="C23" i="8"/>
  <c r="B24" i="8"/>
  <c r="A24" i="8" l="1"/>
  <c r="B25" i="8"/>
  <c r="C24" i="8"/>
  <c r="C25" i="8" l="1"/>
  <c r="A25" i="8"/>
  <c r="B26" i="8"/>
  <c r="C26" i="8" l="1"/>
  <c r="B27" i="8"/>
  <c r="A26" i="8"/>
  <c r="A27" i="8" l="1"/>
  <c r="B28" i="8"/>
  <c r="C27" i="8"/>
  <c r="C28" i="8" l="1"/>
  <c r="A28" i="8"/>
  <c r="B29" i="8"/>
  <c r="A29" i="8" l="1"/>
  <c r="B30" i="8"/>
  <c r="C29" i="8"/>
  <c r="C30" i="8" l="1"/>
  <c r="A30" i="8"/>
  <c r="B31" i="8"/>
  <c r="A31" i="8" l="1"/>
  <c r="B32" i="8"/>
  <c r="C31" i="8"/>
  <c r="C32" i="8" l="1"/>
  <c r="B33" i="8"/>
  <c r="A32" i="8"/>
  <c r="B34" i="8" l="1"/>
  <c r="C33" i="8"/>
  <c r="A33" i="8"/>
  <c r="A34" i="8" l="1"/>
  <c r="B5" i="9"/>
  <c r="C5" i="9" l="1"/>
  <c r="B6" i="9"/>
  <c r="A5" i="9"/>
  <c r="A6" i="9" l="1"/>
  <c r="C6" i="9"/>
  <c r="B7" i="9"/>
  <c r="C7" i="9" l="1"/>
  <c r="B8" i="9"/>
  <c r="A7" i="9"/>
  <c r="A8" i="9" l="1"/>
  <c r="C8" i="9"/>
  <c r="B9" i="9"/>
  <c r="B10" i="9" l="1"/>
  <c r="A9" i="9"/>
  <c r="C9" i="9"/>
  <c r="C10" i="9" l="1"/>
  <c r="A10" i="9"/>
  <c r="B11" i="9"/>
  <c r="C11" i="9" l="1"/>
  <c r="A11" i="9"/>
  <c r="B12" i="9"/>
  <c r="A12" i="9" l="1"/>
  <c r="B13" i="9"/>
  <c r="C12" i="9"/>
  <c r="B14" i="9" l="1"/>
  <c r="C13" i="9"/>
  <c r="A13" i="9"/>
  <c r="C14" i="9" l="1"/>
  <c r="B15" i="9"/>
  <c r="A14" i="9"/>
  <c r="A15" i="9" l="1"/>
  <c r="C15" i="9"/>
  <c r="B16" i="9"/>
  <c r="B17" i="9" l="1"/>
  <c r="C16" i="9"/>
  <c r="A16" i="9"/>
  <c r="B18" i="9" l="1"/>
  <c r="A17" i="9"/>
  <c r="C17" i="9"/>
  <c r="C18" i="9" l="1"/>
  <c r="B19" i="9"/>
  <c r="A18" i="9"/>
  <c r="A19" i="9" l="1"/>
  <c r="C19" i="9"/>
  <c r="B20" i="9"/>
  <c r="B21" i="9" l="1"/>
  <c r="C20" i="9"/>
  <c r="A20" i="9"/>
  <c r="B22" i="9" l="1"/>
  <c r="C21" i="9"/>
  <c r="A21" i="9"/>
  <c r="C22" i="9" l="1"/>
  <c r="A22" i="9"/>
  <c r="B23" i="9"/>
  <c r="A23" i="9" l="1"/>
  <c r="B24" i="9"/>
  <c r="C23" i="9"/>
  <c r="A24" i="9" l="1"/>
  <c r="B25" i="9"/>
  <c r="C24" i="9"/>
  <c r="B26" i="9" l="1"/>
  <c r="C25" i="9"/>
  <c r="A25" i="9"/>
  <c r="C26" i="9" l="1"/>
  <c r="A26" i="9"/>
  <c r="B27" i="9"/>
  <c r="B28" i="9" l="1"/>
  <c r="C27" i="9"/>
  <c r="A27" i="9"/>
  <c r="B29" i="9" l="1"/>
  <c r="A28" i="9"/>
  <c r="C28" i="9"/>
  <c r="B30" i="9" l="1"/>
  <c r="A29" i="9"/>
  <c r="C29" i="9"/>
  <c r="C30" i="9" l="1"/>
  <c r="B31" i="9"/>
  <c r="A30" i="9"/>
  <c r="A31" i="9" l="1"/>
  <c r="B32" i="9"/>
  <c r="C31" i="9"/>
  <c r="B33" i="9" l="1"/>
  <c r="C32" i="9"/>
  <c r="A32" i="9"/>
  <c r="B34" i="9" l="1"/>
  <c r="A33" i="9"/>
  <c r="C33" i="9"/>
  <c r="A34" i="9" l="1"/>
  <c r="B35" i="9"/>
  <c r="B5" i="10" l="1"/>
  <c r="A35" i="9"/>
  <c r="A5" i="10" l="1"/>
  <c r="B6" i="10"/>
  <c r="C5" i="10"/>
  <c r="A6" i="10" l="1"/>
  <c r="C6" i="10"/>
  <c r="B7" i="10"/>
  <c r="B8" i="10" l="1"/>
  <c r="A7" i="10"/>
  <c r="C7" i="10"/>
  <c r="B9" i="10" l="1"/>
  <c r="A8" i="10"/>
  <c r="C8" i="10"/>
  <c r="A9" i="10" l="1"/>
  <c r="B10" i="10"/>
  <c r="C9" i="10"/>
  <c r="A10" i="10" l="1"/>
  <c r="C10" i="10"/>
  <c r="B11" i="10"/>
  <c r="B12" i="10" l="1"/>
  <c r="A11" i="10"/>
  <c r="C11" i="10"/>
  <c r="C12" i="10" l="1"/>
  <c r="B13" i="10"/>
  <c r="A12" i="10"/>
  <c r="C13" i="10" l="1"/>
  <c r="A13" i="10"/>
  <c r="B14" i="10"/>
  <c r="A14" i="10" l="1"/>
  <c r="B15" i="10"/>
  <c r="C14" i="10"/>
  <c r="C15" i="10" l="1"/>
  <c r="B16" i="10"/>
  <c r="A15" i="10"/>
  <c r="B17" i="10" l="1"/>
  <c r="C16" i="10"/>
  <c r="A16" i="10"/>
  <c r="A17" i="10" l="1"/>
  <c r="C17" i="10"/>
  <c r="B18" i="10"/>
  <c r="A18" i="10" l="1"/>
  <c r="B19" i="10"/>
  <c r="C18" i="10"/>
  <c r="A19" i="10" l="1"/>
  <c r="C19" i="10"/>
  <c r="B20" i="10"/>
  <c r="B21" i="10" l="1"/>
  <c r="C20" i="10"/>
  <c r="A20" i="10"/>
  <c r="A21" i="10" l="1"/>
  <c r="B22" i="10"/>
  <c r="C21" i="10"/>
  <c r="A22" i="10" l="1"/>
  <c r="B23" i="10"/>
  <c r="C22" i="10"/>
  <c r="B24" i="10" l="1"/>
  <c r="A23" i="10"/>
  <c r="C23" i="10"/>
  <c r="B25" i="10" l="1"/>
  <c r="A24" i="10"/>
  <c r="C24" i="10"/>
  <c r="A25" i="10" l="1"/>
  <c r="B26" i="10"/>
  <c r="C25" i="10"/>
  <c r="A26" i="10" l="1"/>
  <c r="C26" i="10"/>
  <c r="B27" i="10"/>
  <c r="B28" i="10" l="1"/>
  <c r="A27" i="10"/>
  <c r="C27" i="10"/>
  <c r="C28" i="10" l="1"/>
  <c r="A28" i="10"/>
  <c r="B29" i="10"/>
  <c r="C29" i="10" l="1"/>
  <c r="B30" i="10"/>
  <c r="A29" i="10"/>
  <c r="A30" i="10" l="1"/>
  <c r="C30" i="10"/>
  <c r="B31" i="10"/>
  <c r="A31" i="10" l="1"/>
  <c r="C31" i="10"/>
  <c r="B32" i="10"/>
  <c r="B33" i="10" l="1"/>
  <c r="C32" i="10"/>
  <c r="A32" i="10"/>
  <c r="A33" i="10" l="1"/>
  <c r="C33" i="10"/>
  <c r="B34" i="10"/>
  <c r="B5" i="12" l="1"/>
  <c r="A34" i="10"/>
  <c r="B6" i="12" l="1"/>
  <c r="C5" i="12"/>
  <c r="A5" i="12"/>
  <c r="A6" i="12" l="1"/>
  <c r="B7" i="12"/>
  <c r="C6" i="12"/>
  <c r="A7" i="12" l="1"/>
  <c r="C7" i="12"/>
  <c r="B8" i="12"/>
  <c r="B9" i="12" l="1"/>
  <c r="C8" i="12"/>
  <c r="A8" i="12"/>
  <c r="B10" i="12" l="1"/>
  <c r="A9" i="12"/>
  <c r="C9" i="12"/>
  <c r="A10" i="12" l="1"/>
  <c r="B11" i="12"/>
  <c r="C10" i="12"/>
  <c r="B12" i="12" l="1"/>
  <c r="A11" i="12"/>
  <c r="C11" i="12"/>
  <c r="A12" i="12" l="1"/>
  <c r="C12" i="12"/>
  <c r="B13" i="12"/>
  <c r="B14" i="12" l="1"/>
  <c r="C13" i="12"/>
  <c r="A13" i="12"/>
  <c r="A14" i="12" l="1"/>
  <c r="C14" i="12"/>
  <c r="B15" i="12"/>
  <c r="A15" i="12" l="1"/>
  <c r="B16" i="12"/>
  <c r="C15" i="12"/>
  <c r="C16" i="12" l="1"/>
  <c r="A16" i="12"/>
  <c r="B17" i="12"/>
  <c r="B18" i="12" l="1"/>
  <c r="C17" i="12"/>
  <c r="A17" i="12"/>
  <c r="A18" i="12" l="1"/>
  <c r="C18" i="12"/>
  <c r="B19" i="12"/>
  <c r="A19" i="12" l="1"/>
  <c r="C19" i="12"/>
  <c r="B20" i="12"/>
  <c r="A20" i="12" l="1"/>
  <c r="C20" i="12"/>
  <c r="B21" i="12"/>
  <c r="B22" i="12" l="1"/>
  <c r="C21" i="12"/>
  <c r="A21" i="12"/>
  <c r="B23" i="12" l="1"/>
  <c r="A22" i="12"/>
  <c r="C22" i="12"/>
  <c r="A23" i="12" l="1"/>
  <c r="C23" i="12"/>
  <c r="B24" i="12"/>
  <c r="B25" i="12" l="1"/>
  <c r="A24" i="12"/>
  <c r="C24" i="12"/>
  <c r="B26" i="12" l="1"/>
  <c r="A25" i="12"/>
  <c r="C25" i="12"/>
  <c r="A26" i="12" l="1"/>
  <c r="B27" i="12"/>
  <c r="C26" i="12"/>
  <c r="A27" i="12" l="1"/>
  <c r="C27" i="12"/>
  <c r="B28" i="12"/>
  <c r="A28" i="12" l="1"/>
  <c r="B29" i="12"/>
  <c r="C28" i="12"/>
  <c r="B30" i="12" l="1"/>
  <c r="C29" i="12"/>
  <c r="A29" i="12"/>
  <c r="A30" i="12" l="1"/>
  <c r="B31" i="12"/>
  <c r="C30" i="12"/>
  <c r="A31" i="12" l="1"/>
  <c r="B32" i="12"/>
  <c r="C31" i="12"/>
  <c r="B33" i="12" l="1"/>
  <c r="C32" i="12"/>
  <c r="A32" i="12"/>
  <c r="B34" i="12" l="1"/>
  <c r="C33" i="12"/>
  <c r="A33" i="12"/>
  <c r="B35" i="12" l="1"/>
  <c r="A34" i="12"/>
  <c r="B5" i="11" l="1"/>
  <c r="A35" i="12"/>
  <c r="B6" i="11" l="1"/>
  <c r="A5" i="11"/>
  <c r="C5" i="11"/>
  <c r="A6" i="11" l="1"/>
  <c r="B7" i="11"/>
  <c r="C6" i="11"/>
  <c r="A7" i="11" l="1"/>
  <c r="C7" i="11"/>
  <c r="B8" i="11"/>
  <c r="C8" i="11" l="1"/>
  <c r="A8" i="11"/>
  <c r="B9" i="11"/>
  <c r="A9" i="11" l="1"/>
  <c r="C9" i="11"/>
  <c r="B10" i="11"/>
  <c r="A10" i="11" l="1"/>
  <c r="B11" i="11"/>
  <c r="C10" i="11"/>
  <c r="A11" i="11" l="1"/>
  <c r="C11" i="11"/>
  <c r="B12" i="11"/>
  <c r="C12" i="11" l="1"/>
  <c r="A12" i="11"/>
  <c r="B13" i="11"/>
  <c r="C13" i="11" l="1"/>
  <c r="A13" i="11"/>
  <c r="B14" i="11"/>
  <c r="A14" i="11" l="1"/>
  <c r="B15" i="11"/>
  <c r="C14" i="11"/>
  <c r="A15" i="11" l="1"/>
  <c r="B16" i="11"/>
  <c r="C15" i="11"/>
  <c r="C16" i="11" l="1"/>
  <c r="B17" i="11"/>
  <c r="A16" i="11"/>
  <c r="A17" i="11" l="1"/>
  <c r="C17" i="11"/>
  <c r="B18" i="11"/>
  <c r="A18" i="11" l="1"/>
  <c r="B19" i="11"/>
  <c r="C18" i="11"/>
  <c r="A19" i="11" l="1"/>
  <c r="B20" i="11"/>
  <c r="C19" i="11"/>
  <c r="C20" i="11" l="1"/>
  <c r="B21" i="11"/>
  <c r="A20" i="11"/>
  <c r="A21" i="11" l="1"/>
  <c r="C21" i="11"/>
  <c r="B22" i="11"/>
  <c r="A22" i="11" l="1"/>
  <c r="C22" i="11"/>
  <c r="B23" i="11"/>
  <c r="B24" i="11" l="1"/>
  <c r="A23" i="11"/>
  <c r="C23" i="11"/>
  <c r="C24" i="11" l="1"/>
  <c r="B25" i="11"/>
  <c r="A24" i="11"/>
  <c r="A25" i="11" l="1"/>
  <c r="B26" i="11"/>
  <c r="C25" i="11"/>
  <c r="B27" i="11" l="1"/>
  <c r="C26" i="11"/>
  <c r="A26" i="11"/>
  <c r="A27" i="11" l="1"/>
  <c r="B28" i="11"/>
  <c r="C27" i="11"/>
  <c r="C28" i="11" l="1"/>
  <c r="A28" i="11"/>
  <c r="B29" i="11"/>
  <c r="C29" i="11" l="1"/>
  <c r="B30" i="11"/>
  <c r="A29" i="11"/>
  <c r="B31" i="11" l="1"/>
  <c r="A30" i="11"/>
  <c r="C30" i="11"/>
  <c r="A31" i="11" l="1"/>
  <c r="B32" i="11"/>
  <c r="C31" i="11"/>
  <c r="C32" i="11" l="1"/>
  <c r="A32" i="11"/>
  <c r="B33" i="11"/>
  <c r="A33" i="11" l="1"/>
  <c r="C33" i="11"/>
  <c r="B34" i="11"/>
  <c r="B35" i="11" l="1"/>
  <c r="A34" i="11"/>
  <c r="A35" i="11" l="1"/>
  <c r="B5" i="13"/>
  <c r="B6" i="13" l="1"/>
  <c r="A5" i="13"/>
  <c r="B7" i="13" l="1"/>
  <c r="A6" i="13"/>
  <c r="A7" i="13" l="1"/>
  <c r="B8" i="13"/>
  <c r="B9" i="13" l="1"/>
  <c r="A8" i="13"/>
  <c r="B10" i="13" l="1"/>
  <c r="A9" i="13"/>
  <c r="A10" i="13" l="1"/>
  <c r="B11" i="13"/>
  <c r="B12" i="13" l="1"/>
  <c r="A11" i="13"/>
  <c r="B13" i="13" l="1"/>
  <c r="A12" i="13"/>
  <c r="B14" i="13" l="1"/>
  <c r="A13" i="13"/>
  <c r="B15" i="13" l="1"/>
  <c r="A14" i="13"/>
  <c r="A15" i="13" l="1"/>
  <c r="B16" i="13"/>
  <c r="B17" i="13" l="1"/>
  <c r="A16" i="13"/>
  <c r="A17" i="13" l="1"/>
  <c r="B18" i="13"/>
  <c r="A18" i="13" l="1"/>
  <c r="B19" i="13"/>
  <c r="B20" i="13" l="1"/>
  <c r="A19" i="13"/>
  <c r="B21" i="13" l="1"/>
  <c r="A20" i="13"/>
  <c r="B22" i="13" l="1"/>
  <c r="A21" i="13"/>
  <c r="B23" i="13" l="1"/>
  <c r="A22" i="13"/>
  <c r="A23" i="13" l="1"/>
  <c r="B24" i="13"/>
  <c r="B25" i="13" l="1"/>
  <c r="A24" i="13"/>
  <c r="B26" i="13" l="1"/>
  <c r="A25" i="13"/>
  <c r="B27" i="13" l="1"/>
  <c r="A26" i="13"/>
  <c r="B28" i="13" l="1"/>
  <c r="A27" i="13"/>
  <c r="B29" i="13" l="1"/>
  <c r="A28" i="13"/>
  <c r="B30" i="13" l="1"/>
  <c r="A29" i="13"/>
  <c r="B31" i="13" l="1"/>
  <c r="A30" i="13"/>
  <c r="A31" i="13" l="1"/>
  <c r="B32" i="13"/>
  <c r="B33" i="13" l="1"/>
  <c r="A32" i="13"/>
  <c r="A33" i="13" l="1"/>
  <c r="B34" i="13"/>
  <c r="A34" i="13" l="1"/>
  <c r="B5" i="14"/>
  <c r="B6" i="14" l="1"/>
  <c r="A5" i="14"/>
  <c r="B7" i="14" l="1"/>
  <c r="A6" i="14"/>
  <c r="B8" i="14" l="1"/>
  <c r="A7" i="14"/>
  <c r="B9" i="14" l="1"/>
  <c r="A8" i="14"/>
  <c r="A9" i="14" l="1"/>
  <c r="B10" i="14"/>
  <c r="B11" i="14" l="1"/>
  <c r="A10" i="14"/>
  <c r="A11" i="14" l="1"/>
  <c r="B12" i="14"/>
  <c r="A12" i="14" l="1"/>
  <c r="B13" i="14"/>
  <c r="B14" i="14" l="1"/>
  <c r="A13" i="14"/>
  <c r="A14" i="14" l="1"/>
  <c r="B15" i="14"/>
  <c r="B16" i="14" l="1"/>
  <c r="A15" i="14"/>
  <c r="A16" i="14" l="1"/>
  <c r="B17" i="14"/>
  <c r="B18" i="14" l="1"/>
  <c r="A17" i="14"/>
  <c r="A18" i="14" l="1"/>
  <c r="B19" i="14"/>
  <c r="A19" i="14" l="1"/>
  <c r="B20" i="14"/>
  <c r="A20" i="14" l="1"/>
  <c r="B21" i="14"/>
  <c r="B22" i="14" l="1"/>
  <c r="A21" i="14"/>
  <c r="A22" i="14" l="1"/>
  <c r="B23" i="14"/>
  <c r="B24" i="14" l="1"/>
  <c r="A23" i="14"/>
  <c r="A24" i="14" l="1"/>
  <c r="B25" i="14"/>
  <c r="B26" i="14" l="1"/>
  <c r="A25" i="14"/>
  <c r="A26" i="14" l="1"/>
  <c r="B27" i="14"/>
  <c r="A27" i="14" l="1"/>
  <c r="B28" i="14"/>
  <c r="A28" i="14" l="1"/>
  <c r="B29" i="14"/>
  <c r="B30" i="14" l="1"/>
  <c r="A29" i="14"/>
  <c r="A30" i="14" l="1"/>
  <c r="B31" i="14"/>
  <c r="B32" i="14" l="1"/>
  <c r="A31" i="14"/>
  <c r="A32" i="14" l="1"/>
  <c r="B33" i="14"/>
  <c r="B34" i="14" l="1"/>
  <c r="A33" i="14"/>
  <c r="A34" i="14" l="1"/>
  <c r="B35" i="14"/>
  <c r="A35" i="14" l="1"/>
  <c r="B5" i="15"/>
  <c r="B6" i="15" l="1"/>
  <c r="C5" i="15"/>
  <c r="A5" i="15"/>
  <c r="B7" i="15" l="1"/>
  <c r="A6" i="15"/>
  <c r="B8" i="15" l="1"/>
  <c r="A7" i="15"/>
  <c r="B9" i="15" l="1"/>
  <c r="A8" i="15"/>
  <c r="B10" i="15" l="1"/>
  <c r="A9" i="15"/>
  <c r="A10" i="15" l="1"/>
  <c r="B11" i="15"/>
  <c r="B12" i="15" l="1"/>
  <c r="A11" i="15"/>
  <c r="B13" i="15" l="1"/>
  <c r="A12" i="15"/>
  <c r="A13" i="15" l="1"/>
  <c r="B14" i="15"/>
  <c r="B15" i="15" l="1"/>
  <c r="A14" i="15"/>
  <c r="A15" i="15" l="1"/>
  <c r="B16" i="15"/>
  <c r="C15" i="15"/>
  <c r="A16" i="15" l="1"/>
  <c r="B17" i="15"/>
  <c r="A17" i="15" l="1"/>
  <c r="B18" i="15"/>
  <c r="A18" i="15" l="1"/>
  <c r="B19" i="15"/>
  <c r="B20" i="15" l="1"/>
  <c r="A19" i="15"/>
  <c r="B21" i="15" l="1"/>
  <c r="A20" i="15"/>
  <c r="A21" i="15" l="1"/>
  <c r="B22" i="15"/>
  <c r="A22" i="15" l="1"/>
  <c r="B23" i="15"/>
  <c r="B24" i="15" l="1"/>
  <c r="A23" i="15"/>
  <c r="A24" i="15" l="1"/>
  <c r="B25" i="15"/>
  <c r="A25" i="15" l="1"/>
  <c r="B26" i="15"/>
  <c r="A26" i="15" l="1"/>
  <c r="B27" i="15"/>
  <c r="B28" i="15" l="1"/>
  <c r="A27" i="15"/>
  <c r="A28" i="15" l="1"/>
  <c r="B29" i="15"/>
  <c r="A29" i="15" l="1"/>
  <c r="B30" i="15"/>
  <c r="A30" i="15" l="1"/>
  <c r="B31" i="15"/>
  <c r="B32" i="15" l="1"/>
  <c r="A31" i="15"/>
  <c r="A32" i="15" l="1"/>
  <c r="B33" i="15"/>
  <c r="A33" i="15" l="1"/>
  <c r="B34" i="15"/>
  <c r="A34" i="15" l="1"/>
  <c r="B5" i="16"/>
  <c r="B6" i="16" l="1"/>
  <c r="A5" i="16"/>
  <c r="B7" i="16" l="1"/>
  <c r="A6" i="16"/>
  <c r="A7" i="16" l="1"/>
  <c r="B8" i="16"/>
  <c r="A8" i="16" l="1"/>
  <c r="B9" i="16"/>
  <c r="B10" i="16" l="1"/>
  <c r="A9" i="16"/>
  <c r="A10" i="16" l="1"/>
  <c r="B11" i="16"/>
  <c r="A11" i="16" l="1"/>
  <c r="B12" i="16"/>
  <c r="A12" i="16" l="1"/>
  <c r="B13" i="16"/>
  <c r="B14" i="16" l="1"/>
  <c r="A13" i="16"/>
  <c r="B15" i="16" l="1"/>
  <c r="A14" i="16"/>
  <c r="B16" i="16" l="1"/>
  <c r="A15" i="16"/>
  <c r="A16" i="16" l="1"/>
  <c r="B17" i="16"/>
  <c r="A17" i="16" l="1"/>
  <c r="B18" i="16"/>
  <c r="B19" i="16" l="1"/>
  <c r="A18" i="16"/>
  <c r="B20" i="16" l="1"/>
  <c r="A19" i="16"/>
  <c r="A20" i="16" l="1"/>
  <c r="B21" i="16"/>
  <c r="B22" i="16" l="1"/>
  <c r="A21" i="16"/>
  <c r="B23" i="16" l="1"/>
  <c r="A22" i="16"/>
  <c r="B24" i="16" l="1"/>
  <c r="A23" i="16"/>
  <c r="A24" i="16" l="1"/>
  <c r="B25" i="16"/>
  <c r="A25" i="16" l="1"/>
  <c r="B26" i="16"/>
  <c r="B27" i="16" l="1"/>
  <c r="A26" i="16"/>
  <c r="B28" i="16" l="1"/>
  <c r="A27" i="16"/>
  <c r="A28" i="16" l="1"/>
  <c r="B29" i="16"/>
  <c r="B30" i="16" l="1"/>
  <c r="A29" i="16"/>
  <c r="C29" i="16"/>
  <c r="A30" i="16" l="1"/>
  <c r="B31" i="16"/>
  <c r="B32" i="16" l="1"/>
  <c r="A31" i="16"/>
  <c r="B33" i="16" l="1"/>
  <c r="A32" i="16"/>
  <c r="A33" i="16" l="1"/>
  <c r="B34" i="16"/>
  <c r="B35" i="16" l="1"/>
  <c r="A35" i="16" s="1"/>
  <c r="A34" i="16"/>
</calcChain>
</file>

<file path=xl/comments1.xml><?xml version="1.0" encoding="utf-8"?>
<comments xmlns="http://schemas.openxmlformats.org/spreadsheetml/2006/main">
  <authors>
    <author>Pierrot</author>
  </authors>
  <commentList>
    <comment ref="D3" authorId="0">
      <text>
        <r>
          <rPr>
            <b/>
            <sz val="11"/>
            <color indexed="81"/>
            <rFont val="Tahoma"/>
            <family val="2"/>
          </rPr>
          <t>Report de 
novembre</t>
        </r>
      </text>
    </comment>
  </commentList>
</comments>
</file>

<file path=xl/sharedStrings.xml><?xml version="1.0" encoding="utf-8"?>
<sst xmlns="http://schemas.openxmlformats.org/spreadsheetml/2006/main" count="316" uniqueCount="54">
  <si>
    <t>Jour</t>
  </si>
  <si>
    <t>Date</t>
  </si>
  <si>
    <t>Choix de l'Année</t>
  </si>
  <si>
    <t>JOURS FÉRIÉS FRANÇAIS</t>
  </si>
  <si>
    <t>1er  Janvier</t>
  </si>
  <si>
    <t>Pâques</t>
  </si>
  <si>
    <t>Lundi de Pâques</t>
  </si>
  <si>
    <t>1er  Mai</t>
  </si>
  <si>
    <t xml:space="preserve"> 8 Mai Victoire 1945</t>
  </si>
  <si>
    <t>Jeudi de l'Ascension</t>
  </si>
  <si>
    <t>Pentecôte</t>
  </si>
  <si>
    <t>Lundi de Pentecôte</t>
  </si>
  <si>
    <t>14 Juillet Fête Nationale France</t>
  </si>
  <si>
    <t>15 Août Assomption</t>
  </si>
  <si>
    <t>1 NovembreToussaint</t>
  </si>
  <si>
    <t>11 Novembre Armistice 1918</t>
  </si>
  <si>
    <t>25 décembre Noël</t>
  </si>
  <si>
    <t>N.An</t>
  </si>
  <si>
    <t>Pâq</t>
  </si>
  <si>
    <t>L.Pâq</t>
  </si>
  <si>
    <t>F.T</t>
  </si>
  <si>
    <t>Vict</t>
  </si>
  <si>
    <t>Asc</t>
  </si>
  <si>
    <t>Pent</t>
  </si>
  <si>
    <t>L.Pent</t>
  </si>
  <si>
    <t>F.Nat</t>
  </si>
  <si>
    <t>Asso</t>
  </si>
  <si>
    <t>Tous</t>
  </si>
  <si>
    <t>Armi</t>
  </si>
  <si>
    <t>Noël</t>
  </si>
  <si>
    <t>Fériés</t>
  </si>
  <si>
    <t>Utilisation:</t>
  </si>
  <si>
    <t>Sélectionner l'année à l'aide du curseur</t>
  </si>
  <si>
    <t>Noter à votre convenance sur les  cellules "blanches" situées sous les heures</t>
  </si>
  <si>
    <t>Pour faire apparaître les entêtes des colonnes et des lignes</t>
  </si>
  <si>
    <t>( Outils - Options - Affichage - En-tête de ligne et de colonne)</t>
  </si>
  <si>
    <t xml:space="preserve">   Après, vous pouvez modifier la hauteur des ligne, la couleur  etc….</t>
  </si>
  <si>
    <t>http://excel.1.free.fr</t>
  </si>
  <si>
    <t>Remerciements : B.D'HULST</t>
  </si>
  <si>
    <t>Aujourd'hui</t>
  </si>
  <si>
    <t>Mise à jour 18 octobre 2006</t>
  </si>
  <si>
    <t>Contrat Hrs Hebdo</t>
  </si>
  <si>
    <t>Employée 1</t>
  </si>
  <si>
    <t>Matin</t>
  </si>
  <si>
    <t>Après midi</t>
  </si>
  <si>
    <t>Heure début</t>
  </si>
  <si>
    <t>Heure fin</t>
  </si>
  <si>
    <t>Pause</t>
  </si>
  <si>
    <t>Total</t>
  </si>
  <si>
    <t>Différences</t>
  </si>
  <si>
    <t>Heures</t>
  </si>
  <si>
    <t>Heures prestées</t>
  </si>
  <si>
    <t xml:space="preserve">les cellules grisées </t>
  </si>
  <si>
    <t>contiennent des formules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</si>
</sst>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mmmm\ yyyy"/>
    <numFmt numFmtId="165" formatCode="dddd"/>
    <numFmt numFmtId="166" formatCode="dddd\ dd\ mmm\ yyyy"/>
    <numFmt numFmtId="167" formatCode="dddd\ dd\-\ mmmm\-\ yyyy"/>
    <numFmt numFmtId="168" formatCode="dd"/>
    <numFmt numFmtId="169" formatCode="[hh]:mm"/>
    <numFmt numFmtId="170" formatCode="h\.mm;@"/>
    <numFmt numFmtId="171" formatCode="[$-80C]dddd\ d\ mmmm\ yyyy;@"/>
  </numFmts>
  <fonts count="37" x14ac:knownFonts="1">
    <font>
      <sz val="11"/>
      <name val="Arial"/>
    </font>
    <font>
      <sz val="10"/>
      <name val="Arial"/>
      <family val="2"/>
    </font>
    <font>
      <sz val="10"/>
      <color indexed="47"/>
      <name val="Arial"/>
      <family val="2"/>
    </font>
    <font>
      <sz val="10"/>
      <color indexed="45"/>
      <name val="Arial"/>
      <family val="2"/>
    </font>
    <font>
      <sz val="10"/>
      <color indexed="22"/>
      <name val="Arial"/>
      <family val="2"/>
    </font>
    <font>
      <sz val="20"/>
      <color indexed="53"/>
      <name val="Arial"/>
      <family val="2"/>
    </font>
    <font>
      <sz val="10"/>
      <color indexed="8"/>
      <name val="Arial"/>
      <family val="2"/>
    </font>
    <font>
      <sz val="10"/>
      <color indexed="10"/>
      <name val="Arial"/>
      <family val="2"/>
    </font>
    <font>
      <b/>
      <sz val="11"/>
      <color indexed="62"/>
      <name val="Arial"/>
      <family val="2"/>
    </font>
    <font>
      <sz val="12"/>
      <name val="Arial"/>
      <family val="2"/>
    </font>
    <font>
      <sz val="18"/>
      <color indexed="53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8"/>
      <name val="Arial"/>
      <family val="2"/>
    </font>
    <font>
      <sz val="12"/>
      <name val="Arial"/>
      <family val="2"/>
    </font>
    <font>
      <u/>
      <sz val="14"/>
      <name val="Arial"/>
      <family val="2"/>
    </font>
    <font>
      <sz val="12"/>
      <color indexed="12"/>
      <name val="Arial"/>
      <family val="2"/>
    </font>
    <font>
      <b/>
      <u/>
      <sz val="11"/>
      <color indexed="12"/>
      <name val="Arial"/>
      <family val="2"/>
    </font>
    <font>
      <b/>
      <sz val="14"/>
      <name val="Arial"/>
      <family val="2"/>
    </font>
    <font>
      <b/>
      <sz val="11"/>
      <color indexed="8"/>
      <name val="Arial"/>
      <family val="2"/>
    </font>
    <font>
      <b/>
      <sz val="11"/>
      <color rgb="FFFF0000"/>
      <name val="Arial"/>
      <family val="2"/>
    </font>
    <font>
      <b/>
      <sz val="14"/>
      <color theme="9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C00000"/>
      <name val="Calibri"/>
      <family val="2"/>
      <scheme val="minor"/>
    </font>
    <font>
      <sz val="11"/>
      <color theme="1"/>
      <name val="Arial Narrow"/>
      <family val="2"/>
    </font>
    <font>
      <b/>
      <sz val="14"/>
      <name val="Calibri"/>
      <family val="2"/>
      <scheme val="minor"/>
    </font>
    <font>
      <b/>
      <sz val="10"/>
      <name val="Arial"/>
      <family val="2"/>
    </font>
    <font>
      <b/>
      <sz val="11"/>
      <color indexed="81"/>
      <name val="Tahoma"/>
      <family val="2"/>
    </font>
    <font>
      <sz val="10"/>
      <color theme="0" tint="-0.249977111117893"/>
      <name val="Arial"/>
      <family val="2"/>
    </font>
    <font>
      <sz val="11"/>
      <color theme="0" tint="-0.249977111117893"/>
      <name val="Arial"/>
      <family val="2"/>
    </font>
    <font>
      <b/>
      <sz val="14"/>
      <color theme="0" tint="-0.249977111117893"/>
      <name val="Calibri"/>
      <family val="2"/>
      <scheme val="minor"/>
    </font>
    <font>
      <b/>
      <sz val="14"/>
      <color theme="0" tint="-0.14999847407452621"/>
      <name val="Calibri"/>
      <family val="2"/>
      <scheme val="minor"/>
    </font>
    <font>
      <b/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39"/>
      </left>
      <right style="medium">
        <color indexed="39"/>
      </right>
      <top style="medium">
        <color indexed="39"/>
      </top>
      <bottom/>
      <diagonal/>
    </border>
    <border>
      <left style="medium">
        <color indexed="39"/>
      </left>
      <right style="medium">
        <color indexed="39"/>
      </right>
      <top/>
      <bottom style="medium">
        <color indexed="39"/>
      </bottom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rgb="FF00B050"/>
      </left>
      <right/>
      <top style="thick">
        <color rgb="FF00B050"/>
      </top>
      <bottom style="thick">
        <color rgb="FF00B050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ck">
        <color rgb="FF00B050"/>
      </top>
      <bottom style="thick">
        <color rgb="FF00B050"/>
      </bottom>
      <diagonal/>
    </border>
  </borders>
  <cellStyleXfs count="3">
    <xf numFmtId="0" fontId="0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/>
  </cellStyleXfs>
  <cellXfs count="142">
    <xf numFmtId="0" fontId="0" fillId="0" borderId="0" xfId="0"/>
    <xf numFmtId="0" fontId="1" fillId="0" borderId="1" xfId="0" applyFont="1" applyFill="1" applyBorder="1" applyAlignment="1" applyProtection="1">
      <alignment wrapText="1"/>
      <protection locked="0"/>
    </xf>
    <xf numFmtId="0" fontId="1" fillId="0" borderId="0" xfId="0" applyFont="1"/>
    <xf numFmtId="0" fontId="1" fillId="2" borderId="0" xfId="0" applyFont="1" applyFill="1"/>
    <xf numFmtId="0" fontId="2" fillId="2" borderId="0" xfId="0" applyFont="1" applyFill="1" applyProtection="1">
      <protection locked="0"/>
    </xf>
    <xf numFmtId="0" fontId="3" fillId="2" borderId="0" xfId="0" applyFont="1" applyFill="1"/>
    <xf numFmtId="0" fontId="4" fillId="2" borderId="0" xfId="0" applyFont="1" applyFill="1" applyProtection="1">
      <protection locked="0"/>
    </xf>
    <xf numFmtId="0" fontId="8" fillId="0" borderId="1" xfId="0" applyFont="1" applyFill="1" applyBorder="1" applyAlignment="1" applyProtection="1">
      <alignment horizontal="center" vertical="center"/>
      <protection hidden="1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/>
    <xf numFmtId="0" fontId="0" fillId="0" borderId="0" xfId="0" applyFill="1"/>
    <xf numFmtId="14" fontId="12" fillId="2" borderId="2" xfId="0" applyNumberFormat="1" applyFont="1" applyFill="1" applyBorder="1" applyAlignment="1">
      <alignment vertical="justify"/>
    </xf>
    <xf numFmtId="165" fontId="16" fillId="0" borderId="1" xfId="0" applyNumberFormat="1" applyFont="1" applyBorder="1" applyAlignment="1" applyProtection="1">
      <alignment horizontal="center" vertical="center"/>
      <protection hidden="1"/>
    </xf>
    <xf numFmtId="168" fontId="16" fillId="0" borderId="1" xfId="0" applyNumberFormat="1" applyFont="1" applyBorder="1" applyAlignment="1" applyProtection="1">
      <alignment horizontal="center" vertical="center"/>
      <protection hidden="1"/>
    </xf>
    <xf numFmtId="1" fontId="16" fillId="0" borderId="1" xfId="0" applyNumberFormat="1" applyFont="1" applyBorder="1" applyAlignment="1" applyProtection="1">
      <alignment horizontal="center" vertical="center"/>
      <protection hidden="1"/>
    </xf>
    <xf numFmtId="0" fontId="14" fillId="0" borderId="0" xfId="2"/>
    <xf numFmtId="0" fontId="17" fillId="0" borderId="0" xfId="2" applyFont="1"/>
    <xf numFmtId="0" fontId="18" fillId="0" borderId="0" xfId="2" applyFont="1"/>
    <xf numFmtId="0" fontId="9" fillId="0" borderId="0" xfId="2" applyFont="1"/>
    <xf numFmtId="0" fontId="19" fillId="0" borderId="0" xfId="1" applyFont="1" applyAlignment="1" applyProtection="1"/>
    <xf numFmtId="0" fontId="7" fillId="2" borderId="0" xfId="0" applyFont="1" applyFill="1" applyProtection="1">
      <protection locked="0"/>
    </xf>
    <xf numFmtId="0" fontId="14" fillId="0" borderId="0" xfId="2" applyFill="1" applyProtection="1">
      <protection hidden="1"/>
    </xf>
    <xf numFmtId="0" fontId="11" fillId="0" borderId="3" xfId="2" applyFont="1" applyFill="1" applyBorder="1" applyProtection="1">
      <protection hidden="1"/>
    </xf>
    <xf numFmtId="0" fontId="11" fillId="0" borderId="4" xfId="2" applyFont="1" applyFill="1" applyBorder="1" applyProtection="1">
      <protection hidden="1"/>
    </xf>
    <xf numFmtId="0" fontId="11" fillId="0" borderId="5" xfId="2" applyFont="1" applyFill="1" applyBorder="1" applyProtection="1">
      <protection hidden="1"/>
    </xf>
    <xf numFmtId="167" fontId="11" fillId="0" borderId="6" xfId="2" applyNumberFormat="1" applyFont="1" applyFill="1" applyBorder="1" applyProtection="1">
      <protection hidden="1"/>
    </xf>
    <xf numFmtId="166" fontId="11" fillId="0" borderId="7" xfId="2" applyNumberFormat="1" applyFont="1" applyFill="1" applyBorder="1" applyProtection="1">
      <protection hidden="1"/>
    </xf>
    <xf numFmtId="166" fontId="11" fillId="0" borderId="8" xfId="2" applyNumberFormat="1" applyFont="1" applyFill="1" applyBorder="1" applyProtection="1">
      <protection hidden="1"/>
    </xf>
    <xf numFmtId="1" fontId="12" fillId="0" borderId="1" xfId="0" applyNumberFormat="1" applyFont="1" applyBorder="1" applyAlignment="1" applyProtection="1">
      <alignment horizontal="center" vertical="center"/>
      <protection hidden="1"/>
    </xf>
    <xf numFmtId="0" fontId="2" fillId="2" borderId="0" xfId="0" applyFont="1" applyFill="1" applyAlignment="1" applyProtection="1">
      <alignment horizontal="center"/>
      <protection locked="0"/>
    </xf>
    <xf numFmtId="0" fontId="21" fillId="2" borderId="0" xfId="0" applyFont="1" applyFill="1" applyAlignment="1" applyProtection="1">
      <alignment horizontal="center" vertical="center" wrapText="1"/>
      <protection hidden="1"/>
    </xf>
    <xf numFmtId="0" fontId="0" fillId="0" borderId="9" xfId="0" applyFill="1" applyBorder="1" applyProtection="1"/>
    <xf numFmtId="0" fontId="0" fillId="0" borderId="23" xfId="0" applyFill="1" applyBorder="1" applyAlignment="1" applyProtection="1">
      <alignment wrapText="1"/>
      <protection locked="0"/>
    </xf>
    <xf numFmtId="20" fontId="0" fillId="0" borderId="0" xfId="0" applyNumberFormat="1" applyFont="1" applyBorder="1" applyAlignment="1" applyProtection="1">
      <alignment horizontal="center" vertical="center" wrapText="1"/>
      <protection hidden="1"/>
    </xf>
    <xf numFmtId="0" fontId="8" fillId="0" borderId="24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/>
    <xf numFmtId="0" fontId="8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 applyProtection="1">
      <alignment wrapText="1"/>
      <protection locked="0"/>
    </xf>
    <xf numFmtId="0" fontId="1" fillId="0" borderId="0" xfId="0" applyFont="1" applyFill="1" applyBorder="1" applyAlignment="1" applyProtection="1">
      <alignment wrapText="1"/>
      <protection locked="0"/>
    </xf>
    <xf numFmtId="0" fontId="1" fillId="0" borderId="0" xfId="0" applyFont="1" applyFill="1" applyBorder="1"/>
    <xf numFmtId="0" fontId="1" fillId="0" borderId="0" xfId="0" applyFont="1" applyBorder="1"/>
    <xf numFmtId="0" fontId="8" fillId="0" borderId="23" xfId="0" applyFont="1" applyFill="1" applyBorder="1" applyAlignment="1" applyProtection="1">
      <alignment horizontal="center" vertical="center" wrapText="1"/>
      <protection locked="0"/>
    </xf>
    <xf numFmtId="0" fontId="12" fillId="0" borderId="23" xfId="0" applyFont="1" applyFill="1" applyBorder="1" applyAlignment="1" applyProtection="1">
      <alignment wrapText="1"/>
      <protection locked="0"/>
    </xf>
    <xf numFmtId="0" fontId="1" fillId="0" borderId="23" xfId="0" applyFont="1" applyFill="1" applyBorder="1" applyAlignment="1" applyProtection="1">
      <alignment wrapText="1"/>
      <protection locked="0"/>
    </xf>
    <xf numFmtId="0" fontId="1" fillId="2" borderId="26" xfId="0" applyFont="1" applyFill="1" applyBorder="1"/>
    <xf numFmtId="0" fontId="1" fillId="0" borderId="0" xfId="2" applyFont="1"/>
    <xf numFmtId="0" fontId="8" fillId="0" borderId="1" xfId="0" quotePrefix="1" applyFont="1" applyFill="1" applyBorder="1" applyAlignment="1" applyProtection="1">
      <alignment horizontal="center" vertical="center" wrapText="1"/>
      <protection locked="0"/>
    </xf>
    <xf numFmtId="0" fontId="0" fillId="6" borderId="25" xfId="0" applyFill="1" applyBorder="1" applyAlignment="1" applyProtection="1">
      <alignment wrapText="1"/>
      <protection locked="0"/>
    </xf>
    <xf numFmtId="0" fontId="0" fillId="6" borderId="24" xfId="0" applyFill="1" applyBorder="1" applyAlignment="1" applyProtection="1">
      <alignment wrapText="1"/>
      <protection locked="0"/>
    </xf>
    <xf numFmtId="0" fontId="0" fillId="6" borderId="31" xfId="0" applyFill="1" applyBorder="1" applyAlignment="1" applyProtection="1">
      <alignment wrapText="1"/>
      <protection locked="0"/>
    </xf>
    <xf numFmtId="0" fontId="0" fillId="6" borderId="34" xfId="0" applyFill="1" applyBorder="1" applyAlignment="1" applyProtection="1">
      <alignment wrapText="1"/>
      <protection locked="0"/>
    </xf>
    <xf numFmtId="169" fontId="27" fillId="6" borderId="32" xfId="0" applyNumberFormat="1" applyFont="1" applyFill="1" applyBorder="1" applyAlignment="1" applyProtection="1">
      <alignment vertical="center"/>
      <protection hidden="1"/>
    </xf>
    <xf numFmtId="169" fontId="27" fillId="6" borderId="27" xfId="0" applyNumberFormat="1" applyFont="1" applyFill="1" applyBorder="1" applyAlignment="1" applyProtection="1">
      <alignment vertical="center"/>
      <protection hidden="1"/>
    </xf>
    <xf numFmtId="0" fontId="0" fillId="6" borderId="28" xfId="0" applyFill="1" applyBorder="1" applyAlignment="1" applyProtection="1">
      <alignment wrapText="1"/>
      <protection locked="0"/>
    </xf>
    <xf numFmtId="0" fontId="0" fillId="6" borderId="23" xfId="0" applyFill="1" applyBorder="1" applyAlignment="1" applyProtection="1">
      <alignment wrapText="1"/>
      <protection locked="0"/>
    </xf>
    <xf numFmtId="0" fontId="0" fillId="6" borderId="17" xfId="0" applyFill="1" applyBorder="1" applyAlignment="1" applyProtection="1">
      <alignment wrapText="1"/>
      <protection locked="0"/>
    </xf>
    <xf numFmtId="0" fontId="0" fillId="6" borderId="1" xfId="0" applyFill="1" applyBorder="1" applyAlignment="1" applyProtection="1">
      <alignment wrapText="1"/>
      <protection locked="0"/>
    </xf>
    <xf numFmtId="0" fontId="1" fillId="6" borderId="1" xfId="0" applyFont="1" applyFill="1" applyBorder="1" applyAlignment="1" applyProtection="1">
      <alignment wrapText="1"/>
      <protection locked="0"/>
    </xf>
    <xf numFmtId="0" fontId="1" fillId="6" borderId="24" xfId="0" applyFont="1" applyFill="1" applyBorder="1" applyAlignment="1" applyProtection="1">
      <alignment wrapText="1"/>
      <protection locked="0"/>
    </xf>
    <xf numFmtId="20" fontId="26" fillId="6" borderId="23" xfId="0" applyNumberFormat="1" applyFont="1" applyFill="1" applyBorder="1" applyAlignment="1" applyProtection="1">
      <alignment horizontal="center" vertical="center" wrapText="1"/>
      <protection hidden="1"/>
    </xf>
    <xf numFmtId="170" fontId="7" fillId="2" borderId="0" xfId="0" applyNumberFormat="1" applyFont="1" applyFill="1" applyProtection="1">
      <protection locked="0"/>
    </xf>
    <xf numFmtId="170" fontId="24" fillId="0" borderId="20" xfId="0" applyNumberFormat="1" applyFont="1" applyBorder="1" applyAlignment="1" applyProtection="1">
      <alignment horizontal="center" vertical="center" wrapText="1"/>
      <protection hidden="1"/>
    </xf>
    <xf numFmtId="170" fontId="1" fillId="0" borderId="1" xfId="0" applyNumberFormat="1" applyFont="1" applyFill="1" applyBorder="1" applyAlignment="1" applyProtection="1">
      <alignment wrapText="1"/>
      <protection locked="0"/>
    </xf>
    <xf numFmtId="170" fontId="1" fillId="0" borderId="25" xfId="0" applyNumberFormat="1" applyFont="1" applyFill="1" applyBorder="1" applyAlignment="1" applyProtection="1">
      <alignment wrapText="1"/>
      <protection locked="0"/>
    </xf>
    <xf numFmtId="170" fontId="0" fillId="0" borderId="28" xfId="0" applyNumberFormat="1" applyFont="1" applyBorder="1" applyAlignment="1" applyProtection="1">
      <alignment horizontal="center" vertical="center" wrapText="1"/>
      <protection hidden="1"/>
    </xf>
    <xf numFmtId="170" fontId="0" fillId="0" borderId="25" xfId="0" applyNumberFormat="1" applyFont="1" applyBorder="1" applyAlignment="1" applyProtection="1">
      <alignment horizontal="center" vertical="center" wrapText="1"/>
      <protection hidden="1"/>
    </xf>
    <xf numFmtId="170" fontId="0" fillId="0" borderId="1" xfId="0" applyNumberFormat="1" applyFill="1" applyBorder="1" applyAlignment="1" applyProtection="1">
      <alignment wrapText="1"/>
      <protection locked="0"/>
    </xf>
    <xf numFmtId="170" fontId="6" fillId="0" borderId="1" xfId="0" applyNumberFormat="1" applyFont="1" applyFill="1" applyBorder="1" applyAlignment="1" applyProtection="1">
      <alignment vertical="top" wrapText="1"/>
      <protection locked="0"/>
    </xf>
    <xf numFmtId="170" fontId="1" fillId="0" borderId="0" xfId="0" applyNumberFormat="1" applyFont="1" applyFill="1"/>
    <xf numFmtId="170" fontId="1" fillId="0" borderId="0" xfId="0" applyNumberFormat="1" applyFont="1"/>
    <xf numFmtId="170" fontId="3" fillId="2" borderId="0" xfId="0" applyNumberFormat="1" applyFont="1" applyFill="1"/>
    <xf numFmtId="170" fontId="1" fillId="2" borderId="0" xfId="0" applyNumberFormat="1" applyFont="1" applyFill="1"/>
    <xf numFmtId="170" fontId="21" fillId="2" borderId="0" xfId="0" applyNumberFormat="1" applyFont="1" applyFill="1" applyAlignment="1" applyProtection="1">
      <alignment horizontal="center" vertical="center" wrapText="1"/>
      <protection hidden="1"/>
    </xf>
    <xf numFmtId="170" fontId="23" fillId="0" borderId="15" xfId="0" applyNumberFormat="1" applyFont="1" applyBorder="1" applyAlignment="1" applyProtection="1">
      <alignment horizontal="center" vertical="center"/>
      <protection hidden="1"/>
    </xf>
    <xf numFmtId="170" fontId="24" fillId="0" borderId="21" xfId="0" applyNumberFormat="1" applyFont="1" applyBorder="1" applyAlignment="1" applyProtection="1">
      <alignment horizontal="center" vertical="center" wrapText="1"/>
      <protection hidden="1"/>
    </xf>
    <xf numFmtId="170" fontId="24" fillId="0" borderId="22" xfId="0" applyNumberFormat="1" applyFont="1" applyBorder="1" applyAlignment="1" applyProtection="1">
      <alignment horizontal="center" vertical="center" wrapText="1"/>
      <protection hidden="1"/>
    </xf>
    <xf numFmtId="170" fontId="0" fillId="0" borderId="29" xfId="0" applyNumberFormat="1" applyFont="1" applyBorder="1" applyAlignment="1" applyProtection="1">
      <alignment horizontal="center" vertical="center" wrapText="1"/>
      <protection hidden="1"/>
    </xf>
    <xf numFmtId="170" fontId="0" fillId="0" borderId="23" xfId="0" applyNumberFormat="1" applyFont="1" applyBorder="1" applyAlignment="1" applyProtection="1">
      <alignment horizontal="center" vertical="center" wrapText="1"/>
      <protection hidden="1"/>
    </xf>
    <xf numFmtId="170" fontId="24" fillId="0" borderId="33" xfId="0" applyNumberFormat="1" applyFont="1" applyBorder="1" applyAlignment="1" applyProtection="1">
      <alignment horizontal="center" vertical="center" wrapText="1"/>
      <protection locked="0"/>
    </xf>
    <xf numFmtId="170" fontId="24" fillId="0" borderId="27" xfId="0" applyNumberFormat="1" applyFont="1" applyBorder="1" applyAlignment="1" applyProtection="1">
      <alignment horizontal="center" vertical="center" wrapText="1"/>
      <protection locked="0"/>
    </xf>
    <xf numFmtId="170" fontId="24" fillId="0" borderId="23" xfId="0" applyNumberFormat="1" applyFont="1" applyBorder="1" applyAlignment="1" applyProtection="1">
      <alignment horizontal="center" vertical="center" wrapText="1"/>
      <protection locked="0"/>
    </xf>
    <xf numFmtId="170" fontId="28" fillId="0" borderId="33" xfId="0" applyNumberFormat="1" applyFont="1" applyBorder="1" applyAlignment="1" applyProtection="1">
      <alignment horizontal="center" vertical="center" wrapText="1"/>
      <protection locked="0"/>
    </xf>
    <xf numFmtId="170" fontId="28" fillId="0" borderId="27" xfId="0" applyNumberFormat="1" applyFont="1" applyBorder="1" applyAlignment="1" applyProtection="1">
      <alignment horizontal="center" vertical="center" wrapText="1"/>
      <protection locked="0"/>
    </xf>
    <xf numFmtId="170" fontId="24" fillId="0" borderId="36" xfId="0" applyNumberFormat="1" applyFont="1" applyBorder="1" applyAlignment="1" applyProtection="1">
      <alignment horizontal="center" vertical="center" wrapText="1"/>
      <protection locked="0"/>
    </xf>
    <xf numFmtId="170" fontId="24" fillId="0" borderId="30" xfId="0" applyNumberFormat="1" applyFont="1" applyBorder="1" applyAlignment="1" applyProtection="1">
      <alignment horizontal="center" vertical="center" wrapText="1"/>
      <protection locked="0"/>
    </xf>
    <xf numFmtId="170" fontId="0" fillId="0" borderId="25" xfId="0" applyNumberFormat="1" applyFill="1" applyBorder="1" applyAlignment="1" applyProtection="1">
      <alignment wrapText="1"/>
      <protection locked="0"/>
    </xf>
    <xf numFmtId="170" fontId="0" fillId="0" borderId="24" xfId="0" applyNumberFormat="1" applyFill="1" applyBorder="1" applyAlignment="1" applyProtection="1">
      <alignment wrapText="1"/>
      <protection locked="0"/>
    </xf>
    <xf numFmtId="0" fontId="11" fillId="0" borderId="0" xfId="0" quotePrefix="1" applyFont="1" applyFill="1" applyBorder="1" applyAlignment="1" applyProtection="1">
      <alignment horizontal="left"/>
      <protection locked="0"/>
    </xf>
    <xf numFmtId="0" fontId="0" fillId="0" borderId="0" xfId="0" applyFill="1" applyBorder="1" applyAlignment="1" applyProtection="1">
      <protection locked="0"/>
    </xf>
    <xf numFmtId="170" fontId="0" fillId="0" borderId="0" xfId="0" applyNumberFormat="1" applyFont="1" applyBorder="1" applyAlignment="1" applyProtection="1">
      <alignment horizontal="center" vertical="center" wrapText="1"/>
      <protection hidden="1"/>
    </xf>
    <xf numFmtId="170" fontId="28" fillId="0" borderId="0" xfId="0" applyNumberFormat="1" applyFont="1" applyBorder="1" applyAlignment="1" applyProtection="1">
      <alignment horizontal="center" vertical="center" wrapText="1"/>
      <protection locked="0"/>
    </xf>
    <xf numFmtId="170" fontId="29" fillId="6" borderId="35" xfId="0" applyNumberFormat="1" applyFont="1" applyFill="1" applyBorder="1" applyAlignment="1"/>
    <xf numFmtId="169" fontId="22" fillId="2" borderId="0" xfId="0" applyNumberFormat="1" applyFont="1" applyFill="1"/>
    <xf numFmtId="169" fontId="27" fillId="6" borderId="23" xfId="0" applyNumberFormat="1" applyFont="1" applyFill="1" applyBorder="1" applyAlignment="1" applyProtection="1">
      <alignment vertical="center"/>
      <protection hidden="1"/>
    </xf>
    <xf numFmtId="169" fontId="27" fillId="0" borderId="0" xfId="0" applyNumberFormat="1" applyFont="1" applyFill="1" applyBorder="1" applyAlignment="1" applyProtection="1">
      <alignment vertical="center"/>
      <protection hidden="1"/>
    </xf>
    <xf numFmtId="170" fontId="29" fillId="0" borderId="0" xfId="0" applyNumberFormat="1" applyFont="1" applyFill="1" applyBorder="1" applyAlignment="1"/>
    <xf numFmtId="0" fontId="12" fillId="0" borderId="0" xfId="0" applyFont="1" applyFill="1" applyBorder="1" applyAlignment="1" applyProtection="1">
      <alignment wrapText="1"/>
      <protection locked="0"/>
    </xf>
    <xf numFmtId="0" fontId="1" fillId="0" borderId="23" xfId="0" applyFont="1" applyBorder="1"/>
    <xf numFmtId="170" fontId="1" fillId="0" borderId="24" xfId="0" applyNumberFormat="1" applyFont="1" applyFill="1" applyBorder="1" applyAlignment="1" applyProtection="1">
      <alignment wrapText="1"/>
      <protection locked="0"/>
    </xf>
    <xf numFmtId="0" fontId="0" fillId="6" borderId="26" xfId="0" applyFill="1" applyBorder="1" applyAlignment="1" applyProtection="1">
      <alignment wrapText="1"/>
      <protection locked="0"/>
    </xf>
    <xf numFmtId="0" fontId="0" fillId="6" borderId="37" xfId="0" applyFill="1" applyBorder="1" applyAlignment="1" applyProtection="1">
      <alignment wrapText="1"/>
      <protection locked="0"/>
    </xf>
    <xf numFmtId="0" fontId="0" fillId="0" borderId="26" xfId="0" applyFill="1" applyBorder="1" applyAlignment="1" applyProtection="1">
      <alignment wrapText="1"/>
      <protection locked="0"/>
    </xf>
    <xf numFmtId="0" fontId="1" fillId="6" borderId="27" xfId="0" applyFont="1" applyFill="1" applyBorder="1" applyAlignment="1" applyProtection="1">
      <alignment wrapText="1"/>
      <protection locked="0"/>
    </xf>
    <xf numFmtId="0" fontId="1" fillId="6" borderId="29" xfId="0" applyFont="1" applyFill="1" applyBorder="1" applyAlignment="1" applyProtection="1">
      <alignment wrapText="1"/>
      <protection locked="0"/>
    </xf>
    <xf numFmtId="0" fontId="1" fillId="0" borderId="27" xfId="0" applyFont="1" applyFill="1" applyBorder="1" applyAlignment="1" applyProtection="1">
      <alignment wrapText="1"/>
      <protection locked="0"/>
    </xf>
    <xf numFmtId="170" fontId="29" fillId="6" borderId="23" xfId="0" applyNumberFormat="1" applyFont="1" applyFill="1" applyBorder="1" applyAlignment="1"/>
    <xf numFmtId="0" fontId="8" fillId="0" borderId="27" xfId="0" quotePrefix="1" applyFont="1" applyFill="1" applyBorder="1" applyAlignment="1" applyProtection="1">
      <alignment horizontal="center" vertical="center" wrapText="1"/>
      <protection locked="0"/>
    </xf>
    <xf numFmtId="20" fontId="30" fillId="2" borderId="38" xfId="0" applyNumberFormat="1" applyFont="1" applyFill="1" applyBorder="1" applyAlignment="1">
      <alignment horizontal="center"/>
    </xf>
    <xf numFmtId="170" fontId="30" fillId="2" borderId="38" xfId="0" applyNumberFormat="1" applyFont="1" applyFill="1" applyBorder="1" applyAlignment="1">
      <alignment horizontal="center"/>
    </xf>
    <xf numFmtId="169" fontId="30" fillId="2" borderId="0" xfId="0" applyNumberFormat="1" applyFont="1" applyFill="1" applyAlignment="1">
      <alignment horizontal="center"/>
    </xf>
    <xf numFmtId="170" fontId="1" fillId="0" borderId="0" xfId="0" applyNumberFormat="1" applyFont="1" applyFill="1" applyBorder="1" applyAlignment="1" applyProtection="1">
      <alignment wrapText="1"/>
      <protection locked="0"/>
    </xf>
    <xf numFmtId="170" fontId="29" fillId="6" borderId="40" xfId="0" applyNumberFormat="1" applyFont="1" applyFill="1" applyBorder="1" applyAlignment="1"/>
    <xf numFmtId="0" fontId="32" fillId="7" borderId="0" xfId="0" applyFont="1" applyFill="1"/>
    <xf numFmtId="0" fontId="33" fillId="7" borderId="1" xfId="0" applyFont="1" applyFill="1" applyBorder="1" applyAlignment="1" applyProtection="1">
      <alignment wrapText="1"/>
      <protection locked="0"/>
    </xf>
    <xf numFmtId="169" fontId="35" fillId="7" borderId="32" xfId="0" applyNumberFormat="1" applyFont="1" applyFill="1" applyBorder="1" applyAlignment="1" applyProtection="1">
      <alignment vertical="center"/>
      <protection hidden="1"/>
    </xf>
    <xf numFmtId="0" fontId="33" fillId="7" borderId="25" xfId="0" applyFont="1" applyFill="1" applyBorder="1" applyAlignment="1" applyProtection="1">
      <alignment wrapText="1"/>
      <protection locked="0"/>
    </xf>
    <xf numFmtId="0" fontId="33" fillId="7" borderId="31" xfId="0" applyFont="1" applyFill="1" applyBorder="1" applyAlignment="1" applyProtection="1">
      <alignment wrapText="1"/>
      <protection locked="0"/>
    </xf>
    <xf numFmtId="0" fontId="33" fillId="7" borderId="26" xfId="0" applyFont="1" applyFill="1" applyBorder="1" applyAlignment="1" applyProtection="1">
      <alignment wrapText="1"/>
      <protection locked="0"/>
    </xf>
    <xf numFmtId="169" fontId="34" fillId="7" borderId="38" xfId="0" applyNumberFormat="1" applyFont="1" applyFill="1" applyBorder="1" applyAlignment="1" applyProtection="1">
      <alignment vertical="center"/>
      <protection hidden="1"/>
    </xf>
    <xf numFmtId="0" fontId="33" fillId="7" borderId="23" xfId="0" applyFont="1" applyFill="1" applyBorder="1" applyAlignment="1" applyProtection="1">
      <alignment wrapText="1"/>
      <protection locked="0"/>
    </xf>
    <xf numFmtId="169" fontId="34" fillId="7" borderId="32" xfId="0" applyNumberFormat="1" applyFont="1" applyFill="1" applyBorder="1" applyAlignment="1" applyProtection="1">
      <alignment vertical="center"/>
      <protection hidden="1"/>
    </xf>
    <xf numFmtId="0" fontId="32" fillId="7" borderId="1" xfId="0" applyFont="1" applyFill="1" applyBorder="1" applyAlignment="1" applyProtection="1">
      <alignment wrapText="1"/>
      <protection locked="0"/>
    </xf>
    <xf numFmtId="0" fontId="36" fillId="7" borderId="1" xfId="0" applyFont="1" applyFill="1" applyBorder="1" applyAlignment="1" applyProtection="1">
      <alignment horizontal="center" vertical="center" wrapText="1"/>
      <protection locked="0"/>
    </xf>
    <xf numFmtId="164" fontId="5" fillId="3" borderId="10" xfId="0" applyNumberFormat="1" applyFont="1" applyFill="1" applyBorder="1" applyAlignment="1" applyProtection="1">
      <alignment horizontal="center" vertical="center"/>
      <protection hidden="1"/>
    </xf>
    <xf numFmtId="164" fontId="5" fillId="3" borderId="11" xfId="0" applyNumberFormat="1" applyFont="1" applyFill="1" applyBorder="1" applyAlignment="1" applyProtection="1">
      <alignment horizontal="center" vertical="center"/>
      <protection hidden="1"/>
    </xf>
    <xf numFmtId="171" fontId="10" fillId="3" borderId="10" xfId="0" applyNumberFormat="1" applyFont="1" applyFill="1" applyBorder="1" applyAlignment="1" applyProtection="1">
      <alignment horizontal="center" vertical="center"/>
      <protection hidden="1"/>
    </xf>
    <xf numFmtId="171" fontId="10" fillId="3" borderId="11" xfId="0" applyNumberFormat="1" applyFont="1" applyFill="1" applyBorder="1" applyAlignment="1" applyProtection="1">
      <alignment horizontal="center" vertical="center"/>
      <protection hidden="1"/>
    </xf>
    <xf numFmtId="14" fontId="12" fillId="2" borderId="0" xfId="0" applyNumberFormat="1" applyFont="1" applyFill="1" applyAlignment="1">
      <alignment vertical="justify"/>
    </xf>
    <xf numFmtId="14" fontId="12" fillId="2" borderId="0" xfId="0" applyNumberFormat="1" applyFont="1" applyFill="1" applyBorder="1" applyAlignment="1">
      <alignment vertical="justify"/>
    </xf>
    <xf numFmtId="0" fontId="24" fillId="0" borderId="16" xfId="0" applyFont="1" applyBorder="1" applyAlignment="1" applyProtection="1">
      <alignment horizontal="center" vertical="center"/>
      <protection hidden="1"/>
    </xf>
    <xf numFmtId="0" fontId="24" fillId="0" borderId="17" xfId="0" applyFont="1" applyBorder="1" applyAlignment="1" applyProtection="1">
      <alignment horizontal="center" vertical="center"/>
      <protection hidden="1"/>
    </xf>
    <xf numFmtId="0" fontId="24" fillId="0" borderId="18" xfId="0" applyFont="1" applyBorder="1" applyAlignment="1" applyProtection="1">
      <alignment horizontal="center" vertical="center"/>
      <protection hidden="1"/>
    </xf>
    <xf numFmtId="170" fontId="25" fillId="0" borderId="19" xfId="0" applyNumberFormat="1" applyFont="1" applyBorder="1" applyAlignment="1" applyProtection="1">
      <alignment horizontal="center" vertical="center" wrapText="1"/>
      <protection hidden="1"/>
    </xf>
    <xf numFmtId="170" fontId="25" fillId="0" borderId="17" xfId="0" applyNumberFormat="1" applyFont="1" applyBorder="1" applyAlignment="1" applyProtection="1">
      <alignment horizontal="center" vertical="center" wrapText="1"/>
      <protection hidden="1"/>
    </xf>
    <xf numFmtId="170" fontId="25" fillId="0" borderId="18" xfId="0" applyNumberFormat="1" applyFont="1" applyBorder="1" applyAlignment="1" applyProtection="1">
      <alignment horizontal="center" vertical="center" wrapText="1"/>
      <protection hidden="1"/>
    </xf>
    <xf numFmtId="164" fontId="5" fillId="3" borderId="39" xfId="0" applyNumberFormat="1" applyFont="1" applyFill="1" applyBorder="1" applyAlignment="1" applyProtection="1">
      <alignment horizontal="center" vertical="center"/>
      <protection hidden="1"/>
    </xf>
    <xf numFmtId="14" fontId="12" fillId="2" borderId="0" xfId="0" applyNumberFormat="1" applyFont="1" applyFill="1" applyAlignment="1">
      <alignment horizontal="center" vertical="justify"/>
    </xf>
    <xf numFmtId="14" fontId="12" fillId="2" borderId="0" xfId="0" applyNumberFormat="1" applyFont="1" applyFill="1" applyBorder="1" applyAlignment="1">
      <alignment horizontal="center" vertical="justify"/>
    </xf>
    <xf numFmtId="0" fontId="15" fillId="4" borderId="12" xfId="2" applyFont="1" applyFill="1" applyBorder="1" applyAlignment="1" applyProtection="1">
      <alignment horizontal="center" vertical="center"/>
      <protection hidden="1"/>
    </xf>
    <xf numFmtId="0" fontId="15" fillId="4" borderId="13" xfId="2" applyFont="1" applyFill="1" applyBorder="1" applyAlignment="1" applyProtection="1">
      <alignment horizontal="center" vertical="center"/>
      <protection hidden="1"/>
    </xf>
    <xf numFmtId="0" fontId="20" fillId="5" borderId="14" xfId="2" applyFont="1" applyFill="1" applyBorder="1" applyAlignment="1" applyProtection="1">
      <alignment horizontal="center" wrapText="1"/>
      <protection hidden="1"/>
    </xf>
    <xf numFmtId="0" fontId="20" fillId="5" borderId="0" xfId="2" applyFont="1" applyFill="1" applyBorder="1" applyAlignment="1" applyProtection="1">
      <alignment horizontal="center" wrapText="1"/>
      <protection hidden="1"/>
    </xf>
  </cellXfs>
  <cellStyles count="3">
    <cellStyle name="Lien hypertexte" xfId="1" builtinId="8"/>
    <cellStyle name="Normal" xfId="0" builtinId="0"/>
    <cellStyle name="Normal_Planninganhoraire" xfId="2"/>
  </cellStyles>
  <dxfs count="362"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24994659260841701"/>
      </font>
    </dxf>
    <dxf>
      <font>
        <color theme="0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color theme="0" tint="-0.14996795556505021"/>
      </font>
    </dxf>
    <dxf>
      <font>
        <color theme="0"/>
      </font>
    </dxf>
    <dxf>
      <font>
        <color theme="0" tint="-0.24994659260841701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color theme="0" tint="-0.14996795556505021"/>
      </font>
    </dxf>
    <dxf>
      <font>
        <color theme="0"/>
      </font>
    </dxf>
    <dxf>
      <fill>
        <patternFill>
          <bgColor indexed="9"/>
        </patternFill>
      </fill>
      <border>
        <left style="dotted">
          <color indexed="64"/>
        </left>
        <right style="dotted">
          <color indexed="64"/>
        </right>
        <top/>
        <bottom style="dotted">
          <color indexed="64"/>
        </bottom>
      </border>
    </dxf>
    <dxf>
      <font>
        <b/>
        <i val="0"/>
        <condense val="0"/>
        <extend val="0"/>
      </font>
      <fill>
        <patternFill>
          <bgColor indexed="26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26"/>
        </patternFill>
      </fill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/>
      </font>
    </dxf>
    <dxf>
      <font>
        <color theme="0" tint="-0.24994659260841701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color theme="0" tint="-0.14996795556505021"/>
      </font>
    </dxf>
    <dxf>
      <font>
        <color theme="0"/>
      </font>
    </dxf>
    <dxf>
      <fill>
        <patternFill>
          <bgColor indexed="9"/>
        </patternFill>
      </fill>
      <border>
        <left style="dotted">
          <color indexed="64"/>
        </left>
        <right style="dotted">
          <color indexed="64"/>
        </right>
        <top/>
        <bottom style="dotted">
          <color indexed="64"/>
        </bottom>
      </border>
    </dxf>
    <dxf>
      <font>
        <color theme="0" tint="-0.24994659260841701"/>
      </font>
    </dxf>
    <dxf>
      <font>
        <color theme="0"/>
      </font>
    </dxf>
    <dxf>
      <font>
        <b/>
        <i val="0"/>
        <condense val="0"/>
        <extend val="0"/>
      </font>
      <fill>
        <patternFill>
          <bgColor indexed="26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26"/>
        </patternFill>
      </fill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24994659260841701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color theme="0" tint="-0.14996795556505021"/>
      </font>
    </dxf>
    <dxf>
      <font>
        <color theme="0"/>
      </font>
    </dxf>
    <dxf>
      <fill>
        <patternFill>
          <bgColor indexed="9"/>
        </patternFill>
      </fill>
      <border>
        <left style="dotted">
          <color indexed="64"/>
        </left>
        <right style="dotted">
          <color indexed="64"/>
        </right>
        <top/>
        <bottom style="dotted">
          <color indexed="64"/>
        </bottom>
      </border>
    </dxf>
    <dxf>
      <font>
        <color theme="0" tint="-0.24994659260841701"/>
      </font>
    </dxf>
    <dxf>
      <font>
        <color theme="0"/>
      </font>
    </dxf>
    <dxf>
      <font>
        <color theme="0" tint="-0.24994659260841701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color theme="0" tint="-0.14996795556505021"/>
      </font>
    </dxf>
    <dxf>
      <font>
        <color theme="0"/>
      </font>
    </dxf>
    <dxf>
      <font>
        <b/>
        <i val="0"/>
        <condense val="0"/>
        <extend val="0"/>
      </font>
      <fill>
        <patternFill>
          <bgColor indexed="26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26"/>
        </patternFill>
      </fill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color theme="0" tint="-0.14996795556505021"/>
      </font>
    </dxf>
    <dxf>
      <font>
        <color theme="0" tint="-0.24994659260841701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color theme="0" tint="-0.14996795556505021"/>
      </font>
    </dxf>
    <dxf>
      <font>
        <color theme="0"/>
      </font>
    </dxf>
    <dxf>
      <fill>
        <patternFill>
          <bgColor indexed="9"/>
        </patternFill>
      </fill>
      <border>
        <left style="dotted">
          <color indexed="64"/>
        </left>
        <right style="dotted">
          <color indexed="64"/>
        </right>
        <top/>
        <bottom style="dotted">
          <color indexed="64"/>
        </bottom>
      </border>
    </dxf>
    <dxf>
      <font>
        <color theme="0" tint="-0.24994659260841701"/>
      </font>
    </dxf>
    <dxf>
      <font>
        <color theme="0"/>
      </font>
    </dxf>
    <dxf>
      <font>
        <color theme="0" tint="-0.24994659260841701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ndense val="0"/>
        <extend val="0"/>
      </font>
      <fill>
        <patternFill>
          <bgColor indexed="26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26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color theme="0" tint="-0.24994659260841701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24994659260841701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color theme="0" tint="-0.14996795556505021"/>
      </font>
    </dxf>
    <dxf>
      <font>
        <color theme="0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color theme="0" tint="-0.24994659260841701"/>
      </font>
    </dxf>
    <dxf>
      <font>
        <color theme="0"/>
      </font>
    </dxf>
    <dxf>
      <font>
        <b/>
        <i val="0"/>
        <condense val="0"/>
        <extend val="0"/>
      </font>
      <fill>
        <patternFill>
          <bgColor indexed="26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26"/>
        </patternFill>
      </fill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24994659260841701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color theme="0" tint="-0.14996795556505021"/>
      </font>
    </dxf>
    <dxf>
      <font>
        <color theme="0"/>
      </font>
    </dxf>
    <dxf>
      <fill>
        <patternFill>
          <bgColor indexed="9"/>
        </patternFill>
      </fill>
      <border>
        <left style="dotted">
          <color indexed="64"/>
        </left>
        <right style="dotted">
          <color indexed="64"/>
        </right>
        <top/>
        <bottom style="dotted">
          <color indexed="64"/>
        </bottom>
      </border>
    </dxf>
    <dxf>
      <font>
        <color theme="0" tint="-0.24994659260841701"/>
      </font>
    </dxf>
    <dxf>
      <font>
        <color theme="0"/>
      </font>
    </dxf>
    <dxf>
      <font>
        <color theme="0" tint="-0.24994659260841701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color theme="0" tint="-0.14996795556505021"/>
      </font>
    </dxf>
    <dxf>
      <font>
        <color theme="0"/>
      </font>
    </dxf>
    <dxf>
      <font>
        <b/>
        <i val="0"/>
        <condense val="0"/>
        <extend val="0"/>
      </font>
      <fill>
        <patternFill>
          <bgColor indexed="26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26"/>
        </patternFill>
      </fill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color theme="0" tint="-0.14996795556505021"/>
      </font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color theme="0" tint="-0.14996795556505021"/>
      </font>
    </dxf>
    <dxf>
      <font>
        <color theme="0"/>
      </font>
    </dxf>
    <dxf>
      <font>
        <color theme="0" tint="-0.24994659260841701"/>
      </font>
    </dxf>
    <dxf>
      <font>
        <color theme="0"/>
      </font>
    </dxf>
    <dxf>
      <font>
        <b/>
        <i val="0"/>
        <condense val="0"/>
        <extend val="0"/>
      </font>
      <fill>
        <patternFill>
          <bgColor indexed="26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26"/>
        </patternFill>
      </fill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24994659260841701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color theme="0" tint="-0.14996795556505021"/>
      </font>
    </dxf>
    <dxf>
      <font>
        <color theme="0"/>
      </font>
    </dxf>
    <dxf>
      <fill>
        <patternFill>
          <bgColor indexed="9"/>
        </patternFill>
      </fill>
      <border>
        <left style="dotted">
          <color indexed="64"/>
        </left>
        <right style="dotted">
          <color indexed="64"/>
        </right>
        <top/>
        <bottom style="dotted">
          <color indexed="64"/>
        </bottom>
      </border>
    </dxf>
    <dxf>
      <font>
        <b/>
        <i val="0"/>
        <condense val="0"/>
        <extend val="0"/>
      </font>
      <fill>
        <patternFill>
          <bgColor indexed="26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26"/>
        </patternFill>
      </fill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24994659260841701"/>
      </font>
    </dxf>
    <dxf>
      <font>
        <color theme="0"/>
      </font>
    </dxf>
    <dxf>
      <font>
        <color theme="0" tint="-0.24994659260841701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color theme="0" tint="-0.14996795556505021"/>
      </font>
    </dxf>
    <dxf>
      <font>
        <color theme="0"/>
      </font>
    </dxf>
    <dxf>
      <fill>
        <patternFill>
          <bgColor indexed="9"/>
        </patternFill>
      </fill>
      <border>
        <left style="dotted">
          <color indexed="64"/>
        </left>
        <right style="dotted">
          <color indexed="64"/>
        </right>
        <top/>
        <bottom style="dotted">
          <color indexed="64"/>
        </bottom>
      </border>
    </dxf>
    <dxf>
      <font>
        <b/>
        <i val="0"/>
        <condense val="0"/>
        <extend val="0"/>
      </font>
      <fill>
        <patternFill>
          <bgColor indexed="26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26"/>
        </patternFill>
      </fill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24994659260841701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color theme="0" tint="-0.14996795556505021"/>
      </font>
    </dxf>
    <dxf>
      <font>
        <color theme="0"/>
      </font>
    </dxf>
    <dxf>
      <fill>
        <patternFill>
          <bgColor indexed="9"/>
        </patternFill>
      </fill>
      <border>
        <left style="dotted">
          <color indexed="64"/>
        </left>
        <right style="dotted">
          <color indexed="64"/>
        </right>
        <top/>
        <bottom style="dotted">
          <color indexed="64"/>
        </bottom>
      </border>
    </dxf>
    <dxf>
      <font>
        <color theme="0" tint="-0.24994659260841701"/>
      </font>
    </dxf>
    <dxf>
      <font>
        <color theme="0"/>
      </font>
    </dxf>
    <dxf>
      <font>
        <b/>
        <i val="0"/>
        <condense val="0"/>
        <extend val="0"/>
      </font>
      <fill>
        <patternFill>
          <bgColor indexed="26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26"/>
        </patternFill>
      </fill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color theme="0" tint="-0.14996795556505021"/>
      </font>
    </dxf>
    <dxf>
      <font>
        <color theme="0" tint="-0.24994659260841701"/>
      </font>
    </dxf>
    <dxf>
      <font>
        <color theme="0" tint="-0.24994659260841701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color theme="0" tint="-0.14996795556505021"/>
      </font>
    </dxf>
    <dxf>
      <font>
        <color theme="0"/>
      </font>
    </dxf>
    <dxf>
      <font>
        <color theme="0" tint="-0.24994659260841701"/>
      </font>
    </dxf>
    <dxf>
      <font>
        <color theme="0"/>
      </font>
    </dxf>
    <dxf>
      <font>
        <b/>
        <i val="0"/>
        <condense val="0"/>
        <extend val="0"/>
      </font>
      <fill>
        <patternFill>
          <bgColor indexed="26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26"/>
        </patternFill>
      </fill>
    </dxf>
    <dxf>
      <font>
        <color theme="0" tint="-0.14996795556505021"/>
      </font>
    </dxf>
    <dxf>
      <font>
        <color theme="0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/>
      </font>
    </dxf>
    <dxf>
      <font>
        <color theme="0" tint="-0.24994659260841701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b/>
        <i val="0"/>
        <color rgb="FF007434"/>
      </font>
    </dxf>
    <dxf>
      <font>
        <b/>
        <i val="0"/>
        <color rgb="FFFF0000"/>
      </font>
    </dxf>
    <dxf>
      <font>
        <color rgb="FF00B050"/>
      </font>
    </dxf>
    <dxf>
      <font>
        <color theme="0" tint="-0.14996795556505021"/>
      </font>
    </dxf>
    <dxf>
      <font>
        <color theme="0"/>
      </font>
    </dxf>
    <dxf>
      <fill>
        <patternFill>
          <bgColor indexed="9"/>
        </patternFill>
      </fill>
      <border>
        <left style="dotted">
          <color indexed="64"/>
        </left>
        <right style="dotted">
          <color indexed="64"/>
        </right>
        <top/>
        <bottom style="dotted">
          <color indexed="64"/>
        </bottom>
      </border>
    </dxf>
    <dxf>
      <font>
        <color theme="0" tint="-0.24994659260841701"/>
      </font>
    </dxf>
    <dxf>
      <font>
        <color theme="0"/>
      </font>
    </dxf>
    <dxf>
      <font>
        <color theme="0" tint="-0.24994659260841701"/>
      </font>
    </dxf>
    <dxf>
      <font>
        <b/>
        <i val="0"/>
        <condense val="0"/>
        <extend val="0"/>
      </font>
      <fill>
        <patternFill>
          <bgColor indexed="26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26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26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FCFC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Scroll" dx="16" fmlaLink="$E$1" horiz="1" max="2100" min="2006" page="10" val="2015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200025</xdr:colOff>
          <xdr:row>1</xdr:row>
          <xdr:rowOff>171450</xdr:rowOff>
        </xdr:from>
        <xdr:to>
          <xdr:col>1</xdr:col>
          <xdr:colOff>238125</xdr:colOff>
          <xdr:row>1</xdr:row>
          <xdr:rowOff>333375</xdr:rowOff>
        </xdr:to>
        <xdr:sp macro="" textlink="">
          <xdr:nvSpPr>
            <xdr:cNvPr id="1025" name="ScrollYea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10</xdr:col>
      <xdr:colOff>381000</xdr:colOff>
      <xdr:row>1</xdr:row>
      <xdr:rowOff>38100</xdr:rowOff>
    </xdr:from>
    <xdr:to>
      <xdr:col>11</xdr:col>
      <xdr:colOff>361950</xdr:colOff>
      <xdr:row>3</xdr:row>
      <xdr:rowOff>0</xdr:rowOff>
    </xdr:to>
    <xdr:sp macro="[0]!Ouvrir_Aide" textlink="">
      <xdr:nvSpPr>
        <xdr:cNvPr id="3" name="Cœur 2"/>
        <xdr:cNvSpPr/>
      </xdr:nvSpPr>
      <xdr:spPr>
        <a:xfrm>
          <a:off x="9610725" y="38100"/>
          <a:ext cx="1057275" cy="619125"/>
        </a:xfrm>
        <a:prstGeom prst="hear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 b="1">
              <a:solidFill>
                <a:srgbClr val="FFFF00"/>
              </a:solidFill>
            </a:rPr>
            <a:t>?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342900</xdr:colOff>
      <xdr:row>1</xdr:row>
      <xdr:rowOff>57150</xdr:rowOff>
    </xdr:from>
    <xdr:to>
      <xdr:col>11</xdr:col>
      <xdr:colOff>323850</xdr:colOff>
      <xdr:row>3</xdr:row>
      <xdr:rowOff>0</xdr:rowOff>
    </xdr:to>
    <xdr:sp macro="[0]!Ouvrir_Aide" textlink="">
      <xdr:nvSpPr>
        <xdr:cNvPr id="2" name="Cœur 1"/>
        <xdr:cNvSpPr/>
      </xdr:nvSpPr>
      <xdr:spPr>
        <a:xfrm>
          <a:off x="9505950" y="57150"/>
          <a:ext cx="1057275" cy="571500"/>
        </a:xfrm>
        <a:prstGeom prst="hear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 b="1">
              <a:solidFill>
                <a:srgbClr val="FFFF00"/>
              </a:solidFill>
            </a:rPr>
            <a:t>?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342900</xdr:colOff>
      <xdr:row>1</xdr:row>
      <xdr:rowOff>85725</xdr:rowOff>
    </xdr:from>
    <xdr:to>
      <xdr:col>11</xdr:col>
      <xdr:colOff>323850</xdr:colOff>
      <xdr:row>3</xdr:row>
      <xdr:rowOff>0</xdr:rowOff>
    </xdr:to>
    <xdr:sp macro="[0]!Ouvrir_Aide" textlink="">
      <xdr:nvSpPr>
        <xdr:cNvPr id="2" name="Cœur 1"/>
        <xdr:cNvSpPr/>
      </xdr:nvSpPr>
      <xdr:spPr>
        <a:xfrm>
          <a:off x="9505950" y="85725"/>
          <a:ext cx="1057275" cy="581025"/>
        </a:xfrm>
        <a:prstGeom prst="hear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 b="1">
              <a:solidFill>
                <a:srgbClr val="FFFF00"/>
              </a:solidFill>
            </a:rPr>
            <a:t>?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342900</xdr:colOff>
      <xdr:row>1</xdr:row>
      <xdr:rowOff>47625</xdr:rowOff>
    </xdr:from>
    <xdr:to>
      <xdr:col>11</xdr:col>
      <xdr:colOff>323850</xdr:colOff>
      <xdr:row>3</xdr:row>
      <xdr:rowOff>0</xdr:rowOff>
    </xdr:to>
    <xdr:sp macro="[0]!Ouvrir_Aide" textlink="">
      <xdr:nvSpPr>
        <xdr:cNvPr id="2" name="Cœur 1"/>
        <xdr:cNvSpPr/>
      </xdr:nvSpPr>
      <xdr:spPr>
        <a:xfrm>
          <a:off x="9505950" y="47625"/>
          <a:ext cx="1057275" cy="581025"/>
        </a:xfrm>
        <a:prstGeom prst="hear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 b="1">
              <a:solidFill>
                <a:srgbClr val="FFFF00"/>
              </a:solidFill>
            </a:rPr>
            <a:t>?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342900</xdr:colOff>
      <xdr:row>1</xdr:row>
      <xdr:rowOff>76201</xdr:rowOff>
    </xdr:from>
    <xdr:to>
      <xdr:col>11</xdr:col>
      <xdr:colOff>323850</xdr:colOff>
      <xdr:row>3</xdr:row>
      <xdr:rowOff>1</xdr:rowOff>
    </xdr:to>
    <xdr:sp macro="[0]!Ouvrir_Aide" textlink="">
      <xdr:nvSpPr>
        <xdr:cNvPr id="2" name="Cœur 1"/>
        <xdr:cNvSpPr/>
      </xdr:nvSpPr>
      <xdr:spPr>
        <a:xfrm>
          <a:off x="9505950" y="76201"/>
          <a:ext cx="1057275" cy="704850"/>
        </a:xfrm>
        <a:prstGeom prst="hear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 b="1">
              <a:solidFill>
                <a:srgbClr val="FFFF00"/>
              </a:solidFill>
            </a:rPr>
            <a:t>?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342900</xdr:colOff>
      <xdr:row>1</xdr:row>
      <xdr:rowOff>38100</xdr:rowOff>
    </xdr:from>
    <xdr:to>
      <xdr:col>11</xdr:col>
      <xdr:colOff>323850</xdr:colOff>
      <xdr:row>3</xdr:row>
      <xdr:rowOff>0</xdr:rowOff>
    </xdr:to>
    <xdr:sp macro="[0]!Ouvrir_Aide" textlink="">
      <xdr:nvSpPr>
        <xdr:cNvPr id="2" name="Cœur 1"/>
        <xdr:cNvSpPr/>
      </xdr:nvSpPr>
      <xdr:spPr>
        <a:xfrm>
          <a:off x="9505950" y="38100"/>
          <a:ext cx="1057275" cy="571500"/>
        </a:xfrm>
        <a:prstGeom prst="hear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 b="1">
              <a:solidFill>
                <a:srgbClr val="FFFF00"/>
              </a:solidFill>
            </a:rPr>
            <a:t>?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342900</xdr:colOff>
      <xdr:row>1</xdr:row>
      <xdr:rowOff>47626</xdr:rowOff>
    </xdr:from>
    <xdr:to>
      <xdr:col>11</xdr:col>
      <xdr:colOff>323850</xdr:colOff>
      <xdr:row>3</xdr:row>
      <xdr:rowOff>1</xdr:rowOff>
    </xdr:to>
    <xdr:sp macro="[0]!Ouvrir_Aide" textlink="">
      <xdr:nvSpPr>
        <xdr:cNvPr id="2" name="Cœur 1"/>
        <xdr:cNvSpPr/>
      </xdr:nvSpPr>
      <xdr:spPr>
        <a:xfrm>
          <a:off x="9505950" y="47626"/>
          <a:ext cx="1057275" cy="571500"/>
        </a:xfrm>
        <a:prstGeom prst="hear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 b="1">
              <a:solidFill>
                <a:srgbClr val="FFFF00"/>
              </a:solidFill>
            </a:rPr>
            <a:t>?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342900</xdr:colOff>
      <xdr:row>1</xdr:row>
      <xdr:rowOff>47626</xdr:rowOff>
    </xdr:from>
    <xdr:to>
      <xdr:col>11</xdr:col>
      <xdr:colOff>323850</xdr:colOff>
      <xdr:row>3</xdr:row>
      <xdr:rowOff>1</xdr:rowOff>
    </xdr:to>
    <xdr:sp macro="[0]!Ouvrir_Aide" textlink="">
      <xdr:nvSpPr>
        <xdr:cNvPr id="2" name="Cœur 1"/>
        <xdr:cNvSpPr/>
      </xdr:nvSpPr>
      <xdr:spPr>
        <a:xfrm>
          <a:off x="9505950" y="47626"/>
          <a:ext cx="1057275" cy="571500"/>
        </a:xfrm>
        <a:prstGeom prst="hear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 b="1">
              <a:solidFill>
                <a:srgbClr val="FFFF00"/>
              </a:solidFill>
            </a:rPr>
            <a:t>?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342900</xdr:colOff>
      <xdr:row>1</xdr:row>
      <xdr:rowOff>28575</xdr:rowOff>
    </xdr:from>
    <xdr:to>
      <xdr:col>11</xdr:col>
      <xdr:colOff>323850</xdr:colOff>
      <xdr:row>3</xdr:row>
      <xdr:rowOff>0</xdr:rowOff>
    </xdr:to>
    <xdr:sp macro="[0]!Ouvrir_Aide" textlink="">
      <xdr:nvSpPr>
        <xdr:cNvPr id="2" name="Cœur 1"/>
        <xdr:cNvSpPr/>
      </xdr:nvSpPr>
      <xdr:spPr>
        <a:xfrm>
          <a:off x="9505950" y="28575"/>
          <a:ext cx="1057275" cy="581025"/>
        </a:xfrm>
        <a:prstGeom prst="hear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 b="1">
              <a:solidFill>
                <a:srgbClr val="FFFF00"/>
              </a:solidFill>
            </a:rPr>
            <a:t>?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342900</xdr:colOff>
      <xdr:row>1</xdr:row>
      <xdr:rowOff>19050</xdr:rowOff>
    </xdr:from>
    <xdr:to>
      <xdr:col>11</xdr:col>
      <xdr:colOff>323850</xdr:colOff>
      <xdr:row>3</xdr:row>
      <xdr:rowOff>0</xdr:rowOff>
    </xdr:to>
    <xdr:sp macro="[0]!Ouvrir_Aide" textlink="">
      <xdr:nvSpPr>
        <xdr:cNvPr id="2" name="Cœur 1"/>
        <xdr:cNvSpPr/>
      </xdr:nvSpPr>
      <xdr:spPr>
        <a:xfrm>
          <a:off x="9505950" y="19050"/>
          <a:ext cx="1057275" cy="590550"/>
        </a:xfrm>
        <a:prstGeom prst="hear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 b="1">
              <a:solidFill>
                <a:srgbClr val="FFFF00"/>
              </a:solidFill>
            </a:rPr>
            <a:t>?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342900</xdr:colOff>
      <xdr:row>1</xdr:row>
      <xdr:rowOff>19050</xdr:rowOff>
    </xdr:from>
    <xdr:to>
      <xdr:col>11</xdr:col>
      <xdr:colOff>323850</xdr:colOff>
      <xdr:row>3</xdr:row>
      <xdr:rowOff>0</xdr:rowOff>
    </xdr:to>
    <xdr:sp macro="[0]!Ouvrir_Aide" textlink="">
      <xdr:nvSpPr>
        <xdr:cNvPr id="2" name="Cœur 1"/>
        <xdr:cNvSpPr/>
      </xdr:nvSpPr>
      <xdr:spPr>
        <a:xfrm>
          <a:off x="9505950" y="19050"/>
          <a:ext cx="1057275" cy="600075"/>
        </a:xfrm>
        <a:prstGeom prst="hear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 b="1">
              <a:solidFill>
                <a:srgbClr val="FFFF00"/>
              </a:solidFill>
            </a:rPr>
            <a:t>?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342900</xdr:colOff>
      <xdr:row>1</xdr:row>
      <xdr:rowOff>28576</xdr:rowOff>
    </xdr:from>
    <xdr:to>
      <xdr:col>11</xdr:col>
      <xdr:colOff>323850</xdr:colOff>
      <xdr:row>3</xdr:row>
      <xdr:rowOff>1</xdr:rowOff>
    </xdr:to>
    <xdr:sp macro="[0]!Ouvrir_Aide" textlink="">
      <xdr:nvSpPr>
        <xdr:cNvPr id="2" name="Cœur 1"/>
        <xdr:cNvSpPr/>
      </xdr:nvSpPr>
      <xdr:spPr>
        <a:xfrm>
          <a:off x="9505950" y="28576"/>
          <a:ext cx="1057275" cy="590550"/>
        </a:xfrm>
        <a:prstGeom prst="hear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 b="1">
              <a:solidFill>
                <a:srgbClr val="FFFF00"/>
              </a:solidFill>
            </a:rPr>
            <a:t>?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excel.1.free.fr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2:N26"/>
  <sheetViews>
    <sheetView showGridLines="0" workbookViewId="0">
      <selection activeCell="G22" sqref="G22"/>
    </sheetView>
  </sheetViews>
  <sheetFormatPr baseColWidth="10" defaultColWidth="10.375" defaultRowHeight="12.75" x14ac:dyDescent="0.2"/>
  <cols>
    <col min="1" max="1" width="3.625" style="15" customWidth="1"/>
    <col min="2" max="8" width="13.25" style="15" customWidth="1"/>
    <col min="9" max="16384" width="10.375" style="15"/>
  </cols>
  <sheetData>
    <row r="2" spans="3:14" ht="13.5" customHeight="1" x14ac:dyDescent="0.2">
      <c r="I2" s="45" t="s">
        <v>51</v>
      </c>
    </row>
    <row r="3" spans="3:14" ht="13.5" customHeight="1" x14ac:dyDescent="0.2">
      <c r="I3" s="33">
        <v>0.34375</v>
      </c>
    </row>
    <row r="4" spans="3:14" ht="13.5" customHeight="1" x14ac:dyDescent="0.2">
      <c r="I4" s="33">
        <v>0.61458333333333337</v>
      </c>
    </row>
    <row r="5" spans="3:14" ht="13.5" customHeight="1" x14ac:dyDescent="0.25">
      <c r="C5" s="16" t="s">
        <v>31</v>
      </c>
      <c r="I5" s="33">
        <v>2.0833333333333332E-2</v>
      </c>
    </row>
    <row r="6" spans="3:14" ht="13.5" customHeight="1" x14ac:dyDescent="0.2">
      <c r="C6" s="17"/>
      <c r="D6" s="18"/>
      <c r="E6" s="18"/>
      <c r="F6" s="18"/>
      <c r="G6" s="18"/>
      <c r="H6" s="18"/>
      <c r="I6" s="33">
        <v>0.77083333333333337</v>
      </c>
    </row>
    <row r="7" spans="3:14" ht="13.5" customHeight="1" x14ac:dyDescent="0.2">
      <c r="C7" s="18"/>
      <c r="D7" s="18"/>
      <c r="E7" s="18"/>
      <c r="F7" s="18"/>
      <c r="G7" s="18"/>
      <c r="H7" s="18"/>
      <c r="I7" s="33">
        <v>0.91666666666666663</v>
      </c>
    </row>
    <row r="8" spans="3:14" ht="13.5" customHeight="1" x14ac:dyDescent="0.2">
      <c r="C8" s="18" t="s">
        <v>32</v>
      </c>
      <c r="D8" s="18"/>
      <c r="E8" s="18"/>
      <c r="F8" s="18"/>
      <c r="G8" s="18"/>
      <c r="H8" s="18"/>
      <c r="I8" s="33"/>
    </row>
    <row r="9" spans="3:14" ht="13.5" customHeight="1" x14ac:dyDescent="0.2">
      <c r="C9" s="18" t="s">
        <v>33</v>
      </c>
      <c r="D9" s="18"/>
      <c r="E9" s="18"/>
      <c r="F9" s="18"/>
      <c r="G9" s="18"/>
      <c r="H9" s="18"/>
    </row>
    <row r="10" spans="3:14" ht="13.5" customHeight="1" x14ac:dyDescent="0.2">
      <c r="C10" s="18" t="s">
        <v>34</v>
      </c>
      <c r="D10" s="18"/>
      <c r="E10" s="18"/>
      <c r="F10" s="18"/>
      <c r="G10" s="18"/>
      <c r="H10" s="18"/>
    </row>
    <row r="11" spans="3:14" ht="13.5" customHeight="1" x14ac:dyDescent="0.2">
      <c r="C11" s="18" t="s">
        <v>35</v>
      </c>
      <c r="D11" s="18"/>
      <c r="E11" s="18"/>
      <c r="F11" s="18"/>
      <c r="G11" s="18"/>
      <c r="H11" s="18"/>
    </row>
    <row r="12" spans="3:14" ht="13.5" customHeight="1" x14ac:dyDescent="0.2">
      <c r="C12" s="18" t="s">
        <v>36</v>
      </c>
      <c r="E12" s="18"/>
      <c r="F12" s="18"/>
      <c r="G12" s="18"/>
      <c r="H12" s="18"/>
      <c r="I12" s="89"/>
      <c r="J12" s="89"/>
      <c r="K12" s="89"/>
      <c r="L12" s="90"/>
      <c r="M12" s="90"/>
      <c r="N12" s="89"/>
    </row>
    <row r="13" spans="3:14" ht="15" x14ac:dyDescent="0.2">
      <c r="C13" s="18"/>
      <c r="D13" s="18"/>
      <c r="E13" s="18"/>
      <c r="F13" s="18"/>
      <c r="G13" s="18"/>
      <c r="H13" s="18"/>
    </row>
    <row r="14" spans="3:14" ht="13.5" customHeight="1" x14ac:dyDescent="0.2"/>
    <row r="15" spans="3:14" ht="13.5" customHeight="1" x14ac:dyDescent="0.2"/>
    <row r="16" spans="3:14" ht="13.5" customHeight="1" x14ac:dyDescent="0.2">
      <c r="C16" s="18" t="s">
        <v>38</v>
      </c>
    </row>
    <row r="17" spans="3:3" ht="13.5" customHeight="1" x14ac:dyDescent="0.2"/>
    <row r="18" spans="3:3" ht="13.5" customHeight="1" x14ac:dyDescent="0.25">
      <c r="C18" s="19" t="s">
        <v>37</v>
      </c>
    </row>
    <row r="19" spans="3:3" ht="13.5" customHeight="1" x14ac:dyDescent="0.2"/>
    <row r="20" spans="3:3" ht="13.5" customHeight="1" x14ac:dyDescent="0.2"/>
    <row r="21" spans="3:3" ht="13.5" customHeight="1" x14ac:dyDescent="0.2">
      <c r="C21" s="18" t="s">
        <v>40</v>
      </c>
    </row>
    <row r="22" spans="3:3" ht="13.5" customHeight="1" x14ac:dyDescent="0.2"/>
    <row r="23" spans="3:3" ht="13.5" customHeight="1" x14ac:dyDescent="0.2"/>
    <row r="24" spans="3:3" ht="13.5" customHeight="1" x14ac:dyDescent="0.2"/>
    <row r="26" spans="3:3" ht="13.5" customHeight="1" x14ac:dyDescent="0.2"/>
  </sheetData>
  <phoneticPr fontId="14" type="noConversion"/>
  <dataValidations count="1">
    <dataValidation type="list" allowBlank="1" showInputMessage="1" showErrorMessage="1" sqref="I12:N12">
      <formula1>$I$3:$I$8</formula1>
    </dataValidation>
  </dataValidations>
  <hyperlinks>
    <hyperlink ref="C18" r:id="rId1"/>
  </hyperlinks>
  <pageMargins left="0.78740157499999996" right="0.78740157499999996" top="0.984251969" bottom="0.984251969" header="0.4921259845" footer="0.4921259845"/>
  <pageSetup paperSize="9" orientation="portrait" horizontalDpi="360" verticalDpi="360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54"/>
  <sheetViews>
    <sheetView showGridLines="0" tabSelected="1" topLeftCell="A2" zoomScaleNormal="100" workbookViewId="0">
      <selection activeCell="D5" sqref="D5"/>
    </sheetView>
  </sheetViews>
  <sheetFormatPr baseColWidth="10" defaultRowHeight="14.25" x14ac:dyDescent="0.2"/>
  <cols>
    <col min="1" max="1" width="10.25" style="2" bestFit="1" customWidth="1"/>
    <col min="2" max="2" width="5.375" style="2" customWidth="1"/>
    <col min="3" max="3" width="5.75" style="2" customWidth="1"/>
    <col min="4" max="7" width="14.125" style="2" customWidth="1"/>
    <col min="8" max="8" width="15" style="2" customWidth="1"/>
    <col min="9" max="10" width="14.125" style="2" customWidth="1"/>
    <col min="11" max="11" width="14.125" style="112" customWidth="1"/>
    <col min="12" max="14" width="14.125" style="2" customWidth="1"/>
  </cols>
  <sheetData>
    <row r="1" spans="1:14" ht="15" hidden="1" thickBot="1" x14ac:dyDescent="0.25">
      <c r="A1" s="3"/>
      <c r="B1" s="4"/>
      <c r="C1" s="4"/>
      <c r="D1" s="5"/>
      <c r="E1" s="29">
        <v>2015</v>
      </c>
      <c r="F1" s="5"/>
      <c r="G1" s="3"/>
      <c r="H1" s="3"/>
      <c r="I1" s="3"/>
      <c r="J1" s="3"/>
      <c r="L1" s="3"/>
      <c r="M1" s="3"/>
      <c r="N1" s="3"/>
    </row>
    <row r="2" spans="1:14" ht="27" customHeight="1" thickBot="1" x14ac:dyDescent="0.25">
      <c r="A2" s="127" t="s">
        <v>2</v>
      </c>
      <c r="B2" s="128"/>
      <c r="C2" s="11"/>
      <c r="D2" s="123">
        <f>DATE(Année,1,1)</f>
        <v>40543</v>
      </c>
      <c r="E2" s="124"/>
      <c r="F2" s="30" t="s">
        <v>39</v>
      </c>
      <c r="G2" s="125">
        <f ca="1">TODAY()</f>
        <v>40683</v>
      </c>
      <c r="H2" s="126"/>
      <c r="I2" s="73" t="s">
        <v>42</v>
      </c>
      <c r="J2" s="3"/>
      <c r="L2" s="3"/>
      <c r="M2" s="3"/>
      <c r="N2" s="9"/>
    </row>
    <row r="3" spans="1:14" ht="24.75" customHeight="1" x14ac:dyDescent="0.25">
      <c r="A3" s="92">
        <v>1.4583333333333333</v>
      </c>
      <c r="B3" s="6"/>
      <c r="C3" s="6"/>
      <c r="D3" s="3"/>
      <c r="E3" s="129" t="s">
        <v>43</v>
      </c>
      <c r="F3" s="130"/>
      <c r="G3" s="131"/>
      <c r="H3" s="132" t="s">
        <v>44</v>
      </c>
      <c r="I3" s="133"/>
      <c r="J3" s="134"/>
      <c r="L3" s="3"/>
      <c r="M3" s="35"/>
      <c r="N3" s="9"/>
    </row>
    <row r="4" spans="1:14" ht="30.75" thickBot="1" x14ac:dyDescent="0.25">
      <c r="A4" s="7" t="s">
        <v>0</v>
      </c>
      <c r="B4" s="7" t="s">
        <v>1</v>
      </c>
      <c r="C4" s="7" t="s">
        <v>30</v>
      </c>
      <c r="D4" s="46" t="s">
        <v>51</v>
      </c>
      <c r="E4" s="61" t="s">
        <v>45</v>
      </c>
      <c r="F4" s="74" t="s">
        <v>46</v>
      </c>
      <c r="G4" s="74" t="s">
        <v>47</v>
      </c>
      <c r="H4" s="61" t="s">
        <v>45</v>
      </c>
      <c r="I4" s="74" t="s">
        <v>46</v>
      </c>
      <c r="J4" s="75" t="s">
        <v>47</v>
      </c>
      <c r="K4" s="122" t="s">
        <v>48</v>
      </c>
      <c r="L4" s="34" t="s">
        <v>49</v>
      </c>
      <c r="M4" s="41"/>
      <c r="N4" s="36"/>
    </row>
    <row r="5" spans="1:14" ht="19.149999999999999" customHeight="1" x14ac:dyDescent="0.2">
      <c r="A5" s="12">
        <f>B5</f>
        <v>40543</v>
      </c>
      <c r="B5" s="13">
        <f>DATE(Année,1,1)</f>
        <v>40543</v>
      </c>
      <c r="C5" s="14" t="str">
        <f>VLOOKUP(B5,Trois,2,FALSE)</f>
        <v>N.An</v>
      </c>
      <c r="D5" s="59">
        <f t="shared" ref="D5:D7" si="0">SUM(F5-E5-G5)+(I5-H5-J5)</f>
        <v>0</v>
      </c>
      <c r="E5" s="62"/>
      <c r="F5" s="62"/>
      <c r="G5" s="62"/>
      <c r="H5" s="62"/>
      <c r="I5" s="62"/>
      <c r="J5" s="66"/>
      <c r="K5" s="113"/>
      <c r="L5" s="48"/>
      <c r="M5" s="32"/>
      <c r="N5" s="37"/>
    </row>
    <row r="6" spans="1:14" ht="19.149999999999999" customHeight="1" x14ac:dyDescent="0.2">
      <c r="A6" s="12">
        <f t="shared" ref="A6:A35" si="1">B6</f>
        <v>40544</v>
      </c>
      <c r="B6" s="13">
        <f>SUM(B5+1)</f>
        <v>40544</v>
      </c>
      <c r="C6" s="14"/>
      <c r="D6" s="59">
        <f t="shared" si="0"/>
        <v>0</v>
      </c>
      <c r="E6" s="64"/>
      <c r="F6" s="76"/>
      <c r="G6" s="77"/>
      <c r="H6" s="62"/>
      <c r="I6" s="62"/>
      <c r="J6" s="66"/>
      <c r="K6" s="113"/>
      <c r="L6" s="48"/>
      <c r="M6" s="32"/>
      <c r="N6" s="37"/>
    </row>
    <row r="7" spans="1:14" ht="19.149999999999999" customHeight="1" thickBot="1" x14ac:dyDescent="0.25">
      <c r="A7" s="12">
        <f t="shared" si="1"/>
        <v>40545</v>
      </c>
      <c r="B7" s="13">
        <f t="shared" ref="B7:B30" si="2">SUM(B6+1)</f>
        <v>40545</v>
      </c>
      <c r="C7" s="14"/>
      <c r="D7" s="59">
        <f t="shared" si="0"/>
        <v>0</v>
      </c>
      <c r="E7" s="64"/>
      <c r="F7" s="76"/>
      <c r="G7" s="77"/>
      <c r="H7" s="62"/>
      <c r="I7" s="62"/>
      <c r="J7" s="66"/>
      <c r="K7" s="113"/>
      <c r="L7" s="48"/>
      <c r="M7" s="32"/>
      <c r="N7" s="37"/>
    </row>
    <row r="8" spans="1:14" ht="19.149999999999999" customHeight="1" thickTop="1" thickBot="1" x14ac:dyDescent="0.35">
      <c r="A8" s="12">
        <f t="shared" si="1"/>
        <v>40546</v>
      </c>
      <c r="B8" s="13">
        <f t="shared" si="2"/>
        <v>40546</v>
      </c>
      <c r="C8" s="14"/>
      <c r="D8" s="59">
        <f>SUM(F8-E8-G8)+(I8-H8-J8)</f>
        <v>0</v>
      </c>
      <c r="E8" s="64"/>
      <c r="F8" s="76"/>
      <c r="G8" s="77"/>
      <c r="H8" s="62"/>
      <c r="I8" s="62"/>
      <c r="J8" s="66"/>
      <c r="K8" s="114">
        <f>SUM(D5:D8)</f>
        <v>0</v>
      </c>
      <c r="L8" s="91" t="str">
        <f>IF(K8&gt;0,(K8-$A$3),"")</f>
        <v/>
      </c>
      <c r="M8" s="42" t="s">
        <v>50</v>
      </c>
      <c r="N8" s="37"/>
    </row>
    <row r="9" spans="1:14" ht="19.149999999999999" customHeight="1" thickTop="1" x14ac:dyDescent="0.2">
      <c r="A9" s="12">
        <f t="shared" si="1"/>
        <v>40547</v>
      </c>
      <c r="B9" s="13">
        <f t="shared" si="2"/>
        <v>40547</v>
      </c>
      <c r="C9" s="14"/>
      <c r="D9" s="59">
        <f t="shared" ref="D9:D13" si="3">SUM(F9-E9-G9)+(I9-H9-J9)</f>
        <v>0</v>
      </c>
      <c r="E9" s="64"/>
      <c r="F9" s="76"/>
      <c r="G9" s="77"/>
      <c r="H9" s="78"/>
      <c r="I9" s="79"/>
      <c r="J9" s="80"/>
      <c r="K9" s="115"/>
      <c r="L9" s="48"/>
      <c r="M9" s="32"/>
      <c r="N9" s="37"/>
    </row>
    <row r="10" spans="1:14" ht="19.149999999999999" customHeight="1" x14ac:dyDescent="0.2">
      <c r="A10" s="12">
        <f t="shared" si="1"/>
        <v>40548</v>
      </c>
      <c r="B10" s="13">
        <f t="shared" si="2"/>
        <v>40548</v>
      </c>
      <c r="C10" s="14"/>
      <c r="D10" s="59">
        <f t="shared" si="3"/>
        <v>0</v>
      </c>
      <c r="E10" s="64"/>
      <c r="F10" s="76"/>
      <c r="G10" s="77"/>
      <c r="H10" s="78"/>
      <c r="I10" s="79"/>
      <c r="J10" s="80"/>
      <c r="K10" s="115"/>
      <c r="L10" s="48"/>
      <c r="M10" s="32"/>
      <c r="N10" s="37"/>
    </row>
    <row r="11" spans="1:14" ht="19.149999999999999" customHeight="1" x14ac:dyDescent="0.2">
      <c r="A11" s="12">
        <f t="shared" si="1"/>
        <v>40549</v>
      </c>
      <c r="B11" s="13">
        <f t="shared" si="2"/>
        <v>40549</v>
      </c>
      <c r="C11" s="14"/>
      <c r="D11" s="59">
        <f t="shared" si="3"/>
        <v>0</v>
      </c>
      <c r="E11" s="64"/>
      <c r="F11" s="76"/>
      <c r="G11" s="77"/>
      <c r="H11" s="81"/>
      <c r="I11" s="82"/>
      <c r="J11" s="77"/>
      <c r="K11" s="115"/>
      <c r="L11" s="48"/>
      <c r="M11" s="32"/>
      <c r="N11" s="87" t="s">
        <v>52</v>
      </c>
    </row>
    <row r="12" spans="1:14" ht="19.149999999999999" customHeight="1" x14ac:dyDescent="0.2">
      <c r="A12" s="12">
        <f t="shared" si="1"/>
        <v>40550</v>
      </c>
      <c r="B12" s="13">
        <f t="shared" si="2"/>
        <v>40550</v>
      </c>
      <c r="C12" s="14"/>
      <c r="D12" s="59">
        <f t="shared" si="3"/>
        <v>0</v>
      </c>
      <c r="E12" s="64"/>
      <c r="F12" s="76"/>
      <c r="G12" s="77"/>
      <c r="H12" s="81"/>
      <c r="I12" s="82"/>
      <c r="J12" s="77"/>
      <c r="K12" s="115"/>
      <c r="L12" s="48"/>
      <c r="M12" s="32"/>
      <c r="N12" s="88" t="s">
        <v>53</v>
      </c>
    </row>
    <row r="13" spans="1:14" ht="19.149999999999999" customHeight="1" x14ac:dyDescent="0.2">
      <c r="A13" s="12">
        <f t="shared" si="1"/>
        <v>40551</v>
      </c>
      <c r="B13" s="13">
        <f t="shared" si="2"/>
        <v>40551</v>
      </c>
      <c r="C13" s="14"/>
      <c r="D13" s="59">
        <f t="shared" si="3"/>
        <v>0</v>
      </c>
      <c r="E13" s="65"/>
      <c r="F13" s="77"/>
      <c r="G13" s="77"/>
      <c r="H13" s="83"/>
      <c r="I13" s="84"/>
      <c r="J13" s="77"/>
      <c r="K13" s="116"/>
      <c r="L13" s="50"/>
      <c r="M13" s="32"/>
      <c r="N13" s="37"/>
    </row>
    <row r="14" spans="1:14" ht="19.149999999999999" customHeight="1" thickBot="1" x14ac:dyDescent="0.25">
      <c r="A14" s="12">
        <f t="shared" si="1"/>
        <v>40552</v>
      </c>
      <c r="B14" s="13">
        <f t="shared" si="2"/>
        <v>40552</v>
      </c>
      <c r="C14" s="14"/>
      <c r="D14" s="59">
        <f>SUM(F14-E14-G14)+(I14-H14-J14)</f>
        <v>0</v>
      </c>
      <c r="E14" s="65"/>
      <c r="F14" s="77"/>
      <c r="G14" s="77"/>
      <c r="H14" s="85"/>
      <c r="I14" s="66"/>
      <c r="J14" s="86"/>
      <c r="K14" s="117"/>
      <c r="L14" s="48"/>
      <c r="M14" s="32"/>
      <c r="N14" s="37"/>
    </row>
    <row r="15" spans="1:14" ht="19.149999999999999" customHeight="1" thickTop="1" thickBot="1" x14ac:dyDescent="0.35">
      <c r="A15" s="12">
        <f t="shared" si="1"/>
        <v>40553</v>
      </c>
      <c r="B15" s="13">
        <f t="shared" si="2"/>
        <v>40553</v>
      </c>
      <c r="C15" s="14"/>
      <c r="D15" s="59">
        <f>SUM(F15-E15-G15)+(I15-H15-J15)</f>
        <v>0</v>
      </c>
      <c r="E15" s="62"/>
      <c r="F15" s="62"/>
      <c r="G15" s="62"/>
      <c r="H15" s="66"/>
      <c r="I15" s="66"/>
      <c r="J15" s="86"/>
      <c r="K15" s="118">
        <f>SUM(D9:D15)</f>
        <v>0</v>
      </c>
      <c r="L15" s="111" t="str">
        <f>IF(K15&gt;0,(K15-$A$3),"")</f>
        <v/>
      </c>
      <c r="M15" s="42" t="s">
        <v>50</v>
      </c>
      <c r="N15" s="37"/>
    </row>
    <row r="16" spans="1:14" ht="19.149999999999999" customHeight="1" thickTop="1" x14ac:dyDescent="0.2">
      <c r="A16" s="12">
        <f t="shared" si="1"/>
        <v>40554</v>
      </c>
      <c r="B16" s="13">
        <f t="shared" si="2"/>
        <v>40554</v>
      </c>
      <c r="C16" s="14"/>
      <c r="D16" s="59">
        <f t="shared" ref="D16:D20" si="4">SUM(F16-E16-G16)+(I16-H16-J16)</f>
        <v>0</v>
      </c>
      <c r="E16" s="64"/>
      <c r="F16" s="76"/>
      <c r="G16" s="77"/>
      <c r="H16" s="78"/>
      <c r="I16" s="79"/>
      <c r="J16" s="80"/>
      <c r="K16" s="119"/>
      <c r="L16" s="55"/>
      <c r="M16" s="32"/>
      <c r="N16" s="37"/>
    </row>
    <row r="17" spans="1:14" ht="19.149999999999999" customHeight="1" x14ac:dyDescent="0.2">
      <c r="A17" s="12">
        <f t="shared" si="1"/>
        <v>40555</v>
      </c>
      <c r="B17" s="13">
        <f t="shared" si="2"/>
        <v>40555</v>
      </c>
      <c r="C17" s="14"/>
      <c r="D17" s="59">
        <f t="shared" si="4"/>
        <v>0</v>
      </c>
      <c r="E17" s="64"/>
      <c r="F17" s="76"/>
      <c r="G17" s="77"/>
      <c r="H17" s="78"/>
      <c r="I17" s="79"/>
      <c r="J17" s="80"/>
      <c r="K17" s="113"/>
      <c r="L17" s="48"/>
      <c r="M17" s="32"/>
      <c r="N17" s="37"/>
    </row>
    <row r="18" spans="1:14" ht="19.149999999999999" customHeight="1" x14ac:dyDescent="0.2">
      <c r="A18" s="12">
        <f t="shared" si="1"/>
        <v>40556</v>
      </c>
      <c r="B18" s="13">
        <f t="shared" si="2"/>
        <v>40556</v>
      </c>
      <c r="C18" s="14"/>
      <c r="D18" s="59">
        <f t="shared" si="4"/>
        <v>0</v>
      </c>
      <c r="E18" s="64"/>
      <c r="F18" s="76"/>
      <c r="G18" s="77"/>
      <c r="H18" s="81"/>
      <c r="I18" s="82"/>
      <c r="J18" s="77"/>
      <c r="K18" s="113"/>
      <c r="L18" s="48"/>
      <c r="M18" s="32"/>
      <c r="N18" s="37"/>
    </row>
    <row r="19" spans="1:14" ht="19.149999999999999" customHeight="1" x14ac:dyDescent="0.2">
      <c r="A19" s="12">
        <f t="shared" si="1"/>
        <v>40557</v>
      </c>
      <c r="B19" s="13">
        <f t="shared" si="2"/>
        <v>40557</v>
      </c>
      <c r="C19" s="14"/>
      <c r="D19" s="59">
        <f t="shared" si="4"/>
        <v>0</v>
      </c>
      <c r="E19" s="64"/>
      <c r="F19" s="76"/>
      <c r="G19" s="77"/>
      <c r="H19" s="81"/>
      <c r="I19" s="82"/>
      <c r="J19" s="77"/>
      <c r="K19" s="113"/>
      <c r="L19" s="48"/>
      <c r="M19" s="32"/>
      <c r="N19" s="37"/>
    </row>
    <row r="20" spans="1:14" ht="19.149999999999999" customHeight="1" x14ac:dyDescent="0.2">
      <c r="A20" s="12">
        <f t="shared" si="1"/>
        <v>40558</v>
      </c>
      <c r="B20" s="13">
        <f t="shared" si="2"/>
        <v>40558</v>
      </c>
      <c r="C20" s="14"/>
      <c r="D20" s="59">
        <f t="shared" si="4"/>
        <v>0</v>
      </c>
      <c r="E20" s="66"/>
      <c r="F20" s="62"/>
      <c r="G20" s="66"/>
      <c r="H20" s="66"/>
      <c r="I20" s="66"/>
      <c r="J20" s="66"/>
      <c r="K20" s="113"/>
      <c r="L20" s="48"/>
      <c r="M20" s="32"/>
      <c r="N20" s="37"/>
    </row>
    <row r="21" spans="1:14" ht="19.149999999999999" customHeight="1" thickBot="1" x14ac:dyDescent="0.25">
      <c r="A21" s="12">
        <f t="shared" si="1"/>
        <v>40559</v>
      </c>
      <c r="B21" s="13">
        <f t="shared" si="2"/>
        <v>40559</v>
      </c>
      <c r="C21" s="14"/>
      <c r="D21" s="59">
        <f>SUM(F21-E21-G21)+(I21-H21-J21)</f>
        <v>0</v>
      </c>
      <c r="E21" s="66"/>
      <c r="F21" s="62"/>
      <c r="G21" s="66"/>
      <c r="H21" s="66"/>
      <c r="I21" s="66"/>
      <c r="J21" s="66"/>
      <c r="K21" s="113"/>
      <c r="L21" s="48"/>
      <c r="M21" s="32"/>
      <c r="N21" s="37"/>
    </row>
    <row r="22" spans="1:14" ht="19.149999999999999" customHeight="1" thickTop="1" thickBot="1" x14ac:dyDescent="0.35">
      <c r="A22" s="12">
        <f t="shared" si="1"/>
        <v>40560</v>
      </c>
      <c r="B22" s="13">
        <f t="shared" si="2"/>
        <v>40560</v>
      </c>
      <c r="C22" s="14"/>
      <c r="D22" s="59">
        <f t="shared" ref="D22:D35" si="5">SUM(F22-E22-G22)+(I22-H22-J22)</f>
        <v>0</v>
      </c>
      <c r="E22" s="66"/>
      <c r="F22" s="62"/>
      <c r="G22" s="66"/>
      <c r="H22" s="66"/>
      <c r="I22" s="66"/>
      <c r="J22" s="66"/>
      <c r="K22" s="120">
        <f>SUM(D16:D22)</f>
        <v>0</v>
      </c>
      <c r="L22" s="91" t="str">
        <f>IF(K22&gt;0,(K22-$A$3),"")</f>
        <v/>
      </c>
      <c r="M22" s="42" t="s">
        <v>50</v>
      </c>
      <c r="N22" s="37"/>
    </row>
    <row r="23" spans="1:14" ht="19.149999999999999" customHeight="1" thickTop="1" x14ac:dyDescent="0.2">
      <c r="A23" s="12">
        <f t="shared" si="1"/>
        <v>40561</v>
      </c>
      <c r="B23" s="13">
        <f t="shared" si="2"/>
        <v>40561</v>
      </c>
      <c r="C23" s="14"/>
      <c r="D23" s="59">
        <f t="shared" si="5"/>
        <v>0</v>
      </c>
      <c r="E23" s="64"/>
      <c r="F23" s="76"/>
      <c r="G23" s="77"/>
      <c r="H23" s="78"/>
      <c r="I23" s="79"/>
      <c r="J23" s="80"/>
      <c r="K23" s="113"/>
      <c r="L23" s="48"/>
      <c r="M23" s="32"/>
      <c r="N23" s="37"/>
    </row>
    <row r="24" spans="1:14" ht="19.149999999999999" customHeight="1" x14ac:dyDescent="0.2">
      <c r="A24" s="12">
        <f t="shared" si="1"/>
        <v>40562</v>
      </c>
      <c r="B24" s="13">
        <f t="shared" si="2"/>
        <v>40562</v>
      </c>
      <c r="C24" s="14"/>
      <c r="D24" s="59">
        <f t="shared" si="5"/>
        <v>0</v>
      </c>
      <c r="E24" s="64"/>
      <c r="F24" s="76"/>
      <c r="G24" s="77"/>
      <c r="H24" s="78"/>
      <c r="I24" s="79"/>
      <c r="J24" s="80"/>
      <c r="K24" s="113"/>
      <c r="L24" s="48"/>
      <c r="M24" s="32"/>
      <c r="N24" s="37"/>
    </row>
    <row r="25" spans="1:14" ht="19.149999999999999" customHeight="1" x14ac:dyDescent="0.2">
      <c r="A25" s="12">
        <f t="shared" si="1"/>
        <v>40563</v>
      </c>
      <c r="B25" s="13">
        <f t="shared" si="2"/>
        <v>40563</v>
      </c>
      <c r="C25" s="14"/>
      <c r="D25" s="59">
        <f t="shared" si="5"/>
        <v>0</v>
      </c>
      <c r="E25" s="64"/>
      <c r="F25" s="76"/>
      <c r="G25" s="77"/>
      <c r="H25" s="81"/>
      <c r="I25" s="82"/>
      <c r="J25" s="77"/>
      <c r="K25" s="113"/>
      <c r="L25" s="48"/>
      <c r="M25" s="32"/>
      <c r="N25" s="37"/>
    </row>
    <row r="26" spans="1:14" ht="19.149999999999999" customHeight="1" x14ac:dyDescent="0.2">
      <c r="A26" s="12">
        <f t="shared" si="1"/>
        <v>40564</v>
      </c>
      <c r="B26" s="13">
        <f t="shared" si="2"/>
        <v>40564</v>
      </c>
      <c r="C26" s="14"/>
      <c r="D26" s="59">
        <f t="shared" si="5"/>
        <v>0</v>
      </c>
      <c r="E26" s="64"/>
      <c r="F26" s="76"/>
      <c r="G26" s="77"/>
      <c r="H26" s="81"/>
      <c r="I26" s="82"/>
      <c r="J26" s="77"/>
      <c r="K26" s="113"/>
      <c r="L26" s="48"/>
      <c r="M26" s="32"/>
      <c r="N26" s="37"/>
    </row>
    <row r="27" spans="1:14" ht="19.149999999999999" customHeight="1" thickBot="1" x14ac:dyDescent="0.25">
      <c r="A27" s="12">
        <f t="shared" si="1"/>
        <v>40565</v>
      </c>
      <c r="B27" s="13">
        <f t="shared" si="2"/>
        <v>40565</v>
      </c>
      <c r="C27" s="14"/>
      <c r="D27" s="59">
        <f t="shared" si="5"/>
        <v>0</v>
      </c>
      <c r="E27" s="66"/>
      <c r="F27" s="66"/>
      <c r="G27" s="66"/>
      <c r="H27" s="66"/>
      <c r="I27" s="66"/>
      <c r="J27" s="66"/>
      <c r="K27" s="113"/>
      <c r="L27" s="48"/>
      <c r="M27" s="32"/>
      <c r="N27" s="37"/>
    </row>
    <row r="28" spans="1:14" ht="19.149999999999999" customHeight="1" thickTop="1" thickBot="1" x14ac:dyDescent="0.35">
      <c r="A28" s="12">
        <f t="shared" si="1"/>
        <v>40566</v>
      </c>
      <c r="B28" s="13">
        <f t="shared" si="2"/>
        <v>40566</v>
      </c>
      <c r="C28" s="14"/>
      <c r="D28" s="59">
        <f t="shared" si="5"/>
        <v>0</v>
      </c>
      <c r="E28" s="67"/>
      <c r="F28" s="67"/>
      <c r="G28" s="67"/>
      <c r="H28" s="67"/>
      <c r="I28" s="67"/>
      <c r="J28" s="62"/>
      <c r="K28" s="120">
        <f>SUM(D23:D29)</f>
        <v>0</v>
      </c>
      <c r="L28" s="91" t="str">
        <f>IF(K28&gt;0,(K28-$A$3),"")</f>
        <v/>
      </c>
      <c r="M28" s="42" t="s">
        <v>50</v>
      </c>
      <c r="N28" s="38"/>
    </row>
    <row r="29" spans="1:14" ht="19.149999999999999" customHeight="1" thickTop="1" x14ac:dyDescent="0.2">
      <c r="A29" s="12">
        <f t="shared" si="1"/>
        <v>40567</v>
      </c>
      <c r="B29" s="13">
        <f t="shared" si="2"/>
        <v>40567</v>
      </c>
      <c r="C29" s="14"/>
      <c r="D29" s="59">
        <f t="shared" si="5"/>
        <v>0</v>
      </c>
      <c r="E29" s="67"/>
      <c r="F29" s="67"/>
      <c r="G29" s="67"/>
      <c r="H29" s="67"/>
      <c r="I29" s="67"/>
      <c r="J29" s="62"/>
      <c r="K29" s="121"/>
      <c r="L29" s="58"/>
      <c r="M29" s="43"/>
      <c r="N29" s="38"/>
    </row>
    <row r="30" spans="1:14" ht="19.149999999999999" customHeight="1" x14ac:dyDescent="0.2">
      <c r="A30" s="12">
        <f t="shared" si="1"/>
        <v>40568</v>
      </c>
      <c r="B30" s="13">
        <f t="shared" si="2"/>
        <v>40568</v>
      </c>
      <c r="C30" s="14"/>
      <c r="D30" s="59">
        <f t="shared" si="5"/>
        <v>0</v>
      </c>
      <c r="E30" s="64"/>
      <c r="F30" s="76"/>
      <c r="G30" s="77"/>
      <c r="H30" s="78"/>
      <c r="I30" s="79"/>
      <c r="J30" s="80"/>
      <c r="K30" s="121"/>
      <c r="L30" s="58"/>
      <c r="M30" s="43"/>
      <c r="N30" s="38"/>
    </row>
    <row r="31" spans="1:14" ht="19.149999999999999" customHeight="1" x14ac:dyDescent="0.2">
      <c r="A31" s="12">
        <f t="shared" si="1"/>
        <v>40569</v>
      </c>
      <c r="B31" s="13">
        <f>SUM(B30+1)</f>
        <v>40569</v>
      </c>
      <c r="C31" s="14"/>
      <c r="D31" s="59">
        <f t="shared" si="5"/>
        <v>0</v>
      </c>
      <c r="E31" s="64"/>
      <c r="F31" s="76"/>
      <c r="G31" s="77"/>
      <c r="H31" s="78"/>
      <c r="I31" s="79"/>
      <c r="J31" s="80"/>
      <c r="K31" s="121"/>
      <c r="L31" s="58"/>
      <c r="M31" s="43"/>
      <c r="N31" s="38"/>
    </row>
    <row r="32" spans="1:14" ht="19.149999999999999" customHeight="1" x14ac:dyDescent="0.2">
      <c r="A32" s="12">
        <f t="shared" si="1"/>
        <v>40570</v>
      </c>
      <c r="B32" s="13">
        <f>SUM(B31+1)</f>
        <v>40570</v>
      </c>
      <c r="C32" s="14"/>
      <c r="D32" s="59">
        <f t="shared" si="5"/>
        <v>0</v>
      </c>
      <c r="E32" s="64"/>
      <c r="F32" s="76"/>
      <c r="G32" s="77"/>
      <c r="H32" s="81"/>
      <c r="I32" s="82"/>
      <c r="J32" s="77"/>
      <c r="K32" s="121"/>
      <c r="L32" s="58"/>
      <c r="M32" s="43"/>
      <c r="N32" s="38"/>
    </row>
    <row r="33" spans="1:14" ht="19.149999999999999" customHeight="1" x14ac:dyDescent="0.2">
      <c r="A33" s="12">
        <f t="shared" si="1"/>
        <v>40571</v>
      </c>
      <c r="B33" s="13">
        <f>SUM(B32+1)</f>
        <v>40571</v>
      </c>
      <c r="C33" s="14"/>
      <c r="D33" s="59">
        <f t="shared" si="5"/>
        <v>0</v>
      </c>
      <c r="E33" s="64"/>
      <c r="F33" s="76"/>
      <c r="G33" s="77"/>
      <c r="H33" s="81"/>
      <c r="I33" s="82"/>
      <c r="J33" s="77"/>
      <c r="K33" s="121"/>
      <c r="L33" s="58"/>
      <c r="M33" s="43"/>
      <c r="N33" s="38"/>
    </row>
    <row r="34" spans="1:14" ht="19.149999999999999" customHeight="1" thickBot="1" x14ac:dyDescent="0.25">
      <c r="A34" s="12">
        <f t="shared" si="1"/>
        <v>40572</v>
      </c>
      <c r="B34" s="13">
        <f>SUM(B33+1)</f>
        <v>40572</v>
      </c>
      <c r="C34" s="14"/>
      <c r="D34" s="59">
        <f t="shared" si="5"/>
        <v>0</v>
      </c>
      <c r="E34" s="62"/>
      <c r="F34" s="62"/>
      <c r="G34" s="62"/>
      <c r="H34" s="62"/>
      <c r="I34" s="62"/>
      <c r="J34" s="62"/>
      <c r="K34" s="121"/>
      <c r="L34" s="58"/>
      <c r="M34" s="43"/>
      <c r="N34" s="38"/>
    </row>
    <row r="35" spans="1:14" ht="19.149999999999999" customHeight="1" thickTop="1" thickBot="1" x14ac:dyDescent="0.35">
      <c r="A35" s="12">
        <f t="shared" si="1"/>
        <v>40573</v>
      </c>
      <c r="B35" s="13">
        <f>SUM(B34+1)</f>
        <v>40573</v>
      </c>
      <c r="C35" s="14"/>
      <c r="D35" s="59">
        <f t="shared" si="5"/>
        <v>0</v>
      </c>
      <c r="E35" s="62"/>
      <c r="F35" s="62"/>
      <c r="G35" s="62"/>
      <c r="H35" s="62"/>
      <c r="I35" s="62"/>
      <c r="J35" s="62"/>
      <c r="K35" s="120">
        <f>SUM(D30:D35)</f>
        <v>0</v>
      </c>
      <c r="L35" s="91" t="str">
        <f>IF(K35&gt;0,(K35-$A$3),"")</f>
        <v/>
      </c>
      <c r="M35" s="42" t="s">
        <v>50</v>
      </c>
      <c r="N35" s="38"/>
    </row>
    <row r="36" spans="1:14" ht="15" thickTop="1" x14ac:dyDescent="0.2">
      <c r="A36" s="9"/>
      <c r="B36" s="9"/>
      <c r="C36" s="9"/>
      <c r="D36" s="9"/>
      <c r="E36" s="9"/>
      <c r="F36" s="9"/>
      <c r="G36" s="9"/>
      <c r="H36" s="9"/>
      <c r="I36" s="9"/>
      <c r="J36" s="9"/>
      <c r="L36" s="9"/>
      <c r="M36" s="9"/>
      <c r="N36" s="9"/>
    </row>
    <row r="37" spans="1:14" x14ac:dyDescent="0.2">
      <c r="A37" s="9"/>
      <c r="B37" s="9"/>
      <c r="C37" s="9"/>
      <c r="D37" s="9"/>
      <c r="E37" s="9"/>
      <c r="F37" s="9"/>
      <c r="G37" s="9"/>
      <c r="H37" s="9"/>
      <c r="I37" s="9"/>
      <c r="J37" s="9"/>
      <c r="L37" s="9"/>
      <c r="M37" s="9"/>
      <c r="N37" s="9"/>
    </row>
    <row r="38" spans="1:14" x14ac:dyDescent="0.2">
      <c r="A38" s="9"/>
      <c r="B38" s="9"/>
      <c r="C38" s="9"/>
      <c r="D38" s="9"/>
      <c r="E38" s="9"/>
      <c r="F38" s="9"/>
      <c r="G38" s="9"/>
      <c r="H38" s="9"/>
      <c r="I38" s="9"/>
      <c r="J38" s="9"/>
      <c r="L38" s="9"/>
      <c r="M38" s="9"/>
      <c r="N38" s="9"/>
    </row>
    <row r="39" spans="1:14" x14ac:dyDescent="0.2">
      <c r="A39" s="9"/>
      <c r="B39" s="9"/>
      <c r="C39" s="9"/>
      <c r="D39" s="9"/>
      <c r="E39" s="9"/>
      <c r="F39" s="9"/>
      <c r="G39" s="9"/>
      <c r="H39" s="9"/>
      <c r="I39" s="9"/>
      <c r="J39" s="9"/>
      <c r="L39" s="9"/>
      <c r="M39" s="9"/>
      <c r="N39" s="9"/>
    </row>
    <row r="40" spans="1:14" x14ac:dyDescent="0.2">
      <c r="A40" s="9"/>
      <c r="B40" s="9"/>
      <c r="C40" s="9"/>
      <c r="D40" s="9"/>
      <c r="E40" s="9"/>
      <c r="F40" s="9"/>
      <c r="G40" s="9"/>
      <c r="H40" s="9"/>
      <c r="I40" s="9"/>
      <c r="J40" s="9"/>
      <c r="L40" s="9"/>
      <c r="M40" s="9"/>
      <c r="N40" s="9"/>
    </row>
    <row r="41" spans="1:14" x14ac:dyDescent="0.2">
      <c r="A41" s="9"/>
      <c r="B41" s="9"/>
      <c r="C41" s="9"/>
      <c r="D41" s="9"/>
      <c r="E41" s="9"/>
      <c r="F41" s="9"/>
      <c r="G41" s="9"/>
      <c r="H41" s="9"/>
      <c r="I41" s="9"/>
      <c r="J41" s="9"/>
      <c r="L41" s="9"/>
      <c r="M41" s="9"/>
      <c r="N41" s="9"/>
    </row>
    <row r="42" spans="1:14" x14ac:dyDescent="0.2">
      <c r="A42" s="9"/>
      <c r="B42" s="9"/>
      <c r="C42" s="9"/>
      <c r="D42" s="9"/>
      <c r="E42" s="9"/>
      <c r="F42" s="9"/>
      <c r="G42" s="9"/>
      <c r="H42" s="9"/>
      <c r="I42" s="9"/>
      <c r="J42" s="9"/>
      <c r="L42" s="9"/>
      <c r="M42" s="9"/>
      <c r="N42" s="9"/>
    </row>
    <row r="43" spans="1:14" x14ac:dyDescent="0.2">
      <c r="A43" s="9"/>
      <c r="B43" s="9"/>
      <c r="C43" s="9"/>
      <c r="D43" s="9"/>
      <c r="E43" s="9"/>
      <c r="F43" s="9"/>
      <c r="G43" s="9"/>
      <c r="H43" s="9"/>
      <c r="I43" s="9"/>
      <c r="J43" s="9"/>
      <c r="L43" s="9"/>
      <c r="M43" s="9"/>
      <c r="N43" s="9"/>
    </row>
    <row r="44" spans="1:14" x14ac:dyDescent="0.2">
      <c r="A44" s="9"/>
      <c r="B44" s="9"/>
      <c r="C44" s="9"/>
      <c r="D44" s="9"/>
      <c r="E44" s="9"/>
      <c r="F44" s="9"/>
      <c r="G44" s="9"/>
      <c r="H44" s="9"/>
      <c r="I44" s="9"/>
      <c r="J44" s="9"/>
      <c r="L44" s="9"/>
      <c r="M44" s="9"/>
      <c r="N44" s="9"/>
    </row>
    <row r="45" spans="1:14" x14ac:dyDescent="0.2">
      <c r="A45" s="9"/>
      <c r="B45" s="9"/>
      <c r="C45" s="9"/>
      <c r="D45" s="9"/>
      <c r="E45" s="9"/>
      <c r="F45" s="9"/>
      <c r="G45" s="9"/>
      <c r="H45" s="9"/>
      <c r="I45" s="9"/>
      <c r="J45" s="9"/>
      <c r="L45" s="9"/>
      <c r="M45" s="9"/>
      <c r="N45" s="9"/>
    </row>
    <row r="46" spans="1:14" x14ac:dyDescent="0.2">
      <c r="A46" s="9"/>
      <c r="B46" s="9"/>
      <c r="C46" s="9"/>
      <c r="D46" s="9"/>
      <c r="E46" s="9"/>
      <c r="F46" s="9"/>
      <c r="G46" s="9"/>
      <c r="H46" s="9"/>
      <c r="I46" s="9"/>
      <c r="J46" s="9"/>
      <c r="L46" s="9"/>
      <c r="M46" s="9"/>
      <c r="N46" s="9"/>
    </row>
    <row r="47" spans="1:14" x14ac:dyDescent="0.2">
      <c r="A47" s="9"/>
      <c r="B47" s="9"/>
      <c r="C47" s="9"/>
      <c r="D47" s="9"/>
      <c r="E47" s="9"/>
      <c r="F47" s="9"/>
      <c r="G47" s="9"/>
      <c r="H47" s="9"/>
      <c r="I47" s="9"/>
      <c r="J47" s="9"/>
      <c r="L47" s="9"/>
      <c r="M47" s="9"/>
      <c r="N47" s="9"/>
    </row>
    <row r="48" spans="1:14" x14ac:dyDescent="0.2">
      <c r="A48" s="9"/>
      <c r="B48" s="9"/>
      <c r="C48" s="9"/>
      <c r="D48" s="9"/>
      <c r="E48" s="9"/>
      <c r="F48" s="9"/>
      <c r="G48" s="9"/>
      <c r="H48" s="9"/>
      <c r="I48" s="9"/>
      <c r="J48" s="9"/>
      <c r="L48" s="9"/>
      <c r="M48" s="9"/>
      <c r="N48" s="9"/>
    </row>
    <row r="49" spans="1:14" x14ac:dyDescent="0.2">
      <c r="A49" s="9"/>
      <c r="B49" s="9"/>
      <c r="C49" s="9"/>
      <c r="D49" s="9"/>
      <c r="E49" s="9"/>
      <c r="F49" s="9"/>
      <c r="G49" s="9"/>
      <c r="H49" s="9"/>
      <c r="I49" s="9"/>
      <c r="J49" s="9"/>
      <c r="L49" s="9"/>
      <c r="M49" s="9"/>
      <c r="N49" s="9"/>
    </row>
    <row r="50" spans="1:14" x14ac:dyDescent="0.2">
      <c r="A50" s="9"/>
      <c r="B50" s="9"/>
      <c r="C50" s="9"/>
      <c r="D50" s="9"/>
      <c r="E50" s="9"/>
      <c r="F50" s="9"/>
      <c r="G50" s="9"/>
      <c r="H50" s="9"/>
      <c r="I50" s="9"/>
      <c r="J50" s="9"/>
      <c r="L50" s="9"/>
      <c r="M50" s="9"/>
      <c r="N50" s="9"/>
    </row>
    <row r="51" spans="1:14" x14ac:dyDescent="0.2">
      <c r="A51" s="9"/>
      <c r="B51" s="9"/>
      <c r="C51" s="9"/>
      <c r="D51" s="9"/>
      <c r="E51" s="9"/>
      <c r="F51" s="9"/>
      <c r="G51" s="9"/>
      <c r="H51" s="9"/>
      <c r="I51" s="9"/>
      <c r="J51" s="9"/>
      <c r="L51" s="9"/>
      <c r="M51" s="9"/>
      <c r="N51" s="9"/>
    </row>
    <row r="52" spans="1:14" x14ac:dyDescent="0.2">
      <c r="A52" s="9"/>
      <c r="B52" s="9"/>
      <c r="C52" s="9"/>
      <c r="D52" s="9"/>
      <c r="E52" s="9"/>
      <c r="F52" s="9"/>
      <c r="G52" s="9"/>
      <c r="H52" s="9"/>
      <c r="I52" s="9"/>
      <c r="J52" s="9"/>
      <c r="L52" s="9"/>
      <c r="M52" s="9"/>
      <c r="N52" s="9"/>
    </row>
    <row r="53" spans="1:14" x14ac:dyDescent="0.2">
      <c r="A53" s="9"/>
      <c r="B53" s="9"/>
      <c r="C53" s="9"/>
      <c r="D53" s="9"/>
      <c r="E53" s="9"/>
      <c r="F53" s="9"/>
      <c r="G53" s="9"/>
      <c r="H53" s="9"/>
      <c r="I53" s="9"/>
      <c r="J53" s="9"/>
      <c r="L53" s="9"/>
      <c r="M53" s="9"/>
      <c r="N53" s="9"/>
    </row>
    <row r="54" spans="1:14" x14ac:dyDescent="0.2">
      <c r="A54" s="9"/>
      <c r="B54" s="9"/>
      <c r="C54" s="9"/>
      <c r="D54" s="9"/>
      <c r="E54" s="9"/>
      <c r="F54" s="9"/>
      <c r="G54" s="9"/>
      <c r="H54" s="9"/>
      <c r="I54" s="9"/>
      <c r="J54" s="9"/>
      <c r="L54" s="9"/>
      <c r="M54" s="9"/>
      <c r="N54" s="9"/>
    </row>
  </sheetData>
  <mergeCells count="5">
    <mergeCell ref="D2:E2"/>
    <mergeCell ref="G2:H2"/>
    <mergeCell ref="A2:B2"/>
    <mergeCell ref="E3:G3"/>
    <mergeCell ref="H3:J3"/>
  </mergeCells>
  <phoneticPr fontId="0" type="noConversion"/>
  <conditionalFormatting sqref="A6:A35">
    <cfRule type="expression" dxfId="361" priority="53" stopIfTrue="1">
      <formula>COUNTIF(Férié,$B6)&gt;0</formula>
    </cfRule>
    <cfRule type="expression" dxfId="360" priority="54" stopIfTrue="1">
      <formula>WEEKDAY($B6,2)&gt;5</formula>
    </cfRule>
  </conditionalFormatting>
  <conditionalFormatting sqref="A5:B5 B6:B35">
    <cfRule type="expression" dxfId="359" priority="55" stopIfTrue="1">
      <formula>COUNTIF(Férié,$B5)&gt;0</formula>
    </cfRule>
    <cfRule type="expression" dxfId="358" priority="56" stopIfTrue="1">
      <formula>WEEKDAY($B5,2)&gt;5</formula>
    </cfRule>
  </conditionalFormatting>
  <conditionalFormatting sqref="C5:C35">
    <cfRule type="expression" dxfId="357" priority="57" stopIfTrue="1">
      <formula>COUNTIF(Férié,$B5)&gt;0</formula>
    </cfRule>
  </conditionalFormatting>
  <conditionalFormatting sqref="K9:K13 K15:K20 K22">
    <cfRule type="cellIs" dxfId="356" priority="37" operator="equal">
      <formula>0</formula>
    </cfRule>
  </conditionalFormatting>
  <conditionalFormatting sqref="D3">
    <cfRule type="cellIs" dxfId="355" priority="36" stopIfTrue="1" operator="equal">
      <formula>0</formula>
    </cfRule>
  </conditionalFormatting>
  <conditionalFormatting sqref="K3">
    <cfRule type="cellIs" dxfId="354" priority="35" operator="equal">
      <formula>0</formula>
    </cfRule>
  </conditionalFormatting>
  <conditionalFormatting sqref="E28:I29">
    <cfRule type="expression" dxfId="353" priority="34" stopIfTrue="1">
      <formula>"$H$7&gt;"""""</formula>
    </cfRule>
  </conditionalFormatting>
  <conditionalFormatting sqref="D4 D8:D35">
    <cfRule type="cellIs" dxfId="352" priority="30" stopIfTrue="1" operator="equal">
      <formula>0</formula>
    </cfRule>
  </conditionalFormatting>
  <conditionalFormatting sqref="D8:D35">
    <cfRule type="cellIs" dxfId="351" priority="29" stopIfTrue="1" operator="equal">
      <formula>0</formula>
    </cfRule>
  </conditionalFormatting>
  <conditionalFormatting sqref="L22">
    <cfRule type="containsErrors" dxfId="350" priority="26">
      <formula>ISERROR(L22)</formula>
    </cfRule>
    <cfRule type="cellIs" dxfId="349" priority="27" operator="greaterThan">
      <formula>0</formula>
    </cfRule>
    <cfRule type="cellIs" dxfId="348" priority="28" operator="lessThan">
      <formula>0</formula>
    </cfRule>
  </conditionalFormatting>
  <conditionalFormatting sqref="L28">
    <cfRule type="containsErrors" dxfId="347" priority="23">
      <formula>ISERROR(L28)</formula>
    </cfRule>
    <cfRule type="cellIs" dxfId="346" priority="24" operator="greaterThan">
      <formula>0</formula>
    </cfRule>
    <cfRule type="cellIs" dxfId="345" priority="25" operator="lessThan">
      <formula>0</formula>
    </cfRule>
  </conditionalFormatting>
  <conditionalFormatting sqref="L35">
    <cfRule type="containsErrors" dxfId="344" priority="20">
      <formula>ISERROR(L35)</formula>
    </cfRule>
    <cfRule type="cellIs" dxfId="343" priority="21" operator="greaterThan">
      <formula>0</formula>
    </cfRule>
    <cfRule type="cellIs" dxfId="342" priority="22" operator="lessThan">
      <formula>0</formula>
    </cfRule>
  </conditionalFormatting>
  <conditionalFormatting sqref="K4:K7 K23:K35">
    <cfRule type="cellIs" dxfId="341" priority="19" operator="equal">
      <formula>0</formula>
    </cfRule>
  </conditionalFormatting>
  <conditionalFormatting sqref="D6:D7">
    <cfRule type="cellIs" dxfId="340" priority="18" stopIfTrue="1" operator="equal">
      <formula>0</formula>
    </cfRule>
  </conditionalFormatting>
  <conditionalFormatting sqref="D6:D7">
    <cfRule type="cellIs" dxfId="339" priority="17" stopIfTrue="1" operator="equal">
      <formula>0</formula>
    </cfRule>
  </conditionalFormatting>
  <conditionalFormatting sqref="K8">
    <cfRule type="cellIs" dxfId="338" priority="13" operator="equal">
      <formula>0</formula>
    </cfRule>
  </conditionalFormatting>
  <conditionalFormatting sqref="K21">
    <cfRule type="cellIs" dxfId="337" priority="10" operator="equal">
      <formula>0</formula>
    </cfRule>
  </conditionalFormatting>
  <conditionalFormatting sqref="K14">
    <cfRule type="cellIs" dxfId="336" priority="9" operator="equal">
      <formula>0</formula>
    </cfRule>
  </conditionalFormatting>
  <conditionalFormatting sqref="L8">
    <cfRule type="containsErrors" dxfId="335" priority="6">
      <formula>ISERROR(L8)</formula>
    </cfRule>
    <cfRule type="cellIs" dxfId="334" priority="7" operator="greaterThan">
      <formula>0</formula>
    </cfRule>
    <cfRule type="cellIs" dxfId="333" priority="8" operator="lessThan">
      <formula>0</formula>
    </cfRule>
  </conditionalFormatting>
  <conditionalFormatting sqref="L15">
    <cfRule type="containsErrors" dxfId="332" priority="3">
      <formula>ISERROR(L15)</formula>
    </cfRule>
    <cfRule type="cellIs" dxfId="331" priority="4" operator="greaterThan">
      <formula>0</formula>
    </cfRule>
    <cfRule type="cellIs" dxfId="330" priority="5" operator="lessThan">
      <formula>0</formula>
    </cfRule>
  </conditionalFormatting>
  <conditionalFormatting sqref="D5">
    <cfRule type="cellIs" dxfId="329" priority="2" stopIfTrue="1" operator="equal">
      <formula>0</formula>
    </cfRule>
  </conditionalFormatting>
  <conditionalFormatting sqref="D5">
    <cfRule type="cellIs" dxfId="328" priority="1" stopIfTrue="1" operator="equal">
      <formula>0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crollYear">
              <controlPr defaultSize="0" autoFill="0" autoLine="0" autoPict="0">
                <anchor moveWithCells="1" sizeWithCells="1">
                  <from>
                    <xdr:col>0</xdr:col>
                    <xdr:colOff>200025</xdr:colOff>
                    <xdr:row>1</xdr:row>
                    <xdr:rowOff>171450</xdr:rowOff>
                  </from>
                  <to>
                    <xdr:col>1</xdr:col>
                    <xdr:colOff>238125</xdr:colOff>
                    <xdr:row>1</xdr:row>
                    <xdr:rowOff>333375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'A Voir'!$I$3:$I$8</xm:f>
          </x14:formula1>
          <xm:sqref>E3:J35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55"/>
  <sheetViews>
    <sheetView showGridLines="0" topLeftCell="A8" zoomScaleNormal="100" workbookViewId="0">
      <selection activeCell="N21" sqref="N21"/>
    </sheetView>
  </sheetViews>
  <sheetFormatPr baseColWidth="10" defaultRowHeight="14.25" x14ac:dyDescent="0.2"/>
  <cols>
    <col min="1" max="1" width="10.25" style="2" bestFit="1" customWidth="1"/>
    <col min="2" max="2" width="5.375" style="2" customWidth="1"/>
    <col min="3" max="3" width="5.75" style="2" customWidth="1"/>
    <col min="4" max="14" width="14.125" style="2" customWidth="1"/>
  </cols>
  <sheetData>
    <row r="1" spans="1:14" ht="15" hidden="1" thickBot="1" x14ac:dyDescent="0.25">
      <c r="A1" s="3"/>
      <c r="B1" s="4"/>
      <c r="C1" s="4"/>
      <c r="D1" s="5"/>
      <c r="E1" s="20"/>
      <c r="F1" s="5"/>
      <c r="G1" s="3"/>
      <c r="H1" s="3"/>
      <c r="I1" s="3"/>
      <c r="J1" s="3"/>
      <c r="K1" s="3"/>
      <c r="L1" s="3"/>
      <c r="M1" s="3"/>
      <c r="N1" s="3"/>
    </row>
    <row r="2" spans="1:14" ht="27" customHeight="1" thickBot="1" x14ac:dyDescent="0.25">
      <c r="A2" s="127"/>
      <c r="B2" s="128"/>
      <c r="C2" s="11"/>
      <c r="D2" s="123">
        <f>DATE(Année,2,1)</f>
        <v>40574</v>
      </c>
      <c r="E2" s="124"/>
      <c r="F2" s="30" t="s">
        <v>39</v>
      </c>
      <c r="G2" s="125">
        <f ca="1">TODAY()</f>
        <v>40683</v>
      </c>
      <c r="H2" s="126"/>
      <c r="I2" s="73" t="s">
        <v>42</v>
      </c>
      <c r="J2" s="3"/>
      <c r="K2" s="3"/>
      <c r="L2" s="3"/>
      <c r="M2" s="3"/>
      <c r="N2" s="3"/>
    </row>
    <row r="3" spans="1:14" ht="22.5" customHeight="1" x14ac:dyDescent="0.25">
      <c r="A3" s="92">
        <v>1.4583333333333333</v>
      </c>
      <c r="B3" s="6"/>
      <c r="C3" s="6"/>
      <c r="D3" s="3"/>
      <c r="E3" s="129" t="s">
        <v>43</v>
      </c>
      <c r="F3" s="130"/>
      <c r="G3" s="131"/>
      <c r="H3" s="132" t="s">
        <v>44</v>
      </c>
      <c r="I3" s="133"/>
      <c r="J3" s="134"/>
      <c r="K3" s="3"/>
      <c r="L3" s="3"/>
      <c r="M3" s="35"/>
      <c r="N3" s="3"/>
    </row>
    <row r="4" spans="1:14" ht="30.75" thickBot="1" x14ac:dyDescent="0.25">
      <c r="A4" s="7" t="s">
        <v>0</v>
      </c>
      <c r="B4" s="7" t="s">
        <v>1</v>
      </c>
      <c r="C4" s="7" t="s">
        <v>30</v>
      </c>
      <c r="D4" s="46" t="s">
        <v>51</v>
      </c>
      <c r="E4" s="61" t="s">
        <v>45</v>
      </c>
      <c r="F4" s="74" t="s">
        <v>46</v>
      </c>
      <c r="G4" s="74" t="s">
        <v>47</v>
      </c>
      <c r="H4" s="61" t="s">
        <v>45</v>
      </c>
      <c r="I4" s="74" t="s">
        <v>46</v>
      </c>
      <c r="J4" s="75" t="s">
        <v>47</v>
      </c>
      <c r="K4" s="8" t="s">
        <v>48</v>
      </c>
      <c r="L4" s="34" t="s">
        <v>49</v>
      </c>
      <c r="M4" s="41"/>
      <c r="N4" s="36"/>
    </row>
    <row r="5" spans="1:14" ht="19.149999999999999" customHeight="1" x14ac:dyDescent="0.2">
      <c r="A5" s="12">
        <f t="shared" ref="A5:A33" si="0">B5</f>
        <v>40574</v>
      </c>
      <c r="B5" s="13">
        <f>SUM(Janv!B35+1)</f>
        <v>40574</v>
      </c>
      <c r="C5" s="14" t="str">
        <f>IF(B5=fériés!$B$6,VLOOKUP(B5,Trois,2,FALSE),IF(B5=fériés!$B$7,VLOOKUP(B5,Trois,2,FALSE),IF(B5=fériés!$B$10,VLOOKUP(B5,Trois,2,FALSE),IF(B5=fériés!$B$11,VLOOKUP(B5,Trois,2,FALSE),IF(B5=fériés!$B$12,VLOOKUP(B5,Trois,2,FALSE),"")))))</f>
        <v/>
      </c>
      <c r="D5" s="1"/>
      <c r="E5" s="62"/>
      <c r="F5" s="62"/>
      <c r="G5" s="62"/>
      <c r="H5" s="62"/>
      <c r="I5" s="62"/>
      <c r="J5" s="66"/>
      <c r="K5" s="56"/>
      <c r="L5" s="48"/>
      <c r="M5" s="32"/>
      <c r="N5" s="37"/>
    </row>
    <row r="6" spans="1:14" ht="19.149999999999999" customHeight="1" x14ac:dyDescent="0.2">
      <c r="A6" s="12">
        <f t="shared" si="0"/>
        <v>40575</v>
      </c>
      <c r="B6" s="13">
        <f>SUM(B5+1)</f>
        <v>40575</v>
      </c>
      <c r="C6" s="14" t="str">
        <f>IF(B6=fériés!$B$6,VLOOKUP(B6,Trois,2,FALSE),IF(B6=fériés!$B$7,VLOOKUP(B6,Trois,2,FALSE),IF(B6=fériés!$B$10,VLOOKUP(B6,Trois,2,FALSE),IF(B6=fériés!$B$11,VLOOKUP(B6,Trois,2,FALSE),IF(B6=fériés!$B$12,VLOOKUP(B6,Trois,2,FALSE),"")))))</f>
        <v/>
      </c>
      <c r="D6" s="59">
        <f>SUM(F6-E6-G6)+(I6-H6-J6)</f>
        <v>0</v>
      </c>
      <c r="E6" s="64"/>
      <c r="F6" s="76"/>
      <c r="G6" s="77"/>
      <c r="H6" s="62"/>
      <c r="I6" s="62"/>
      <c r="J6" s="66"/>
      <c r="K6" s="56"/>
      <c r="L6" s="48"/>
      <c r="M6" s="32"/>
      <c r="N6" s="37"/>
    </row>
    <row r="7" spans="1:14" ht="19.149999999999999" customHeight="1" x14ac:dyDescent="0.2">
      <c r="A7" s="12">
        <f t="shared" si="0"/>
        <v>40576</v>
      </c>
      <c r="B7" s="13">
        <f>SUM(B6+1)</f>
        <v>40576</v>
      </c>
      <c r="C7" s="14" t="str">
        <f>IF(B7=fériés!$B$6,VLOOKUP(B7,Trois,2,FALSE),IF(B7=fériés!$B$7,VLOOKUP(B7,Trois,2,FALSE),IF(B7=fériés!$B$10,VLOOKUP(B7,Trois,2,FALSE),IF(B7=fériés!$B$11,VLOOKUP(B7,Trois,2,FALSE),IF(B7=fériés!$B$12,VLOOKUP(B7,Trois,2,FALSE),"")))))</f>
        <v/>
      </c>
      <c r="D7" s="59">
        <f t="shared" ref="D7:D13" si="1">SUM(F7-E7-G7)+(I7-H7-J7)</f>
        <v>0</v>
      </c>
      <c r="E7" s="64"/>
      <c r="F7" s="76"/>
      <c r="G7" s="77"/>
      <c r="H7" s="62"/>
      <c r="I7" s="62"/>
      <c r="J7" s="66"/>
      <c r="K7" s="56"/>
      <c r="L7" s="48"/>
      <c r="M7" s="32"/>
      <c r="N7" s="37"/>
    </row>
    <row r="8" spans="1:14" ht="19.149999999999999" customHeight="1" x14ac:dyDescent="0.2">
      <c r="A8" s="12">
        <f t="shared" si="0"/>
        <v>40577</v>
      </c>
      <c r="B8" s="13">
        <f t="shared" ref="B8:B31" si="2">SUM(B7+1)</f>
        <v>40577</v>
      </c>
      <c r="C8" s="14" t="str">
        <f>IF(B8=fériés!$B$6,VLOOKUP(B8,Trois,2,FALSE),IF(B8=fériés!$B$7,VLOOKUP(B8,Trois,2,FALSE),IF(B8=fériés!$B$10,VLOOKUP(B8,Trois,2,FALSE),IF(B8=fériés!$B$11,VLOOKUP(B8,Trois,2,FALSE),IF(B8=fériés!$B$12,VLOOKUP(B8,Trois,2,FALSE),"")))))</f>
        <v/>
      </c>
      <c r="D8" s="59">
        <f>SUM(F8-E8-G8)+(I8-H8-J8)</f>
        <v>0</v>
      </c>
      <c r="E8" s="63"/>
      <c r="F8" s="62"/>
      <c r="G8" s="62"/>
      <c r="H8" s="62"/>
      <c r="I8" s="62"/>
      <c r="J8" s="66"/>
      <c r="K8" s="56"/>
      <c r="L8" s="48"/>
      <c r="M8" s="32"/>
      <c r="N8" s="37"/>
    </row>
    <row r="9" spans="1:14" ht="19.149999999999999" customHeight="1" x14ac:dyDescent="0.2">
      <c r="A9" s="12">
        <f t="shared" si="0"/>
        <v>40578</v>
      </c>
      <c r="B9" s="13">
        <f t="shared" si="2"/>
        <v>40578</v>
      </c>
      <c r="C9" s="14" t="str">
        <f>IF(B9=fériés!$B$6,VLOOKUP(B9,Trois,2,FALSE),IF(B9=fériés!$B$7,VLOOKUP(B9,Trois,2,FALSE),IF(B9=fériés!$B$10,VLOOKUP(B9,Trois,2,FALSE),IF(B9=fériés!$B$11,VLOOKUP(B9,Trois,2,FALSE),IF(B9=fériés!$B$12,VLOOKUP(B9,Trois,2,FALSE),"")))))</f>
        <v/>
      </c>
      <c r="D9" s="59">
        <f t="shared" si="1"/>
        <v>0</v>
      </c>
      <c r="E9" s="64"/>
      <c r="F9" s="76"/>
      <c r="G9" s="77"/>
      <c r="H9" s="78"/>
      <c r="I9" s="79"/>
      <c r="J9" s="80"/>
      <c r="K9" s="47"/>
      <c r="L9" s="48"/>
      <c r="M9" s="32"/>
      <c r="N9" s="37"/>
    </row>
    <row r="10" spans="1:14" ht="19.149999999999999" customHeight="1" x14ac:dyDescent="0.2">
      <c r="A10" s="12">
        <f t="shared" si="0"/>
        <v>40579</v>
      </c>
      <c r="B10" s="13">
        <f t="shared" si="2"/>
        <v>40579</v>
      </c>
      <c r="C10" s="14" t="str">
        <f>IF(B10=fériés!$B$6,VLOOKUP(B10,Trois,2,FALSE),IF(B10=fériés!$B$7,VLOOKUP(B10,Trois,2,FALSE),IF(B10=fériés!$B$10,VLOOKUP(B10,Trois,2,FALSE),IF(B10=fériés!$B$11,VLOOKUP(B10,Trois,2,FALSE),IF(B10=fériés!$B$12,VLOOKUP(B10,Trois,2,FALSE),"")))))</f>
        <v/>
      </c>
      <c r="D10" s="59">
        <f t="shared" si="1"/>
        <v>0</v>
      </c>
      <c r="E10" s="64"/>
      <c r="F10" s="76"/>
      <c r="G10" s="77"/>
      <c r="H10" s="78"/>
      <c r="I10" s="79"/>
      <c r="J10" s="80"/>
      <c r="K10" s="47"/>
      <c r="L10" s="48"/>
      <c r="M10" s="32"/>
      <c r="N10" s="37"/>
    </row>
    <row r="11" spans="1:14" ht="19.149999999999999" customHeight="1" thickBot="1" x14ac:dyDescent="0.25">
      <c r="A11" s="12">
        <f t="shared" si="0"/>
        <v>40580</v>
      </c>
      <c r="B11" s="13">
        <f t="shared" si="2"/>
        <v>40580</v>
      </c>
      <c r="C11" s="14" t="str">
        <f>IF(B11=fériés!$B$6,VLOOKUP(B11,Trois,2,FALSE),IF(B11=fériés!$B$7,VLOOKUP(B11,Trois,2,FALSE),IF(B11=fériés!$B$10,VLOOKUP(B11,Trois,2,FALSE),IF(B11=fériés!$B$11,VLOOKUP(B11,Trois,2,FALSE),IF(B11=fériés!$B$12,VLOOKUP(B11,Trois,2,FALSE),"")))))</f>
        <v/>
      </c>
      <c r="D11" s="59">
        <f t="shared" si="1"/>
        <v>0</v>
      </c>
      <c r="E11" s="64"/>
      <c r="F11" s="76"/>
      <c r="G11" s="77"/>
      <c r="H11" s="81"/>
      <c r="I11" s="82"/>
      <c r="J11" s="77"/>
      <c r="K11" s="47"/>
      <c r="L11" s="48"/>
      <c r="M11" s="32"/>
      <c r="N11" s="87" t="s">
        <v>52</v>
      </c>
    </row>
    <row r="12" spans="1:14" ht="19.149999999999999" customHeight="1" thickTop="1" thickBot="1" x14ac:dyDescent="0.35">
      <c r="A12" s="12">
        <f t="shared" si="0"/>
        <v>40581</v>
      </c>
      <c r="B12" s="13">
        <f t="shared" si="2"/>
        <v>40581</v>
      </c>
      <c r="C12" s="14" t="str">
        <f>IF(B12=fériés!$B$6,VLOOKUP(B12,Trois,2,FALSE),IF(B12=fériés!$B$7,VLOOKUP(B12,Trois,2,FALSE),IF(B12=fériés!$B$10,VLOOKUP(B12,Trois,2,FALSE),IF(B12=fériés!$B$11,VLOOKUP(B12,Trois,2,FALSE),IF(B12=fériés!$B$12,VLOOKUP(B12,Trois,2,FALSE),"")))))</f>
        <v/>
      </c>
      <c r="D12" s="59">
        <f t="shared" si="1"/>
        <v>0</v>
      </c>
      <c r="E12" s="64"/>
      <c r="F12" s="76"/>
      <c r="G12" s="77"/>
      <c r="H12" s="81"/>
      <c r="I12" s="82"/>
      <c r="J12" s="77"/>
      <c r="K12" s="51">
        <f>SUM(D6:D12)</f>
        <v>0</v>
      </c>
      <c r="L12" s="91" t="str">
        <f>IF(K12&gt;0,(K12-$A$3),"")</f>
        <v/>
      </c>
      <c r="M12" s="42" t="s">
        <v>50</v>
      </c>
      <c r="N12" s="88" t="s">
        <v>53</v>
      </c>
    </row>
    <row r="13" spans="1:14" ht="19.149999999999999" customHeight="1" thickTop="1" x14ac:dyDescent="0.2">
      <c r="A13" s="12">
        <f t="shared" si="0"/>
        <v>40582</v>
      </c>
      <c r="B13" s="13">
        <f t="shared" si="2"/>
        <v>40582</v>
      </c>
      <c r="C13" s="14" t="str">
        <f>IF(B13=fériés!$B$6,VLOOKUP(B13,Trois,2,FALSE),IF(B13=fériés!$B$7,VLOOKUP(B13,Trois,2,FALSE),IF(B13=fériés!$B$10,VLOOKUP(B13,Trois,2,FALSE),IF(B13=fériés!$B$11,VLOOKUP(B13,Trois,2,FALSE),IF(B13=fériés!$B$12,VLOOKUP(B13,Trois,2,FALSE),"")))))</f>
        <v/>
      </c>
      <c r="D13" s="59">
        <f t="shared" si="1"/>
        <v>0</v>
      </c>
      <c r="E13" s="64"/>
      <c r="F13" s="76"/>
      <c r="G13" s="77"/>
      <c r="H13" s="78"/>
      <c r="I13" s="79"/>
      <c r="J13" s="80"/>
      <c r="K13" s="52"/>
      <c r="L13" s="50"/>
      <c r="M13" s="32"/>
      <c r="N13" s="37"/>
    </row>
    <row r="14" spans="1:14" ht="19.149999999999999" customHeight="1" x14ac:dyDescent="0.2">
      <c r="A14" s="12">
        <f t="shared" si="0"/>
        <v>40583</v>
      </c>
      <c r="B14" s="13">
        <f t="shared" si="2"/>
        <v>40583</v>
      </c>
      <c r="C14" s="14" t="str">
        <f>IF(B14=fériés!$B$6,VLOOKUP(B14,Trois,2,FALSE),IF(B14=fériés!$B$7,VLOOKUP(B14,Trois,2,FALSE),IF(B14=fériés!$B$10,VLOOKUP(B14,Trois,2,FALSE),IF(B14=fériés!$B$11,VLOOKUP(B14,Trois,2,FALSE),IF(B14=fériés!$B$12,VLOOKUP(B14,Trois,2,FALSE),"")))))</f>
        <v/>
      </c>
      <c r="D14" s="59">
        <f>SUM(F14-E14-G14)+(I14-H14-J14)</f>
        <v>0</v>
      </c>
      <c r="E14" s="64"/>
      <c r="F14" s="76"/>
      <c r="G14" s="77"/>
      <c r="H14" s="78"/>
      <c r="I14" s="79"/>
      <c r="J14" s="80"/>
      <c r="K14" s="54"/>
      <c r="L14" s="48"/>
      <c r="M14" s="32"/>
      <c r="N14" s="37"/>
    </row>
    <row r="15" spans="1:14" ht="19.149999999999999" customHeight="1" x14ac:dyDescent="0.2">
      <c r="A15" s="12">
        <f t="shared" si="0"/>
        <v>40584</v>
      </c>
      <c r="B15" s="13">
        <f t="shared" si="2"/>
        <v>40584</v>
      </c>
      <c r="C15" s="14" t="str">
        <f>IF(B15=fériés!$B$6,VLOOKUP(B15,Trois,2,FALSE),IF(B15=fériés!$B$7,VLOOKUP(B15,Trois,2,FALSE),IF(B15=fériés!$B$10,VLOOKUP(B15,Trois,2,FALSE),IF(B15=fériés!$B$11,VLOOKUP(B15,Trois,2,FALSE),IF(B15=fériés!$B$12,VLOOKUP(B15,Trois,2,FALSE),"")))))</f>
        <v/>
      </c>
      <c r="D15" s="59">
        <f>SUM(F15-E15-G15)+(I15-H15-J15)</f>
        <v>0</v>
      </c>
      <c r="E15" s="64"/>
      <c r="F15" s="76"/>
      <c r="G15" s="77"/>
      <c r="H15" s="81"/>
      <c r="I15" s="82"/>
      <c r="J15" s="77"/>
      <c r="K15" s="56"/>
      <c r="L15" s="53"/>
      <c r="M15" s="32"/>
      <c r="N15" s="37"/>
    </row>
    <row r="16" spans="1:14" ht="19.149999999999999" customHeight="1" x14ac:dyDescent="0.2">
      <c r="A16" s="12">
        <f t="shared" si="0"/>
        <v>40585</v>
      </c>
      <c r="B16" s="13">
        <f t="shared" si="2"/>
        <v>40585</v>
      </c>
      <c r="C16" s="14" t="str">
        <f>IF(B16=fériés!$B$6,VLOOKUP(B16,Trois,2,FALSE),IF(B16=fériés!$B$7,VLOOKUP(B16,Trois,2,FALSE),IF(B16=fériés!$B$10,VLOOKUP(B16,Trois,2,FALSE),IF(B16=fériés!$B$11,VLOOKUP(B16,Trois,2,FALSE),IF(B16=fériés!$B$12,VLOOKUP(B16,Trois,2,FALSE),"")))))</f>
        <v/>
      </c>
      <c r="D16" s="59">
        <f t="shared" ref="D16:D20" si="3">SUM(F16-E16-G16)+(I16-H16-J16)</f>
        <v>0</v>
      </c>
      <c r="E16" s="64"/>
      <c r="F16" s="76"/>
      <c r="G16" s="77"/>
      <c r="H16" s="81"/>
      <c r="I16" s="82"/>
      <c r="J16" s="77"/>
      <c r="K16" s="54"/>
      <c r="L16" s="55"/>
      <c r="M16" s="32"/>
      <c r="N16" s="37"/>
    </row>
    <row r="17" spans="1:14" ht="19.149999999999999" customHeight="1" x14ac:dyDescent="0.2">
      <c r="A17" s="12">
        <f t="shared" si="0"/>
        <v>40586</v>
      </c>
      <c r="B17" s="13">
        <f t="shared" si="2"/>
        <v>40586</v>
      </c>
      <c r="C17" s="14" t="str">
        <f>IF(B17=fériés!$B$6,VLOOKUP(B17,Trois,2,FALSE),IF(B17=fériés!$B$7,VLOOKUP(B17,Trois,2,FALSE),IF(B17=fériés!$B$10,VLOOKUP(B17,Trois,2,FALSE),IF(B17=fériés!$B$11,VLOOKUP(B17,Trois,2,FALSE),IF(B17=fériés!$B$12,VLOOKUP(B17,Trois,2,FALSE),"")))))</f>
        <v/>
      </c>
      <c r="D17" s="59">
        <f t="shared" si="3"/>
        <v>0</v>
      </c>
      <c r="E17" s="62"/>
      <c r="F17" s="62"/>
      <c r="G17" s="62"/>
      <c r="H17" s="66"/>
      <c r="I17" s="66"/>
      <c r="J17" s="66"/>
      <c r="K17" s="56"/>
      <c r="L17" s="48"/>
      <c r="M17" s="32"/>
      <c r="N17" s="37"/>
    </row>
    <row r="18" spans="1:14" ht="19.149999999999999" customHeight="1" thickBot="1" x14ac:dyDescent="0.25">
      <c r="A18" s="12">
        <f t="shared" si="0"/>
        <v>40587</v>
      </c>
      <c r="B18" s="13">
        <f t="shared" si="2"/>
        <v>40587</v>
      </c>
      <c r="C18" s="14" t="str">
        <f>IF(B18=fériés!$B$6,VLOOKUP(B18,Trois,2,FALSE),IF(B18=fériés!$B$7,VLOOKUP(B18,Trois,2,FALSE),IF(B18=fériés!$B$10,VLOOKUP(B18,Trois,2,FALSE),IF(B18=fériés!$B$11,VLOOKUP(B18,Trois,2,FALSE),IF(B18=fériés!$B$12,VLOOKUP(B18,Trois,2,FALSE),"")))))</f>
        <v/>
      </c>
      <c r="D18" s="59">
        <f t="shared" si="3"/>
        <v>0</v>
      </c>
      <c r="E18" s="62"/>
      <c r="F18" s="62"/>
      <c r="G18" s="62"/>
      <c r="H18" s="66"/>
      <c r="I18" s="66"/>
      <c r="J18" s="66"/>
      <c r="K18" s="56"/>
      <c r="L18" s="48"/>
      <c r="M18" s="32"/>
      <c r="N18" s="37"/>
    </row>
    <row r="19" spans="1:14" ht="19.149999999999999" customHeight="1" thickTop="1" thickBot="1" x14ac:dyDescent="0.35">
      <c r="A19" s="12">
        <f t="shared" si="0"/>
        <v>40588</v>
      </c>
      <c r="B19" s="13">
        <f t="shared" si="2"/>
        <v>40588</v>
      </c>
      <c r="C19" s="14" t="str">
        <f>IF(B19=fériés!$B$6,VLOOKUP(B19,Trois,2,FALSE),IF(B19=fériés!$B$7,VLOOKUP(B19,Trois,2,FALSE),IF(B19=fériés!$B$10,VLOOKUP(B19,Trois,2,FALSE),IF(B19=fériés!$B$11,VLOOKUP(B19,Trois,2,FALSE),IF(B19=fériés!$B$12,VLOOKUP(B19,Trois,2,FALSE),"")))))</f>
        <v/>
      </c>
      <c r="D19" s="59">
        <f t="shared" si="3"/>
        <v>0</v>
      </c>
      <c r="E19" s="66"/>
      <c r="F19" s="62"/>
      <c r="G19" s="66"/>
      <c r="H19" s="66"/>
      <c r="I19" s="66"/>
      <c r="J19" s="66"/>
      <c r="K19" s="51">
        <f>SUM(D13:D19)</f>
        <v>0</v>
      </c>
      <c r="L19" s="91" t="str">
        <f>IF(K19&gt;0,(K19-$A$3),"")</f>
        <v/>
      </c>
      <c r="M19" s="42" t="s">
        <v>50</v>
      </c>
      <c r="N19" s="37"/>
    </row>
    <row r="20" spans="1:14" ht="19.149999999999999" customHeight="1" thickTop="1" x14ac:dyDescent="0.2">
      <c r="A20" s="12">
        <f t="shared" si="0"/>
        <v>40589</v>
      </c>
      <c r="B20" s="13">
        <f t="shared" si="2"/>
        <v>40589</v>
      </c>
      <c r="C20" s="14" t="str">
        <f>IF(B20=fériés!$B$6,VLOOKUP(B20,Trois,2,FALSE),IF(B20=fériés!$B$7,VLOOKUP(B20,Trois,2,FALSE),IF(B20=fériés!$B$10,VLOOKUP(B20,Trois,2,FALSE),IF(B20=fériés!$B$11,VLOOKUP(B20,Trois,2,FALSE),IF(B20=fériés!$B$12,VLOOKUP(B20,Trois,2,FALSE),"")))))</f>
        <v/>
      </c>
      <c r="D20" s="59">
        <f t="shared" si="3"/>
        <v>0</v>
      </c>
      <c r="E20" s="64"/>
      <c r="F20" s="76"/>
      <c r="G20" s="77"/>
      <c r="H20" s="78"/>
      <c r="I20" s="79"/>
      <c r="J20" s="80"/>
      <c r="K20" s="56"/>
      <c r="L20" s="48"/>
      <c r="M20" s="32"/>
      <c r="N20" s="37"/>
    </row>
    <row r="21" spans="1:14" ht="19.149999999999999" customHeight="1" x14ac:dyDescent="0.2">
      <c r="A21" s="12">
        <f t="shared" si="0"/>
        <v>40590</v>
      </c>
      <c r="B21" s="13">
        <f t="shared" si="2"/>
        <v>40590</v>
      </c>
      <c r="C21" s="14" t="str">
        <f>IF(B21=fériés!$B$6,VLOOKUP(B21,Trois,2,FALSE),IF(B21=fériés!$B$7,VLOOKUP(B21,Trois,2,FALSE),IF(B21=fériés!$B$10,VLOOKUP(B21,Trois,2,FALSE),IF(B21=fériés!$B$11,VLOOKUP(B21,Trois,2,FALSE),IF(B21=fériés!$B$12,VLOOKUP(B21,Trois,2,FALSE),"")))))</f>
        <v/>
      </c>
      <c r="D21" s="59">
        <f>SUM(F21-E21-G21)+(I21-H21-J21)</f>
        <v>0</v>
      </c>
      <c r="E21" s="64"/>
      <c r="F21" s="76"/>
      <c r="G21" s="77"/>
      <c r="H21" s="78"/>
      <c r="I21" s="79"/>
      <c r="J21" s="80"/>
      <c r="K21" s="56"/>
      <c r="L21" s="48"/>
      <c r="M21" s="32"/>
      <c r="N21" s="37"/>
    </row>
    <row r="22" spans="1:14" ht="19.149999999999999" customHeight="1" x14ac:dyDescent="0.2">
      <c r="A22" s="12">
        <f t="shared" si="0"/>
        <v>40591</v>
      </c>
      <c r="B22" s="13">
        <f t="shared" si="2"/>
        <v>40591</v>
      </c>
      <c r="C22" s="14" t="str">
        <f>IF(B22=fériés!$B$6,VLOOKUP(B22,Trois,2,FALSE),IF(B22=fériés!$B$7,VLOOKUP(B22,Trois,2,FALSE),IF(B22=fériés!$B$10,VLOOKUP(B22,Trois,2,FALSE),IF(B22=fériés!$B$11,VLOOKUP(B22,Trois,2,FALSE),IF(B22=fériés!$B$12,VLOOKUP(B22,Trois,2,FALSE),"")))))</f>
        <v/>
      </c>
      <c r="D22" s="59">
        <f t="shared" ref="D22:D35" si="4">SUM(F22-E22-G22)+(I22-H22-J22)</f>
        <v>0</v>
      </c>
      <c r="E22" s="64"/>
      <c r="F22" s="76"/>
      <c r="G22" s="77"/>
      <c r="H22" s="81"/>
      <c r="I22" s="82"/>
      <c r="J22" s="77"/>
      <c r="K22" s="56"/>
      <c r="L22" s="48"/>
      <c r="M22" s="32"/>
      <c r="N22" s="37"/>
    </row>
    <row r="23" spans="1:14" ht="19.149999999999999" customHeight="1" x14ac:dyDescent="0.2">
      <c r="A23" s="12">
        <f t="shared" si="0"/>
        <v>40592</v>
      </c>
      <c r="B23" s="13">
        <f t="shared" si="2"/>
        <v>40592</v>
      </c>
      <c r="C23" s="14" t="str">
        <f>IF(B23=fériés!$B$6,VLOOKUP(B23,Trois,2,FALSE),IF(B23=fériés!$B$7,VLOOKUP(B23,Trois,2,FALSE),IF(B23=fériés!$B$10,VLOOKUP(B23,Trois,2,FALSE),IF(B23=fériés!$B$11,VLOOKUP(B23,Trois,2,FALSE),IF(B23=fériés!$B$12,VLOOKUP(B23,Trois,2,FALSE),"")))))</f>
        <v/>
      </c>
      <c r="D23" s="59">
        <f t="shared" si="4"/>
        <v>0</v>
      </c>
      <c r="E23" s="64"/>
      <c r="F23" s="76"/>
      <c r="G23" s="77"/>
      <c r="H23" s="81"/>
      <c r="I23" s="82"/>
      <c r="J23" s="77"/>
      <c r="K23" s="56"/>
      <c r="L23" s="48"/>
      <c r="M23" s="32"/>
      <c r="N23" s="37"/>
    </row>
    <row r="24" spans="1:14" ht="19.149999999999999" customHeight="1" x14ac:dyDescent="0.2">
      <c r="A24" s="12">
        <f t="shared" si="0"/>
        <v>40593</v>
      </c>
      <c r="B24" s="13">
        <f t="shared" si="2"/>
        <v>40593</v>
      </c>
      <c r="C24" s="14" t="str">
        <f>IF(B24=fériés!$B$6,VLOOKUP(B24,Trois,2,FALSE),IF(B24=fériés!$B$7,VLOOKUP(B24,Trois,2,FALSE),IF(B24=fériés!$B$10,VLOOKUP(B24,Trois,2,FALSE),IF(B24=fériés!$B$11,VLOOKUP(B24,Trois,2,FALSE),IF(B24=fériés!$B$12,VLOOKUP(B24,Trois,2,FALSE),"")))))</f>
        <v/>
      </c>
      <c r="D24" s="59">
        <f t="shared" si="4"/>
        <v>0</v>
      </c>
      <c r="E24" s="66"/>
      <c r="F24" s="62"/>
      <c r="G24" s="66"/>
      <c r="H24" s="66"/>
      <c r="I24" s="66"/>
      <c r="J24" s="66"/>
      <c r="K24" s="56"/>
      <c r="L24" s="48"/>
      <c r="M24" s="32"/>
      <c r="N24" s="37"/>
    </row>
    <row r="25" spans="1:14" ht="19.149999999999999" customHeight="1" thickBot="1" x14ac:dyDescent="0.25">
      <c r="A25" s="12">
        <f t="shared" si="0"/>
        <v>40594</v>
      </c>
      <c r="B25" s="13">
        <f t="shared" si="2"/>
        <v>40594</v>
      </c>
      <c r="C25" s="14" t="str">
        <f>IF(B25=fériés!$B$6,VLOOKUP(B25,Trois,2,FALSE),IF(B25=fériés!$B$7,VLOOKUP(B25,Trois,2,FALSE),IF(B25=fériés!$B$10,VLOOKUP(B25,Trois,2,FALSE),IF(B25=fériés!$B$11,VLOOKUP(B25,Trois,2,FALSE),IF(B25=fériés!$B$12,VLOOKUP(B25,Trois,2,FALSE),"")))))</f>
        <v/>
      </c>
      <c r="D25" s="59">
        <f t="shared" si="4"/>
        <v>0</v>
      </c>
      <c r="E25" s="66"/>
      <c r="F25" s="62"/>
      <c r="G25" s="66"/>
      <c r="H25" s="66"/>
      <c r="I25" s="66"/>
      <c r="J25" s="66"/>
      <c r="K25" s="56"/>
      <c r="L25" s="48"/>
      <c r="M25" s="32"/>
      <c r="N25" s="37"/>
    </row>
    <row r="26" spans="1:14" ht="19.149999999999999" customHeight="1" thickTop="1" thickBot="1" x14ac:dyDescent="0.35">
      <c r="A26" s="12">
        <f t="shared" si="0"/>
        <v>40595</v>
      </c>
      <c r="B26" s="13">
        <f t="shared" si="2"/>
        <v>40595</v>
      </c>
      <c r="C26" s="14" t="str">
        <f>IF(B26=fériés!$B$6,VLOOKUP(B26,Trois,2,FALSE),IF(B26=fériés!$B$7,VLOOKUP(B26,Trois,2,FALSE),IF(B26=fériés!$B$10,VLOOKUP(B26,Trois,2,FALSE),IF(B26=fériés!$B$11,VLOOKUP(B26,Trois,2,FALSE),IF(B26=fériés!$B$12,VLOOKUP(B26,Trois,2,FALSE),"")))))</f>
        <v/>
      </c>
      <c r="D26" s="59">
        <f t="shared" si="4"/>
        <v>0</v>
      </c>
      <c r="E26" s="66"/>
      <c r="F26" s="62"/>
      <c r="G26" s="66"/>
      <c r="H26" s="66"/>
      <c r="I26" s="66"/>
      <c r="J26" s="66"/>
      <c r="K26" s="51">
        <f>SUM(D20:D26)</f>
        <v>0</v>
      </c>
      <c r="L26" s="91" t="str">
        <f>IF(K26&gt;0,(K26-$A$3),"")</f>
        <v/>
      </c>
      <c r="M26" s="42" t="s">
        <v>50</v>
      </c>
      <c r="N26" s="37"/>
    </row>
    <row r="27" spans="1:14" ht="19.149999999999999" customHeight="1" thickTop="1" x14ac:dyDescent="0.2">
      <c r="A27" s="12">
        <f t="shared" si="0"/>
        <v>40596</v>
      </c>
      <c r="B27" s="13">
        <f t="shared" si="2"/>
        <v>40596</v>
      </c>
      <c r="C27" s="14" t="str">
        <f>IF(B27=fériés!$B$6,VLOOKUP(B27,Trois,2,FALSE),IF(B27=fériés!$B$7,VLOOKUP(B27,Trois,2,FALSE),IF(B27=fériés!$B$10,VLOOKUP(B27,Trois,2,FALSE),IF(B27=fériés!$B$11,VLOOKUP(B27,Trois,2,FALSE),IF(B27=fériés!$B$12,VLOOKUP(B27,Trois,2,FALSE),"")))))</f>
        <v/>
      </c>
      <c r="D27" s="59">
        <f t="shared" si="4"/>
        <v>0</v>
      </c>
      <c r="E27" s="64"/>
      <c r="F27" s="76"/>
      <c r="G27" s="77"/>
      <c r="H27" s="78"/>
      <c r="I27" s="79"/>
      <c r="J27" s="80"/>
      <c r="K27" s="56"/>
      <c r="L27" s="48"/>
      <c r="M27" s="32"/>
      <c r="N27" s="37"/>
    </row>
    <row r="28" spans="1:14" ht="19.149999999999999" customHeight="1" x14ac:dyDescent="0.2">
      <c r="A28" s="12">
        <f t="shared" si="0"/>
        <v>40597</v>
      </c>
      <c r="B28" s="13">
        <f t="shared" si="2"/>
        <v>40597</v>
      </c>
      <c r="C28" s="14" t="str">
        <f>IF(B28=fériés!$B$6,VLOOKUP(B28,Trois,2,FALSE),IF(B28=fériés!$B$7,VLOOKUP(B28,Trois,2,FALSE),IF(B28=fériés!$B$10,VLOOKUP(B28,Trois,2,FALSE),IF(B28=fériés!$B$11,VLOOKUP(B28,Trois,2,FALSE),IF(B28=fériés!$B$12,VLOOKUP(B28,Trois,2,FALSE),"")))))</f>
        <v/>
      </c>
      <c r="D28" s="59">
        <f t="shared" si="4"/>
        <v>0</v>
      </c>
      <c r="E28" s="64"/>
      <c r="F28" s="76"/>
      <c r="G28" s="77"/>
      <c r="H28" s="78"/>
      <c r="I28" s="79"/>
      <c r="J28" s="80"/>
      <c r="K28" s="57"/>
      <c r="L28" s="58"/>
      <c r="M28" s="43"/>
      <c r="N28" s="38"/>
    </row>
    <row r="29" spans="1:14" ht="19.149999999999999" customHeight="1" x14ac:dyDescent="0.2">
      <c r="A29" s="12">
        <f t="shared" si="0"/>
        <v>40598</v>
      </c>
      <c r="B29" s="13">
        <f t="shared" si="2"/>
        <v>40598</v>
      </c>
      <c r="C29" s="14" t="str">
        <f>IF(B29=fériés!$B$6,VLOOKUP(B29,Trois,2,FALSE),IF(B29=fériés!$B$7,VLOOKUP(B29,Trois,2,FALSE),IF(B29=fériés!$B$10,VLOOKUP(B29,Trois,2,FALSE),IF(B29=fériés!$B$11,VLOOKUP(B29,Trois,2,FALSE),IF(B29=fériés!$B$12,VLOOKUP(B29,Trois,2,FALSE),"")))))</f>
        <v/>
      </c>
      <c r="D29" s="59">
        <f t="shared" si="4"/>
        <v>0</v>
      </c>
      <c r="E29" s="64"/>
      <c r="F29" s="76"/>
      <c r="G29" s="77"/>
      <c r="H29" s="81"/>
      <c r="I29" s="82"/>
      <c r="J29" s="77"/>
      <c r="K29" s="57"/>
      <c r="L29" s="58"/>
      <c r="M29" s="43"/>
      <c r="N29" s="38"/>
    </row>
    <row r="30" spans="1:14" ht="19.149999999999999" customHeight="1" x14ac:dyDescent="0.2">
      <c r="A30" s="12">
        <f t="shared" si="0"/>
        <v>40599</v>
      </c>
      <c r="B30" s="13">
        <f t="shared" si="2"/>
        <v>40599</v>
      </c>
      <c r="C30" s="14" t="str">
        <f>IF(B30=fériés!$B$6,VLOOKUP(B30,Trois,2,FALSE),IF(B30=fériés!$B$7,VLOOKUP(B30,Trois,2,FALSE),IF(B30=fériés!$B$10,VLOOKUP(B30,Trois,2,FALSE),IF(B30=fériés!$B$11,VLOOKUP(B30,Trois,2,FALSE),IF(B30=fériés!$B$12,VLOOKUP(B30,Trois,2,FALSE),"")))))</f>
        <v/>
      </c>
      <c r="D30" s="59">
        <f t="shared" si="4"/>
        <v>0</v>
      </c>
      <c r="E30" s="64"/>
      <c r="F30" s="76"/>
      <c r="G30" s="77"/>
      <c r="H30" s="81"/>
      <c r="I30" s="82"/>
      <c r="J30" s="77"/>
      <c r="K30" s="57"/>
      <c r="L30" s="58"/>
      <c r="M30" s="43"/>
      <c r="N30" s="38"/>
    </row>
    <row r="31" spans="1:14" ht="19.149999999999999" customHeight="1" thickBot="1" x14ac:dyDescent="0.25">
      <c r="A31" s="12">
        <f t="shared" si="0"/>
        <v>40600</v>
      </c>
      <c r="B31" s="13">
        <f t="shared" si="2"/>
        <v>40600</v>
      </c>
      <c r="C31" s="14" t="str">
        <f>IF(B31=fériés!$B$6,VLOOKUP(B31,Trois,2,FALSE),IF(B31=fériés!$B$7,VLOOKUP(B31,Trois,2,FALSE),IF(B31=fériés!$B$10,VLOOKUP(B31,Trois,2,FALSE),IF(B31=fériés!$B$11,VLOOKUP(B31,Trois,2,FALSE),IF(B31=fériés!$B$12,VLOOKUP(B31,Trois,2,FALSE),"")))))</f>
        <v/>
      </c>
      <c r="D31" s="59">
        <f t="shared" si="4"/>
        <v>0</v>
      </c>
      <c r="E31" s="62"/>
      <c r="F31" s="62"/>
      <c r="G31" s="62"/>
      <c r="H31" s="62"/>
      <c r="I31" s="62"/>
      <c r="J31" s="62"/>
      <c r="K31" s="57"/>
      <c r="L31" s="58"/>
      <c r="M31" s="43"/>
      <c r="N31" s="38"/>
    </row>
    <row r="32" spans="1:14" ht="19.149999999999999" customHeight="1" thickTop="1" thickBot="1" x14ac:dyDescent="0.35">
      <c r="A32" s="12">
        <f t="shared" si="0"/>
        <v>40601</v>
      </c>
      <c r="B32" s="13">
        <f>SUM(B31+1)</f>
        <v>40601</v>
      </c>
      <c r="C32" s="14" t="str">
        <f>IF(B32=fériés!$B$6,VLOOKUP(B32,Trois,2,FALSE),IF(B32=fériés!$B$7,VLOOKUP(B32,Trois,2,FALSE),IF(B32=fériés!$B$10,VLOOKUP(B32,Trois,2,FALSE),IF(B32=fériés!$B$11,VLOOKUP(B32,Trois,2,FALSE),IF(B32=fériés!$B$12,VLOOKUP(B32,Trois,2,FALSE),"")))))</f>
        <v/>
      </c>
      <c r="D32" s="59">
        <f t="shared" si="4"/>
        <v>0</v>
      </c>
      <c r="E32" s="62"/>
      <c r="F32" s="62"/>
      <c r="G32" s="62"/>
      <c r="H32" s="62"/>
      <c r="I32" s="62"/>
      <c r="J32" s="62"/>
      <c r="K32" s="51">
        <f>SUM(D27:D32)</f>
        <v>0</v>
      </c>
      <c r="L32" s="91" t="str">
        <f>IF(K32&gt;0,(K32-$A$3),"")</f>
        <v/>
      </c>
      <c r="M32" s="42" t="s">
        <v>50</v>
      </c>
      <c r="N32" s="38"/>
    </row>
    <row r="33" spans="1:14" ht="19.149999999999999" customHeight="1" thickTop="1" x14ac:dyDescent="0.2">
      <c r="A33" s="12" t="str">
        <f t="shared" si="0"/>
        <v/>
      </c>
      <c r="B33" s="13" t="str">
        <f>IF(MONTH(B32+1)=MONTH(B32)+1,"",B32+1)</f>
        <v/>
      </c>
      <c r="C33" s="14" t="str">
        <f>IF(B33=fériés!$B$6,VLOOKUP(B33,Trois,2,FALSE),IF(B33=fériés!$B$7,VLOOKUP(B33,Trois,2,FALSE),IF(B33=fériés!$B$10,VLOOKUP(B33,Trois,2,FALSE),IF(B33=fériés!$B$11,VLOOKUP(B33,Trois,2,FALSE),IF(B33=fériés!$B$12,VLOOKUP(B33,Trois,2,FALSE),"")))))</f>
        <v/>
      </c>
      <c r="D33" s="59">
        <f t="shared" si="4"/>
        <v>0</v>
      </c>
      <c r="E33" s="62"/>
      <c r="F33" s="62"/>
      <c r="G33" s="62"/>
      <c r="H33" s="62"/>
      <c r="I33" s="62"/>
      <c r="J33" s="62"/>
      <c r="K33" s="57"/>
      <c r="L33" s="58"/>
      <c r="M33" s="43"/>
      <c r="N33" s="38"/>
    </row>
    <row r="34" spans="1:14" ht="19.149999999999999" customHeight="1" x14ac:dyDescent="0.2">
      <c r="A34" s="14"/>
      <c r="B34" s="14"/>
      <c r="C34" s="14"/>
      <c r="D34" s="59">
        <f t="shared" si="4"/>
        <v>0</v>
      </c>
      <c r="E34" s="62"/>
      <c r="F34" s="62"/>
      <c r="G34" s="62"/>
      <c r="H34" s="62"/>
      <c r="I34" s="62"/>
      <c r="J34" s="62"/>
      <c r="K34" s="57"/>
      <c r="L34" s="58"/>
      <c r="M34" s="43"/>
      <c r="N34" s="38"/>
    </row>
    <row r="35" spans="1:14" ht="19.149999999999999" customHeight="1" x14ac:dyDescent="0.2">
      <c r="A35" s="14"/>
      <c r="B35" s="14"/>
      <c r="C35" s="14"/>
      <c r="D35" s="59">
        <f t="shared" si="4"/>
        <v>0</v>
      </c>
      <c r="E35" s="62"/>
      <c r="F35" s="62"/>
      <c r="G35" s="62"/>
      <c r="H35" s="62"/>
      <c r="I35" s="62"/>
      <c r="J35" s="62"/>
      <c r="N35" s="38"/>
    </row>
    <row r="36" spans="1:14" ht="15" thickTop="1" x14ac:dyDescent="0.2">
      <c r="A36" s="9"/>
      <c r="B36" s="10"/>
      <c r="C36" s="10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</row>
    <row r="37" spans="1:14" x14ac:dyDescent="0.2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</row>
    <row r="38" spans="1:14" x14ac:dyDescent="0.2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</row>
    <row r="39" spans="1:14" x14ac:dyDescent="0.2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</row>
    <row r="40" spans="1:14" x14ac:dyDescent="0.2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</row>
    <row r="41" spans="1:14" x14ac:dyDescent="0.2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</row>
    <row r="42" spans="1:14" x14ac:dyDescent="0.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</row>
    <row r="43" spans="1:14" x14ac:dyDescent="0.2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</row>
    <row r="44" spans="1:14" x14ac:dyDescent="0.2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</row>
    <row r="45" spans="1:14" x14ac:dyDescent="0.2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</row>
    <row r="46" spans="1:14" x14ac:dyDescent="0.2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</row>
    <row r="47" spans="1:14" x14ac:dyDescent="0.2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</row>
    <row r="48" spans="1:14" x14ac:dyDescent="0.2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</row>
    <row r="49" spans="1:14" x14ac:dyDescent="0.2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</row>
    <row r="50" spans="1:14" x14ac:dyDescent="0.2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</row>
    <row r="51" spans="1:14" x14ac:dyDescent="0.2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</row>
    <row r="52" spans="1:14" x14ac:dyDescent="0.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</row>
    <row r="53" spans="1:14" x14ac:dyDescent="0.2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</row>
    <row r="54" spans="1:14" x14ac:dyDescent="0.2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</row>
    <row r="55" spans="1:14" x14ac:dyDescent="0.2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</row>
  </sheetData>
  <mergeCells count="5">
    <mergeCell ref="D2:E2"/>
    <mergeCell ref="G2:H2"/>
    <mergeCell ref="A2:B2"/>
    <mergeCell ref="E3:G3"/>
    <mergeCell ref="H3:J3"/>
  </mergeCells>
  <phoneticPr fontId="0" type="noConversion"/>
  <conditionalFormatting sqref="A5:B33">
    <cfRule type="expression" dxfId="327" priority="41" stopIfTrue="1">
      <formula>COUNTIF(Férié,$B5)&gt;0</formula>
    </cfRule>
    <cfRule type="expression" dxfId="326" priority="42" stopIfTrue="1">
      <formula>WEEKDAY($B5,2)&gt;5</formula>
    </cfRule>
  </conditionalFormatting>
  <conditionalFormatting sqref="A34:B35 C5:C35">
    <cfRule type="expression" dxfId="325" priority="43" stopIfTrue="1">
      <formula>COUNTIF(Férié,$B5)&gt;0</formula>
    </cfRule>
  </conditionalFormatting>
  <conditionalFormatting sqref="D3">
    <cfRule type="cellIs" dxfId="324" priority="24" stopIfTrue="1" operator="equal">
      <formula>0</formula>
    </cfRule>
  </conditionalFormatting>
  <conditionalFormatting sqref="K3 K12:K34">
    <cfRule type="cellIs" dxfId="323" priority="23" operator="equal">
      <formula>0</formula>
    </cfRule>
  </conditionalFormatting>
  <conditionalFormatting sqref="D4:D35">
    <cfRule type="cellIs" dxfId="322" priority="18" stopIfTrue="1" operator="equal">
      <formula>0</formula>
    </cfRule>
  </conditionalFormatting>
  <conditionalFormatting sqref="D8:D35">
    <cfRule type="cellIs" dxfId="321" priority="17" stopIfTrue="1" operator="equal">
      <formula>0</formula>
    </cfRule>
  </conditionalFormatting>
  <conditionalFormatting sqref="L19">
    <cfRule type="containsErrors" dxfId="320" priority="14">
      <formula>ISERROR(L19)</formula>
    </cfRule>
    <cfRule type="cellIs" dxfId="319" priority="15" operator="greaterThan">
      <formula>0</formula>
    </cfRule>
    <cfRule type="cellIs" dxfId="318" priority="16" operator="lessThan">
      <formula>0</formula>
    </cfRule>
  </conditionalFormatting>
  <conditionalFormatting sqref="L26">
    <cfRule type="containsErrors" dxfId="317" priority="11">
      <formula>ISERROR(L26)</formula>
    </cfRule>
    <cfRule type="cellIs" dxfId="316" priority="12" operator="greaterThan">
      <formula>0</formula>
    </cfRule>
    <cfRule type="cellIs" dxfId="315" priority="13" operator="lessThan">
      <formula>0</formula>
    </cfRule>
  </conditionalFormatting>
  <conditionalFormatting sqref="L32">
    <cfRule type="containsErrors" dxfId="314" priority="8">
      <formula>ISERROR(L32)</formula>
    </cfRule>
    <cfRule type="cellIs" dxfId="313" priority="9" operator="greaterThan">
      <formula>0</formula>
    </cfRule>
    <cfRule type="cellIs" dxfId="312" priority="10" operator="lessThan">
      <formula>0</formula>
    </cfRule>
  </conditionalFormatting>
  <conditionalFormatting sqref="K4:K11">
    <cfRule type="cellIs" dxfId="311" priority="7" operator="equal">
      <formula>0</formula>
    </cfRule>
  </conditionalFormatting>
  <conditionalFormatting sqref="K14">
    <cfRule type="cellIs" dxfId="310" priority="5" operator="equal">
      <formula>0</formula>
    </cfRule>
  </conditionalFormatting>
  <conditionalFormatting sqref="D6:D7">
    <cfRule type="cellIs" dxfId="309" priority="4" stopIfTrue="1" operator="equal">
      <formula>0</formula>
    </cfRule>
  </conditionalFormatting>
  <conditionalFormatting sqref="L12">
    <cfRule type="containsErrors" dxfId="308" priority="1">
      <formula>ISERROR(L12)</formula>
    </cfRule>
    <cfRule type="cellIs" dxfId="307" priority="2" operator="greaterThan">
      <formula>0</formula>
    </cfRule>
    <cfRule type="cellIs" dxfId="306" priority="3" operator="lessThan">
      <formula>0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'A Voir'!$I$3:$I$8</xm:f>
          </x14:formula1>
          <xm:sqref>E3:J35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55"/>
  <sheetViews>
    <sheetView showGridLines="0" topLeftCell="A2" workbookViewId="0">
      <selection activeCell="L12" sqref="L12"/>
    </sheetView>
  </sheetViews>
  <sheetFormatPr baseColWidth="10" defaultRowHeight="14.25" x14ac:dyDescent="0.2"/>
  <cols>
    <col min="1" max="1" width="10.25" style="2" bestFit="1" customWidth="1"/>
    <col min="2" max="2" width="5.375" style="2" customWidth="1"/>
    <col min="3" max="3" width="5.75" style="2" customWidth="1"/>
    <col min="4" max="14" width="14.125" style="2" customWidth="1"/>
  </cols>
  <sheetData>
    <row r="1" spans="1:14" ht="15" hidden="1" thickBot="1" x14ac:dyDescent="0.25">
      <c r="A1" s="3"/>
      <c r="B1" s="4"/>
      <c r="C1" s="4"/>
      <c r="D1" s="5"/>
      <c r="E1" s="20"/>
      <c r="F1" s="5"/>
      <c r="G1" s="3"/>
      <c r="H1" s="3"/>
      <c r="I1" s="3"/>
      <c r="J1" s="3"/>
      <c r="K1" s="3"/>
      <c r="L1" s="3"/>
      <c r="M1" s="3"/>
      <c r="N1" s="3"/>
    </row>
    <row r="2" spans="1:14" ht="27" customHeight="1" thickBot="1" x14ac:dyDescent="0.25">
      <c r="A2" s="127"/>
      <c r="B2" s="128"/>
      <c r="C2" s="11"/>
      <c r="D2" s="123">
        <f>DATE(Année,3,1)</f>
        <v>40602</v>
      </c>
      <c r="E2" s="124"/>
      <c r="F2" s="30" t="s">
        <v>39</v>
      </c>
      <c r="G2" s="125">
        <f ca="1">TODAY()</f>
        <v>40683</v>
      </c>
      <c r="H2" s="126"/>
      <c r="I2" s="73" t="s">
        <v>42</v>
      </c>
      <c r="J2" s="3"/>
      <c r="K2" s="3"/>
      <c r="L2" s="3"/>
      <c r="M2" s="3"/>
      <c r="N2" s="3"/>
    </row>
    <row r="3" spans="1:14" ht="25.5" customHeight="1" x14ac:dyDescent="0.25">
      <c r="A3" s="92">
        <v>1.4583333333333333</v>
      </c>
      <c r="B3" s="6"/>
      <c r="C3" s="6"/>
      <c r="D3" s="3"/>
      <c r="E3" s="129" t="s">
        <v>43</v>
      </c>
      <c r="F3" s="130"/>
      <c r="G3" s="131"/>
      <c r="H3" s="132" t="s">
        <v>44</v>
      </c>
      <c r="I3" s="133"/>
      <c r="J3" s="134"/>
      <c r="K3" s="3"/>
      <c r="L3" s="3"/>
      <c r="M3" s="35"/>
      <c r="N3" s="3"/>
    </row>
    <row r="4" spans="1:14" ht="30.75" thickBot="1" x14ac:dyDescent="0.25">
      <c r="A4" s="7" t="s">
        <v>0</v>
      </c>
      <c r="B4" s="7" t="s">
        <v>1</v>
      </c>
      <c r="C4" s="7" t="s">
        <v>30</v>
      </c>
      <c r="D4" s="46" t="s">
        <v>51</v>
      </c>
      <c r="E4" s="61" t="s">
        <v>45</v>
      </c>
      <c r="F4" s="74" t="s">
        <v>46</v>
      </c>
      <c r="G4" s="74" t="s">
        <v>47</v>
      </c>
      <c r="H4" s="61" t="s">
        <v>45</v>
      </c>
      <c r="I4" s="74" t="s">
        <v>46</v>
      </c>
      <c r="J4" s="75" t="s">
        <v>47</v>
      </c>
      <c r="K4" s="8" t="s">
        <v>48</v>
      </c>
      <c r="L4" s="34" t="s">
        <v>49</v>
      </c>
      <c r="M4" s="41"/>
      <c r="N4" s="36"/>
    </row>
    <row r="5" spans="1:14" ht="19.149999999999999" customHeight="1" x14ac:dyDescent="0.2">
      <c r="A5" s="12">
        <f t="shared" ref="A5:A35" si="0">B5</f>
        <v>40602</v>
      </c>
      <c r="B5" s="13">
        <f>IF(Fév!B33&lt;&gt;"",Fév!B33+1,Fév!B32+1)</f>
        <v>40602</v>
      </c>
      <c r="C5" s="14" t="str">
        <f>IF(B5=fériés!$B$6,VLOOKUP(B5,Trois,2,FALSE),IF(B5=fériés!$B$7,VLOOKUP(B5,Trois,2,FALSE),IF(B5=fériés!$B$10,VLOOKUP(B5,Trois,2,FALSE),IF(B5=fériés!$B$11,VLOOKUP(B5,Trois,2,FALSE),IF(B5=fériés!$B$12,VLOOKUP(B5,Trois,2,FALSE),"")))))</f>
        <v/>
      </c>
      <c r="D5" s="1"/>
      <c r="E5" s="62"/>
      <c r="F5" s="62"/>
      <c r="G5" s="62"/>
      <c r="H5" s="62"/>
      <c r="I5" s="62"/>
      <c r="J5" s="66"/>
      <c r="K5" s="56"/>
      <c r="L5" s="48"/>
      <c r="M5" s="32"/>
      <c r="N5" s="37"/>
    </row>
    <row r="6" spans="1:14" ht="19.149999999999999" customHeight="1" x14ac:dyDescent="0.2">
      <c r="A6" s="12">
        <f t="shared" si="0"/>
        <v>40603</v>
      </c>
      <c r="B6" s="13">
        <f>SUM(B5+1)</f>
        <v>40603</v>
      </c>
      <c r="C6" s="14" t="str">
        <f>IF(B6=fériés!$B$6,VLOOKUP(B6,Trois,2,FALSE),IF(B6=fériés!$B$7,VLOOKUP(B6,Trois,2,FALSE),IF(B6=fériés!$B$10,VLOOKUP(B6,Trois,2,FALSE),IF(B6=fériés!$B$11,VLOOKUP(B6,Trois,2,FALSE),IF(B6=fériés!$B$12,VLOOKUP(B6,Trois,2,FALSE),"")))))</f>
        <v/>
      </c>
      <c r="D6" s="59">
        <f>SUM(F6-E6-G6)+(I6-H6-J6)</f>
        <v>0</v>
      </c>
      <c r="E6" s="64"/>
      <c r="F6" s="76"/>
      <c r="G6" s="77"/>
      <c r="H6" s="62"/>
      <c r="I6" s="62"/>
      <c r="J6" s="66"/>
      <c r="K6" s="56"/>
      <c r="L6" s="48"/>
      <c r="M6" s="32"/>
      <c r="N6" s="37"/>
    </row>
    <row r="7" spans="1:14" ht="19.149999999999999" customHeight="1" x14ac:dyDescent="0.2">
      <c r="A7" s="12">
        <f t="shared" si="0"/>
        <v>40604</v>
      </c>
      <c r="B7" s="13">
        <f t="shared" ref="B7:B35" si="1">SUM(B6+1)</f>
        <v>40604</v>
      </c>
      <c r="C7" s="14" t="str">
        <f>IF(B7=fériés!$B$6,VLOOKUP(B7,Trois,2,FALSE),IF(B7=fériés!$B$7,VLOOKUP(B7,Trois,2,FALSE),IF(B7=fériés!$B$10,VLOOKUP(B7,Trois,2,FALSE),IF(B7=fériés!$B$11,VLOOKUP(B7,Trois,2,FALSE),IF(B7=fériés!$B$12,VLOOKUP(B7,Trois,2,FALSE),"")))))</f>
        <v/>
      </c>
      <c r="D7" s="59">
        <f t="shared" ref="D7:D13" si="2">SUM(F7-E7-G7)+(I7-H7-J7)</f>
        <v>0</v>
      </c>
      <c r="E7" s="64"/>
      <c r="F7" s="76"/>
      <c r="G7" s="77"/>
      <c r="H7" s="62"/>
      <c r="I7" s="62"/>
      <c r="J7" s="66"/>
      <c r="K7" s="56"/>
      <c r="L7" s="48"/>
      <c r="M7" s="32"/>
      <c r="N7" s="37"/>
    </row>
    <row r="8" spans="1:14" ht="19.149999999999999" customHeight="1" x14ac:dyDescent="0.2">
      <c r="A8" s="12">
        <f t="shared" si="0"/>
        <v>40605</v>
      </c>
      <c r="B8" s="13">
        <f t="shared" si="1"/>
        <v>40605</v>
      </c>
      <c r="C8" s="14" t="str">
        <f>IF(B8=fériés!$B$6,VLOOKUP(B8,Trois,2,FALSE),IF(B8=fériés!$B$7,VLOOKUP(B8,Trois,2,FALSE),IF(B8=fériés!$B$10,VLOOKUP(B8,Trois,2,FALSE),IF(B8=fériés!$B$11,VLOOKUP(B8,Trois,2,FALSE),IF(B8=fériés!$B$12,VLOOKUP(B8,Trois,2,FALSE),"")))))</f>
        <v/>
      </c>
      <c r="D8" s="59">
        <f>SUM(F8-E8-G8)+(I8-H8-J8)</f>
        <v>0</v>
      </c>
      <c r="E8" s="64"/>
      <c r="F8" s="76"/>
      <c r="G8" s="77"/>
      <c r="H8" s="62"/>
      <c r="I8" s="62"/>
      <c r="J8" s="66"/>
      <c r="K8" s="56"/>
      <c r="L8" s="48"/>
      <c r="M8" s="32"/>
      <c r="N8" s="37"/>
    </row>
    <row r="9" spans="1:14" ht="19.149999999999999" customHeight="1" x14ac:dyDescent="0.2">
      <c r="A9" s="12">
        <f t="shared" si="0"/>
        <v>40606</v>
      </c>
      <c r="B9" s="13">
        <f t="shared" si="1"/>
        <v>40606</v>
      </c>
      <c r="C9" s="14" t="str">
        <f>IF(B9=fériés!$B$6,VLOOKUP(B9,Trois,2,FALSE),IF(B9=fériés!$B$7,VLOOKUP(B9,Trois,2,FALSE),IF(B9=fériés!$B$10,VLOOKUP(B9,Trois,2,FALSE),IF(B9=fériés!$B$11,VLOOKUP(B9,Trois,2,FALSE),IF(B9=fériés!$B$12,VLOOKUP(B9,Trois,2,FALSE),"")))))</f>
        <v/>
      </c>
      <c r="D9" s="59">
        <f t="shared" si="2"/>
        <v>0</v>
      </c>
      <c r="E9" s="64"/>
      <c r="F9" s="76"/>
      <c r="G9" s="77"/>
      <c r="H9" s="78"/>
      <c r="I9" s="79"/>
      <c r="J9" s="80"/>
      <c r="K9" s="47"/>
      <c r="L9" s="48"/>
      <c r="M9" s="32"/>
      <c r="N9" s="37"/>
    </row>
    <row r="10" spans="1:14" ht="19.149999999999999" customHeight="1" x14ac:dyDescent="0.2">
      <c r="A10" s="12">
        <f t="shared" si="0"/>
        <v>40607</v>
      </c>
      <c r="B10" s="13">
        <f t="shared" si="1"/>
        <v>40607</v>
      </c>
      <c r="C10" s="14" t="str">
        <f>IF(B10=fériés!$B$6,VLOOKUP(B10,Trois,2,FALSE),IF(B10=fériés!$B$7,VLOOKUP(B10,Trois,2,FALSE),IF(B10=fériés!$B$10,VLOOKUP(B10,Trois,2,FALSE),IF(B10=fériés!$B$11,VLOOKUP(B10,Trois,2,FALSE),IF(B10=fériés!$B$12,VLOOKUP(B10,Trois,2,FALSE),"")))))</f>
        <v/>
      </c>
      <c r="D10" s="59">
        <f t="shared" si="2"/>
        <v>0</v>
      </c>
      <c r="E10" s="64"/>
      <c r="F10" s="76"/>
      <c r="G10" s="77"/>
      <c r="H10" s="78"/>
      <c r="I10" s="79"/>
      <c r="J10" s="80"/>
      <c r="K10" s="47"/>
      <c r="L10" s="48"/>
      <c r="M10" s="32"/>
      <c r="N10" s="37"/>
    </row>
    <row r="11" spans="1:14" ht="19.149999999999999" customHeight="1" thickBot="1" x14ac:dyDescent="0.25">
      <c r="A11" s="12">
        <f t="shared" si="0"/>
        <v>40608</v>
      </c>
      <c r="B11" s="13">
        <f t="shared" si="1"/>
        <v>40608</v>
      </c>
      <c r="C11" s="14" t="str">
        <f>IF(B11=fériés!$B$6,VLOOKUP(B11,Trois,2,FALSE),IF(B11=fériés!$B$7,VLOOKUP(B11,Trois,2,FALSE),IF(B11=fériés!$B$10,VLOOKUP(B11,Trois,2,FALSE),IF(B11=fériés!$B$11,VLOOKUP(B11,Trois,2,FALSE),IF(B11=fériés!$B$12,VLOOKUP(B11,Trois,2,FALSE),"")))))</f>
        <v/>
      </c>
      <c r="D11" s="59">
        <f t="shared" si="2"/>
        <v>0</v>
      </c>
      <c r="E11" s="64"/>
      <c r="F11" s="76"/>
      <c r="G11" s="77"/>
      <c r="H11" s="81"/>
      <c r="I11" s="82"/>
      <c r="J11" s="77"/>
      <c r="K11" s="47"/>
      <c r="L11" s="48"/>
      <c r="M11" s="32"/>
      <c r="N11" s="87" t="s">
        <v>52</v>
      </c>
    </row>
    <row r="12" spans="1:14" ht="19.149999999999999" customHeight="1" thickTop="1" thickBot="1" x14ac:dyDescent="0.35">
      <c r="A12" s="12">
        <f t="shared" si="0"/>
        <v>40609</v>
      </c>
      <c r="B12" s="13">
        <f t="shared" si="1"/>
        <v>40609</v>
      </c>
      <c r="C12" s="14" t="str">
        <f>IF(B12=fériés!$B$6,VLOOKUP(B12,Trois,2,FALSE),IF(B12=fériés!$B$7,VLOOKUP(B12,Trois,2,FALSE),IF(B12=fériés!$B$10,VLOOKUP(B12,Trois,2,FALSE),IF(B12=fériés!$B$11,VLOOKUP(B12,Trois,2,FALSE),IF(B12=fériés!$B$12,VLOOKUP(B12,Trois,2,FALSE),"")))))</f>
        <v/>
      </c>
      <c r="D12" s="59">
        <f t="shared" si="2"/>
        <v>0</v>
      </c>
      <c r="E12" s="64"/>
      <c r="F12" s="76"/>
      <c r="G12" s="77"/>
      <c r="H12" s="81"/>
      <c r="I12" s="82"/>
      <c r="J12" s="77"/>
      <c r="K12" s="51">
        <f>SUM(D6:D12)</f>
        <v>0</v>
      </c>
      <c r="L12" s="91" t="str">
        <f>IF(K12&gt;0,(K12-$A$3),"")</f>
        <v/>
      </c>
      <c r="M12" s="42" t="s">
        <v>50</v>
      </c>
      <c r="N12" s="88" t="s">
        <v>53</v>
      </c>
    </row>
    <row r="13" spans="1:14" ht="19.149999999999999" customHeight="1" thickTop="1" x14ac:dyDescent="0.2">
      <c r="A13" s="12">
        <f t="shared" si="0"/>
        <v>40610</v>
      </c>
      <c r="B13" s="13">
        <f t="shared" si="1"/>
        <v>40610</v>
      </c>
      <c r="C13" s="14" t="str">
        <f>IF(B13=fériés!$B$6,VLOOKUP(B13,Trois,2,FALSE),IF(B13=fériés!$B$7,VLOOKUP(B13,Trois,2,FALSE),IF(B13=fériés!$B$10,VLOOKUP(B13,Trois,2,FALSE),IF(B13=fériés!$B$11,VLOOKUP(B13,Trois,2,FALSE),IF(B13=fériés!$B$12,VLOOKUP(B13,Trois,2,FALSE),"")))))</f>
        <v/>
      </c>
      <c r="D13" s="59">
        <f t="shared" si="2"/>
        <v>0</v>
      </c>
      <c r="E13" s="64"/>
      <c r="F13" s="76"/>
      <c r="G13" s="77"/>
      <c r="H13" s="83"/>
      <c r="I13" s="84"/>
      <c r="J13" s="77"/>
      <c r="K13" s="49"/>
      <c r="L13" s="50"/>
      <c r="M13" s="32"/>
      <c r="N13" s="37"/>
    </row>
    <row r="14" spans="1:14" ht="19.149999999999999" customHeight="1" x14ac:dyDescent="0.2">
      <c r="A14" s="12">
        <f t="shared" si="0"/>
        <v>40611</v>
      </c>
      <c r="B14" s="13">
        <f t="shared" si="1"/>
        <v>40611</v>
      </c>
      <c r="C14" s="14" t="str">
        <f>IF(B14=fériés!$B$6,VLOOKUP(B14,Trois,2,FALSE),IF(B14=fériés!$B$7,VLOOKUP(B14,Trois,2,FALSE),IF(B14=fériés!$B$10,VLOOKUP(B14,Trois,2,FALSE),IF(B14=fériés!$B$11,VLOOKUP(B14,Trois,2,FALSE),IF(B14=fériés!$B$12,VLOOKUP(B14,Trois,2,FALSE),"")))))</f>
        <v/>
      </c>
      <c r="D14" s="59">
        <f>SUM(F14-E14-G14)+(I14-H14-J14)</f>
        <v>0</v>
      </c>
      <c r="E14" s="64"/>
      <c r="F14" s="76"/>
      <c r="G14" s="77"/>
      <c r="H14" s="85"/>
      <c r="I14" s="66"/>
      <c r="J14" s="86"/>
      <c r="K14" s="54"/>
      <c r="L14" s="55"/>
      <c r="M14" s="32"/>
      <c r="N14" s="37"/>
    </row>
    <row r="15" spans="1:14" ht="19.149999999999999" customHeight="1" x14ac:dyDescent="0.2">
      <c r="A15" s="12">
        <f t="shared" si="0"/>
        <v>40612</v>
      </c>
      <c r="B15" s="13">
        <f t="shared" si="1"/>
        <v>40612</v>
      </c>
      <c r="C15" s="14" t="str">
        <f>IF(B15=fériés!$B$6,VLOOKUP(B15,Trois,2,FALSE),IF(B15=fériés!$B$7,VLOOKUP(B15,Trois,2,FALSE),IF(B15=fériés!$B$10,VLOOKUP(B15,Trois,2,FALSE),IF(B15=fériés!$B$11,VLOOKUP(B15,Trois,2,FALSE),IF(B15=fériés!$B$12,VLOOKUP(B15,Trois,2,FALSE),"")))))</f>
        <v/>
      </c>
      <c r="D15" s="59">
        <f>SUM(F15-E15-G15)+(I15-H15-J15)</f>
        <v>0</v>
      </c>
      <c r="E15" s="64"/>
      <c r="F15" s="76"/>
      <c r="G15" s="77"/>
      <c r="H15" s="66"/>
      <c r="I15" s="66"/>
      <c r="J15" s="86"/>
      <c r="K15" s="56"/>
      <c r="L15" s="48"/>
      <c r="M15" s="32"/>
      <c r="N15" s="37"/>
    </row>
    <row r="16" spans="1:14" ht="19.149999999999999" customHeight="1" x14ac:dyDescent="0.2">
      <c r="A16" s="12">
        <f t="shared" si="0"/>
        <v>40613</v>
      </c>
      <c r="B16" s="13">
        <f t="shared" si="1"/>
        <v>40613</v>
      </c>
      <c r="C16" s="14" t="str">
        <f>IF(B16=fériés!$B$6,VLOOKUP(B16,Trois,2,FALSE),IF(B16=fériés!$B$7,VLOOKUP(B16,Trois,2,FALSE),IF(B16=fériés!$B$10,VLOOKUP(B16,Trois,2,FALSE),IF(B16=fériés!$B$11,VLOOKUP(B16,Trois,2,FALSE),IF(B16=fériés!$B$12,VLOOKUP(B16,Trois,2,FALSE),"")))))</f>
        <v/>
      </c>
      <c r="D16" s="59">
        <f t="shared" ref="D16:D20" si="3">SUM(F16-E16-G16)+(I16-H16-J16)</f>
        <v>0</v>
      </c>
      <c r="E16" s="64"/>
      <c r="F16" s="76"/>
      <c r="G16" s="77"/>
      <c r="H16" s="66"/>
      <c r="I16" s="66"/>
      <c r="J16" s="86"/>
      <c r="K16" s="54"/>
      <c r="L16" s="55"/>
      <c r="M16" s="32"/>
      <c r="N16" s="37"/>
    </row>
    <row r="17" spans="1:14" ht="19.149999999999999" customHeight="1" x14ac:dyDescent="0.2">
      <c r="A17" s="12">
        <f t="shared" si="0"/>
        <v>40614</v>
      </c>
      <c r="B17" s="13">
        <f t="shared" si="1"/>
        <v>40614</v>
      </c>
      <c r="C17" s="14" t="str">
        <f>IF(B17=fériés!$B$6,VLOOKUP(B17,Trois,2,FALSE),IF(B17=fériés!$B$7,VLOOKUP(B17,Trois,2,FALSE),IF(B17=fériés!$B$10,VLOOKUP(B17,Trois,2,FALSE),IF(B17=fériés!$B$11,VLOOKUP(B17,Trois,2,FALSE),IF(B17=fériés!$B$12,VLOOKUP(B17,Trois,2,FALSE),"")))))</f>
        <v/>
      </c>
      <c r="D17" s="59">
        <f t="shared" si="3"/>
        <v>0</v>
      </c>
      <c r="E17" s="64"/>
      <c r="F17" s="76"/>
      <c r="G17" s="77"/>
      <c r="H17" s="66"/>
      <c r="I17" s="66"/>
      <c r="J17" s="66"/>
      <c r="K17" s="56"/>
      <c r="L17" s="48"/>
      <c r="M17" s="32"/>
      <c r="N17" s="37"/>
    </row>
    <row r="18" spans="1:14" ht="19.149999999999999" customHeight="1" thickBot="1" x14ac:dyDescent="0.25">
      <c r="A18" s="12">
        <f t="shared" si="0"/>
        <v>40615</v>
      </c>
      <c r="B18" s="13">
        <f t="shared" si="1"/>
        <v>40615</v>
      </c>
      <c r="C18" s="14" t="str">
        <f>IF(B18=fériés!$B$6,VLOOKUP(B18,Trois,2,FALSE),IF(B18=fériés!$B$7,VLOOKUP(B18,Trois,2,FALSE),IF(B18=fériés!$B$10,VLOOKUP(B18,Trois,2,FALSE),IF(B18=fériés!$B$11,VLOOKUP(B18,Trois,2,FALSE),IF(B18=fériés!$B$12,VLOOKUP(B18,Trois,2,FALSE),"")))))</f>
        <v/>
      </c>
      <c r="D18" s="59">
        <f t="shared" si="3"/>
        <v>0</v>
      </c>
      <c r="E18" s="64"/>
      <c r="F18" s="76"/>
      <c r="G18" s="77"/>
      <c r="H18" s="66"/>
      <c r="I18" s="66"/>
      <c r="J18" s="66"/>
      <c r="K18" s="56"/>
      <c r="L18" s="48"/>
      <c r="M18" s="32"/>
      <c r="N18" s="37"/>
    </row>
    <row r="19" spans="1:14" ht="19.149999999999999" customHeight="1" thickTop="1" thickBot="1" x14ac:dyDescent="0.35">
      <c r="A19" s="12">
        <f t="shared" si="0"/>
        <v>40616</v>
      </c>
      <c r="B19" s="13">
        <f t="shared" si="1"/>
        <v>40616</v>
      </c>
      <c r="C19" s="14" t="str">
        <f>IF(B19=fériés!$B$6,VLOOKUP(B19,Trois,2,FALSE),IF(B19=fériés!$B$7,VLOOKUP(B19,Trois,2,FALSE),IF(B19=fériés!$B$10,VLOOKUP(B19,Trois,2,FALSE),IF(B19=fériés!$B$11,VLOOKUP(B19,Trois,2,FALSE),IF(B19=fériés!$B$12,VLOOKUP(B19,Trois,2,FALSE),"")))))</f>
        <v/>
      </c>
      <c r="D19" s="59">
        <f t="shared" si="3"/>
        <v>0</v>
      </c>
      <c r="E19" s="66"/>
      <c r="F19" s="62"/>
      <c r="G19" s="66"/>
      <c r="H19" s="66"/>
      <c r="I19" s="66"/>
      <c r="J19" s="66"/>
      <c r="K19" s="51">
        <f>SUM(D13:D19)</f>
        <v>0</v>
      </c>
      <c r="L19" s="91" t="str">
        <f>IF(K19&gt;0,(K19-$A$3),"")</f>
        <v/>
      </c>
      <c r="M19" s="42" t="s">
        <v>50</v>
      </c>
      <c r="N19" s="37"/>
    </row>
    <row r="20" spans="1:14" ht="19.149999999999999" customHeight="1" thickTop="1" x14ac:dyDescent="0.2">
      <c r="A20" s="12">
        <f t="shared" si="0"/>
        <v>40617</v>
      </c>
      <c r="B20" s="13">
        <f t="shared" si="1"/>
        <v>40617</v>
      </c>
      <c r="C20" s="14" t="str">
        <f>IF(B20=fériés!$B$6,VLOOKUP(B20,Trois,2,FALSE),IF(B20=fériés!$B$7,VLOOKUP(B20,Trois,2,FALSE),IF(B20=fériés!$B$10,VLOOKUP(B20,Trois,2,FALSE),IF(B20=fériés!$B$11,VLOOKUP(B20,Trois,2,FALSE),IF(B20=fériés!$B$12,VLOOKUP(B20,Trois,2,FALSE),"")))))</f>
        <v/>
      </c>
      <c r="D20" s="59">
        <f t="shared" si="3"/>
        <v>0</v>
      </c>
      <c r="E20" s="64"/>
      <c r="F20" s="76"/>
      <c r="G20" s="77"/>
      <c r="H20" s="66"/>
      <c r="I20" s="66"/>
      <c r="J20" s="66"/>
      <c r="K20" s="56"/>
      <c r="L20" s="48"/>
      <c r="M20" s="32"/>
      <c r="N20" s="37"/>
    </row>
    <row r="21" spans="1:14" ht="19.149999999999999" customHeight="1" x14ac:dyDescent="0.2">
      <c r="A21" s="12">
        <f t="shared" si="0"/>
        <v>40618</v>
      </c>
      <c r="B21" s="13">
        <f t="shared" si="1"/>
        <v>40618</v>
      </c>
      <c r="C21" s="14" t="str">
        <f>IF(B21=fériés!$B$6,VLOOKUP(B21,Trois,2,FALSE),IF(B21=fériés!$B$7,VLOOKUP(B21,Trois,2,FALSE),IF(B21=fériés!$B$10,VLOOKUP(B21,Trois,2,FALSE),IF(B21=fériés!$B$11,VLOOKUP(B21,Trois,2,FALSE),IF(B21=fériés!$B$12,VLOOKUP(B21,Trois,2,FALSE),"")))))</f>
        <v/>
      </c>
      <c r="D21" s="59">
        <f>SUM(F21-E21-G21)+(I21-H21-J21)</f>
        <v>0</v>
      </c>
      <c r="E21" s="64"/>
      <c r="F21" s="76"/>
      <c r="G21" s="77"/>
      <c r="H21" s="66"/>
      <c r="I21" s="66"/>
      <c r="J21" s="66"/>
      <c r="K21" s="56"/>
      <c r="L21" s="48"/>
      <c r="M21" s="32"/>
      <c r="N21" s="37"/>
    </row>
    <row r="22" spans="1:14" ht="19.149999999999999" customHeight="1" x14ac:dyDescent="0.2">
      <c r="A22" s="12">
        <f t="shared" si="0"/>
        <v>40619</v>
      </c>
      <c r="B22" s="13">
        <f t="shared" si="1"/>
        <v>40619</v>
      </c>
      <c r="C22" s="14" t="str">
        <f>IF(B22=fériés!$B$6,VLOOKUP(B22,Trois,2,FALSE),IF(B22=fériés!$B$7,VLOOKUP(B22,Trois,2,FALSE),IF(B22=fériés!$B$10,VLOOKUP(B22,Trois,2,FALSE),IF(B22=fériés!$B$11,VLOOKUP(B22,Trois,2,FALSE),IF(B22=fériés!$B$12,VLOOKUP(B22,Trois,2,FALSE),"")))))</f>
        <v/>
      </c>
      <c r="D22" s="59">
        <f t="shared" ref="D22:D35" si="4">SUM(F22-E22-G22)+(I22-H22-J22)</f>
        <v>0</v>
      </c>
      <c r="E22" s="64"/>
      <c r="F22" s="76"/>
      <c r="G22" s="77"/>
      <c r="H22" s="66"/>
      <c r="I22" s="66"/>
      <c r="J22" s="66"/>
      <c r="K22" s="56"/>
      <c r="L22" s="48"/>
      <c r="M22" s="32"/>
      <c r="N22" s="37"/>
    </row>
    <row r="23" spans="1:14" ht="19.149999999999999" customHeight="1" x14ac:dyDescent="0.2">
      <c r="A23" s="12">
        <f t="shared" si="0"/>
        <v>40620</v>
      </c>
      <c r="B23" s="13">
        <f t="shared" si="1"/>
        <v>40620</v>
      </c>
      <c r="C23" s="14" t="str">
        <f>IF(B23=fériés!$B$6,VLOOKUP(B23,Trois,2,FALSE),IF(B23=fériés!$B$7,VLOOKUP(B23,Trois,2,FALSE),IF(B23=fériés!$B$10,VLOOKUP(B23,Trois,2,FALSE),IF(B23=fériés!$B$11,VLOOKUP(B23,Trois,2,FALSE),IF(B23=fériés!$B$12,VLOOKUP(B23,Trois,2,FALSE),"")))))</f>
        <v/>
      </c>
      <c r="D23" s="59">
        <f t="shared" si="4"/>
        <v>0</v>
      </c>
      <c r="E23" s="64"/>
      <c r="F23" s="76"/>
      <c r="G23" s="77"/>
      <c r="H23" s="66"/>
      <c r="I23" s="66"/>
      <c r="J23" s="66"/>
      <c r="K23" s="56"/>
      <c r="L23" s="48"/>
      <c r="M23" s="32"/>
      <c r="N23" s="37"/>
    </row>
    <row r="24" spans="1:14" ht="19.149999999999999" customHeight="1" x14ac:dyDescent="0.2">
      <c r="A24" s="12">
        <f t="shared" si="0"/>
        <v>40621</v>
      </c>
      <c r="B24" s="13">
        <f t="shared" si="1"/>
        <v>40621</v>
      </c>
      <c r="C24" s="14" t="str">
        <f>IF(B24=fériés!$B$6,VLOOKUP(B24,Trois,2,FALSE),IF(B24=fériés!$B$7,VLOOKUP(B24,Trois,2,FALSE),IF(B24=fériés!$B$10,VLOOKUP(B24,Trois,2,FALSE),IF(B24=fériés!$B$11,VLOOKUP(B24,Trois,2,FALSE),IF(B24=fériés!$B$12,VLOOKUP(B24,Trois,2,FALSE),"")))))</f>
        <v/>
      </c>
      <c r="D24" s="59">
        <f t="shared" si="4"/>
        <v>0</v>
      </c>
      <c r="E24" s="64"/>
      <c r="F24" s="76"/>
      <c r="G24" s="77"/>
      <c r="H24" s="66"/>
      <c r="I24" s="66"/>
      <c r="J24" s="66"/>
      <c r="K24" s="56"/>
      <c r="L24" s="48"/>
      <c r="M24" s="32"/>
      <c r="N24" s="37"/>
    </row>
    <row r="25" spans="1:14" ht="19.149999999999999" customHeight="1" thickBot="1" x14ac:dyDescent="0.25">
      <c r="A25" s="12">
        <f t="shared" si="0"/>
        <v>40622</v>
      </c>
      <c r="B25" s="13">
        <f t="shared" si="1"/>
        <v>40622</v>
      </c>
      <c r="C25" s="14" t="str">
        <f>IF(B25=fériés!$B$6,VLOOKUP(B25,Trois,2,FALSE),IF(B25=fériés!$B$7,VLOOKUP(B25,Trois,2,FALSE),IF(B25=fériés!$B$10,VLOOKUP(B25,Trois,2,FALSE),IF(B25=fériés!$B$11,VLOOKUP(B25,Trois,2,FALSE),IF(B25=fériés!$B$12,VLOOKUP(B25,Trois,2,FALSE),"")))))</f>
        <v/>
      </c>
      <c r="D25" s="59">
        <f t="shared" si="4"/>
        <v>0</v>
      </c>
      <c r="E25" s="64"/>
      <c r="F25" s="76"/>
      <c r="G25" s="77"/>
      <c r="H25" s="66"/>
      <c r="I25" s="66"/>
      <c r="J25" s="66"/>
      <c r="K25" s="56"/>
      <c r="L25" s="48"/>
      <c r="M25" s="32"/>
      <c r="N25" s="37"/>
    </row>
    <row r="26" spans="1:14" ht="19.149999999999999" customHeight="1" thickTop="1" thickBot="1" x14ac:dyDescent="0.35">
      <c r="A26" s="12">
        <f t="shared" si="0"/>
        <v>40623</v>
      </c>
      <c r="B26" s="13">
        <f t="shared" si="1"/>
        <v>40623</v>
      </c>
      <c r="C26" s="14" t="str">
        <f>IF(B26=fériés!$B$6,VLOOKUP(B26,Trois,2,FALSE),IF(B26=fériés!$B$7,VLOOKUP(B26,Trois,2,FALSE),IF(B26=fériés!$B$10,VLOOKUP(B26,Trois,2,FALSE),IF(B26=fériés!$B$11,VLOOKUP(B26,Trois,2,FALSE),IF(B26=fériés!$B$12,VLOOKUP(B26,Trois,2,FALSE),"")))))</f>
        <v/>
      </c>
      <c r="D26" s="59">
        <f t="shared" si="4"/>
        <v>0</v>
      </c>
      <c r="E26" s="66"/>
      <c r="F26" s="62"/>
      <c r="G26" s="66"/>
      <c r="H26" s="66"/>
      <c r="I26" s="66"/>
      <c r="J26" s="66"/>
      <c r="K26" s="51">
        <f>SUM(D20:D26)</f>
        <v>0</v>
      </c>
      <c r="L26" s="91" t="str">
        <f>IF(K26&gt;0,(K26-$A$3),"")</f>
        <v/>
      </c>
      <c r="M26" s="42" t="s">
        <v>50</v>
      </c>
      <c r="N26" s="37"/>
    </row>
    <row r="27" spans="1:14" ht="19.149999999999999" customHeight="1" thickTop="1" x14ac:dyDescent="0.2">
      <c r="A27" s="12">
        <f t="shared" si="0"/>
        <v>40624</v>
      </c>
      <c r="B27" s="13">
        <f t="shared" si="1"/>
        <v>40624</v>
      </c>
      <c r="C27" s="14" t="str">
        <f>IF(B27=fériés!$B$6,VLOOKUP(B27,Trois,2,FALSE),IF(B27=fériés!$B$7,VLOOKUP(B27,Trois,2,FALSE),IF(B27=fériés!$B$10,VLOOKUP(B27,Trois,2,FALSE),IF(B27=fériés!$B$11,VLOOKUP(B27,Trois,2,FALSE),IF(B27=fériés!$B$12,VLOOKUP(B27,Trois,2,FALSE),"")))))</f>
        <v/>
      </c>
      <c r="D27" s="59">
        <f t="shared" si="4"/>
        <v>0</v>
      </c>
      <c r="E27" s="64"/>
      <c r="F27" s="76"/>
      <c r="G27" s="77"/>
      <c r="H27" s="66"/>
      <c r="I27" s="66"/>
      <c r="J27" s="66"/>
      <c r="K27" s="56"/>
      <c r="L27" s="48"/>
      <c r="M27" s="32"/>
      <c r="N27" s="37"/>
    </row>
    <row r="28" spans="1:14" ht="19.149999999999999" customHeight="1" x14ac:dyDescent="0.2">
      <c r="A28" s="12">
        <f t="shared" si="0"/>
        <v>40625</v>
      </c>
      <c r="B28" s="13">
        <f t="shared" si="1"/>
        <v>40625</v>
      </c>
      <c r="C28" s="14" t="str">
        <f>IF(B28=fériés!$B$6,VLOOKUP(B28,Trois,2,FALSE),IF(B28=fériés!$B$7,VLOOKUP(B28,Trois,2,FALSE),IF(B28=fériés!$B$10,VLOOKUP(B28,Trois,2,FALSE),IF(B28=fériés!$B$11,VLOOKUP(B28,Trois,2,FALSE),IF(B28=fériés!$B$12,VLOOKUP(B28,Trois,2,FALSE),"")))))</f>
        <v/>
      </c>
      <c r="D28" s="59">
        <f t="shared" si="4"/>
        <v>0</v>
      </c>
      <c r="E28" s="64"/>
      <c r="F28" s="76"/>
      <c r="G28" s="77"/>
      <c r="H28" s="67"/>
      <c r="I28" s="67"/>
      <c r="J28" s="62"/>
      <c r="K28" s="56"/>
      <c r="L28" s="48"/>
      <c r="M28" s="32"/>
      <c r="N28" s="38"/>
    </row>
    <row r="29" spans="1:14" ht="19.149999999999999" customHeight="1" x14ac:dyDescent="0.2">
      <c r="A29" s="12">
        <f t="shared" si="0"/>
        <v>40626</v>
      </c>
      <c r="B29" s="13">
        <f t="shared" si="1"/>
        <v>40626</v>
      </c>
      <c r="C29" s="14" t="str">
        <f>IF(B29=fériés!$B$6,VLOOKUP(B29,Trois,2,FALSE),IF(B29=fériés!$B$7,VLOOKUP(B29,Trois,2,FALSE),IF(B29=fériés!$B$10,VLOOKUP(B29,Trois,2,FALSE),IF(B29=fériés!$B$11,VLOOKUP(B29,Trois,2,FALSE),IF(B29=fériés!$B$12,VLOOKUP(B29,Trois,2,FALSE),"")))))</f>
        <v/>
      </c>
      <c r="D29" s="59">
        <f t="shared" si="4"/>
        <v>0</v>
      </c>
      <c r="E29" s="64"/>
      <c r="F29" s="76"/>
      <c r="G29" s="77"/>
      <c r="H29" s="67"/>
      <c r="I29" s="67"/>
      <c r="J29" s="62"/>
      <c r="K29" s="57"/>
      <c r="L29" s="58"/>
      <c r="M29" s="43"/>
      <c r="N29" s="38"/>
    </row>
    <row r="30" spans="1:14" ht="19.149999999999999" customHeight="1" x14ac:dyDescent="0.2">
      <c r="A30" s="12">
        <f t="shared" si="0"/>
        <v>40627</v>
      </c>
      <c r="B30" s="13">
        <f t="shared" si="1"/>
        <v>40627</v>
      </c>
      <c r="C30" s="14" t="str">
        <f>IF(B30=fériés!$B$6,VLOOKUP(B30,Trois,2,FALSE),IF(B30=fériés!$B$7,VLOOKUP(B30,Trois,2,FALSE),IF(B30=fériés!$B$10,VLOOKUP(B30,Trois,2,FALSE),IF(B30=fériés!$B$11,VLOOKUP(B30,Trois,2,FALSE),IF(B30=fériés!$B$12,VLOOKUP(B30,Trois,2,FALSE),"")))))</f>
        <v/>
      </c>
      <c r="D30" s="59">
        <f t="shared" si="4"/>
        <v>0</v>
      </c>
      <c r="E30" s="64"/>
      <c r="F30" s="76"/>
      <c r="G30" s="77"/>
      <c r="H30" s="62"/>
      <c r="I30" s="62"/>
      <c r="J30" s="62"/>
      <c r="K30" s="57"/>
      <c r="L30" s="58"/>
      <c r="M30" s="43"/>
      <c r="N30" s="38"/>
    </row>
    <row r="31" spans="1:14" ht="19.149999999999999" customHeight="1" x14ac:dyDescent="0.2">
      <c r="A31" s="12">
        <f t="shared" si="0"/>
        <v>40628</v>
      </c>
      <c r="B31" s="13">
        <f t="shared" si="1"/>
        <v>40628</v>
      </c>
      <c r="C31" s="14" t="str">
        <f>IF(B31=fériés!$B$6,VLOOKUP(B31,Trois,2,FALSE),IF(B31=fériés!$B$7,VLOOKUP(B31,Trois,2,FALSE),IF(B31=fériés!$B$10,VLOOKUP(B31,Trois,2,FALSE),IF(B31=fériés!$B$11,VLOOKUP(B31,Trois,2,FALSE),IF(B31=fériés!$B$12,VLOOKUP(B31,Trois,2,FALSE),"")))))</f>
        <v/>
      </c>
      <c r="D31" s="59">
        <f t="shared" si="4"/>
        <v>0</v>
      </c>
      <c r="E31" s="64"/>
      <c r="F31" s="76"/>
      <c r="G31" s="77"/>
      <c r="H31" s="62"/>
      <c r="I31" s="62"/>
      <c r="J31" s="62"/>
      <c r="K31" s="57"/>
      <c r="L31" s="58"/>
      <c r="M31" s="43"/>
      <c r="N31" s="38"/>
    </row>
    <row r="32" spans="1:14" ht="19.149999999999999" customHeight="1" thickBot="1" x14ac:dyDescent="0.25">
      <c r="A32" s="12">
        <f t="shared" si="0"/>
        <v>40629</v>
      </c>
      <c r="B32" s="13">
        <f t="shared" si="1"/>
        <v>40629</v>
      </c>
      <c r="C32" s="14" t="str">
        <f>IF(B32=fériés!$B$6,VLOOKUP(B32,Trois,2,FALSE),IF(B32=fériés!$B$7,VLOOKUP(B32,Trois,2,FALSE),IF(B32=fériés!$B$10,VLOOKUP(B32,Trois,2,FALSE),IF(B32=fériés!$B$11,VLOOKUP(B32,Trois,2,FALSE),IF(B32=fériés!$B$12,VLOOKUP(B32,Trois,2,FALSE),"")))))</f>
        <v/>
      </c>
      <c r="D32" s="59">
        <f t="shared" si="4"/>
        <v>0</v>
      </c>
      <c r="E32" s="64"/>
      <c r="F32" s="76"/>
      <c r="G32" s="77"/>
      <c r="H32" s="62"/>
      <c r="I32" s="62"/>
      <c r="J32" s="62"/>
      <c r="K32" s="57"/>
      <c r="L32" s="58"/>
      <c r="M32" s="43"/>
      <c r="N32" s="38"/>
    </row>
    <row r="33" spans="1:14" ht="19.149999999999999" customHeight="1" thickTop="1" thickBot="1" x14ac:dyDescent="0.35">
      <c r="A33" s="12">
        <f t="shared" si="0"/>
        <v>40630</v>
      </c>
      <c r="B33" s="13">
        <f t="shared" si="1"/>
        <v>40630</v>
      </c>
      <c r="C33" s="14" t="str">
        <f>IF(B33=fériés!$B$6,VLOOKUP(B33,Trois,2,FALSE),IF(B33=fériés!$B$7,VLOOKUP(B33,Trois,2,FALSE),IF(B33=fériés!$B$10,VLOOKUP(B33,Trois,2,FALSE),IF(B33=fériés!$B$11,VLOOKUP(B33,Trois,2,FALSE),IF(B33=fériés!$B$12,VLOOKUP(B33,Trois,2,FALSE),"")))))</f>
        <v/>
      </c>
      <c r="D33" s="59">
        <f t="shared" si="4"/>
        <v>0</v>
      </c>
      <c r="E33" s="62"/>
      <c r="F33" s="62"/>
      <c r="G33" s="62"/>
      <c r="H33" s="62"/>
      <c r="I33" s="62"/>
      <c r="J33" s="62"/>
      <c r="K33" s="51">
        <f>SUM(D27:D33)</f>
        <v>0</v>
      </c>
      <c r="L33" s="91" t="str">
        <f>IF(K33&gt;0,(K33-$A$3),"")</f>
        <v/>
      </c>
      <c r="M33" s="42" t="s">
        <v>50</v>
      </c>
      <c r="N33" s="38"/>
    </row>
    <row r="34" spans="1:14" ht="19.149999999999999" customHeight="1" thickTop="1" thickBot="1" x14ac:dyDescent="0.25">
      <c r="A34" s="12">
        <f t="shared" si="0"/>
        <v>40631</v>
      </c>
      <c r="B34" s="13">
        <f t="shared" si="1"/>
        <v>40631</v>
      </c>
      <c r="C34" s="14"/>
      <c r="D34" s="59">
        <f t="shared" si="4"/>
        <v>0</v>
      </c>
      <c r="E34" s="64"/>
      <c r="F34" s="76"/>
      <c r="G34" s="77"/>
      <c r="H34" s="62"/>
      <c r="I34" s="62"/>
      <c r="J34" s="62"/>
      <c r="K34" s="57"/>
      <c r="L34" s="58"/>
      <c r="M34" s="43"/>
      <c r="N34" s="38"/>
    </row>
    <row r="35" spans="1:14" ht="19.149999999999999" customHeight="1" thickTop="1" thickBot="1" x14ac:dyDescent="0.35">
      <c r="A35" s="12">
        <f t="shared" si="0"/>
        <v>40632</v>
      </c>
      <c r="B35" s="13">
        <f t="shared" si="1"/>
        <v>40632</v>
      </c>
      <c r="C35" s="14"/>
      <c r="D35" s="59">
        <f t="shared" si="4"/>
        <v>0</v>
      </c>
      <c r="E35" s="64"/>
      <c r="F35" s="76"/>
      <c r="G35" s="77"/>
      <c r="H35" s="62"/>
      <c r="I35" s="62"/>
      <c r="J35" s="62"/>
      <c r="K35" s="51">
        <f>SUM(D34:D35)</f>
        <v>0</v>
      </c>
      <c r="L35" s="91" t="str">
        <f>IF(K35&gt;0,(K35-$A$3),"")</f>
        <v/>
      </c>
      <c r="M35" s="42" t="s">
        <v>50</v>
      </c>
      <c r="N35" s="38"/>
    </row>
    <row r="36" spans="1:14" ht="15" thickTop="1" x14ac:dyDescent="0.2">
      <c r="A36" s="9"/>
      <c r="B36" s="10"/>
      <c r="C36" s="10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</row>
    <row r="37" spans="1:14" x14ac:dyDescent="0.2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</row>
    <row r="38" spans="1:14" x14ac:dyDescent="0.2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</row>
    <row r="39" spans="1:14" x14ac:dyDescent="0.2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</row>
    <row r="40" spans="1:14" x14ac:dyDescent="0.2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</row>
    <row r="41" spans="1:14" x14ac:dyDescent="0.2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</row>
    <row r="42" spans="1:14" x14ac:dyDescent="0.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</row>
    <row r="43" spans="1:14" x14ac:dyDescent="0.2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</row>
    <row r="44" spans="1:14" x14ac:dyDescent="0.2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</row>
    <row r="45" spans="1:14" x14ac:dyDescent="0.2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</row>
    <row r="46" spans="1:14" x14ac:dyDescent="0.2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</row>
    <row r="47" spans="1:14" x14ac:dyDescent="0.2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</row>
    <row r="48" spans="1:14" x14ac:dyDescent="0.2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</row>
    <row r="49" spans="1:14" x14ac:dyDescent="0.2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</row>
    <row r="50" spans="1:14" x14ac:dyDescent="0.2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</row>
    <row r="51" spans="1:14" x14ac:dyDescent="0.2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</row>
    <row r="52" spans="1:14" x14ac:dyDescent="0.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</row>
    <row r="53" spans="1:14" x14ac:dyDescent="0.2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</row>
    <row r="54" spans="1:14" x14ac:dyDescent="0.2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</row>
    <row r="55" spans="1:14" x14ac:dyDescent="0.2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</row>
  </sheetData>
  <mergeCells count="5">
    <mergeCell ref="D2:E2"/>
    <mergeCell ref="G2:H2"/>
    <mergeCell ref="A2:B2"/>
    <mergeCell ref="E3:G3"/>
    <mergeCell ref="H3:J3"/>
  </mergeCells>
  <phoneticPr fontId="0" type="noConversion"/>
  <conditionalFormatting sqref="A5:B35">
    <cfRule type="expression" dxfId="305" priority="47" stopIfTrue="1">
      <formula>COUNTIF(Férié,$B5)&gt;0</formula>
    </cfRule>
    <cfRule type="expression" dxfId="304" priority="48" stopIfTrue="1">
      <formula>WEEKDAY($B5,2)&gt;5</formula>
    </cfRule>
  </conditionalFormatting>
  <conditionalFormatting sqref="C5:C35">
    <cfRule type="expression" dxfId="303" priority="49" stopIfTrue="1">
      <formula>COUNTIF(Férié,$B5)&gt;0</formula>
    </cfRule>
  </conditionalFormatting>
  <conditionalFormatting sqref="D3">
    <cfRule type="cellIs" dxfId="302" priority="30" stopIfTrue="1" operator="equal">
      <formula>0</formula>
    </cfRule>
  </conditionalFormatting>
  <conditionalFormatting sqref="K3 K12:K13 K16:K20 K29:K32 K22:K27 K34:K35">
    <cfRule type="cellIs" dxfId="301" priority="29" operator="equal">
      <formula>0</formula>
    </cfRule>
  </conditionalFormatting>
  <conditionalFormatting sqref="H28:I29">
    <cfRule type="expression" dxfId="300" priority="28" stopIfTrue="1">
      <formula>"$H$7&gt;"""""</formula>
    </cfRule>
  </conditionalFormatting>
  <conditionalFormatting sqref="D4:D35">
    <cfRule type="cellIs" dxfId="299" priority="24" stopIfTrue="1" operator="equal">
      <formula>0</formula>
    </cfRule>
  </conditionalFormatting>
  <conditionalFormatting sqref="D8:D35">
    <cfRule type="cellIs" dxfId="298" priority="23" stopIfTrue="1" operator="equal">
      <formula>0</formula>
    </cfRule>
  </conditionalFormatting>
  <conditionalFormatting sqref="L19">
    <cfRule type="containsErrors" dxfId="297" priority="20">
      <formula>ISERROR(L19)</formula>
    </cfRule>
    <cfRule type="cellIs" dxfId="296" priority="21" operator="greaterThan">
      <formula>0</formula>
    </cfRule>
    <cfRule type="cellIs" dxfId="295" priority="22" operator="lessThan">
      <formula>0</formula>
    </cfRule>
  </conditionalFormatting>
  <conditionalFormatting sqref="L26">
    <cfRule type="containsErrors" dxfId="294" priority="17">
      <formula>ISERROR(L26)</formula>
    </cfRule>
    <cfRule type="cellIs" dxfId="293" priority="18" operator="greaterThan">
      <formula>0</formula>
    </cfRule>
    <cfRule type="cellIs" dxfId="292" priority="19" operator="lessThan">
      <formula>0</formula>
    </cfRule>
  </conditionalFormatting>
  <conditionalFormatting sqref="L35">
    <cfRule type="containsErrors" dxfId="291" priority="14">
      <formula>ISERROR(L35)</formula>
    </cfRule>
    <cfRule type="cellIs" dxfId="290" priority="15" operator="greaterThan">
      <formula>0</formula>
    </cfRule>
    <cfRule type="cellIs" dxfId="289" priority="16" operator="lessThan">
      <formula>0</formula>
    </cfRule>
  </conditionalFormatting>
  <conditionalFormatting sqref="K4:K11">
    <cfRule type="cellIs" dxfId="288" priority="13" operator="equal">
      <formula>0</formula>
    </cfRule>
  </conditionalFormatting>
  <conditionalFormatting sqref="D6:D7">
    <cfRule type="cellIs" dxfId="287" priority="12" stopIfTrue="1" operator="equal">
      <formula>0</formula>
    </cfRule>
  </conditionalFormatting>
  <conditionalFormatting sqref="K14:K15">
    <cfRule type="cellIs" dxfId="286" priority="11" operator="equal">
      <formula>0</formula>
    </cfRule>
  </conditionalFormatting>
  <conditionalFormatting sqref="K33">
    <cfRule type="cellIs" dxfId="285" priority="10" operator="equal">
      <formula>0</formula>
    </cfRule>
  </conditionalFormatting>
  <conditionalFormatting sqref="L33">
    <cfRule type="containsErrors" dxfId="284" priority="7">
      <formula>ISERROR(L33)</formula>
    </cfRule>
    <cfRule type="cellIs" dxfId="283" priority="8" operator="greaterThan">
      <formula>0</formula>
    </cfRule>
    <cfRule type="cellIs" dxfId="282" priority="9" operator="lessThan">
      <formula>0</formula>
    </cfRule>
  </conditionalFormatting>
  <conditionalFormatting sqref="K21">
    <cfRule type="cellIs" dxfId="281" priority="6" operator="equal">
      <formula>0</formula>
    </cfRule>
  </conditionalFormatting>
  <conditionalFormatting sqref="K28">
    <cfRule type="cellIs" dxfId="280" priority="4" operator="equal">
      <formula>0</formula>
    </cfRule>
  </conditionalFormatting>
  <conditionalFormatting sqref="L12">
    <cfRule type="containsErrors" dxfId="279" priority="1">
      <formula>ISERROR(L12)</formula>
    </cfRule>
    <cfRule type="cellIs" dxfId="278" priority="2" operator="greaterThan">
      <formula>0</formula>
    </cfRule>
    <cfRule type="cellIs" dxfId="277" priority="3" operator="lessThan">
      <formula>0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'A Voir'!$I$3:$I$8</xm:f>
          </x14:formula1>
          <xm:sqref>E3:J35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52"/>
  <sheetViews>
    <sheetView showGridLines="0" topLeftCell="A2" zoomScaleNormal="100" workbookViewId="0">
      <selection activeCell="L9" sqref="L9"/>
    </sheetView>
  </sheetViews>
  <sheetFormatPr baseColWidth="10" defaultRowHeight="14.25" x14ac:dyDescent="0.2"/>
  <cols>
    <col min="1" max="1" width="10.25" style="2" bestFit="1" customWidth="1"/>
    <col min="2" max="2" width="5.375" style="2" customWidth="1"/>
    <col min="3" max="3" width="5.75" style="2" customWidth="1"/>
    <col min="4" max="14" width="14.125" style="2" customWidth="1"/>
  </cols>
  <sheetData>
    <row r="1" spans="1:14" ht="15" hidden="1" thickBot="1" x14ac:dyDescent="0.25">
      <c r="A1" s="3"/>
      <c r="B1" s="4"/>
      <c r="C1" s="4"/>
      <c r="D1" s="5"/>
      <c r="E1" s="20"/>
      <c r="F1" s="5"/>
      <c r="G1" s="3"/>
      <c r="H1" s="3"/>
      <c r="I1" s="3"/>
      <c r="J1" s="3"/>
      <c r="K1" s="3"/>
      <c r="L1" s="3"/>
      <c r="M1" s="3"/>
      <c r="N1" s="3"/>
    </row>
    <row r="2" spans="1:14" ht="27" customHeight="1" thickBot="1" x14ac:dyDescent="0.25">
      <c r="A2" s="127"/>
      <c r="B2" s="128"/>
      <c r="C2" s="11"/>
      <c r="D2" s="135">
        <f>DATE(Année,4,1)</f>
        <v>40633</v>
      </c>
      <c r="E2" s="124"/>
      <c r="F2" s="30" t="s">
        <v>39</v>
      </c>
      <c r="G2" s="125">
        <f ca="1">TODAY()</f>
        <v>40683</v>
      </c>
      <c r="H2" s="126"/>
      <c r="I2" s="73" t="s">
        <v>42</v>
      </c>
      <c r="J2" s="3"/>
      <c r="K2" s="3"/>
      <c r="L2" s="3"/>
      <c r="M2" s="3"/>
      <c r="N2" s="3"/>
    </row>
    <row r="3" spans="1:14" ht="22.5" customHeight="1" thickTop="1" thickBot="1" x14ac:dyDescent="0.3">
      <c r="A3" s="92">
        <v>1.4583333333333333</v>
      </c>
      <c r="B3" s="6"/>
      <c r="C3" s="6"/>
      <c r="D3" s="108">
        <f>Mars!$K$35</f>
        <v>0</v>
      </c>
      <c r="E3" s="130" t="s">
        <v>43</v>
      </c>
      <c r="F3" s="130"/>
      <c r="G3" s="131"/>
      <c r="H3" s="132" t="s">
        <v>44</v>
      </c>
      <c r="I3" s="133"/>
      <c r="J3" s="134"/>
      <c r="K3" s="3"/>
      <c r="L3" s="3"/>
      <c r="M3" s="35"/>
      <c r="N3" s="3"/>
    </row>
    <row r="4" spans="1:14" ht="31.5" thickTop="1" thickBot="1" x14ac:dyDescent="0.25">
      <c r="A4" s="7" t="s">
        <v>0</v>
      </c>
      <c r="B4" s="7" t="s">
        <v>1</v>
      </c>
      <c r="C4" s="7" t="s">
        <v>30</v>
      </c>
      <c r="D4" s="106" t="s">
        <v>51</v>
      </c>
      <c r="E4" s="61" t="s">
        <v>45</v>
      </c>
      <c r="F4" s="74" t="s">
        <v>46</v>
      </c>
      <c r="G4" s="74" t="s">
        <v>47</v>
      </c>
      <c r="H4" s="61" t="s">
        <v>45</v>
      </c>
      <c r="I4" s="74" t="s">
        <v>46</v>
      </c>
      <c r="J4" s="75" t="s">
        <v>47</v>
      </c>
      <c r="K4" s="8" t="s">
        <v>48</v>
      </c>
      <c r="L4" s="34" t="s">
        <v>49</v>
      </c>
      <c r="M4" s="41"/>
      <c r="N4" s="36"/>
    </row>
    <row r="5" spans="1:14" ht="19.149999999999999" customHeight="1" x14ac:dyDescent="0.2">
      <c r="A5" s="12">
        <f t="shared" ref="A5:A34" si="0">B5</f>
        <v>40633</v>
      </c>
      <c r="B5" s="13">
        <f>Mars!B35+1</f>
        <v>40633</v>
      </c>
      <c r="C5" s="28" t="str">
        <f>IF(B5=fériés!$B$6,VLOOKUP(B5,Trois,2,FALSE),IF(B5=fériés!$B$7,VLOOKUP(B5,Trois,2,FALSE),IF(B5=fériés!$B$10,VLOOKUP(B5,Trois,2,FALSE),IF(B5=fériés!$B$11,VLOOKUP(B5,Trois,2,FALSE),IF(B5=fériés!$B$12,VLOOKUP(B5,Trois,2,FALSE),"")))))</f>
        <v/>
      </c>
      <c r="D5" s="59">
        <f t="shared" ref="D5:D7" si="1">SUM(F5-E5-G5)+(I5-H5-J5)</f>
        <v>0</v>
      </c>
      <c r="E5" s="64"/>
      <c r="F5" s="76"/>
      <c r="G5" s="77"/>
      <c r="H5" s="62"/>
      <c r="I5" s="62"/>
      <c r="J5" s="66"/>
      <c r="K5" s="56"/>
      <c r="L5" s="48"/>
      <c r="M5" s="32"/>
      <c r="N5" s="37"/>
    </row>
    <row r="6" spans="1:14" ht="19.149999999999999" customHeight="1" x14ac:dyDescent="0.2">
      <c r="A6" s="12">
        <f t="shared" si="0"/>
        <v>40634</v>
      </c>
      <c r="B6" s="13">
        <f t="shared" ref="B6:B34" si="2">SUM(B5+1)</f>
        <v>40634</v>
      </c>
      <c r="C6" s="28" t="str">
        <f>IF(B6=fériés!$B$6,VLOOKUP(B6,Trois,2,FALSE),IF(B6=fériés!$B$7,VLOOKUP(B6,Trois,2,FALSE),IF(B6=fériés!$B$10,VLOOKUP(B6,Trois,2,FALSE),IF(B6=fériés!$B$11,VLOOKUP(B6,Trois,2,FALSE),IF(B6=fériés!$B$12,VLOOKUP(B6,Trois,2,FALSE),"")))))</f>
        <v/>
      </c>
      <c r="D6" s="59">
        <f t="shared" si="1"/>
        <v>0</v>
      </c>
      <c r="E6" s="64"/>
      <c r="F6" s="76"/>
      <c r="G6" s="77"/>
      <c r="H6" s="62"/>
      <c r="I6" s="62"/>
      <c r="J6" s="66"/>
      <c r="K6" s="56"/>
      <c r="L6" s="48"/>
      <c r="M6" s="32"/>
      <c r="N6" s="37"/>
    </row>
    <row r="7" spans="1:14" ht="19.149999999999999" customHeight="1" x14ac:dyDescent="0.2">
      <c r="A7" s="12">
        <f t="shared" si="0"/>
        <v>40635</v>
      </c>
      <c r="B7" s="13">
        <f t="shared" si="2"/>
        <v>40635</v>
      </c>
      <c r="C7" s="28" t="str">
        <f>IF(B7=fériés!$B$6,VLOOKUP(B7,Trois,2,FALSE),IF(B7=fériés!$B$7,VLOOKUP(B7,Trois,2,FALSE),IF(B7=fériés!$B$10,VLOOKUP(B7,Trois,2,FALSE),IF(B7=fériés!$B$11,VLOOKUP(B7,Trois,2,FALSE),IF(B7=fériés!$B$12,VLOOKUP(B7,Trois,2,FALSE),"")))))</f>
        <v/>
      </c>
      <c r="D7" s="59">
        <f t="shared" si="1"/>
        <v>0</v>
      </c>
      <c r="E7" s="64"/>
      <c r="F7" s="76"/>
      <c r="G7" s="77"/>
      <c r="H7" s="62"/>
      <c r="I7" s="62"/>
      <c r="J7" s="66"/>
      <c r="K7" s="56"/>
      <c r="L7" s="48"/>
      <c r="M7" s="32"/>
      <c r="N7" s="37"/>
    </row>
    <row r="8" spans="1:14" ht="19.149999999999999" customHeight="1" thickBot="1" x14ac:dyDescent="0.25">
      <c r="A8" s="12">
        <f t="shared" si="0"/>
        <v>40636</v>
      </c>
      <c r="B8" s="13">
        <f t="shared" si="2"/>
        <v>40636</v>
      </c>
      <c r="C8" s="28" t="str">
        <f>IF(B8=fériés!$B$6,VLOOKUP(B8,Trois,2,FALSE),IF(B8=fériés!$B$7,VLOOKUP(B8,Trois,2,FALSE),IF(B8=fériés!$B$10,VLOOKUP(B8,Trois,2,FALSE),IF(B8=fériés!$B$11,VLOOKUP(B8,Trois,2,FALSE),IF(B8=fériés!$B$12,VLOOKUP(B8,Trois,2,FALSE),"")))))</f>
        <v>Pâq</v>
      </c>
      <c r="D8" s="59">
        <f t="shared" ref="D8:D13" si="3">SUM(F8-E8-G8)+(I8-H8-J8)</f>
        <v>0</v>
      </c>
      <c r="E8" s="63"/>
      <c r="F8" s="62"/>
      <c r="G8" s="62"/>
      <c r="H8" s="62"/>
      <c r="I8" s="62"/>
      <c r="J8" s="66"/>
      <c r="K8" s="56"/>
      <c r="L8" s="48"/>
      <c r="M8" s="32"/>
      <c r="N8" s="37"/>
    </row>
    <row r="9" spans="1:14" ht="19.149999999999999" customHeight="1" thickTop="1" thickBot="1" x14ac:dyDescent="0.35">
      <c r="A9" s="12">
        <f t="shared" si="0"/>
        <v>40637</v>
      </c>
      <c r="B9" s="13">
        <f t="shared" si="2"/>
        <v>40637</v>
      </c>
      <c r="C9" s="28" t="str">
        <f>IF(B9=fériés!$B$6,VLOOKUP(B9,Trois,2,FALSE),IF(B9=fériés!$B$7,VLOOKUP(B9,Trois,2,FALSE),IF(B9=fériés!$B$10,VLOOKUP(B9,Trois,2,FALSE),IF(B9=fériés!$B$11,VLOOKUP(B9,Trois,2,FALSE),IF(B9=fériés!$B$12,VLOOKUP(B9,Trois,2,FALSE),"")))))</f>
        <v>L.Pâq</v>
      </c>
      <c r="D9" s="59">
        <f t="shared" si="3"/>
        <v>0</v>
      </c>
      <c r="E9" s="64"/>
      <c r="F9" s="76"/>
      <c r="G9" s="77"/>
      <c r="H9" s="78"/>
      <c r="I9" s="79"/>
      <c r="J9" s="80"/>
      <c r="K9" s="51">
        <f>SUM(D5:D9)+D3</f>
        <v>0</v>
      </c>
      <c r="L9" s="91" t="str">
        <f>IF(K9&gt;0,(K9-$A$3),"")</f>
        <v/>
      </c>
      <c r="M9" s="42" t="s">
        <v>50</v>
      </c>
      <c r="N9" s="37"/>
    </row>
    <row r="10" spans="1:14" ht="19.149999999999999" customHeight="1" thickTop="1" x14ac:dyDescent="0.2">
      <c r="A10" s="12">
        <f t="shared" si="0"/>
        <v>40638</v>
      </c>
      <c r="B10" s="13">
        <f t="shared" si="2"/>
        <v>40638</v>
      </c>
      <c r="C10" s="28" t="str">
        <f>IF(B10=fériés!$B$6,VLOOKUP(B10,Trois,2,FALSE),IF(B10=fériés!$B$7,VLOOKUP(B10,Trois,2,FALSE),IF(B10=fériés!$B$10,VLOOKUP(B10,Trois,2,FALSE),IF(B10=fériés!$B$11,VLOOKUP(B10,Trois,2,FALSE),IF(B10=fériés!$B$12,VLOOKUP(B10,Trois,2,FALSE),"")))))</f>
        <v/>
      </c>
      <c r="D10" s="59">
        <f t="shared" si="3"/>
        <v>0</v>
      </c>
      <c r="E10" s="64"/>
      <c r="F10" s="76"/>
      <c r="G10" s="77"/>
      <c r="H10" s="78"/>
      <c r="I10" s="79"/>
      <c r="J10" s="80"/>
      <c r="K10" s="47"/>
      <c r="L10" s="48"/>
      <c r="M10" s="32"/>
      <c r="N10" s="37"/>
    </row>
    <row r="11" spans="1:14" ht="19.149999999999999" customHeight="1" x14ac:dyDescent="0.2">
      <c r="A11" s="12">
        <f t="shared" si="0"/>
        <v>40639</v>
      </c>
      <c r="B11" s="13">
        <f t="shared" si="2"/>
        <v>40639</v>
      </c>
      <c r="C11" s="28" t="str">
        <f>IF(B11=fériés!$B$6,VLOOKUP(B11,Trois,2,FALSE),IF(B11=fériés!$B$7,VLOOKUP(B11,Trois,2,FALSE),IF(B11=fériés!$B$10,VLOOKUP(B11,Trois,2,FALSE),IF(B11=fériés!$B$11,VLOOKUP(B11,Trois,2,FALSE),IF(B11=fériés!$B$12,VLOOKUP(B11,Trois,2,FALSE),"")))))</f>
        <v/>
      </c>
      <c r="D11" s="59">
        <f t="shared" si="3"/>
        <v>0</v>
      </c>
      <c r="E11" s="64"/>
      <c r="F11" s="76"/>
      <c r="G11" s="77"/>
      <c r="H11" s="81"/>
      <c r="I11" s="82"/>
      <c r="J11" s="77"/>
      <c r="K11" s="47"/>
      <c r="L11" s="48"/>
      <c r="M11" s="32"/>
      <c r="N11" s="87" t="s">
        <v>52</v>
      </c>
    </row>
    <row r="12" spans="1:14" ht="19.149999999999999" customHeight="1" x14ac:dyDescent="0.2">
      <c r="A12" s="12">
        <f t="shared" si="0"/>
        <v>40640</v>
      </c>
      <c r="B12" s="13">
        <f t="shared" si="2"/>
        <v>40640</v>
      </c>
      <c r="C12" s="28" t="str">
        <f>IF(B12=fériés!$B$6,VLOOKUP(B12,Trois,2,FALSE),IF(B12=fériés!$B$7,VLOOKUP(B12,Trois,2,FALSE),IF(B12=fériés!$B$10,VLOOKUP(B12,Trois,2,FALSE),IF(B12=fériés!$B$11,VLOOKUP(B12,Trois,2,FALSE),IF(B12=fériés!$B$12,VLOOKUP(B12,Trois,2,FALSE),"")))))</f>
        <v/>
      </c>
      <c r="D12" s="59">
        <f t="shared" si="3"/>
        <v>0</v>
      </c>
      <c r="E12" s="64"/>
      <c r="F12" s="76"/>
      <c r="G12" s="77"/>
      <c r="H12" s="81"/>
      <c r="I12" s="82"/>
      <c r="J12" s="77"/>
      <c r="K12" s="47"/>
      <c r="L12" s="48"/>
      <c r="M12" s="32"/>
      <c r="N12" s="88" t="s">
        <v>53</v>
      </c>
    </row>
    <row r="13" spans="1:14" ht="19.149999999999999" customHeight="1" x14ac:dyDescent="0.2">
      <c r="A13" s="12">
        <f t="shared" si="0"/>
        <v>40641</v>
      </c>
      <c r="B13" s="13">
        <f t="shared" si="2"/>
        <v>40641</v>
      </c>
      <c r="C13" s="28" t="str">
        <f>IF(B13=fériés!$B$6,VLOOKUP(B13,Trois,2,FALSE),IF(B13=fériés!$B$7,VLOOKUP(B13,Trois,2,FALSE),IF(B13=fériés!$B$10,VLOOKUP(B13,Trois,2,FALSE),IF(B13=fériés!$B$11,VLOOKUP(B13,Trois,2,FALSE),IF(B13=fériés!$B$12,VLOOKUP(B13,Trois,2,FALSE),"")))))</f>
        <v/>
      </c>
      <c r="D13" s="59">
        <f t="shared" si="3"/>
        <v>0</v>
      </c>
      <c r="E13" s="65"/>
      <c r="F13" s="77"/>
      <c r="G13" s="77"/>
      <c r="H13" s="83"/>
      <c r="I13" s="84"/>
      <c r="J13" s="77"/>
      <c r="K13" s="49"/>
      <c r="L13" s="50"/>
      <c r="M13" s="32"/>
      <c r="N13" s="37"/>
    </row>
    <row r="14" spans="1:14" ht="19.149999999999999" customHeight="1" x14ac:dyDescent="0.2">
      <c r="A14" s="12">
        <f t="shared" si="0"/>
        <v>40642</v>
      </c>
      <c r="B14" s="13">
        <f t="shared" si="2"/>
        <v>40642</v>
      </c>
      <c r="C14" s="28" t="str">
        <f>IF(B14=fériés!$B$6,VLOOKUP(B14,Trois,2,FALSE),IF(B14=fériés!$B$7,VLOOKUP(B14,Trois,2,FALSE),IF(B14=fériés!$B$10,VLOOKUP(B14,Trois,2,FALSE),IF(B14=fériés!$B$11,VLOOKUP(B14,Trois,2,FALSE),IF(B14=fériés!$B$12,VLOOKUP(B14,Trois,2,FALSE),"")))))</f>
        <v/>
      </c>
      <c r="D14" s="59">
        <f>SUM(F14-E14-G14)+(I14-H14-J14)</f>
        <v>0</v>
      </c>
      <c r="E14" s="65"/>
      <c r="F14" s="77"/>
      <c r="G14" s="77"/>
      <c r="H14" s="85"/>
      <c r="I14" s="66"/>
      <c r="J14" s="86"/>
      <c r="K14" s="47"/>
      <c r="L14" s="48"/>
      <c r="M14" s="32"/>
      <c r="N14" s="37"/>
    </row>
    <row r="15" spans="1:14" ht="19.149999999999999" customHeight="1" thickBot="1" x14ac:dyDescent="0.25">
      <c r="A15" s="12">
        <f t="shared" si="0"/>
        <v>40643</v>
      </c>
      <c r="B15" s="13">
        <f t="shared" si="2"/>
        <v>40643</v>
      </c>
      <c r="C15" s="28" t="str">
        <f>IF(B15=fériés!$B$6,VLOOKUP(B15,Trois,2,FALSE),IF(B15=fériés!$B$7,VLOOKUP(B15,Trois,2,FALSE),IF(B15=fériés!$B$10,VLOOKUP(B15,Trois,2,FALSE),IF(B15=fériés!$B$11,VLOOKUP(B15,Trois,2,FALSE),IF(B15=fériés!$B$12,VLOOKUP(B15,Trois,2,FALSE),"")))))</f>
        <v/>
      </c>
      <c r="D15" s="59">
        <f>SUM(F15-E15-G15)+(I15-H15-J15)</f>
        <v>0</v>
      </c>
      <c r="E15" s="62"/>
      <c r="F15" s="62"/>
      <c r="G15" s="62"/>
      <c r="H15" s="66"/>
      <c r="I15" s="66"/>
      <c r="J15" s="86"/>
      <c r="K15" s="52"/>
      <c r="L15" s="53"/>
      <c r="M15" s="32"/>
      <c r="N15" s="37"/>
    </row>
    <row r="16" spans="1:14" ht="19.149999999999999" customHeight="1" thickTop="1" thickBot="1" x14ac:dyDescent="0.35">
      <c r="A16" s="12">
        <f t="shared" si="0"/>
        <v>40644</v>
      </c>
      <c r="B16" s="13">
        <f t="shared" si="2"/>
        <v>40644</v>
      </c>
      <c r="C16" s="28" t="str">
        <f>IF(B16=fériés!$B$6,VLOOKUP(B16,Trois,2,FALSE),IF(B16=fériés!$B$7,VLOOKUP(B16,Trois,2,FALSE),IF(B16=fériés!$B$10,VLOOKUP(B16,Trois,2,FALSE),IF(B16=fériés!$B$11,VLOOKUP(B16,Trois,2,FALSE),IF(B16=fériés!$B$12,VLOOKUP(B16,Trois,2,FALSE),"")))))</f>
        <v/>
      </c>
      <c r="D16" s="59">
        <f t="shared" ref="D16:D20" si="4">SUM(F16-E16-G16)+(I16-H16-J16)</f>
        <v>0</v>
      </c>
      <c r="E16" s="62"/>
      <c r="F16" s="62"/>
      <c r="G16" s="62"/>
      <c r="H16" s="66"/>
      <c r="I16" s="66"/>
      <c r="J16" s="86"/>
      <c r="K16" s="51">
        <f>SUM(D10:D16)</f>
        <v>0</v>
      </c>
      <c r="L16" s="91" t="str">
        <f>IF(K16&gt;0,(K16-$A$3),"")</f>
        <v/>
      </c>
      <c r="M16" s="42" t="s">
        <v>50</v>
      </c>
      <c r="N16" s="37"/>
    </row>
    <row r="17" spans="1:14" ht="19.149999999999999" customHeight="1" thickTop="1" x14ac:dyDescent="0.2">
      <c r="A17" s="12">
        <f t="shared" si="0"/>
        <v>40645</v>
      </c>
      <c r="B17" s="13">
        <f t="shared" si="2"/>
        <v>40645</v>
      </c>
      <c r="C17" s="28" t="str">
        <f>IF(B17=fériés!$B$6,VLOOKUP(B17,Trois,2,FALSE),IF(B17=fériés!$B$7,VLOOKUP(B17,Trois,2,FALSE),IF(B17=fériés!$B$10,VLOOKUP(B17,Trois,2,FALSE),IF(B17=fériés!$B$11,VLOOKUP(B17,Trois,2,FALSE),IF(B17=fériés!$B$12,VLOOKUP(B17,Trois,2,FALSE),"")))))</f>
        <v/>
      </c>
      <c r="D17" s="59">
        <f t="shared" si="4"/>
        <v>0</v>
      </c>
      <c r="E17" s="64"/>
      <c r="F17" s="76"/>
      <c r="G17" s="77"/>
      <c r="H17" s="78"/>
      <c r="I17" s="79"/>
      <c r="J17" s="80"/>
      <c r="K17" s="56"/>
      <c r="L17" s="48"/>
      <c r="M17" s="32"/>
      <c r="N17" s="37"/>
    </row>
    <row r="18" spans="1:14" ht="19.149999999999999" customHeight="1" x14ac:dyDescent="0.2">
      <c r="A18" s="12">
        <f t="shared" si="0"/>
        <v>40646</v>
      </c>
      <c r="B18" s="13">
        <f t="shared" si="2"/>
        <v>40646</v>
      </c>
      <c r="C18" s="28" t="str">
        <f>IF(B18=fériés!$B$6,VLOOKUP(B18,Trois,2,FALSE),IF(B18=fériés!$B$7,VLOOKUP(B18,Trois,2,FALSE),IF(B18=fériés!$B$10,VLOOKUP(B18,Trois,2,FALSE),IF(B18=fériés!$B$11,VLOOKUP(B18,Trois,2,FALSE),IF(B18=fériés!$B$12,VLOOKUP(B18,Trois,2,FALSE),"")))))</f>
        <v/>
      </c>
      <c r="D18" s="59">
        <f t="shared" si="4"/>
        <v>0</v>
      </c>
      <c r="E18" s="64"/>
      <c r="F18" s="76"/>
      <c r="G18" s="77"/>
      <c r="H18" s="78"/>
      <c r="I18" s="79"/>
      <c r="J18" s="80"/>
      <c r="K18" s="56"/>
      <c r="L18" s="48"/>
      <c r="M18" s="32"/>
      <c r="N18" s="37"/>
    </row>
    <row r="19" spans="1:14" ht="19.149999999999999" customHeight="1" x14ac:dyDescent="0.2">
      <c r="A19" s="12">
        <f t="shared" si="0"/>
        <v>40647</v>
      </c>
      <c r="B19" s="13">
        <f t="shared" si="2"/>
        <v>40647</v>
      </c>
      <c r="C19" s="28" t="str">
        <f>IF(B19=fériés!$B$6,VLOOKUP(B19,Trois,2,FALSE),IF(B19=fériés!$B$7,VLOOKUP(B19,Trois,2,FALSE),IF(B19=fériés!$B$10,VLOOKUP(B19,Trois,2,FALSE),IF(B19=fériés!$B$11,VLOOKUP(B19,Trois,2,FALSE),IF(B19=fériés!$B$12,VLOOKUP(B19,Trois,2,FALSE),"")))))</f>
        <v/>
      </c>
      <c r="D19" s="59">
        <f t="shared" si="4"/>
        <v>0</v>
      </c>
      <c r="E19" s="64"/>
      <c r="F19" s="76"/>
      <c r="G19" s="77"/>
      <c r="H19" s="81"/>
      <c r="I19" s="82"/>
      <c r="J19" s="77"/>
      <c r="K19" s="56"/>
      <c r="L19" s="48"/>
      <c r="M19" s="32"/>
      <c r="N19" s="37"/>
    </row>
    <row r="20" spans="1:14" ht="19.149999999999999" customHeight="1" x14ac:dyDescent="0.2">
      <c r="A20" s="12">
        <f t="shared" si="0"/>
        <v>40648</v>
      </c>
      <c r="B20" s="13">
        <f t="shared" si="2"/>
        <v>40648</v>
      </c>
      <c r="C20" s="28" t="str">
        <f>IF(B20=fériés!$B$6,VLOOKUP(B20,Trois,2,FALSE),IF(B20=fériés!$B$7,VLOOKUP(B20,Trois,2,FALSE),IF(B20=fériés!$B$10,VLOOKUP(B20,Trois,2,FALSE),IF(B20=fériés!$B$11,VLOOKUP(B20,Trois,2,FALSE),IF(B20=fériés!$B$12,VLOOKUP(B20,Trois,2,FALSE),"")))))</f>
        <v/>
      </c>
      <c r="D20" s="59">
        <f t="shared" si="4"/>
        <v>0</v>
      </c>
      <c r="E20" s="64"/>
      <c r="F20" s="76"/>
      <c r="G20" s="77"/>
      <c r="H20" s="81"/>
      <c r="I20" s="82"/>
      <c r="J20" s="77"/>
      <c r="K20" s="56"/>
      <c r="L20" s="48"/>
      <c r="M20" s="32"/>
      <c r="N20" s="37"/>
    </row>
    <row r="21" spans="1:14" ht="19.149999999999999" customHeight="1" x14ac:dyDescent="0.2">
      <c r="A21" s="12">
        <f t="shared" si="0"/>
        <v>40649</v>
      </c>
      <c r="B21" s="13">
        <f t="shared" si="2"/>
        <v>40649</v>
      </c>
      <c r="C21" s="28" t="str">
        <f>IF(B21=fériés!$B$6,VLOOKUP(B21,Trois,2,FALSE),IF(B21=fériés!$B$7,VLOOKUP(B21,Trois,2,FALSE),IF(B21=fériés!$B$10,VLOOKUP(B21,Trois,2,FALSE),IF(B21=fériés!$B$11,VLOOKUP(B21,Trois,2,FALSE),IF(B21=fériés!$B$12,VLOOKUP(B21,Trois,2,FALSE),"")))))</f>
        <v/>
      </c>
      <c r="D21" s="59">
        <f>SUM(F21-E21-G21)+(I21-H21-J21)</f>
        <v>0</v>
      </c>
      <c r="E21" s="66"/>
      <c r="F21" s="62"/>
      <c r="G21" s="66"/>
      <c r="H21" s="66"/>
      <c r="I21" s="66"/>
      <c r="J21" s="66"/>
      <c r="K21" s="56"/>
      <c r="L21" s="48"/>
      <c r="M21" s="32"/>
      <c r="N21" s="37"/>
    </row>
    <row r="22" spans="1:14" ht="19.149999999999999" customHeight="1" thickBot="1" x14ac:dyDescent="0.25">
      <c r="A22" s="12">
        <f t="shared" si="0"/>
        <v>40650</v>
      </c>
      <c r="B22" s="13">
        <f t="shared" si="2"/>
        <v>40650</v>
      </c>
      <c r="C22" s="28" t="str">
        <f>IF(B22=fériés!$B$6,VLOOKUP(B22,Trois,2,FALSE),IF(B22=fériés!$B$7,VLOOKUP(B22,Trois,2,FALSE),IF(B22=fériés!$B$10,VLOOKUP(B22,Trois,2,FALSE),IF(B22=fériés!$B$11,VLOOKUP(B22,Trois,2,FALSE),IF(B22=fériés!$B$12,VLOOKUP(B22,Trois,2,FALSE),"")))))</f>
        <v/>
      </c>
      <c r="D22" s="59">
        <f t="shared" ref="D22:D34" si="5">SUM(F22-E22-G22)+(I22-H22-J22)</f>
        <v>0</v>
      </c>
      <c r="E22" s="66"/>
      <c r="F22" s="62"/>
      <c r="G22" s="66"/>
      <c r="H22" s="66"/>
      <c r="I22" s="66"/>
      <c r="J22" s="66"/>
      <c r="K22" s="56"/>
      <c r="L22" s="48"/>
      <c r="M22" s="32"/>
      <c r="N22" s="37"/>
    </row>
    <row r="23" spans="1:14" ht="19.149999999999999" customHeight="1" thickTop="1" thickBot="1" x14ac:dyDescent="0.35">
      <c r="A23" s="12">
        <f t="shared" si="0"/>
        <v>40651</v>
      </c>
      <c r="B23" s="13">
        <f t="shared" si="2"/>
        <v>40651</v>
      </c>
      <c r="C23" s="28" t="str">
        <f>IF(B23=fériés!$B$6,VLOOKUP(B23,Trois,2,FALSE),IF(B23=fériés!$B$7,VLOOKUP(B23,Trois,2,FALSE),IF(B23=fériés!$B$10,VLOOKUP(B23,Trois,2,FALSE),IF(B23=fériés!$B$11,VLOOKUP(B23,Trois,2,FALSE),IF(B23=fériés!$B$12,VLOOKUP(B23,Trois,2,FALSE),"")))))</f>
        <v/>
      </c>
      <c r="D23" s="59">
        <f t="shared" si="5"/>
        <v>0</v>
      </c>
      <c r="E23" s="66"/>
      <c r="F23" s="62"/>
      <c r="G23" s="66"/>
      <c r="H23" s="66"/>
      <c r="I23" s="66"/>
      <c r="J23" s="66"/>
      <c r="K23" s="51">
        <f>SUM(D17:D23)</f>
        <v>0</v>
      </c>
      <c r="L23" s="91" t="str">
        <f>IF(K23&gt;0,(K23-$A$3),"")</f>
        <v/>
      </c>
      <c r="M23" s="42" t="s">
        <v>50</v>
      </c>
      <c r="N23" s="37"/>
    </row>
    <row r="24" spans="1:14" ht="19.149999999999999" customHeight="1" thickTop="1" x14ac:dyDescent="0.2">
      <c r="A24" s="12">
        <f t="shared" si="0"/>
        <v>40652</v>
      </c>
      <c r="B24" s="13">
        <f t="shared" si="2"/>
        <v>40652</v>
      </c>
      <c r="C24" s="28" t="str">
        <f>IF(B24=fériés!$B$6,VLOOKUP(B24,Trois,2,FALSE),IF(B24=fériés!$B$7,VLOOKUP(B24,Trois,2,FALSE),IF(B24=fériés!$B$10,VLOOKUP(B24,Trois,2,FALSE),IF(B24=fériés!$B$11,VLOOKUP(B24,Trois,2,FALSE),IF(B24=fériés!$B$12,VLOOKUP(B24,Trois,2,FALSE),"")))))</f>
        <v/>
      </c>
      <c r="D24" s="59">
        <f t="shared" si="5"/>
        <v>0</v>
      </c>
      <c r="E24" s="64"/>
      <c r="F24" s="76"/>
      <c r="G24" s="77"/>
      <c r="H24" s="78"/>
      <c r="I24" s="79"/>
      <c r="J24" s="80"/>
      <c r="K24" s="56"/>
      <c r="L24" s="48"/>
      <c r="M24" s="32"/>
      <c r="N24" s="37"/>
    </row>
    <row r="25" spans="1:14" ht="19.149999999999999" customHeight="1" x14ac:dyDescent="0.2">
      <c r="A25" s="12">
        <f t="shared" si="0"/>
        <v>40653</v>
      </c>
      <c r="B25" s="13">
        <f t="shared" si="2"/>
        <v>40653</v>
      </c>
      <c r="C25" s="28" t="str">
        <f>IF(B25=fériés!$B$6,VLOOKUP(B25,Trois,2,FALSE),IF(B25=fériés!$B$7,VLOOKUP(B25,Trois,2,FALSE),IF(B25=fériés!$B$10,VLOOKUP(B25,Trois,2,FALSE),IF(B25=fériés!$B$11,VLOOKUP(B25,Trois,2,FALSE),IF(B25=fériés!$B$12,VLOOKUP(B25,Trois,2,FALSE),"")))))</f>
        <v/>
      </c>
      <c r="D25" s="59">
        <f t="shared" si="5"/>
        <v>0</v>
      </c>
      <c r="E25" s="64"/>
      <c r="F25" s="76"/>
      <c r="G25" s="77"/>
      <c r="H25" s="78"/>
      <c r="I25" s="79"/>
      <c r="J25" s="80"/>
      <c r="K25" s="56"/>
      <c r="L25" s="48"/>
      <c r="M25" s="32"/>
      <c r="N25" s="37"/>
    </row>
    <row r="26" spans="1:14" ht="19.149999999999999" customHeight="1" x14ac:dyDescent="0.2">
      <c r="A26" s="12">
        <f t="shared" si="0"/>
        <v>40654</v>
      </c>
      <c r="B26" s="13">
        <f t="shared" si="2"/>
        <v>40654</v>
      </c>
      <c r="C26" s="28" t="str">
        <f>IF(B26=fériés!$B$6,VLOOKUP(B26,Trois,2,FALSE),IF(B26=fériés!$B$7,VLOOKUP(B26,Trois,2,FALSE),IF(B26=fériés!$B$10,VLOOKUP(B26,Trois,2,FALSE),IF(B26=fériés!$B$11,VLOOKUP(B26,Trois,2,FALSE),IF(B26=fériés!$B$12,VLOOKUP(B26,Trois,2,FALSE),"")))))</f>
        <v/>
      </c>
      <c r="D26" s="59">
        <f t="shared" si="5"/>
        <v>0</v>
      </c>
      <c r="E26" s="64"/>
      <c r="F26" s="76"/>
      <c r="G26" s="77"/>
      <c r="H26" s="81"/>
      <c r="I26" s="82"/>
      <c r="J26" s="77"/>
      <c r="K26" s="56"/>
      <c r="L26" s="48"/>
      <c r="M26" s="32"/>
      <c r="N26" s="37"/>
    </row>
    <row r="27" spans="1:14" ht="19.149999999999999" customHeight="1" x14ac:dyDescent="0.2">
      <c r="A27" s="12">
        <f t="shared" si="0"/>
        <v>40655</v>
      </c>
      <c r="B27" s="13">
        <f t="shared" si="2"/>
        <v>40655</v>
      </c>
      <c r="C27" s="28" t="str">
        <f>IF(B27=fériés!$B$6,VLOOKUP(B27,Trois,2,FALSE),IF(B27=fériés!$B$7,VLOOKUP(B27,Trois,2,FALSE),IF(B27=fériés!$B$10,VLOOKUP(B27,Trois,2,FALSE),IF(B27=fériés!$B$11,VLOOKUP(B27,Trois,2,FALSE),IF(B27=fériés!$B$12,VLOOKUP(B27,Trois,2,FALSE),"")))))</f>
        <v/>
      </c>
      <c r="D27" s="59">
        <f t="shared" si="5"/>
        <v>0</v>
      </c>
      <c r="E27" s="64"/>
      <c r="F27" s="76"/>
      <c r="G27" s="77"/>
      <c r="H27" s="81"/>
      <c r="I27" s="82"/>
      <c r="J27" s="77"/>
      <c r="K27" s="56"/>
      <c r="L27" s="48"/>
      <c r="M27" s="32"/>
      <c r="N27" s="37"/>
    </row>
    <row r="28" spans="1:14" ht="19.149999999999999" customHeight="1" x14ac:dyDescent="0.2">
      <c r="A28" s="12">
        <f t="shared" si="0"/>
        <v>40656</v>
      </c>
      <c r="B28" s="13">
        <f t="shared" si="2"/>
        <v>40656</v>
      </c>
      <c r="C28" s="28" t="str">
        <f>IF(B28=fériés!$B$6,VLOOKUP(B28,Trois,2,FALSE),IF(B28=fériés!$B$7,VLOOKUP(B28,Trois,2,FALSE),IF(B28=fériés!$B$10,VLOOKUP(B28,Trois,2,FALSE),IF(B28=fériés!$B$11,VLOOKUP(B28,Trois,2,FALSE),IF(B28=fériés!$B$12,VLOOKUP(B28,Trois,2,FALSE),"")))))</f>
        <v/>
      </c>
      <c r="D28" s="59">
        <f t="shared" si="5"/>
        <v>0</v>
      </c>
      <c r="E28" s="67"/>
      <c r="F28" s="67"/>
      <c r="G28" s="67"/>
      <c r="H28" s="67"/>
      <c r="I28" s="67"/>
      <c r="J28" s="62"/>
      <c r="K28" s="56"/>
      <c r="L28" s="48"/>
      <c r="M28" s="32"/>
      <c r="N28" s="38"/>
    </row>
    <row r="29" spans="1:14" ht="19.149999999999999" customHeight="1" thickBot="1" x14ac:dyDescent="0.25">
      <c r="A29" s="12">
        <f t="shared" si="0"/>
        <v>40657</v>
      </c>
      <c r="B29" s="13">
        <f t="shared" si="2"/>
        <v>40657</v>
      </c>
      <c r="C29" s="28" t="str">
        <f>IF(B29=fériés!$B$6,VLOOKUP(B29,Trois,2,FALSE),IF(B29=fériés!$B$7,VLOOKUP(B29,Trois,2,FALSE),IF(B29=fériés!$B$10,VLOOKUP(B29,Trois,2,FALSE),IF(B29=fériés!$B$11,VLOOKUP(B29,Trois,2,FALSE),IF(B29=fériés!$B$12,VLOOKUP(B29,Trois,2,FALSE),"")))))</f>
        <v/>
      </c>
      <c r="D29" s="59">
        <f t="shared" si="5"/>
        <v>0</v>
      </c>
      <c r="E29" s="67"/>
      <c r="F29" s="67"/>
      <c r="G29" s="67"/>
      <c r="H29" s="67"/>
      <c r="I29" s="67"/>
      <c r="J29" s="62"/>
      <c r="K29" s="57"/>
      <c r="L29" s="58"/>
      <c r="M29" s="43"/>
      <c r="N29" s="38"/>
    </row>
    <row r="30" spans="1:14" ht="19.149999999999999" customHeight="1" thickTop="1" thickBot="1" x14ac:dyDescent="0.35">
      <c r="A30" s="12">
        <f t="shared" si="0"/>
        <v>40658</v>
      </c>
      <c r="B30" s="13">
        <f t="shared" si="2"/>
        <v>40658</v>
      </c>
      <c r="C30" s="28" t="str">
        <f>IF(B30=fériés!$B$6,VLOOKUP(B30,Trois,2,FALSE),IF(B30=fériés!$B$7,VLOOKUP(B30,Trois,2,FALSE),IF(B30=fériés!$B$10,VLOOKUP(B30,Trois,2,FALSE),IF(B30=fériés!$B$11,VLOOKUP(B30,Trois,2,FALSE),IF(B30=fériés!$B$12,VLOOKUP(B30,Trois,2,FALSE),"")))))</f>
        <v/>
      </c>
      <c r="D30" s="59">
        <f t="shared" si="5"/>
        <v>0</v>
      </c>
      <c r="E30" s="62"/>
      <c r="F30" s="62"/>
      <c r="G30" s="62"/>
      <c r="H30" s="62"/>
      <c r="I30" s="62"/>
      <c r="J30" s="62"/>
      <c r="K30" s="51">
        <f>SUM(D24:D30)</f>
        <v>0</v>
      </c>
      <c r="L30" s="91" t="str">
        <f>IF(K30&gt;0,(K30-$A$3),"")</f>
        <v/>
      </c>
      <c r="M30" s="42" t="s">
        <v>50</v>
      </c>
      <c r="N30" s="38"/>
    </row>
    <row r="31" spans="1:14" ht="19.149999999999999" customHeight="1" thickTop="1" x14ac:dyDescent="0.2">
      <c r="A31" s="12">
        <f t="shared" si="0"/>
        <v>40659</v>
      </c>
      <c r="B31" s="13">
        <f t="shared" si="2"/>
        <v>40659</v>
      </c>
      <c r="C31" s="28" t="str">
        <f>IF(B31=fériés!$B$6,VLOOKUP(B31,Trois,2,FALSE),IF(B31=fériés!$B$7,VLOOKUP(B31,Trois,2,FALSE),IF(B31=fériés!$B$10,VLOOKUP(B31,Trois,2,FALSE),IF(B31=fériés!$B$11,VLOOKUP(B31,Trois,2,FALSE),IF(B31=fériés!$B$12,VLOOKUP(B31,Trois,2,FALSE),"")))))</f>
        <v/>
      </c>
      <c r="D31" s="59">
        <f t="shared" si="5"/>
        <v>0</v>
      </c>
      <c r="E31" s="64"/>
      <c r="F31" s="76"/>
      <c r="G31" s="77"/>
      <c r="H31" s="78"/>
      <c r="I31" s="79"/>
      <c r="J31" s="80"/>
      <c r="K31" s="57"/>
      <c r="L31" s="58"/>
      <c r="M31" s="43"/>
      <c r="N31" s="38"/>
    </row>
    <row r="32" spans="1:14" ht="19.149999999999999" customHeight="1" x14ac:dyDescent="0.2">
      <c r="A32" s="12">
        <f t="shared" si="0"/>
        <v>40660</v>
      </c>
      <c r="B32" s="13">
        <f t="shared" si="2"/>
        <v>40660</v>
      </c>
      <c r="C32" s="28" t="str">
        <f>IF(B32=fériés!$B$6,VLOOKUP(B32,Trois,2,FALSE),IF(B32=fériés!$B$7,VLOOKUP(B32,Trois,2,FALSE),IF(B32=fériés!$B$10,VLOOKUP(B32,Trois,2,FALSE),IF(B32=fériés!$B$11,VLOOKUP(B32,Trois,2,FALSE),IF(B32=fériés!$B$12,VLOOKUP(B32,Trois,2,FALSE),"")))))</f>
        <v/>
      </c>
      <c r="D32" s="59">
        <f t="shared" si="5"/>
        <v>0</v>
      </c>
      <c r="E32" s="64"/>
      <c r="F32" s="76"/>
      <c r="G32" s="77"/>
      <c r="H32" s="78"/>
      <c r="I32" s="79"/>
      <c r="J32" s="80"/>
      <c r="K32" s="57"/>
      <c r="L32" s="58"/>
      <c r="M32" s="43"/>
      <c r="N32" s="38"/>
    </row>
    <row r="33" spans="1:14" ht="19.149999999999999" customHeight="1" x14ac:dyDescent="0.2">
      <c r="A33" s="12">
        <f t="shared" si="0"/>
        <v>40661</v>
      </c>
      <c r="B33" s="13">
        <f t="shared" si="2"/>
        <v>40661</v>
      </c>
      <c r="C33" s="28" t="str">
        <f>IF(B33=fériés!$B$6,VLOOKUP(B33,Trois,2,FALSE),IF(B33=fériés!$B$7,VLOOKUP(B33,Trois,2,FALSE),IF(B33=fériés!$B$10,VLOOKUP(B33,Trois,2,FALSE),IF(B33=fériés!$B$11,VLOOKUP(B33,Trois,2,FALSE),IF(B33=fériés!$B$12,VLOOKUP(B33,Trois,2,FALSE),"")))))</f>
        <v/>
      </c>
      <c r="D33" s="59">
        <f t="shared" si="5"/>
        <v>0</v>
      </c>
      <c r="E33" s="64"/>
      <c r="F33" s="76"/>
      <c r="G33" s="77"/>
      <c r="H33" s="81"/>
      <c r="I33" s="82"/>
      <c r="J33" s="77"/>
      <c r="K33" s="57"/>
      <c r="L33" s="58"/>
      <c r="M33" s="43"/>
      <c r="N33" s="38"/>
    </row>
    <row r="34" spans="1:14" ht="19.149999999999999" customHeight="1" thickBot="1" x14ac:dyDescent="0.25">
      <c r="A34" s="12">
        <f t="shared" si="0"/>
        <v>40662</v>
      </c>
      <c r="B34" s="13">
        <f t="shared" si="2"/>
        <v>40662</v>
      </c>
      <c r="C34" s="28"/>
      <c r="D34" s="59">
        <f t="shared" si="5"/>
        <v>0</v>
      </c>
      <c r="E34" s="64"/>
      <c r="F34" s="76"/>
      <c r="G34" s="77"/>
      <c r="H34" s="81"/>
      <c r="I34" s="82"/>
      <c r="J34" s="77"/>
      <c r="K34" s="57"/>
      <c r="L34" s="58"/>
      <c r="M34" s="43"/>
      <c r="N34" s="38"/>
    </row>
    <row r="35" spans="1:14" ht="20.25" thickTop="1" thickBot="1" x14ac:dyDescent="0.35">
      <c r="A35" s="9"/>
      <c r="B35" s="10"/>
      <c r="C35" s="10"/>
      <c r="D35" s="59"/>
      <c r="E35" s="62"/>
      <c r="F35" s="62"/>
      <c r="G35" s="62"/>
      <c r="H35" s="62"/>
      <c r="I35" s="62"/>
      <c r="J35" s="62"/>
      <c r="K35" s="51">
        <f>SUM(D31:D34)</f>
        <v>0</v>
      </c>
      <c r="L35" s="91" t="str">
        <f>IF(K35&gt;0,(K35-$A$3),"")</f>
        <v/>
      </c>
      <c r="M35" s="42" t="s">
        <v>50</v>
      </c>
      <c r="N35" s="38"/>
    </row>
    <row r="36" spans="1:14" ht="15" thickTop="1" x14ac:dyDescent="0.2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</row>
    <row r="37" spans="1:14" x14ac:dyDescent="0.2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</row>
    <row r="38" spans="1:14" x14ac:dyDescent="0.2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</row>
    <row r="39" spans="1:14" x14ac:dyDescent="0.2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</row>
    <row r="40" spans="1:14" x14ac:dyDescent="0.2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</row>
    <row r="41" spans="1:14" x14ac:dyDescent="0.2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</row>
    <row r="42" spans="1:14" x14ac:dyDescent="0.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</row>
    <row r="43" spans="1:14" x14ac:dyDescent="0.2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</row>
    <row r="44" spans="1:14" x14ac:dyDescent="0.2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</row>
    <row r="45" spans="1:14" x14ac:dyDescent="0.2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</row>
    <row r="46" spans="1:14" x14ac:dyDescent="0.2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</row>
    <row r="47" spans="1:14" x14ac:dyDescent="0.2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</row>
    <row r="48" spans="1:14" x14ac:dyDescent="0.2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</row>
    <row r="49" spans="1:14" x14ac:dyDescent="0.2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</row>
    <row r="50" spans="1:14" x14ac:dyDescent="0.2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</row>
    <row r="51" spans="1:14" x14ac:dyDescent="0.2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</row>
    <row r="52" spans="1:14" x14ac:dyDescent="0.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</row>
  </sheetData>
  <mergeCells count="5">
    <mergeCell ref="D2:E2"/>
    <mergeCell ref="G2:H2"/>
    <mergeCell ref="A2:B2"/>
    <mergeCell ref="E3:G3"/>
    <mergeCell ref="H3:J3"/>
  </mergeCells>
  <phoneticPr fontId="0" type="noConversion"/>
  <conditionalFormatting sqref="A5:B34">
    <cfRule type="expression" dxfId="276" priority="62" stopIfTrue="1">
      <formula>COUNTIF(Férié,$B5)&gt;0</formula>
    </cfRule>
    <cfRule type="expression" dxfId="275" priority="63" stopIfTrue="1">
      <formula>WEEKDAY($B5,2)&gt;5</formula>
    </cfRule>
  </conditionalFormatting>
  <conditionalFormatting sqref="C5:C34">
    <cfRule type="expression" dxfId="274" priority="64" stopIfTrue="1">
      <formula>COUNTIF(Férié,$B5)&gt;0</formula>
    </cfRule>
  </conditionalFormatting>
  <conditionalFormatting sqref="E28:I29">
    <cfRule type="expression" dxfId="273" priority="27" stopIfTrue="1">
      <formula>"$H$7&gt;"""""</formula>
    </cfRule>
  </conditionalFormatting>
  <conditionalFormatting sqref="D4:D35">
    <cfRule type="cellIs" dxfId="272" priority="23" stopIfTrue="1" operator="equal">
      <formula>0</formula>
    </cfRule>
  </conditionalFormatting>
  <conditionalFormatting sqref="D8:D35">
    <cfRule type="cellIs" dxfId="271" priority="22" stopIfTrue="1" operator="equal">
      <formula>0</formula>
    </cfRule>
  </conditionalFormatting>
  <conditionalFormatting sqref="L23">
    <cfRule type="containsErrors" dxfId="270" priority="19">
      <formula>ISERROR(L23)</formula>
    </cfRule>
    <cfRule type="cellIs" dxfId="269" priority="20" operator="greaterThan">
      <formula>0</formula>
    </cfRule>
    <cfRule type="cellIs" dxfId="268" priority="21" operator="lessThan">
      <formula>0</formula>
    </cfRule>
  </conditionalFormatting>
  <conditionalFormatting sqref="L30">
    <cfRule type="containsErrors" dxfId="267" priority="16">
      <formula>ISERROR(L30)</formula>
    </cfRule>
    <cfRule type="cellIs" dxfId="266" priority="17" operator="greaterThan">
      <formula>0</formula>
    </cfRule>
    <cfRule type="cellIs" dxfId="265" priority="18" operator="lessThan">
      <formula>0</formula>
    </cfRule>
  </conditionalFormatting>
  <conditionalFormatting sqref="L35">
    <cfRule type="containsErrors" dxfId="264" priority="13">
      <formula>ISERROR(L35)</formula>
    </cfRule>
    <cfRule type="cellIs" dxfId="263" priority="14" operator="greaterThan">
      <formula>0</formula>
    </cfRule>
    <cfRule type="cellIs" dxfId="262" priority="15" operator="lessThan">
      <formula>0</formula>
    </cfRule>
  </conditionalFormatting>
  <conditionalFormatting sqref="K15 K4:K13 K17:K20 K22:K27 K29:K35">
    <cfRule type="cellIs" dxfId="261" priority="12" operator="equal">
      <formula>0</formula>
    </cfRule>
  </conditionalFormatting>
  <conditionalFormatting sqref="D3">
    <cfRule type="cellIs" dxfId="260" priority="29" stopIfTrue="1" operator="equal">
      <formula>0</formula>
    </cfRule>
  </conditionalFormatting>
  <conditionalFormatting sqref="K3">
    <cfRule type="cellIs" dxfId="259" priority="28" operator="equal">
      <formula>0</formula>
    </cfRule>
  </conditionalFormatting>
  <conditionalFormatting sqref="D5:D7">
    <cfRule type="cellIs" dxfId="258" priority="11" stopIfTrue="1" operator="equal">
      <formula>0</formula>
    </cfRule>
  </conditionalFormatting>
  <conditionalFormatting sqref="K14">
    <cfRule type="cellIs" dxfId="257" priority="10" operator="equal">
      <formula>0</formula>
    </cfRule>
  </conditionalFormatting>
  <conditionalFormatting sqref="L16">
    <cfRule type="containsErrors" dxfId="256" priority="7">
      <formula>ISERROR(L16)</formula>
    </cfRule>
    <cfRule type="cellIs" dxfId="255" priority="8" operator="greaterThan">
      <formula>0</formula>
    </cfRule>
    <cfRule type="cellIs" dxfId="254" priority="9" operator="lessThan">
      <formula>0</formula>
    </cfRule>
  </conditionalFormatting>
  <conditionalFormatting sqref="K16">
    <cfRule type="cellIs" dxfId="253" priority="6" operator="equal">
      <formula>0</formula>
    </cfRule>
  </conditionalFormatting>
  <conditionalFormatting sqref="K21">
    <cfRule type="cellIs" dxfId="252" priority="5" operator="equal">
      <formula>0</formula>
    </cfRule>
  </conditionalFormatting>
  <conditionalFormatting sqref="K28">
    <cfRule type="cellIs" dxfId="251" priority="4" operator="equal">
      <formula>0</formula>
    </cfRule>
  </conditionalFormatting>
  <conditionalFormatting sqref="L9">
    <cfRule type="containsErrors" dxfId="250" priority="1">
      <formula>ISERROR(L9)</formula>
    </cfRule>
    <cfRule type="cellIs" dxfId="249" priority="2" operator="greaterThan">
      <formula>0</formula>
    </cfRule>
    <cfRule type="cellIs" dxfId="248" priority="3" operator="lessThan">
      <formula>0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'A Voir'!$I$3:$I$8</xm:f>
          </x14:formula1>
          <xm:sqref>E3:J35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ntry="1" codeName="Feuil6"/>
  <dimension ref="A1:O55"/>
  <sheetViews>
    <sheetView showGridLines="0" workbookViewId="0">
      <pane ySplit="4" topLeftCell="A5" activePane="bottomLeft" state="frozen"/>
      <selection activeCell="A2" sqref="A2"/>
      <selection pane="bottomLeft" activeCell="L21" sqref="L21"/>
    </sheetView>
  </sheetViews>
  <sheetFormatPr baseColWidth="10" defaultRowHeight="14.25" x14ac:dyDescent="0.2"/>
  <cols>
    <col min="1" max="1" width="10.25" style="2" bestFit="1" customWidth="1"/>
    <col min="2" max="2" width="5.375" style="2" customWidth="1"/>
    <col min="3" max="3" width="5.75" style="2" customWidth="1"/>
    <col min="4" max="4" width="14.125" style="2" customWidth="1"/>
    <col min="5" max="10" width="14.125" style="69" customWidth="1"/>
    <col min="11" max="12" width="14.125" style="2" customWidth="1"/>
    <col min="13" max="15" width="14.125" style="40" customWidth="1"/>
  </cols>
  <sheetData>
    <row r="1" spans="1:15" ht="15" hidden="1" thickBot="1" x14ac:dyDescent="0.25">
      <c r="A1" s="3"/>
      <c r="B1" s="4"/>
      <c r="C1" s="4"/>
      <c r="D1" s="5"/>
      <c r="E1" s="60"/>
      <c r="F1" s="70"/>
      <c r="G1" s="71"/>
      <c r="H1" s="71"/>
      <c r="I1" s="71"/>
      <c r="J1" s="71"/>
      <c r="K1" s="3"/>
      <c r="L1" s="3"/>
      <c r="M1" s="44"/>
      <c r="N1" s="35"/>
      <c r="O1" s="35"/>
    </row>
    <row r="2" spans="1:15" ht="34.5" customHeight="1" thickBot="1" x14ac:dyDescent="0.25">
      <c r="A2" s="136" t="s">
        <v>41</v>
      </c>
      <c r="B2" s="137"/>
      <c r="C2" s="11"/>
      <c r="D2" s="123">
        <f>DATE(Année,5,1)</f>
        <v>40663</v>
      </c>
      <c r="E2" s="124"/>
      <c r="F2" s="72" t="s">
        <v>39</v>
      </c>
      <c r="G2" s="125">
        <f ca="1">TODAY()</f>
        <v>40683</v>
      </c>
      <c r="H2" s="126"/>
      <c r="I2" s="73" t="s">
        <v>42</v>
      </c>
      <c r="J2" s="71"/>
      <c r="K2" s="3"/>
      <c r="L2" s="3"/>
      <c r="M2" s="35"/>
      <c r="N2" s="39"/>
      <c r="O2" s="39"/>
    </row>
    <row r="3" spans="1:15" ht="27" customHeight="1" x14ac:dyDescent="0.25">
      <c r="A3" s="92">
        <v>1.4583333333333333</v>
      </c>
      <c r="B3" s="6"/>
      <c r="C3" s="6"/>
      <c r="D3" s="109">
        <f>Avril!$K$35</f>
        <v>0</v>
      </c>
      <c r="E3" s="129" t="s">
        <v>43</v>
      </c>
      <c r="F3" s="130"/>
      <c r="G3" s="131"/>
      <c r="H3" s="132" t="s">
        <v>44</v>
      </c>
      <c r="I3" s="133"/>
      <c r="J3" s="134"/>
      <c r="K3" s="3"/>
      <c r="L3" s="3"/>
      <c r="M3" s="35"/>
      <c r="N3" s="39"/>
      <c r="O3" s="39"/>
    </row>
    <row r="4" spans="1:15" ht="30.75" thickBot="1" x14ac:dyDescent="0.25">
      <c r="A4" s="7" t="s">
        <v>0</v>
      </c>
      <c r="B4" s="7" t="s">
        <v>1</v>
      </c>
      <c r="C4" s="7" t="s">
        <v>30</v>
      </c>
      <c r="D4" s="46" t="s">
        <v>51</v>
      </c>
      <c r="E4" s="61" t="s">
        <v>45</v>
      </c>
      <c r="F4" s="74" t="s">
        <v>46</v>
      </c>
      <c r="G4" s="74" t="s">
        <v>47</v>
      </c>
      <c r="H4" s="61" t="s">
        <v>45</v>
      </c>
      <c r="I4" s="74" t="s">
        <v>46</v>
      </c>
      <c r="J4" s="75" t="s">
        <v>47</v>
      </c>
      <c r="K4" s="8" t="s">
        <v>48</v>
      </c>
      <c r="L4" s="34" t="s">
        <v>49</v>
      </c>
      <c r="M4" s="41"/>
      <c r="N4" s="36"/>
      <c r="O4" s="36"/>
    </row>
    <row r="5" spans="1:15" ht="19.149999999999999" customHeight="1" x14ac:dyDescent="0.2">
      <c r="A5" s="12">
        <f t="shared" ref="A5:A35" si="0">B5</f>
        <v>40663</v>
      </c>
      <c r="B5" s="13">
        <f>Avril!B34+1</f>
        <v>40663</v>
      </c>
      <c r="C5" s="28" t="str">
        <f>VLOOKUP(B5,Trois,2,FALSE)</f>
        <v>F.T</v>
      </c>
      <c r="D5" s="59">
        <f t="shared" ref="D5:D7" si="1">SUM(F5-E5-G5)+(I5-H5-J5)</f>
        <v>0</v>
      </c>
      <c r="E5" s="64"/>
      <c r="F5" s="76"/>
      <c r="G5" s="77"/>
      <c r="H5" s="62"/>
      <c r="I5" s="62"/>
      <c r="J5" s="66"/>
      <c r="K5" s="56"/>
      <c r="L5" s="48"/>
      <c r="M5" s="32"/>
      <c r="N5" s="37"/>
      <c r="O5" s="37"/>
    </row>
    <row r="6" spans="1:15" ht="19.149999999999999" customHeight="1" thickBot="1" x14ac:dyDescent="0.25">
      <c r="A6" s="12">
        <f t="shared" si="0"/>
        <v>40664</v>
      </c>
      <c r="B6" s="13">
        <f t="shared" ref="B6:B35" si="2">SUM(B5+1)</f>
        <v>40664</v>
      </c>
      <c r="C6" s="28" t="str">
        <f>IF(B6=fériés!$B$6,VLOOKUP(B6,Trois,2,FALSE),IF(B6=fériés!$B$7,VLOOKUP(B6,Trois,2,FALSE),IF(B6=fériés!$B$10,VLOOKUP(B6,Trois,2,FALSE),IF(B6=fériés!$B$11,VLOOKUP(B6,Trois,2,FALSE),IF(B6=fériés!$B$12,VLOOKUP(B6,Trois,2,FALSE),"")))))</f>
        <v/>
      </c>
      <c r="D6" s="59">
        <f t="shared" si="1"/>
        <v>0</v>
      </c>
      <c r="E6" s="64"/>
      <c r="F6" s="76"/>
      <c r="G6" s="77"/>
      <c r="H6" s="62"/>
      <c r="I6" s="62"/>
      <c r="J6" s="66"/>
      <c r="K6" s="56"/>
      <c r="L6" s="48"/>
      <c r="M6" s="32"/>
      <c r="N6" s="37"/>
      <c r="O6" s="37"/>
    </row>
    <row r="7" spans="1:15" ht="19.149999999999999" customHeight="1" thickTop="1" thickBot="1" x14ac:dyDescent="0.35">
      <c r="A7" s="12">
        <f t="shared" si="0"/>
        <v>40665</v>
      </c>
      <c r="B7" s="13">
        <f t="shared" si="2"/>
        <v>40665</v>
      </c>
      <c r="C7" s="28" t="str">
        <f>IF(B7=fériés!$B$6,VLOOKUP(B7,Trois,2,FALSE),IF(B7=fériés!$B$7,VLOOKUP(B7,Trois,2,FALSE),IF(B7=fériés!$B$10,VLOOKUP(B7,Trois,2,FALSE),IF(B7=fériés!$B$11,VLOOKUP(B7,Trois,2,FALSE),IF(B7=fériés!$B$12,VLOOKUP(B7,Trois,2,FALSE),"")))))</f>
        <v/>
      </c>
      <c r="D7" s="59">
        <f t="shared" si="1"/>
        <v>0</v>
      </c>
      <c r="E7" s="62"/>
      <c r="F7" s="62"/>
      <c r="G7" s="62"/>
      <c r="H7" s="62"/>
      <c r="I7" s="62"/>
      <c r="J7" s="66"/>
      <c r="K7" s="51">
        <f>SUM(D5:D7)+D3</f>
        <v>0</v>
      </c>
      <c r="L7" s="91" t="str">
        <f>IF(K7&gt;0,(K7-$A$3),"")</f>
        <v/>
      </c>
      <c r="M7" s="42" t="s">
        <v>50</v>
      </c>
      <c r="N7" s="37"/>
      <c r="O7" s="37"/>
    </row>
    <row r="8" spans="1:15" ht="19.149999999999999" customHeight="1" thickTop="1" x14ac:dyDescent="0.2">
      <c r="A8" s="12">
        <f t="shared" si="0"/>
        <v>40666</v>
      </c>
      <c r="B8" s="13">
        <f t="shared" si="2"/>
        <v>40666</v>
      </c>
      <c r="C8" s="28" t="str">
        <f>IF(B8=fériés!$B$6,VLOOKUP(B8,Trois,2,FALSE),IF(B8=fériés!$B$7,VLOOKUP(B8,Trois,2,FALSE),IF(B8=fériés!$B$10,VLOOKUP(B8,Trois,2,FALSE),IF(B8=fériés!$B$11,VLOOKUP(B8,Trois,2,FALSE),IF(B8=fériés!$B$12,VLOOKUP(B8,Trois,2,FALSE),"")))))</f>
        <v/>
      </c>
      <c r="D8" s="59">
        <f>SUM(F8-E8-G8)+(I8-H8-J8)</f>
        <v>0</v>
      </c>
      <c r="E8" s="63"/>
      <c r="F8" s="62"/>
      <c r="G8" s="62"/>
      <c r="H8" s="62"/>
      <c r="I8" s="62"/>
      <c r="J8" s="66"/>
      <c r="K8" s="56"/>
      <c r="L8" s="48"/>
      <c r="M8" s="32"/>
      <c r="N8" s="37"/>
      <c r="O8" s="37"/>
    </row>
    <row r="9" spans="1:15" ht="19.149999999999999" customHeight="1" x14ac:dyDescent="0.2">
      <c r="A9" s="12">
        <f t="shared" si="0"/>
        <v>40667</v>
      </c>
      <c r="B9" s="13">
        <f t="shared" si="2"/>
        <v>40667</v>
      </c>
      <c r="C9" s="28" t="str">
        <f>IF(B9=fériés!$B$6,VLOOKUP(B9,Trois,2,FALSE),IF(B9=fériés!$B$7,VLOOKUP(B9,Trois,2,FALSE),IF(B9=fériés!$B$10,VLOOKUP(B9,Trois,2,FALSE),IF(B9=fériés!$B$11,VLOOKUP(B9,Trois,2,FALSE),IF(B9=fériés!$B$12,VLOOKUP(B9,Trois,2,FALSE),"")))))</f>
        <v/>
      </c>
      <c r="D9" s="59">
        <f t="shared" ref="D9:D13" si="3">SUM(F9-E9-G9)+(I9-H9-J9)</f>
        <v>0</v>
      </c>
      <c r="E9" s="64"/>
      <c r="F9" s="76"/>
      <c r="G9" s="77"/>
      <c r="H9" s="78"/>
      <c r="I9" s="79"/>
      <c r="J9" s="80"/>
      <c r="K9" s="47"/>
      <c r="L9" s="48"/>
      <c r="M9" s="32"/>
      <c r="N9" s="37"/>
      <c r="O9" s="37"/>
    </row>
    <row r="10" spans="1:15" ht="19.149999999999999" customHeight="1" x14ac:dyDescent="0.2">
      <c r="A10" s="12">
        <f t="shared" si="0"/>
        <v>40668</v>
      </c>
      <c r="B10" s="13">
        <f t="shared" si="2"/>
        <v>40668</v>
      </c>
      <c r="C10" s="28" t="str">
        <f>IF(B10=fériés!$B$6,VLOOKUP(B10,Trois,2,FALSE),IF(B10=fériés!$B$7,VLOOKUP(B10,Trois,2,FALSE),IF(B10=fériés!$B$10,VLOOKUP(B10,Trois,2,FALSE),IF(B10=fériés!$B$11,VLOOKUP(B10,Trois,2,FALSE),IF(B10=fériés!$B$12,VLOOKUP(B10,Trois,2,FALSE),"")))))</f>
        <v/>
      </c>
      <c r="D10" s="59">
        <f t="shared" si="3"/>
        <v>0</v>
      </c>
      <c r="E10" s="64"/>
      <c r="F10" s="76"/>
      <c r="G10" s="77"/>
      <c r="H10" s="78"/>
      <c r="I10" s="79"/>
      <c r="J10" s="80"/>
      <c r="K10" s="47"/>
      <c r="L10" s="48"/>
      <c r="M10" s="32"/>
      <c r="N10" s="37"/>
      <c r="O10" s="37"/>
    </row>
    <row r="11" spans="1:15" ht="19.149999999999999" customHeight="1" x14ac:dyDescent="0.2">
      <c r="A11" s="12">
        <f t="shared" si="0"/>
        <v>40669</v>
      </c>
      <c r="B11" s="13">
        <f t="shared" si="2"/>
        <v>40669</v>
      </c>
      <c r="C11" s="28" t="str">
        <f>IF(B11=fériés!$B$6,VLOOKUP(B11,Trois,2,FALSE),IF(B11=fériés!$B$7,VLOOKUP(B11,Trois,2,FALSE),IF(B11=fériés!$B$10,VLOOKUP(B11,Trois,2,FALSE),IF(B11=fériés!$B$11,VLOOKUP(B11,Trois,2,FALSE),IF(B11=fériés!$B$12,VLOOKUP(B11,Trois,2,FALSE),"")))))</f>
        <v/>
      </c>
      <c r="D11" s="59">
        <f t="shared" si="3"/>
        <v>0</v>
      </c>
      <c r="E11" s="64"/>
      <c r="F11" s="76"/>
      <c r="G11" s="77"/>
      <c r="H11" s="81"/>
      <c r="I11" s="82"/>
      <c r="J11" s="77"/>
      <c r="K11" s="47"/>
      <c r="L11" s="48"/>
      <c r="M11" s="32"/>
      <c r="N11" s="87" t="s">
        <v>52</v>
      </c>
      <c r="O11" s="37"/>
    </row>
    <row r="12" spans="1:15" ht="19.149999999999999" customHeight="1" x14ac:dyDescent="0.2">
      <c r="A12" s="12">
        <f t="shared" si="0"/>
        <v>40670</v>
      </c>
      <c r="B12" s="13">
        <f t="shared" si="2"/>
        <v>40670</v>
      </c>
      <c r="C12" s="28" t="str">
        <f>VLOOKUP(B12,Trois,2,FALSE)</f>
        <v>Vict</v>
      </c>
      <c r="D12" s="59">
        <f t="shared" si="3"/>
        <v>0</v>
      </c>
      <c r="E12" s="64"/>
      <c r="F12" s="76"/>
      <c r="G12" s="77"/>
      <c r="H12" s="81"/>
      <c r="I12" s="82"/>
      <c r="J12" s="77"/>
      <c r="K12" s="47"/>
      <c r="L12" s="48"/>
      <c r="M12" s="32"/>
      <c r="N12" s="88" t="s">
        <v>53</v>
      </c>
      <c r="O12" s="37"/>
    </row>
    <row r="13" spans="1:15" ht="19.149999999999999" customHeight="1" thickBot="1" x14ac:dyDescent="0.25">
      <c r="A13" s="12">
        <f t="shared" si="0"/>
        <v>40671</v>
      </c>
      <c r="B13" s="13">
        <f t="shared" si="2"/>
        <v>40671</v>
      </c>
      <c r="C13" s="28" t="str">
        <f>IF(B13=fériés!$B$6,VLOOKUP(B13,Trois,2,FALSE),IF(B13=fériés!$B$7,VLOOKUP(B13,Trois,2,FALSE),IF(B13=fériés!$B$10,VLOOKUP(B13,Trois,2,FALSE),IF(B13=fériés!$B$11,VLOOKUP(B13,Trois,2,FALSE),IF(B13=fériés!$B$12,VLOOKUP(B13,Trois,2,FALSE),"")))))</f>
        <v/>
      </c>
      <c r="D13" s="59">
        <f t="shared" si="3"/>
        <v>0</v>
      </c>
      <c r="E13" s="65"/>
      <c r="F13" s="77"/>
      <c r="G13" s="77"/>
      <c r="H13" s="83"/>
      <c r="I13" s="84"/>
      <c r="J13" s="77"/>
      <c r="K13" s="49"/>
      <c r="L13" s="50"/>
      <c r="M13" s="32"/>
      <c r="N13" s="37"/>
      <c r="O13" s="37"/>
    </row>
    <row r="14" spans="1:15" ht="19.149999999999999" customHeight="1" thickTop="1" thickBot="1" x14ac:dyDescent="0.35">
      <c r="A14" s="12">
        <f t="shared" si="0"/>
        <v>40672</v>
      </c>
      <c r="B14" s="13">
        <f t="shared" si="2"/>
        <v>40672</v>
      </c>
      <c r="C14" s="28" t="str">
        <f>IF(B14=fériés!$B$6,VLOOKUP(B14,Trois,2,FALSE),IF(B14=fériés!$B$7,VLOOKUP(B14,Trois,2,FALSE),IF(B14=fériés!$B$10,VLOOKUP(B14,Trois,2,FALSE),IF(B14=fériés!$B$11,VLOOKUP(B14,Trois,2,FALSE),IF(B14=fériés!$B$12,VLOOKUP(B14,Trois,2,FALSE),"")))))</f>
        <v/>
      </c>
      <c r="D14" s="59">
        <f>SUM(F14-E14-G14)+(I14-H14-J14)</f>
        <v>0</v>
      </c>
      <c r="E14" s="65"/>
      <c r="F14" s="77"/>
      <c r="G14" s="77"/>
      <c r="H14" s="85"/>
      <c r="I14" s="66"/>
      <c r="J14" s="86"/>
      <c r="K14" s="51">
        <f>SUM(D8:D14)</f>
        <v>0</v>
      </c>
      <c r="L14" s="91" t="str">
        <f>IF(K14&gt;0,(K14-$A$3),"")</f>
        <v/>
      </c>
      <c r="M14" s="42" t="s">
        <v>50</v>
      </c>
      <c r="N14" s="37"/>
      <c r="O14" s="37"/>
    </row>
    <row r="15" spans="1:15" ht="19.149999999999999" customHeight="1" thickTop="1" x14ac:dyDescent="0.2">
      <c r="A15" s="12">
        <f t="shared" si="0"/>
        <v>40673</v>
      </c>
      <c r="B15" s="13">
        <f t="shared" si="2"/>
        <v>40673</v>
      </c>
      <c r="C15" s="28" t="str">
        <f>IF(B15=fériés!$B$6,VLOOKUP(B15,Trois,2,FALSE),IF(B15=fériés!$B$7,VLOOKUP(B15,Trois,2,FALSE),IF(B15=fériés!$B$10,VLOOKUP(B15,Trois,2,FALSE),IF(B15=fériés!$B$11,VLOOKUP(B15,Trois,2,FALSE),IF(B15=fériés!$B$12,VLOOKUP(B15,Trois,2,FALSE),"")))))</f>
        <v/>
      </c>
      <c r="D15" s="59">
        <f>SUM(F15-E15-G15)+(I15-H15-J15)</f>
        <v>0</v>
      </c>
      <c r="E15" s="64"/>
      <c r="F15" s="76"/>
      <c r="G15" s="77"/>
      <c r="H15" s="78"/>
      <c r="I15" s="79"/>
      <c r="J15" s="80"/>
      <c r="K15" s="52"/>
      <c r="L15" s="53"/>
      <c r="M15" s="32"/>
      <c r="N15" s="37"/>
      <c r="O15" s="37"/>
    </row>
    <row r="16" spans="1:15" ht="19.149999999999999" customHeight="1" x14ac:dyDescent="0.2">
      <c r="A16" s="12">
        <f t="shared" si="0"/>
        <v>40674</v>
      </c>
      <c r="B16" s="13">
        <f t="shared" si="2"/>
        <v>40674</v>
      </c>
      <c r="C16" s="28" t="str">
        <f>IF(B16=fériés!$B$6,VLOOKUP(B16,Trois,2,FALSE),IF(B16=fériés!$B$7,VLOOKUP(B16,Trois,2,FALSE),IF(B16=fériés!$B$10,VLOOKUP(B16,Trois,2,FALSE),IF(B16=fériés!$B$11,VLOOKUP(B16,Trois,2,FALSE),IF(B16=fériés!$B$12,VLOOKUP(B16,Trois,2,FALSE),"")))))</f>
        <v/>
      </c>
      <c r="D16" s="59">
        <f t="shared" ref="D16:D20" si="4">SUM(F16-E16-G16)+(I16-H16-J16)</f>
        <v>0</v>
      </c>
      <c r="E16" s="64"/>
      <c r="F16" s="76"/>
      <c r="G16" s="77"/>
      <c r="H16" s="78"/>
      <c r="I16" s="79"/>
      <c r="J16" s="80"/>
      <c r="K16" s="54"/>
      <c r="L16" s="55"/>
      <c r="M16" s="32"/>
      <c r="N16" s="37"/>
      <c r="O16" s="37"/>
    </row>
    <row r="17" spans="1:15" ht="19.149999999999999" customHeight="1" x14ac:dyDescent="0.2">
      <c r="A17" s="12">
        <f t="shared" si="0"/>
        <v>40675</v>
      </c>
      <c r="B17" s="13">
        <f t="shared" si="2"/>
        <v>40675</v>
      </c>
      <c r="C17" s="28" t="str">
        <f>IF(B17=fériés!$B$6,VLOOKUP(B17,Trois,2,FALSE),IF(B17=fériés!$B$7,VLOOKUP(B17,Trois,2,FALSE),IF(B17=fériés!$B$10,VLOOKUP(B17,Trois,2,FALSE),IF(B17=fériés!$B$11,VLOOKUP(B17,Trois,2,FALSE),IF(B17=fériés!$B$12,VLOOKUP(B17,Trois,2,FALSE),"")))))</f>
        <v>Asc</v>
      </c>
      <c r="D17" s="59">
        <f t="shared" si="4"/>
        <v>0</v>
      </c>
      <c r="E17" s="64"/>
      <c r="F17" s="76"/>
      <c r="G17" s="77"/>
      <c r="H17" s="81"/>
      <c r="I17" s="82"/>
      <c r="J17" s="77"/>
      <c r="K17" s="56"/>
      <c r="L17" s="48"/>
      <c r="M17" s="32"/>
      <c r="N17" s="37"/>
      <c r="O17" s="37"/>
    </row>
    <row r="18" spans="1:15" ht="19.149999999999999" customHeight="1" x14ac:dyDescent="0.2">
      <c r="A18" s="12">
        <f t="shared" si="0"/>
        <v>40676</v>
      </c>
      <c r="B18" s="13">
        <f t="shared" si="2"/>
        <v>40676</v>
      </c>
      <c r="C18" s="28" t="str">
        <f>IF(B18=fériés!$B$6,VLOOKUP(B18,Trois,2,FALSE),IF(B18=fériés!$B$7,VLOOKUP(B18,Trois,2,FALSE),IF(B18=fériés!$B$10,VLOOKUP(B18,Trois,2,FALSE),IF(B18=fériés!$B$11,VLOOKUP(B18,Trois,2,FALSE),IF(B18=fériés!$B$12,VLOOKUP(B18,Trois,2,FALSE),"")))))</f>
        <v/>
      </c>
      <c r="D18" s="59">
        <f t="shared" si="4"/>
        <v>0</v>
      </c>
      <c r="E18" s="64"/>
      <c r="F18" s="76"/>
      <c r="G18" s="77"/>
      <c r="H18" s="81"/>
      <c r="I18" s="82"/>
      <c r="J18" s="77"/>
      <c r="K18" s="56"/>
      <c r="L18" s="48"/>
      <c r="M18" s="32"/>
      <c r="N18" s="37"/>
      <c r="O18" s="37"/>
    </row>
    <row r="19" spans="1:15" ht="19.149999999999999" customHeight="1" x14ac:dyDescent="0.2">
      <c r="A19" s="12">
        <f t="shared" si="0"/>
        <v>40677</v>
      </c>
      <c r="B19" s="13">
        <f t="shared" si="2"/>
        <v>40677</v>
      </c>
      <c r="C19" s="28" t="str">
        <f>IF(B19=fériés!$B$6,VLOOKUP(B19,Trois,2,FALSE),IF(B19=fériés!$B$7,VLOOKUP(B19,Trois,2,FALSE),IF(B19=fériés!$B$10,VLOOKUP(B19,Trois,2,FALSE),IF(B19=fériés!$B$11,VLOOKUP(B19,Trois,2,FALSE),IF(B19=fériés!$B$12,VLOOKUP(B19,Trois,2,FALSE),"")))))</f>
        <v/>
      </c>
      <c r="D19" s="59">
        <f t="shared" si="4"/>
        <v>0</v>
      </c>
      <c r="E19" s="66"/>
      <c r="F19" s="62"/>
      <c r="G19" s="66"/>
      <c r="H19" s="66"/>
      <c r="I19" s="66"/>
      <c r="J19" s="66"/>
      <c r="K19" s="56"/>
      <c r="L19" s="48"/>
      <c r="M19" s="32"/>
      <c r="N19" s="37"/>
      <c r="O19" s="37"/>
    </row>
    <row r="20" spans="1:15" ht="19.149999999999999" customHeight="1" thickBot="1" x14ac:dyDescent="0.25">
      <c r="A20" s="12">
        <f t="shared" si="0"/>
        <v>40678</v>
      </c>
      <c r="B20" s="13">
        <f t="shared" si="2"/>
        <v>40678</v>
      </c>
      <c r="C20" s="28" t="str">
        <f>IF(B20=fériés!$B$6,VLOOKUP(B20,Trois,2,FALSE),IF(B20=fériés!$B$7,VLOOKUP(B20,Trois,2,FALSE),IF(B20=fériés!$B$10,VLOOKUP(B20,Trois,2,FALSE),IF(B20=fériés!$B$11,VLOOKUP(B20,Trois,2,FALSE),IF(B20=fériés!$B$12,VLOOKUP(B20,Trois,2,FALSE),"")))))</f>
        <v/>
      </c>
      <c r="D20" s="59">
        <f t="shared" si="4"/>
        <v>0</v>
      </c>
      <c r="E20" s="66"/>
      <c r="F20" s="62"/>
      <c r="G20" s="66"/>
      <c r="H20" s="66"/>
      <c r="I20" s="66"/>
      <c r="J20" s="66"/>
      <c r="K20" s="56"/>
      <c r="L20" s="48"/>
      <c r="M20" s="32"/>
      <c r="N20" s="37"/>
      <c r="O20" s="37"/>
    </row>
    <row r="21" spans="1:15" ht="19.149999999999999" customHeight="1" thickTop="1" thickBot="1" x14ac:dyDescent="0.35">
      <c r="A21" s="12">
        <f t="shared" si="0"/>
        <v>40679</v>
      </c>
      <c r="B21" s="13">
        <f t="shared" si="2"/>
        <v>40679</v>
      </c>
      <c r="C21" s="28" t="str">
        <f>IF(B21=fériés!$B$6,VLOOKUP(B21,Trois,2,FALSE),IF(B21=fériés!$B$7,VLOOKUP(B21,Trois,2,FALSE),IF(B21=fériés!$B$10,VLOOKUP(B21,Trois,2,FALSE),IF(B21=fériés!$B$11,VLOOKUP(B21,Trois,2,FALSE),IF(B21=fériés!$B$12,VLOOKUP(B21,Trois,2,FALSE),"")))))</f>
        <v/>
      </c>
      <c r="D21" s="59">
        <f>SUM(F21-E21-G21)+(I21-H21-J21)</f>
        <v>0</v>
      </c>
      <c r="E21" s="66"/>
      <c r="F21" s="62"/>
      <c r="G21" s="66"/>
      <c r="H21" s="66"/>
      <c r="I21" s="66"/>
      <c r="J21" s="66"/>
      <c r="K21" s="51">
        <f>SUM(D15:D21)</f>
        <v>0</v>
      </c>
      <c r="L21" s="91" t="str">
        <f>IF(K21&gt;0,(K21-$A$3),"")</f>
        <v/>
      </c>
      <c r="M21" s="42" t="s">
        <v>50</v>
      </c>
      <c r="N21" s="37"/>
      <c r="O21" s="37"/>
    </row>
    <row r="22" spans="1:15" ht="19.149999999999999" customHeight="1" thickTop="1" x14ac:dyDescent="0.2">
      <c r="A22" s="12">
        <f t="shared" si="0"/>
        <v>40680</v>
      </c>
      <c r="B22" s="13">
        <f t="shared" si="2"/>
        <v>40680</v>
      </c>
      <c r="C22" s="28" t="str">
        <f>IF(B22=fériés!$B$6,VLOOKUP(B22,Trois,2,FALSE),IF(B22=fériés!$B$7,VLOOKUP(B22,Trois,2,FALSE),IF(B22=fériés!$B$10,VLOOKUP(B22,Trois,2,FALSE),IF(B22=fériés!$B$11,VLOOKUP(B22,Trois,2,FALSE),IF(B22=fériés!$B$12,VLOOKUP(B22,Trois,2,FALSE),"")))))</f>
        <v/>
      </c>
      <c r="D22" s="59">
        <f t="shared" ref="D22:D35" si="5">SUM(F22-E22-G22)+(I22-H22-J22)</f>
        <v>0</v>
      </c>
      <c r="E22" s="64"/>
      <c r="F22" s="76"/>
      <c r="G22" s="77"/>
      <c r="H22" s="78"/>
      <c r="I22" s="79"/>
      <c r="J22" s="80"/>
      <c r="K22" s="56"/>
      <c r="L22" s="48"/>
      <c r="M22" s="32"/>
      <c r="N22" s="37"/>
      <c r="O22" s="37"/>
    </row>
    <row r="23" spans="1:15" ht="19.149999999999999" customHeight="1" x14ac:dyDescent="0.2">
      <c r="A23" s="12">
        <f t="shared" si="0"/>
        <v>40681</v>
      </c>
      <c r="B23" s="13">
        <f t="shared" si="2"/>
        <v>40681</v>
      </c>
      <c r="C23" s="28" t="str">
        <f>IF(B23=fériés!$B$6,VLOOKUP(B23,Trois,2,FALSE),IF(B23=fériés!$B$7,VLOOKUP(B23,Trois,2,FALSE),IF(B23=fériés!$B$10,VLOOKUP(B23,Trois,2,FALSE),IF(B23=fériés!$B$11,VLOOKUP(B23,Trois,2,FALSE),IF(B23=fériés!$B$12,VLOOKUP(B23,Trois,2,FALSE),"")))))</f>
        <v/>
      </c>
      <c r="D23" s="59">
        <f t="shared" si="5"/>
        <v>0</v>
      </c>
      <c r="E23" s="64"/>
      <c r="F23" s="76"/>
      <c r="G23" s="77"/>
      <c r="H23" s="78"/>
      <c r="I23" s="79"/>
      <c r="J23" s="80"/>
      <c r="K23" s="56"/>
      <c r="L23" s="48"/>
      <c r="M23" s="32"/>
      <c r="N23" s="37"/>
      <c r="O23" s="37"/>
    </row>
    <row r="24" spans="1:15" ht="19.149999999999999" customHeight="1" x14ac:dyDescent="0.2">
      <c r="A24" s="12">
        <f t="shared" si="0"/>
        <v>40682</v>
      </c>
      <c r="B24" s="13">
        <f t="shared" si="2"/>
        <v>40682</v>
      </c>
      <c r="C24" s="28" t="str">
        <f>IF(B24=fériés!$B$6,VLOOKUP(B24,Trois,2,FALSE),IF(B24=fériés!$B$7,VLOOKUP(B24,Trois,2,FALSE),IF(B24=fériés!$B$10,VLOOKUP(B24,Trois,2,FALSE),IF(B24=fériés!$B$11,VLOOKUP(B24,Trois,2,FALSE),IF(B24=fériés!$B$12,VLOOKUP(B24,Trois,2,FALSE),"")))))</f>
        <v/>
      </c>
      <c r="D24" s="59">
        <f t="shared" si="5"/>
        <v>0</v>
      </c>
      <c r="E24" s="64"/>
      <c r="F24" s="76"/>
      <c r="G24" s="77"/>
      <c r="H24" s="81"/>
      <c r="I24" s="82"/>
      <c r="J24" s="77"/>
      <c r="K24" s="56"/>
      <c r="L24" s="48"/>
      <c r="M24" s="32"/>
      <c r="N24" s="37"/>
      <c r="O24" s="37"/>
    </row>
    <row r="25" spans="1:15" ht="19.149999999999999" customHeight="1" x14ac:dyDescent="0.2">
      <c r="A25" s="12">
        <f t="shared" si="0"/>
        <v>40683</v>
      </c>
      <c r="B25" s="13">
        <f t="shared" si="2"/>
        <v>40683</v>
      </c>
      <c r="C25" s="28" t="str">
        <f>IF(B25=fériés!$B$6,VLOOKUP(B25,Trois,2,FALSE),IF(B25=fériés!$B$7,VLOOKUP(B25,Trois,2,FALSE),IF(B25=fériés!$B$10,VLOOKUP(B25,Trois,2,FALSE),IF(B25=fériés!$B$11,VLOOKUP(B25,Trois,2,FALSE),IF(B25=fériés!$B$12,VLOOKUP(B25,Trois,2,FALSE),"")))))</f>
        <v/>
      </c>
      <c r="D25" s="59">
        <f t="shared" si="5"/>
        <v>0</v>
      </c>
      <c r="E25" s="64"/>
      <c r="F25" s="76"/>
      <c r="G25" s="77"/>
      <c r="H25" s="81"/>
      <c r="I25" s="82"/>
      <c r="J25" s="77"/>
      <c r="K25" s="56"/>
      <c r="L25" s="48"/>
      <c r="M25" s="32"/>
      <c r="N25" s="37"/>
      <c r="O25" s="37"/>
    </row>
    <row r="26" spans="1:15" ht="19.149999999999999" customHeight="1" x14ac:dyDescent="0.2">
      <c r="A26" s="12">
        <f t="shared" si="0"/>
        <v>40684</v>
      </c>
      <c r="B26" s="13">
        <f t="shared" si="2"/>
        <v>40684</v>
      </c>
      <c r="C26" s="28" t="str">
        <f>IF(B26=fériés!$B$6,VLOOKUP(B26,Trois,2,FALSE),IF(B26=fériés!$B$7,VLOOKUP(B26,Trois,2,FALSE),IF(B26=fériés!$B$10,VLOOKUP(B26,Trois,2,FALSE),IF(B26=fériés!$B$11,VLOOKUP(B26,Trois,2,FALSE),IF(B26=fériés!$B$12,VLOOKUP(B26,Trois,2,FALSE),"")))))</f>
        <v/>
      </c>
      <c r="D26" s="59">
        <f t="shared" si="5"/>
        <v>0</v>
      </c>
      <c r="E26" s="66"/>
      <c r="F26" s="62"/>
      <c r="G26" s="66"/>
      <c r="H26" s="66"/>
      <c r="I26" s="66"/>
      <c r="J26" s="66"/>
      <c r="K26" s="56"/>
      <c r="L26" s="48"/>
      <c r="M26" s="32"/>
      <c r="N26" s="37"/>
      <c r="O26" s="37"/>
    </row>
    <row r="27" spans="1:15" ht="19.149999999999999" customHeight="1" thickBot="1" x14ac:dyDescent="0.25">
      <c r="A27" s="12">
        <f t="shared" si="0"/>
        <v>40685</v>
      </c>
      <c r="B27" s="13">
        <f t="shared" si="2"/>
        <v>40685</v>
      </c>
      <c r="C27" s="28" t="str">
        <f>IF(B27=fériés!$B$6,VLOOKUP(B27,Trois,2,FALSE),IF(B27=fériés!$B$7,VLOOKUP(B27,Trois,2,FALSE),IF(B27=fériés!$B$10,VLOOKUP(B27,Trois,2,FALSE),IF(B27=fériés!$B$11,VLOOKUP(B27,Trois,2,FALSE),IF(B27=fériés!$B$12,VLOOKUP(B27,Trois,2,FALSE),"")))))</f>
        <v>Pent</v>
      </c>
      <c r="D27" s="59">
        <f t="shared" si="5"/>
        <v>0</v>
      </c>
      <c r="E27" s="66"/>
      <c r="F27" s="66"/>
      <c r="G27" s="66"/>
      <c r="H27" s="66"/>
      <c r="I27" s="66"/>
      <c r="J27" s="66"/>
      <c r="K27" s="56"/>
      <c r="L27" s="48"/>
      <c r="M27" s="32"/>
      <c r="N27" s="37"/>
      <c r="O27" s="37"/>
    </row>
    <row r="28" spans="1:15" ht="19.149999999999999" customHeight="1" thickTop="1" thickBot="1" x14ac:dyDescent="0.35">
      <c r="A28" s="12">
        <f t="shared" si="0"/>
        <v>40686</v>
      </c>
      <c r="B28" s="13">
        <f t="shared" si="2"/>
        <v>40686</v>
      </c>
      <c r="C28" s="28" t="str">
        <f>IF(B28=fériés!$B$6,VLOOKUP(B28,Trois,2,FALSE),IF(B28=fériés!$B$7,VLOOKUP(B28,Trois,2,FALSE),IF(B28=fériés!$B$10,VLOOKUP(B28,Trois,2,FALSE),IF(B28=fériés!$B$11,VLOOKUP(B28,Trois,2,FALSE),IF(B28=fériés!$B$12,VLOOKUP(B28,Trois,2,FALSE),"")))))</f>
        <v>L.Pent</v>
      </c>
      <c r="D28" s="59">
        <f t="shared" si="5"/>
        <v>0</v>
      </c>
      <c r="E28" s="67"/>
      <c r="F28" s="67"/>
      <c r="G28" s="67"/>
      <c r="H28" s="67"/>
      <c r="I28" s="67"/>
      <c r="J28" s="62"/>
      <c r="K28" s="51">
        <f>SUM(D22:D28)</f>
        <v>0</v>
      </c>
      <c r="L28" s="91" t="str">
        <f>IF(K28&gt;0,(K28-$A$3),"")</f>
        <v/>
      </c>
      <c r="M28" s="42" t="s">
        <v>50</v>
      </c>
      <c r="N28" s="38"/>
      <c r="O28" s="38"/>
    </row>
    <row r="29" spans="1:15" ht="19.149999999999999" customHeight="1" thickTop="1" x14ac:dyDescent="0.2">
      <c r="A29" s="12">
        <f t="shared" si="0"/>
        <v>40687</v>
      </c>
      <c r="B29" s="13">
        <f t="shared" si="2"/>
        <v>40687</v>
      </c>
      <c r="C29" s="28" t="str">
        <f>IF(B29=fériés!$B$6,VLOOKUP(B29,Trois,2,FALSE),IF(B29=fériés!$B$7,VLOOKUP(B29,Trois,2,FALSE),IF(B29=fériés!$B$10,VLOOKUP(B29,Trois,2,FALSE),IF(B29=fériés!$B$11,VLOOKUP(B29,Trois,2,FALSE),IF(B29=fériés!$B$12,VLOOKUP(B29,Trois,2,FALSE),"")))))</f>
        <v/>
      </c>
      <c r="D29" s="59">
        <f t="shared" si="5"/>
        <v>0</v>
      </c>
      <c r="E29" s="64"/>
      <c r="F29" s="76"/>
      <c r="G29" s="77"/>
      <c r="H29" s="78"/>
      <c r="I29" s="79"/>
      <c r="J29" s="80"/>
      <c r="K29" s="57"/>
      <c r="L29" s="58"/>
      <c r="M29" s="43"/>
      <c r="N29" s="38"/>
      <c r="O29" s="38"/>
    </row>
    <row r="30" spans="1:15" ht="19.149999999999999" customHeight="1" x14ac:dyDescent="0.2">
      <c r="A30" s="12">
        <f t="shared" si="0"/>
        <v>40688</v>
      </c>
      <c r="B30" s="13">
        <f t="shared" si="2"/>
        <v>40688</v>
      </c>
      <c r="C30" s="28" t="str">
        <f>IF(B30=fériés!$B$6,VLOOKUP(B30,Trois,2,FALSE),IF(B30=fériés!$B$7,VLOOKUP(B30,Trois,2,FALSE),IF(B30=fériés!$B$10,VLOOKUP(B30,Trois,2,FALSE),IF(B30=fériés!$B$11,VLOOKUP(B30,Trois,2,FALSE),IF(B30=fériés!$B$12,VLOOKUP(B30,Trois,2,FALSE),"")))))</f>
        <v/>
      </c>
      <c r="D30" s="59">
        <f t="shared" si="5"/>
        <v>0</v>
      </c>
      <c r="E30" s="64"/>
      <c r="F30" s="76"/>
      <c r="G30" s="77"/>
      <c r="H30" s="78"/>
      <c r="I30" s="79"/>
      <c r="J30" s="80"/>
      <c r="K30" s="57"/>
      <c r="L30" s="58"/>
      <c r="M30" s="43"/>
      <c r="N30" s="38"/>
      <c r="O30" s="38"/>
    </row>
    <row r="31" spans="1:15" ht="19.149999999999999" customHeight="1" x14ac:dyDescent="0.2">
      <c r="A31" s="12">
        <f t="shared" si="0"/>
        <v>40689</v>
      </c>
      <c r="B31" s="13">
        <f t="shared" si="2"/>
        <v>40689</v>
      </c>
      <c r="C31" s="28" t="str">
        <f>IF(B31=fériés!$B$6,VLOOKUP(B31,Trois,2,FALSE),IF(B31=fériés!$B$7,VLOOKUP(B31,Trois,2,FALSE),IF(B31=fériés!$B$10,VLOOKUP(B31,Trois,2,FALSE),IF(B31=fériés!$B$11,VLOOKUP(B31,Trois,2,FALSE),IF(B31=fériés!$B$12,VLOOKUP(B31,Trois,2,FALSE),"")))))</f>
        <v/>
      </c>
      <c r="D31" s="59">
        <f t="shared" si="5"/>
        <v>0</v>
      </c>
      <c r="E31" s="64"/>
      <c r="F31" s="76"/>
      <c r="G31" s="77"/>
      <c r="H31" s="81"/>
      <c r="I31" s="82"/>
      <c r="J31" s="77"/>
      <c r="K31" s="57"/>
      <c r="L31" s="58"/>
      <c r="M31" s="43"/>
      <c r="N31" s="38"/>
      <c r="O31" s="38"/>
    </row>
    <row r="32" spans="1:15" ht="19.149999999999999" customHeight="1" x14ac:dyDescent="0.2">
      <c r="A32" s="12">
        <f t="shared" si="0"/>
        <v>40690</v>
      </c>
      <c r="B32" s="13">
        <f t="shared" si="2"/>
        <v>40690</v>
      </c>
      <c r="C32" s="28" t="str">
        <f>IF(B32=fériés!$B$6,VLOOKUP(B32,Trois,2,FALSE),IF(B32=fériés!$B$7,VLOOKUP(B32,Trois,2,FALSE),IF(B32=fériés!$B$10,VLOOKUP(B32,Trois,2,FALSE),IF(B32=fériés!$B$11,VLOOKUP(B32,Trois,2,FALSE),IF(B32=fériés!$B$12,VLOOKUP(B32,Trois,2,FALSE),"")))))</f>
        <v/>
      </c>
      <c r="D32" s="59">
        <f t="shared" si="5"/>
        <v>0</v>
      </c>
      <c r="E32" s="64"/>
      <c r="F32" s="76"/>
      <c r="G32" s="77"/>
      <c r="H32" s="81"/>
      <c r="I32" s="82"/>
      <c r="J32" s="77"/>
      <c r="K32" s="57"/>
      <c r="L32" s="58"/>
      <c r="M32" s="43"/>
      <c r="N32" s="38"/>
      <c r="O32" s="38"/>
    </row>
    <row r="33" spans="1:15" ht="19.149999999999999" customHeight="1" x14ac:dyDescent="0.2">
      <c r="A33" s="12">
        <f t="shared" si="0"/>
        <v>40691</v>
      </c>
      <c r="B33" s="13">
        <f t="shared" si="2"/>
        <v>40691</v>
      </c>
      <c r="C33" s="28" t="str">
        <f>IF(B33=fériés!$B$6,VLOOKUP(B33,Trois,2,FALSE),IF(B33=fériés!$B$7,VLOOKUP(B33,Trois,2,FALSE),IF(B33=fériés!$B$10,VLOOKUP(B33,Trois,2,FALSE),IF(B33=fériés!$B$11,VLOOKUP(B33,Trois,2,FALSE),IF(B33=fériés!$B$12,VLOOKUP(B33,Trois,2,FALSE),"")))))</f>
        <v/>
      </c>
      <c r="D33" s="59">
        <f t="shared" si="5"/>
        <v>0</v>
      </c>
      <c r="E33" s="62"/>
      <c r="F33" s="62"/>
      <c r="G33" s="62"/>
      <c r="H33" s="62"/>
      <c r="I33" s="62"/>
      <c r="J33" s="62"/>
      <c r="K33" s="57"/>
      <c r="L33" s="58"/>
      <c r="M33" s="43"/>
      <c r="N33" s="38"/>
      <c r="O33" s="38"/>
    </row>
    <row r="34" spans="1:15" ht="19.149999999999999" customHeight="1" thickBot="1" x14ac:dyDescent="0.25">
      <c r="A34" s="12">
        <f t="shared" si="0"/>
        <v>40692</v>
      </c>
      <c r="B34" s="13">
        <f t="shared" si="2"/>
        <v>40692</v>
      </c>
      <c r="C34" s="28"/>
      <c r="D34" s="59">
        <f t="shared" si="5"/>
        <v>0</v>
      </c>
      <c r="E34" s="62"/>
      <c r="F34" s="62"/>
      <c r="G34" s="62"/>
      <c r="H34" s="62"/>
      <c r="I34" s="62"/>
      <c r="J34" s="62"/>
      <c r="K34" s="57"/>
      <c r="L34" s="58"/>
      <c r="M34" s="43"/>
      <c r="N34" s="38"/>
      <c r="O34" s="38"/>
    </row>
    <row r="35" spans="1:15" ht="19.149999999999999" customHeight="1" thickTop="1" thickBot="1" x14ac:dyDescent="0.35">
      <c r="A35" s="12">
        <f t="shared" si="0"/>
        <v>40693</v>
      </c>
      <c r="B35" s="13">
        <f t="shared" si="2"/>
        <v>40693</v>
      </c>
      <c r="C35" s="14"/>
      <c r="D35" s="59">
        <f t="shared" si="5"/>
        <v>0</v>
      </c>
      <c r="E35" s="62"/>
      <c r="F35" s="62"/>
      <c r="G35" s="62"/>
      <c r="H35" s="62"/>
      <c r="I35" s="62"/>
      <c r="J35" s="62"/>
      <c r="K35" s="51">
        <f>SUM(D29:D35)</f>
        <v>0</v>
      </c>
      <c r="L35" s="91" t="str">
        <f>IF(K35&gt;0,(K35-$A$3),"")</f>
        <v/>
      </c>
      <c r="M35" s="42" t="s">
        <v>50</v>
      </c>
      <c r="N35" s="38"/>
      <c r="O35" s="38"/>
    </row>
    <row r="36" spans="1:15" ht="15" thickTop="1" x14ac:dyDescent="0.2">
      <c r="A36" s="9"/>
      <c r="B36" s="10"/>
      <c r="C36" s="10"/>
      <c r="D36" s="9"/>
      <c r="E36" s="68"/>
      <c r="F36" s="68"/>
      <c r="G36" s="68"/>
      <c r="H36" s="68"/>
      <c r="I36" s="68"/>
      <c r="J36" s="68"/>
      <c r="K36" s="9"/>
      <c r="L36" s="9"/>
      <c r="M36" s="39"/>
      <c r="N36" s="39"/>
      <c r="O36" s="39"/>
    </row>
    <row r="37" spans="1:15" x14ac:dyDescent="0.2">
      <c r="A37" s="9"/>
      <c r="B37" s="9"/>
      <c r="C37" s="9"/>
      <c r="D37" s="9"/>
      <c r="E37" s="68"/>
      <c r="F37" s="68"/>
      <c r="G37" s="68"/>
      <c r="H37" s="68"/>
      <c r="I37" s="68"/>
      <c r="J37" s="68"/>
      <c r="K37" s="9"/>
      <c r="L37" s="9"/>
      <c r="M37" s="39"/>
      <c r="N37" s="39"/>
      <c r="O37" s="39"/>
    </row>
    <row r="38" spans="1:15" x14ac:dyDescent="0.2">
      <c r="A38" s="9"/>
      <c r="B38" s="9"/>
      <c r="C38" s="9"/>
      <c r="D38" s="9"/>
      <c r="E38" s="68"/>
      <c r="F38" s="68"/>
      <c r="G38" s="68"/>
      <c r="H38" s="68"/>
      <c r="I38" s="68"/>
      <c r="J38" s="68"/>
      <c r="K38" s="9"/>
      <c r="L38" s="9"/>
      <c r="M38" s="39"/>
      <c r="N38" s="39"/>
      <c r="O38" s="39"/>
    </row>
    <row r="39" spans="1:15" x14ac:dyDescent="0.2">
      <c r="A39" s="9"/>
      <c r="B39" s="9"/>
      <c r="C39" s="9"/>
      <c r="D39" s="9"/>
      <c r="E39" s="68"/>
      <c r="F39" s="68"/>
      <c r="G39" s="68"/>
      <c r="H39" s="68"/>
      <c r="I39" s="68"/>
      <c r="J39" s="68"/>
      <c r="K39" s="9"/>
      <c r="L39" s="9"/>
      <c r="M39" s="39"/>
      <c r="N39" s="39"/>
      <c r="O39" s="39"/>
    </row>
    <row r="40" spans="1:15" x14ac:dyDescent="0.2">
      <c r="A40" s="9"/>
      <c r="B40" s="9"/>
      <c r="C40" s="9"/>
      <c r="D40" s="9"/>
      <c r="E40" s="68"/>
      <c r="F40" s="68"/>
      <c r="G40" s="68"/>
      <c r="H40" s="68"/>
      <c r="I40" s="68"/>
      <c r="J40" s="68"/>
      <c r="K40" s="9"/>
      <c r="L40" s="9"/>
      <c r="M40" s="39"/>
      <c r="N40" s="39"/>
      <c r="O40" s="39"/>
    </row>
    <row r="41" spans="1:15" x14ac:dyDescent="0.2">
      <c r="A41" s="9"/>
      <c r="B41" s="9"/>
      <c r="C41" s="9"/>
      <c r="D41" s="9"/>
      <c r="E41" s="68"/>
      <c r="F41" s="68"/>
      <c r="G41" s="68"/>
      <c r="H41" s="68"/>
      <c r="I41" s="68"/>
      <c r="J41" s="68"/>
      <c r="K41" s="9"/>
      <c r="L41" s="9"/>
      <c r="M41" s="39"/>
      <c r="N41" s="39"/>
      <c r="O41" s="39"/>
    </row>
    <row r="42" spans="1:15" x14ac:dyDescent="0.2">
      <c r="A42" s="9"/>
      <c r="B42" s="9"/>
      <c r="C42" s="9"/>
      <c r="D42" s="9"/>
      <c r="E42" s="68"/>
      <c r="F42" s="68"/>
      <c r="G42" s="68"/>
      <c r="H42" s="68"/>
      <c r="I42" s="68"/>
      <c r="J42" s="68"/>
      <c r="K42" s="9"/>
      <c r="L42" s="9"/>
      <c r="M42" s="39"/>
      <c r="N42" s="39"/>
      <c r="O42" s="39"/>
    </row>
    <row r="43" spans="1:15" x14ac:dyDescent="0.2">
      <c r="A43" s="9"/>
      <c r="B43" s="9"/>
      <c r="C43" s="9"/>
      <c r="D43" s="9"/>
      <c r="E43" s="68"/>
      <c r="F43" s="68"/>
      <c r="G43" s="68"/>
      <c r="H43" s="68"/>
      <c r="I43" s="68"/>
      <c r="J43" s="68"/>
      <c r="K43" s="9"/>
      <c r="L43" s="9"/>
      <c r="M43" s="39"/>
      <c r="N43" s="39"/>
      <c r="O43" s="39"/>
    </row>
    <row r="44" spans="1:15" x14ac:dyDescent="0.2">
      <c r="A44" s="9"/>
      <c r="B44" s="9"/>
      <c r="C44" s="9"/>
      <c r="D44" s="9"/>
      <c r="E44" s="68"/>
      <c r="F44" s="68"/>
      <c r="G44" s="68"/>
      <c r="H44" s="68"/>
      <c r="I44" s="68"/>
      <c r="J44" s="68"/>
      <c r="K44" s="9"/>
      <c r="L44" s="9"/>
      <c r="M44" s="39"/>
      <c r="N44" s="39"/>
      <c r="O44" s="39"/>
    </row>
    <row r="45" spans="1:15" x14ac:dyDescent="0.2">
      <c r="A45" s="9"/>
      <c r="B45" s="9"/>
      <c r="C45" s="9"/>
      <c r="D45" s="9"/>
      <c r="E45" s="68"/>
      <c r="F45" s="68"/>
      <c r="G45" s="68"/>
      <c r="H45" s="68"/>
      <c r="I45" s="68"/>
      <c r="J45" s="68"/>
      <c r="K45" s="9"/>
      <c r="L45" s="9"/>
      <c r="M45" s="39"/>
      <c r="N45" s="39"/>
      <c r="O45" s="39"/>
    </row>
    <row r="46" spans="1:15" x14ac:dyDescent="0.2">
      <c r="A46" s="9"/>
      <c r="B46" s="9"/>
      <c r="C46" s="9"/>
      <c r="D46" s="9"/>
      <c r="E46" s="68"/>
      <c r="F46" s="68"/>
      <c r="G46" s="68"/>
      <c r="H46" s="68"/>
      <c r="I46" s="68"/>
      <c r="J46" s="68"/>
      <c r="K46" s="9"/>
      <c r="L46" s="9"/>
      <c r="M46" s="39"/>
      <c r="N46" s="39"/>
      <c r="O46" s="39"/>
    </row>
    <row r="47" spans="1:15" x14ac:dyDescent="0.2">
      <c r="A47" s="9"/>
      <c r="B47" s="9"/>
      <c r="C47" s="9"/>
      <c r="D47" s="9"/>
      <c r="E47" s="68"/>
      <c r="F47" s="68"/>
      <c r="G47" s="68"/>
      <c r="H47" s="68"/>
      <c r="I47" s="68"/>
      <c r="J47" s="68"/>
      <c r="K47" s="9"/>
      <c r="L47" s="9"/>
      <c r="M47" s="39"/>
      <c r="N47" s="39"/>
      <c r="O47" s="39"/>
    </row>
    <row r="48" spans="1:15" x14ac:dyDescent="0.2">
      <c r="A48" s="9"/>
      <c r="B48" s="9"/>
      <c r="C48" s="9"/>
      <c r="D48" s="9"/>
      <c r="E48" s="68"/>
      <c r="F48" s="68"/>
      <c r="G48" s="68"/>
      <c r="H48" s="68"/>
      <c r="I48" s="68"/>
      <c r="J48" s="68"/>
      <c r="K48" s="9"/>
      <c r="L48" s="9"/>
      <c r="M48" s="39"/>
      <c r="N48" s="39"/>
      <c r="O48" s="39"/>
    </row>
    <row r="49" spans="1:15" x14ac:dyDescent="0.2">
      <c r="A49" s="9"/>
      <c r="B49" s="9"/>
      <c r="C49" s="9"/>
      <c r="D49" s="9"/>
      <c r="E49" s="68"/>
      <c r="F49" s="68"/>
      <c r="G49" s="68"/>
      <c r="H49" s="68"/>
      <c r="I49" s="68"/>
      <c r="J49" s="68"/>
      <c r="K49" s="9"/>
      <c r="L49" s="9"/>
      <c r="M49" s="39"/>
      <c r="N49" s="39"/>
      <c r="O49" s="39"/>
    </row>
    <row r="50" spans="1:15" x14ac:dyDescent="0.2">
      <c r="A50" s="9"/>
      <c r="B50" s="9"/>
      <c r="C50" s="9"/>
      <c r="D50" s="9"/>
      <c r="E50" s="68"/>
      <c r="F50" s="68"/>
      <c r="G50" s="68"/>
      <c r="H50" s="68"/>
      <c r="I50" s="68"/>
      <c r="J50" s="68"/>
      <c r="K50" s="9"/>
      <c r="L50" s="9"/>
      <c r="M50" s="39"/>
      <c r="N50" s="39"/>
      <c r="O50" s="39"/>
    </row>
    <row r="51" spans="1:15" x14ac:dyDescent="0.2">
      <c r="A51" s="9"/>
      <c r="B51" s="9"/>
      <c r="C51" s="9"/>
      <c r="D51" s="9"/>
      <c r="E51" s="68"/>
      <c r="F51" s="68"/>
      <c r="G51" s="68"/>
      <c r="H51" s="68"/>
      <c r="I51" s="68"/>
      <c r="J51" s="68"/>
      <c r="K51" s="9"/>
      <c r="L51" s="9"/>
      <c r="M51" s="39"/>
      <c r="N51" s="39"/>
      <c r="O51" s="39"/>
    </row>
    <row r="52" spans="1:15" x14ac:dyDescent="0.2">
      <c r="A52" s="9"/>
      <c r="B52" s="9"/>
      <c r="C52" s="9"/>
      <c r="D52" s="9"/>
      <c r="E52" s="68"/>
      <c r="F52" s="68"/>
      <c r="G52" s="68"/>
      <c r="H52" s="68"/>
      <c r="I52" s="68"/>
      <c r="J52" s="68"/>
      <c r="K52" s="9"/>
      <c r="L52" s="9"/>
      <c r="M52" s="39"/>
      <c r="N52" s="39"/>
      <c r="O52" s="39"/>
    </row>
    <row r="53" spans="1:15" x14ac:dyDescent="0.2">
      <c r="A53" s="9"/>
      <c r="B53" s="9"/>
      <c r="C53" s="9"/>
      <c r="D53" s="9"/>
      <c r="E53" s="68"/>
      <c r="F53" s="68"/>
      <c r="G53" s="68"/>
      <c r="H53" s="68"/>
      <c r="I53" s="68"/>
      <c r="J53" s="68"/>
      <c r="K53" s="9"/>
      <c r="L53" s="9"/>
      <c r="M53" s="39"/>
      <c r="N53" s="39"/>
      <c r="O53" s="39"/>
    </row>
    <row r="54" spans="1:15" x14ac:dyDescent="0.2">
      <c r="A54" s="9"/>
      <c r="B54" s="9"/>
      <c r="C54" s="9"/>
      <c r="D54" s="9"/>
      <c r="E54" s="68"/>
      <c r="F54" s="68"/>
      <c r="G54" s="68"/>
      <c r="H54" s="68"/>
      <c r="I54" s="68"/>
      <c r="J54" s="68"/>
      <c r="K54" s="9"/>
      <c r="L54" s="9"/>
      <c r="M54" s="39"/>
      <c r="N54" s="39"/>
      <c r="O54" s="39"/>
    </row>
    <row r="55" spans="1:15" x14ac:dyDescent="0.2">
      <c r="A55" s="9"/>
      <c r="B55" s="9"/>
      <c r="C55" s="9"/>
      <c r="D55" s="9"/>
      <c r="E55" s="68"/>
      <c r="F55" s="68"/>
      <c r="G55" s="68"/>
      <c r="H55" s="68"/>
      <c r="I55" s="68"/>
      <c r="J55" s="68"/>
      <c r="K55" s="9"/>
      <c r="L55" s="9"/>
      <c r="M55" s="39"/>
      <c r="N55" s="39"/>
      <c r="O55" s="39"/>
    </row>
  </sheetData>
  <mergeCells count="5">
    <mergeCell ref="D2:E2"/>
    <mergeCell ref="G2:H2"/>
    <mergeCell ref="A2:B2"/>
    <mergeCell ref="E3:G3"/>
    <mergeCell ref="H3:J3"/>
  </mergeCells>
  <phoneticPr fontId="0" type="noConversion"/>
  <conditionalFormatting sqref="A5:B35">
    <cfRule type="expression" dxfId="247" priority="64" stopIfTrue="1">
      <formula>COUNTIF(Férié,$B5)&gt;0</formula>
    </cfRule>
    <cfRule type="expression" dxfId="246" priority="65" stopIfTrue="1">
      <formula>WEEKDAY($B5,2)&gt;5</formula>
    </cfRule>
  </conditionalFormatting>
  <conditionalFormatting sqref="C5:C35">
    <cfRule type="expression" dxfId="245" priority="66" stopIfTrue="1">
      <formula>COUNTIF(Férié,$B5)&gt;0</formula>
    </cfRule>
  </conditionalFormatting>
  <conditionalFormatting sqref="E28:I28">
    <cfRule type="expression" dxfId="244" priority="67" stopIfTrue="1">
      <formula>"$H$7&gt;"""""</formula>
    </cfRule>
  </conditionalFormatting>
  <conditionalFormatting sqref="D1:D1048576">
    <cfRule type="cellIs" dxfId="243" priority="54" stopIfTrue="1" operator="equal">
      <formula>0</formula>
    </cfRule>
  </conditionalFormatting>
  <conditionalFormatting sqref="D8:D35">
    <cfRule type="cellIs" dxfId="242" priority="34" stopIfTrue="1" operator="equal">
      <formula>0</formula>
    </cfRule>
  </conditionalFormatting>
  <conditionalFormatting sqref="L21">
    <cfRule type="containsErrors" dxfId="241" priority="19">
      <formula>ISERROR(L21)</formula>
    </cfRule>
    <cfRule type="cellIs" dxfId="240" priority="20" operator="greaterThan">
      <formula>0</formula>
    </cfRule>
    <cfRule type="cellIs" dxfId="239" priority="21" operator="lessThan">
      <formula>0</formula>
    </cfRule>
  </conditionalFormatting>
  <conditionalFormatting sqref="L28">
    <cfRule type="containsErrors" dxfId="238" priority="16">
      <formula>ISERROR(L28)</formula>
    </cfRule>
    <cfRule type="cellIs" dxfId="237" priority="17" operator="greaterThan">
      <formula>0</formula>
    </cfRule>
    <cfRule type="cellIs" dxfId="236" priority="18" operator="lessThan">
      <formula>0</formula>
    </cfRule>
  </conditionalFormatting>
  <conditionalFormatting sqref="L35">
    <cfRule type="containsErrors" dxfId="235" priority="13">
      <formula>ISERROR(L35)</formula>
    </cfRule>
    <cfRule type="cellIs" dxfId="234" priority="14" operator="greaterThan">
      <formula>0</formula>
    </cfRule>
    <cfRule type="cellIs" dxfId="233" priority="15" operator="lessThan">
      <formula>0</formula>
    </cfRule>
  </conditionalFormatting>
  <conditionalFormatting sqref="K1:K6 K8:K1048576">
    <cfRule type="cellIs" dxfId="232" priority="12" operator="equal">
      <formula>0</formula>
    </cfRule>
  </conditionalFormatting>
  <conditionalFormatting sqref="D5:D7">
    <cfRule type="cellIs" dxfId="231" priority="11" stopIfTrue="1" operator="equal">
      <formula>0</formula>
    </cfRule>
  </conditionalFormatting>
  <conditionalFormatting sqref="K7">
    <cfRule type="cellIs" dxfId="230" priority="7" operator="equal">
      <formula>0</formula>
    </cfRule>
  </conditionalFormatting>
  <conditionalFormatting sqref="L7">
    <cfRule type="containsErrors" dxfId="229" priority="4">
      <formula>ISERROR(L7)</formula>
    </cfRule>
    <cfRule type="cellIs" dxfId="228" priority="5" operator="greaterThan">
      <formula>0</formula>
    </cfRule>
    <cfRule type="cellIs" dxfId="227" priority="6" operator="lessThan">
      <formula>0</formula>
    </cfRule>
  </conditionalFormatting>
  <conditionalFormatting sqref="L14">
    <cfRule type="containsErrors" dxfId="226" priority="1">
      <formula>ISERROR(L14)</formula>
    </cfRule>
    <cfRule type="cellIs" dxfId="225" priority="2" operator="greaterThan">
      <formula>0</formula>
    </cfRule>
    <cfRule type="cellIs" dxfId="224" priority="3" operator="lessThan">
      <formula>0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'A Voir'!$I$3:$I$8</xm:f>
          </x14:formula1>
          <xm:sqref>G1:I1 E1:F1048576 G3:I1048576 J1:J1048576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54"/>
  <sheetViews>
    <sheetView showGridLines="0" topLeftCell="A2" workbookViewId="0">
      <selection activeCell="E5" sqref="E5"/>
    </sheetView>
  </sheetViews>
  <sheetFormatPr baseColWidth="10" defaultRowHeight="14.25" x14ac:dyDescent="0.2"/>
  <cols>
    <col min="1" max="1" width="10.25" style="2" bestFit="1" customWidth="1"/>
    <col min="2" max="2" width="5.375" style="2" customWidth="1"/>
    <col min="3" max="3" width="5.75" style="2" customWidth="1"/>
    <col min="4" max="14" width="14.125" style="2" customWidth="1"/>
  </cols>
  <sheetData>
    <row r="1" spans="1:14" ht="15" hidden="1" thickBot="1" x14ac:dyDescent="0.25">
      <c r="A1" s="3"/>
      <c r="B1" s="4"/>
      <c r="C1" s="4"/>
      <c r="D1" s="5"/>
      <c r="E1" s="20"/>
      <c r="F1" s="5"/>
      <c r="G1" s="3"/>
      <c r="H1" s="3"/>
      <c r="I1" s="3"/>
      <c r="J1" s="3"/>
      <c r="K1" s="3"/>
      <c r="L1" s="3"/>
      <c r="M1" s="3"/>
      <c r="N1" s="3"/>
    </row>
    <row r="2" spans="1:14" ht="27" customHeight="1" thickBot="1" x14ac:dyDescent="0.25">
      <c r="A2" s="127"/>
      <c r="B2" s="128"/>
      <c r="C2" s="11"/>
      <c r="D2" s="123">
        <f>DATE(Année,6,1)</f>
        <v>40694</v>
      </c>
      <c r="E2" s="124"/>
      <c r="F2" s="30" t="s">
        <v>39</v>
      </c>
      <c r="G2" s="125">
        <f ca="1">TODAY()</f>
        <v>40683</v>
      </c>
      <c r="H2" s="126"/>
      <c r="I2" s="73" t="s">
        <v>42</v>
      </c>
      <c r="J2" s="3"/>
      <c r="K2" s="3"/>
      <c r="L2" s="3"/>
      <c r="M2" s="3"/>
      <c r="N2" s="3"/>
    </row>
    <row r="3" spans="1:14" ht="21" customHeight="1" x14ac:dyDescent="0.25">
      <c r="A3" s="92">
        <v>1.4583333333333333</v>
      </c>
      <c r="B3" s="6"/>
      <c r="C3" s="6"/>
      <c r="D3" s="3"/>
      <c r="E3" s="129" t="s">
        <v>43</v>
      </c>
      <c r="F3" s="130"/>
      <c r="G3" s="131"/>
      <c r="H3" s="132" t="s">
        <v>44</v>
      </c>
      <c r="I3" s="133"/>
      <c r="J3" s="134"/>
      <c r="K3" s="3"/>
      <c r="L3" s="3"/>
      <c r="M3" s="35"/>
      <c r="N3" s="3"/>
    </row>
    <row r="4" spans="1:14" ht="30.75" thickBot="1" x14ac:dyDescent="0.25">
      <c r="A4" s="7" t="s">
        <v>0</v>
      </c>
      <c r="B4" s="7" t="s">
        <v>1</v>
      </c>
      <c r="C4" s="7" t="s">
        <v>30</v>
      </c>
      <c r="D4" s="46" t="s">
        <v>51</v>
      </c>
      <c r="E4" s="61" t="s">
        <v>45</v>
      </c>
      <c r="F4" s="74" t="s">
        <v>46</v>
      </c>
      <c r="G4" s="74" t="s">
        <v>47</v>
      </c>
      <c r="H4" s="61" t="s">
        <v>45</v>
      </c>
      <c r="I4" s="74" t="s">
        <v>46</v>
      </c>
      <c r="J4" s="75" t="s">
        <v>47</v>
      </c>
      <c r="K4" s="8" t="s">
        <v>48</v>
      </c>
      <c r="L4" s="34" t="s">
        <v>49</v>
      </c>
      <c r="M4" s="41"/>
      <c r="N4" s="36"/>
    </row>
    <row r="5" spans="1:14" ht="19.149999999999999" customHeight="1" x14ac:dyDescent="0.2">
      <c r="A5" s="12">
        <f t="shared" ref="A5:A34" si="0">B5</f>
        <v>40694</v>
      </c>
      <c r="B5" s="13">
        <f>Mai!B35+1</f>
        <v>40694</v>
      </c>
      <c r="C5" s="28" t="str">
        <f>IF(B5=fériés!$B$6,VLOOKUP(B5,Trois,2,FALSE),IF(B5=fériés!$B$7,VLOOKUP(B5,Trois,2,FALSE),IF(B5=fériés!$B$10,VLOOKUP(B5,Trois,2,FALSE),IF(B5=fériés!$B$11,VLOOKUP(B5,Trois,2,FALSE),IF(B5=fériés!$B$12,VLOOKUP(B5,Trois,2,FALSE),"")))))</f>
        <v/>
      </c>
      <c r="D5" s="59">
        <f t="shared" ref="D5:D7" si="1">SUM(F5-E5-G5)+(I5-H5-J5)</f>
        <v>0</v>
      </c>
      <c r="E5" s="64"/>
      <c r="F5" s="76"/>
      <c r="G5" s="77"/>
      <c r="H5" s="78"/>
      <c r="I5" s="79"/>
      <c r="J5" s="80"/>
      <c r="K5" s="56"/>
      <c r="L5" s="48"/>
      <c r="M5" s="32"/>
      <c r="N5" s="37"/>
    </row>
    <row r="6" spans="1:14" ht="19.149999999999999" customHeight="1" x14ac:dyDescent="0.2">
      <c r="A6" s="12">
        <f t="shared" si="0"/>
        <v>40695</v>
      </c>
      <c r="B6" s="13">
        <f t="shared" ref="B6:B34" si="2">SUM(B5+1)</f>
        <v>40695</v>
      </c>
      <c r="C6" s="28" t="str">
        <f>IF(B6=fériés!$B$6,VLOOKUP(B6,Trois,2,FALSE),IF(B6=fériés!$B$7,VLOOKUP(B6,Trois,2,FALSE),IF(B6=fériés!$B$10,VLOOKUP(B6,Trois,2,FALSE),IF(B6=fériés!$B$11,VLOOKUP(B6,Trois,2,FALSE),IF(B6=fériés!$B$12,VLOOKUP(B6,Trois,2,FALSE),"")))))</f>
        <v/>
      </c>
      <c r="D6" s="59">
        <f t="shared" si="1"/>
        <v>0</v>
      </c>
      <c r="E6" s="64"/>
      <c r="F6" s="76"/>
      <c r="G6" s="77"/>
      <c r="H6" s="78"/>
      <c r="I6" s="79"/>
      <c r="J6" s="80"/>
      <c r="K6" s="56"/>
      <c r="L6" s="48"/>
      <c r="M6" s="32"/>
      <c r="N6" s="37"/>
    </row>
    <row r="7" spans="1:14" ht="19.149999999999999" customHeight="1" x14ac:dyDescent="0.2">
      <c r="A7" s="12">
        <f t="shared" si="0"/>
        <v>40696</v>
      </c>
      <c r="B7" s="13">
        <f t="shared" si="2"/>
        <v>40696</v>
      </c>
      <c r="C7" s="28" t="str">
        <f>IF(B7=fériés!$B$6,VLOOKUP(B7,Trois,2,FALSE),IF(B7=fériés!$B$7,VLOOKUP(B7,Trois,2,FALSE),IF(B7=fériés!$B$10,VLOOKUP(B7,Trois,2,FALSE),IF(B7=fériés!$B$11,VLOOKUP(B7,Trois,2,FALSE),IF(B7=fériés!$B$12,VLOOKUP(B7,Trois,2,FALSE),"")))))</f>
        <v/>
      </c>
      <c r="D7" s="59">
        <f t="shared" si="1"/>
        <v>0</v>
      </c>
      <c r="E7" s="64"/>
      <c r="F7" s="76"/>
      <c r="G7" s="77"/>
      <c r="H7" s="81"/>
      <c r="I7" s="82"/>
      <c r="J7" s="77"/>
      <c r="K7" s="56"/>
      <c r="L7" s="48"/>
      <c r="M7" s="32"/>
      <c r="N7" s="37"/>
    </row>
    <row r="8" spans="1:14" ht="19.149999999999999" customHeight="1" x14ac:dyDescent="0.2">
      <c r="A8" s="12">
        <f t="shared" si="0"/>
        <v>40697</v>
      </c>
      <c r="B8" s="13">
        <f t="shared" si="2"/>
        <v>40697</v>
      </c>
      <c r="C8" s="28" t="str">
        <f>IF(B8=fériés!$B$6,VLOOKUP(B8,Trois,2,FALSE),IF(B8=fériés!$B$7,VLOOKUP(B8,Trois,2,FALSE),IF(B8=fériés!$B$10,VLOOKUP(B8,Trois,2,FALSE),IF(B8=fériés!$B$11,VLOOKUP(B8,Trois,2,FALSE),IF(B8=fériés!$B$12,VLOOKUP(B8,Trois,2,FALSE),"")))))</f>
        <v/>
      </c>
      <c r="D8" s="59">
        <f>SUM(F8-E8-G8)+(I8-H8-J8)</f>
        <v>0</v>
      </c>
      <c r="E8" s="64"/>
      <c r="F8" s="76"/>
      <c r="G8" s="77"/>
      <c r="H8" s="81"/>
      <c r="I8" s="82"/>
      <c r="J8" s="77"/>
      <c r="K8" s="56"/>
      <c r="L8" s="48"/>
      <c r="M8" s="32"/>
      <c r="N8" s="37"/>
    </row>
    <row r="9" spans="1:14" ht="19.149999999999999" customHeight="1" x14ac:dyDescent="0.2">
      <c r="A9" s="12">
        <f t="shared" si="0"/>
        <v>40698</v>
      </c>
      <c r="B9" s="13">
        <f t="shared" si="2"/>
        <v>40698</v>
      </c>
      <c r="C9" s="28" t="str">
        <f>IF(B9=fériés!$B$6,VLOOKUP(B9,Trois,2,FALSE),IF(B9=fériés!$B$7,VLOOKUP(B9,Trois,2,FALSE),IF(B9=fériés!$B$10,VLOOKUP(B9,Trois,2,FALSE),IF(B9=fériés!$B$11,VLOOKUP(B9,Trois,2,FALSE),IF(B9=fériés!$B$12,VLOOKUP(B9,Trois,2,FALSE),"")))))</f>
        <v/>
      </c>
      <c r="D9" s="59">
        <f t="shared" ref="D9:D13" si="3">SUM(F9-E9-G9)+(I9-H9-J9)</f>
        <v>0</v>
      </c>
      <c r="E9" s="64"/>
      <c r="F9" s="76"/>
      <c r="G9" s="77"/>
      <c r="H9" s="78"/>
      <c r="I9" s="79"/>
      <c r="J9" s="80"/>
      <c r="K9" s="47"/>
      <c r="L9" s="48"/>
      <c r="M9" s="32"/>
      <c r="N9" s="37"/>
    </row>
    <row r="10" spans="1:14" ht="19.149999999999999" customHeight="1" thickBot="1" x14ac:dyDescent="0.25">
      <c r="A10" s="12">
        <f t="shared" si="0"/>
        <v>40699</v>
      </c>
      <c r="B10" s="13">
        <f t="shared" si="2"/>
        <v>40699</v>
      </c>
      <c r="C10" s="28" t="str">
        <f>IF(B10=fériés!$B$6,VLOOKUP(B10,Trois,2,FALSE),IF(B10=fériés!$B$7,VLOOKUP(B10,Trois,2,FALSE),IF(B10=fériés!$B$10,VLOOKUP(B10,Trois,2,FALSE),IF(B10=fériés!$B$11,VLOOKUP(B10,Trois,2,FALSE),IF(B10=fériés!$B$12,VLOOKUP(B10,Trois,2,FALSE),"")))))</f>
        <v/>
      </c>
      <c r="D10" s="59">
        <f t="shared" si="3"/>
        <v>0</v>
      </c>
      <c r="E10" s="64"/>
      <c r="F10" s="76"/>
      <c r="G10" s="77"/>
      <c r="H10" s="78"/>
      <c r="I10" s="79"/>
      <c r="J10" s="80"/>
      <c r="K10" s="47"/>
      <c r="L10" s="48"/>
      <c r="M10" s="32"/>
      <c r="N10" s="37"/>
    </row>
    <row r="11" spans="1:14" ht="19.149999999999999" customHeight="1" thickTop="1" thickBot="1" x14ac:dyDescent="0.35">
      <c r="A11" s="12">
        <f t="shared" si="0"/>
        <v>40700</v>
      </c>
      <c r="B11" s="13">
        <f t="shared" si="2"/>
        <v>40700</v>
      </c>
      <c r="C11" s="28" t="str">
        <f>IF(B11=fériés!$B$6,VLOOKUP(B11,Trois,2,FALSE),IF(B11=fériés!$B$7,VLOOKUP(B11,Trois,2,FALSE),IF(B11=fériés!$B$10,VLOOKUP(B11,Trois,2,FALSE),IF(B11=fériés!$B$11,VLOOKUP(B11,Trois,2,FALSE),IF(B11=fériés!$B$12,VLOOKUP(B11,Trois,2,FALSE),"")))))</f>
        <v/>
      </c>
      <c r="D11" s="59">
        <f t="shared" si="3"/>
        <v>0</v>
      </c>
      <c r="E11" s="64"/>
      <c r="F11" s="76"/>
      <c r="G11" s="77"/>
      <c r="H11" s="81"/>
      <c r="I11" s="82"/>
      <c r="J11" s="77"/>
      <c r="K11" s="51">
        <f>SUM(D5:D11)</f>
        <v>0</v>
      </c>
      <c r="L11" s="91" t="str">
        <f>IF(K11&gt;0,(K11-$A$3),"")</f>
        <v/>
      </c>
      <c r="M11" s="42" t="s">
        <v>50</v>
      </c>
      <c r="N11" s="87" t="s">
        <v>52</v>
      </c>
    </row>
    <row r="12" spans="1:14" ht="19.149999999999999" customHeight="1" thickTop="1" x14ac:dyDescent="0.2">
      <c r="A12" s="12">
        <f t="shared" si="0"/>
        <v>40701</v>
      </c>
      <c r="B12" s="13">
        <f t="shared" si="2"/>
        <v>40701</v>
      </c>
      <c r="C12" s="28" t="str">
        <f>IF(B12=fériés!$B$6,VLOOKUP(B12,Trois,2,FALSE),IF(B12=fériés!$B$7,VLOOKUP(B12,Trois,2,FALSE),IF(B12=fériés!$B$10,VLOOKUP(B12,Trois,2,FALSE),IF(B12=fériés!$B$11,VLOOKUP(B12,Trois,2,FALSE),IF(B12=fériés!$B$12,VLOOKUP(B12,Trois,2,FALSE),"")))))</f>
        <v/>
      </c>
      <c r="D12" s="59">
        <f t="shared" si="3"/>
        <v>0</v>
      </c>
      <c r="E12" s="64"/>
      <c r="F12" s="76"/>
      <c r="G12" s="77"/>
      <c r="H12" s="81"/>
      <c r="I12" s="82"/>
      <c r="J12" s="77"/>
      <c r="K12" s="47"/>
      <c r="L12" s="48"/>
      <c r="M12" s="32"/>
      <c r="N12" s="88" t="s">
        <v>53</v>
      </c>
    </row>
    <row r="13" spans="1:14" ht="19.149999999999999" customHeight="1" x14ac:dyDescent="0.2">
      <c r="A13" s="12">
        <f t="shared" si="0"/>
        <v>40702</v>
      </c>
      <c r="B13" s="13">
        <f t="shared" si="2"/>
        <v>40702</v>
      </c>
      <c r="C13" s="28" t="str">
        <f>IF(B13=fériés!$B$6,VLOOKUP(B13,Trois,2,FALSE),IF(B13=fériés!$B$7,VLOOKUP(B13,Trois,2,FALSE),IF(B13=fériés!$B$10,VLOOKUP(B13,Trois,2,FALSE),IF(B13=fériés!$B$11,VLOOKUP(B13,Trois,2,FALSE),IF(B13=fériés!$B$12,VLOOKUP(B13,Trois,2,FALSE),"")))))</f>
        <v/>
      </c>
      <c r="D13" s="59">
        <f t="shared" si="3"/>
        <v>0</v>
      </c>
      <c r="E13" s="64"/>
      <c r="F13" s="76"/>
      <c r="G13" s="77"/>
      <c r="H13" s="81"/>
      <c r="I13" s="82"/>
      <c r="J13" s="77"/>
      <c r="K13" s="49"/>
      <c r="L13" s="50"/>
      <c r="M13" s="32"/>
      <c r="N13" s="37"/>
    </row>
    <row r="14" spans="1:14" ht="19.149999999999999" customHeight="1" x14ac:dyDescent="0.2">
      <c r="A14" s="12">
        <f t="shared" si="0"/>
        <v>40703</v>
      </c>
      <c r="B14" s="13">
        <f t="shared" si="2"/>
        <v>40703</v>
      </c>
      <c r="C14" s="28" t="str">
        <f>IF(B14=fériés!$B$6,VLOOKUP(B14,Trois,2,FALSE),IF(B14=fériés!$B$7,VLOOKUP(B14,Trois,2,FALSE),IF(B14=fériés!$B$10,VLOOKUP(B14,Trois,2,FALSE),IF(B14=fériés!$B$11,VLOOKUP(B14,Trois,2,FALSE),IF(B14=fériés!$B$12,VLOOKUP(B14,Trois,2,FALSE),"")))))</f>
        <v/>
      </c>
      <c r="D14" s="59">
        <f>SUM(F14-E14-G14)+(I14-H14-J14)</f>
        <v>0</v>
      </c>
      <c r="E14" s="64"/>
      <c r="F14" s="76"/>
      <c r="G14" s="77"/>
      <c r="H14" s="81"/>
      <c r="I14" s="82"/>
      <c r="J14" s="77"/>
      <c r="K14" s="54"/>
      <c r="L14" s="55"/>
      <c r="M14" s="32"/>
      <c r="N14" s="37"/>
    </row>
    <row r="15" spans="1:14" ht="19.149999999999999" customHeight="1" x14ac:dyDescent="0.2">
      <c r="A15" s="12">
        <f t="shared" si="0"/>
        <v>40704</v>
      </c>
      <c r="B15" s="13">
        <f t="shared" si="2"/>
        <v>40704</v>
      </c>
      <c r="C15" s="28" t="str">
        <f>IF(B15=fériés!$B$6,VLOOKUP(B15,Trois,2,FALSE),IF(B15=fériés!$B$7,VLOOKUP(B15,Trois,2,FALSE),IF(B15=fériés!$B$10,VLOOKUP(B15,Trois,2,FALSE),IF(B15=fériés!$B$11,VLOOKUP(B15,Trois,2,FALSE),IF(B15=fériés!$B$12,VLOOKUP(B15,Trois,2,FALSE),"")))))</f>
        <v/>
      </c>
      <c r="D15" s="59">
        <f>SUM(F15-E15-G15)+(I15-H15-J15)</f>
        <v>0</v>
      </c>
      <c r="E15" s="64"/>
      <c r="F15" s="76"/>
      <c r="G15" s="77"/>
      <c r="H15" s="81"/>
      <c r="I15" s="82"/>
      <c r="J15" s="77"/>
      <c r="K15" s="52"/>
      <c r="L15" s="53"/>
      <c r="M15" s="32"/>
      <c r="N15" s="37"/>
    </row>
    <row r="16" spans="1:14" ht="19.149999999999999" customHeight="1" x14ac:dyDescent="0.2">
      <c r="A16" s="12">
        <f t="shared" si="0"/>
        <v>40705</v>
      </c>
      <c r="B16" s="13">
        <f t="shared" si="2"/>
        <v>40705</v>
      </c>
      <c r="C16" s="28" t="str">
        <f>IF(B16=fériés!$B$6,VLOOKUP(B16,Trois,2,FALSE),IF(B16=fériés!$B$7,VLOOKUP(B16,Trois,2,FALSE),IF(B16=fériés!$B$10,VLOOKUP(B16,Trois,2,FALSE),IF(B16=fériés!$B$11,VLOOKUP(B16,Trois,2,FALSE),IF(B16=fériés!$B$12,VLOOKUP(B16,Trois,2,FALSE),"")))))</f>
        <v/>
      </c>
      <c r="D16" s="59">
        <f t="shared" ref="D16:D20" si="4">SUM(F16-E16-G16)+(I16-H16-J16)</f>
        <v>0</v>
      </c>
      <c r="E16" s="64"/>
      <c r="F16" s="76"/>
      <c r="G16" s="77"/>
      <c r="H16" s="81"/>
      <c r="I16" s="82"/>
      <c r="J16" s="77"/>
      <c r="K16" s="54"/>
      <c r="L16" s="55"/>
      <c r="M16" s="32"/>
      <c r="N16" s="37"/>
    </row>
    <row r="17" spans="1:14" ht="19.149999999999999" customHeight="1" thickBot="1" x14ac:dyDescent="0.25">
      <c r="A17" s="12">
        <f t="shared" si="0"/>
        <v>40706</v>
      </c>
      <c r="B17" s="13">
        <f t="shared" si="2"/>
        <v>40706</v>
      </c>
      <c r="C17" s="28" t="str">
        <f>IF(B17=fériés!$B$6,VLOOKUP(B17,Trois,2,FALSE),IF(B17=fériés!$B$7,VLOOKUP(B17,Trois,2,FALSE),IF(B17=fériés!$B$10,VLOOKUP(B17,Trois,2,FALSE),IF(B17=fériés!$B$11,VLOOKUP(B17,Trois,2,FALSE),IF(B17=fériés!$B$12,VLOOKUP(B17,Trois,2,FALSE),"")))))</f>
        <v/>
      </c>
      <c r="D17" s="59">
        <f t="shared" si="4"/>
        <v>0</v>
      </c>
      <c r="E17" s="62"/>
      <c r="F17" s="62"/>
      <c r="G17" s="62"/>
      <c r="H17" s="66"/>
      <c r="I17" s="66"/>
      <c r="J17" s="66"/>
      <c r="K17" s="56"/>
      <c r="L17" s="48"/>
      <c r="M17" s="32"/>
      <c r="N17" s="37"/>
    </row>
    <row r="18" spans="1:14" ht="19.149999999999999" customHeight="1" thickTop="1" thickBot="1" x14ac:dyDescent="0.35">
      <c r="A18" s="12">
        <f t="shared" si="0"/>
        <v>40707</v>
      </c>
      <c r="B18" s="13">
        <f t="shared" si="2"/>
        <v>40707</v>
      </c>
      <c r="C18" s="28" t="str">
        <f>IF(B18=fériés!$B$6,VLOOKUP(B18,Trois,2,FALSE),IF(B18=fériés!$B$7,VLOOKUP(B18,Trois,2,FALSE),IF(B18=fériés!$B$10,VLOOKUP(B18,Trois,2,FALSE),IF(B18=fériés!$B$11,VLOOKUP(B18,Trois,2,FALSE),IF(B18=fériés!$B$12,VLOOKUP(B18,Trois,2,FALSE),"")))))</f>
        <v/>
      </c>
      <c r="D18" s="59">
        <f t="shared" si="4"/>
        <v>0</v>
      </c>
      <c r="E18" s="62"/>
      <c r="F18" s="62"/>
      <c r="G18" s="62"/>
      <c r="H18" s="66"/>
      <c r="I18" s="66"/>
      <c r="J18" s="66"/>
      <c r="K18" s="51">
        <f>SUM(D12:D18)</f>
        <v>0</v>
      </c>
      <c r="L18" s="91" t="str">
        <f>IF(K18&gt;0,(K18-$A$3),"")</f>
        <v/>
      </c>
      <c r="M18" s="42" t="s">
        <v>50</v>
      </c>
      <c r="N18" s="37"/>
    </row>
    <row r="19" spans="1:14" ht="19.149999999999999" customHeight="1" thickTop="1" x14ac:dyDescent="0.2">
      <c r="A19" s="12">
        <f t="shared" si="0"/>
        <v>40708</v>
      </c>
      <c r="B19" s="13">
        <f t="shared" si="2"/>
        <v>40708</v>
      </c>
      <c r="C19" s="28" t="str">
        <f>IF(B19=fériés!$B$6,VLOOKUP(B19,Trois,2,FALSE),IF(B19=fériés!$B$7,VLOOKUP(B19,Trois,2,FALSE),IF(B19=fériés!$B$10,VLOOKUP(B19,Trois,2,FALSE),IF(B19=fériés!$B$11,VLOOKUP(B19,Trois,2,FALSE),IF(B19=fériés!$B$12,VLOOKUP(B19,Trois,2,FALSE),"")))))</f>
        <v/>
      </c>
      <c r="D19" s="59">
        <f t="shared" si="4"/>
        <v>0</v>
      </c>
      <c r="E19" s="64"/>
      <c r="F19" s="76"/>
      <c r="G19" s="77"/>
      <c r="H19" s="81"/>
      <c r="I19" s="82"/>
      <c r="J19" s="77"/>
      <c r="K19" s="56"/>
      <c r="L19" s="48"/>
      <c r="M19" s="32"/>
      <c r="N19" s="37"/>
    </row>
    <row r="20" spans="1:14" ht="19.149999999999999" customHeight="1" x14ac:dyDescent="0.2">
      <c r="A20" s="12">
        <f t="shared" si="0"/>
        <v>40709</v>
      </c>
      <c r="B20" s="13">
        <f t="shared" si="2"/>
        <v>40709</v>
      </c>
      <c r="C20" s="28" t="str">
        <f>IF(B20=fériés!$B$6,VLOOKUP(B20,Trois,2,FALSE),IF(B20=fériés!$B$7,VLOOKUP(B20,Trois,2,FALSE),IF(B20=fériés!$B$10,VLOOKUP(B20,Trois,2,FALSE),IF(B20=fériés!$B$11,VLOOKUP(B20,Trois,2,FALSE),IF(B20=fériés!$B$12,VLOOKUP(B20,Trois,2,FALSE),"")))))</f>
        <v/>
      </c>
      <c r="D20" s="59">
        <f t="shared" si="4"/>
        <v>0</v>
      </c>
      <c r="E20" s="64"/>
      <c r="F20" s="76"/>
      <c r="G20" s="77"/>
      <c r="H20" s="81"/>
      <c r="I20" s="82"/>
      <c r="J20" s="77"/>
      <c r="K20" s="56"/>
      <c r="L20" s="48"/>
      <c r="M20" s="32"/>
      <c r="N20" s="37"/>
    </row>
    <row r="21" spans="1:14" ht="19.149999999999999" customHeight="1" x14ac:dyDescent="0.2">
      <c r="A21" s="12">
        <f t="shared" si="0"/>
        <v>40710</v>
      </c>
      <c r="B21" s="13">
        <f t="shared" si="2"/>
        <v>40710</v>
      </c>
      <c r="C21" s="28" t="str">
        <f>IF(B21=fériés!$B$6,VLOOKUP(B21,Trois,2,FALSE),IF(B21=fériés!$B$7,VLOOKUP(B21,Trois,2,FALSE),IF(B21=fériés!$B$10,VLOOKUP(B21,Trois,2,FALSE),IF(B21=fériés!$B$11,VLOOKUP(B21,Trois,2,FALSE),IF(B21=fériés!$B$12,VLOOKUP(B21,Trois,2,FALSE),"")))))</f>
        <v/>
      </c>
      <c r="D21" s="59">
        <f>SUM(F21-E21-G21)+(I21-H21-J21)</f>
        <v>0</v>
      </c>
      <c r="E21" s="64"/>
      <c r="F21" s="76"/>
      <c r="G21" s="77"/>
      <c r="H21" s="81"/>
      <c r="I21" s="82"/>
      <c r="J21" s="77"/>
      <c r="K21" s="57"/>
      <c r="L21" s="58"/>
      <c r="M21" s="43"/>
      <c r="N21" s="37"/>
    </row>
    <row r="22" spans="1:14" ht="19.149999999999999" customHeight="1" x14ac:dyDescent="0.2">
      <c r="A22" s="12">
        <f t="shared" si="0"/>
        <v>40711</v>
      </c>
      <c r="B22" s="13">
        <f t="shared" si="2"/>
        <v>40711</v>
      </c>
      <c r="C22" s="28" t="str">
        <f>IF(B22=fériés!$B$6,VLOOKUP(B22,Trois,2,FALSE),IF(B22=fériés!$B$7,VLOOKUP(B22,Trois,2,FALSE),IF(B22=fériés!$B$10,VLOOKUP(B22,Trois,2,FALSE),IF(B22=fériés!$B$11,VLOOKUP(B22,Trois,2,FALSE),IF(B22=fériés!$B$12,VLOOKUP(B22,Trois,2,FALSE),"")))))</f>
        <v/>
      </c>
      <c r="D22" s="59">
        <f t="shared" ref="D22:D35" si="5">SUM(F22-E22-G22)+(I22-H22-J22)</f>
        <v>0</v>
      </c>
      <c r="E22" s="64"/>
      <c r="F22" s="76"/>
      <c r="G22" s="77"/>
      <c r="H22" s="81"/>
      <c r="I22" s="82"/>
      <c r="J22" s="77"/>
      <c r="K22" s="56"/>
      <c r="L22" s="48"/>
      <c r="M22" s="32"/>
      <c r="N22" s="37"/>
    </row>
    <row r="23" spans="1:14" ht="19.149999999999999" customHeight="1" x14ac:dyDescent="0.2">
      <c r="A23" s="12">
        <f t="shared" si="0"/>
        <v>40712</v>
      </c>
      <c r="B23" s="13">
        <f t="shared" si="2"/>
        <v>40712</v>
      </c>
      <c r="C23" s="28" t="str">
        <f>IF(B23=fériés!$B$6,VLOOKUP(B23,Trois,2,FALSE),IF(B23=fériés!$B$7,VLOOKUP(B23,Trois,2,FALSE),IF(B23=fériés!$B$10,VLOOKUP(B23,Trois,2,FALSE),IF(B23=fériés!$B$11,VLOOKUP(B23,Trois,2,FALSE),IF(B23=fériés!$B$12,VLOOKUP(B23,Trois,2,FALSE),"")))))</f>
        <v/>
      </c>
      <c r="D23" s="59">
        <f t="shared" si="5"/>
        <v>0</v>
      </c>
      <c r="E23" s="66"/>
      <c r="F23" s="62"/>
      <c r="G23" s="66"/>
      <c r="H23" s="66"/>
      <c r="I23" s="66"/>
      <c r="J23" s="66"/>
      <c r="K23" s="56"/>
      <c r="L23" s="48"/>
      <c r="M23" s="32"/>
      <c r="N23" s="37"/>
    </row>
    <row r="24" spans="1:14" ht="19.149999999999999" customHeight="1" thickBot="1" x14ac:dyDescent="0.25">
      <c r="A24" s="12">
        <f t="shared" si="0"/>
        <v>40713</v>
      </c>
      <c r="B24" s="13">
        <f t="shared" si="2"/>
        <v>40713</v>
      </c>
      <c r="C24" s="28" t="str">
        <f>IF(B24=fériés!$B$6,VLOOKUP(B24,Trois,2,FALSE),IF(B24=fériés!$B$7,VLOOKUP(B24,Trois,2,FALSE),IF(B24=fériés!$B$10,VLOOKUP(B24,Trois,2,FALSE),IF(B24=fériés!$B$11,VLOOKUP(B24,Trois,2,FALSE),IF(B24=fériés!$B$12,VLOOKUP(B24,Trois,2,FALSE),"")))))</f>
        <v/>
      </c>
      <c r="D24" s="59">
        <f t="shared" si="5"/>
        <v>0</v>
      </c>
      <c r="E24" s="66"/>
      <c r="F24" s="62"/>
      <c r="G24" s="66"/>
      <c r="H24" s="66"/>
      <c r="I24" s="66"/>
      <c r="J24" s="66"/>
      <c r="K24" s="56"/>
      <c r="L24" s="48"/>
      <c r="M24" s="32"/>
      <c r="N24" s="37"/>
    </row>
    <row r="25" spans="1:14" ht="19.149999999999999" customHeight="1" thickTop="1" thickBot="1" x14ac:dyDescent="0.35">
      <c r="A25" s="12">
        <f t="shared" si="0"/>
        <v>40714</v>
      </c>
      <c r="B25" s="13">
        <f t="shared" si="2"/>
        <v>40714</v>
      </c>
      <c r="C25" s="28" t="str">
        <f>IF(B25=fériés!$B$6,VLOOKUP(B25,Trois,2,FALSE),IF(B25=fériés!$B$7,VLOOKUP(B25,Trois,2,FALSE),IF(B25=fériés!$B$10,VLOOKUP(B25,Trois,2,FALSE),IF(B25=fériés!$B$11,VLOOKUP(B25,Trois,2,FALSE),IF(B25=fériés!$B$12,VLOOKUP(B25,Trois,2,FALSE),"")))))</f>
        <v/>
      </c>
      <c r="D25" s="59">
        <f t="shared" si="5"/>
        <v>0</v>
      </c>
      <c r="E25" s="66"/>
      <c r="F25" s="62"/>
      <c r="G25" s="66"/>
      <c r="H25" s="66"/>
      <c r="I25" s="66"/>
      <c r="J25" s="66"/>
      <c r="K25" s="51">
        <f>SUM(D19:D25)</f>
        <v>0</v>
      </c>
      <c r="L25" s="91" t="str">
        <f>IF(K25&gt;0,(K25-$A$3),"")</f>
        <v/>
      </c>
      <c r="M25" s="42" t="s">
        <v>50</v>
      </c>
      <c r="N25" s="37"/>
    </row>
    <row r="26" spans="1:14" ht="19.149999999999999" customHeight="1" thickTop="1" x14ac:dyDescent="0.2">
      <c r="A26" s="12">
        <f t="shared" si="0"/>
        <v>40715</v>
      </c>
      <c r="B26" s="13">
        <f t="shared" si="2"/>
        <v>40715</v>
      </c>
      <c r="C26" s="28" t="str">
        <f>IF(B26=fériés!$B$6,VLOOKUP(B26,Trois,2,FALSE),IF(B26=fériés!$B$7,VLOOKUP(B26,Trois,2,FALSE),IF(B26=fériés!$B$10,VLOOKUP(B26,Trois,2,FALSE),IF(B26=fériés!$B$11,VLOOKUP(B26,Trois,2,FALSE),IF(B26=fériés!$B$12,VLOOKUP(B26,Trois,2,FALSE),"")))))</f>
        <v/>
      </c>
      <c r="D26" s="59">
        <f t="shared" si="5"/>
        <v>0</v>
      </c>
      <c r="E26" s="64"/>
      <c r="F26" s="76"/>
      <c r="G26" s="77"/>
      <c r="H26" s="81"/>
      <c r="I26" s="82"/>
      <c r="J26" s="77"/>
      <c r="K26" s="56"/>
      <c r="L26" s="48"/>
      <c r="M26" s="32"/>
      <c r="N26" s="37"/>
    </row>
    <row r="27" spans="1:14" ht="19.149999999999999" customHeight="1" x14ac:dyDescent="0.2">
      <c r="A27" s="12">
        <f t="shared" si="0"/>
        <v>40716</v>
      </c>
      <c r="B27" s="13">
        <f t="shared" si="2"/>
        <v>40716</v>
      </c>
      <c r="C27" s="28" t="str">
        <f>IF(B27=fériés!$B$6,VLOOKUP(B27,Trois,2,FALSE),IF(B27=fériés!$B$7,VLOOKUP(B27,Trois,2,FALSE),IF(B27=fériés!$B$10,VLOOKUP(B27,Trois,2,FALSE),IF(B27=fériés!$B$11,VLOOKUP(B27,Trois,2,FALSE),IF(B27=fériés!$B$12,VLOOKUP(B27,Trois,2,FALSE),"")))))</f>
        <v/>
      </c>
      <c r="D27" s="59">
        <f t="shared" si="5"/>
        <v>0</v>
      </c>
      <c r="E27" s="64"/>
      <c r="F27" s="76"/>
      <c r="G27" s="77"/>
      <c r="H27" s="81"/>
      <c r="I27" s="82"/>
      <c r="J27" s="77"/>
      <c r="K27" s="56"/>
      <c r="L27" s="48"/>
      <c r="M27" s="32"/>
      <c r="N27" s="37"/>
    </row>
    <row r="28" spans="1:14" ht="19.149999999999999" customHeight="1" x14ac:dyDescent="0.2">
      <c r="A28" s="12">
        <f t="shared" si="0"/>
        <v>40717</v>
      </c>
      <c r="B28" s="13">
        <f t="shared" si="2"/>
        <v>40717</v>
      </c>
      <c r="C28" s="28" t="str">
        <f>IF(B28=fériés!$B$6,VLOOKUP(B28,Trois,2,FALSE),IF(B28=fériés!$B$7,VLOOKUP(B28,Trois,2,FALSE),IF(B28=fériés!$B$10,VLOOKUP(B28,Trois,2,FALSE),IF(B28=fériés!$B$11,VLOOKUP(B28,Trois,2,FALSE),IF(B28=fériés!$B$12,VLOOKUP(B28,Trois,2,FALSE),"")))))</f>
        <v/>
      </c>
      <c r="D28" s="59">
        <f t="shared" si="5"/>
        <v>0</v>
      </c>
      <c r="E28" s="64"/>
      <c r="F28" s="76"/>
      <c r="G28" s="77"/>
      <c r="H28" s="81"/>
      <c r="I28" s="82"/>
      <c r="J28" s="77"/>
      <c r="K28" s="57"/>
      <c r="L28" s="58"/>
      <c r="M28" s="43"/>
      <c r="N28" s="38"/>
    </row>
    <row r="29" spans="1:14" ht="19.149999999999999" customHeight="1" x14ac:dyDescent="0.2">
      <c r="A29" s="12">
        <f t="shared" si="0"/>
        <v>40718</v>
      </c>
      <c r="B29" s="13">
        <f t="shared" si="2"/>
        <v>40718</v>
      </c>
      <c r="C29" s="28" t="str">
        <f>IF(B29=fériés!$B$6,VLOOKUP(B29,Trois,2,FALSE),IF(B29=fériés!$B$7,VLOOKUP(B29,Trois,2,FALSE),IF(B29=fériés!$B$10,VLOOKUP(B29,Trois,2,FALSE),IF(B29=fériés!$B$11,VLOOKUP(B29,Trois,2,FALSE),IF(B29=fériés!$B$12,VLOOKUP(B29,Trois,2,FALSE),"")))))</f>
        <v/>
      </c>
      <c r="D29" s="59">
        <f t="shared" si="5"/>
        <v>0</v>
      </c>
      <c r="E29" s="64"/>
      <c r="F29" s="76"/>
      <c r="G29" s="77"/>
      <c r="H29" s="81"/>
      <c r="I29" s="82"/>
      <c r="J29" s="77"/>
      <c r="K29" s="57"/>
      <c r="L29" s="58"/>
      <c r="M29" s="43"/>
      <c r="N29" s="38"/>
    </row>
    <row r="30" spans="1:14" ht="19.149999999999999" customHeight="1" x14ac:dyDescent="0.2">
      <c r="A30" s="12">
        <f t="shared" si="0"/>
        <v>40719</v>
      </c>
      <c r="B30" s="13">
        <f t="shared" si="2"/>
        <v>40719</v>
      </c>
      <c r="C30" s="28" t="str">
        <f>IF(B30=fériés!$B$6,VLOOKUP(B30,Trois,2,FALSE),IF(B30=fériés!$B$7,VLOOKUP(B30,Trois,2,FALSE),IF(B30=fériés!$B$10,VLOOKUP(B30,Trois,2,FALSE),IF(B30=fériés!$B$11,VLOOKUP(B30,Trois,2,FALSE),IF(B30=fériés!$B$12,VLOOKUP(B30,Trois,2,FALSE),"")))))</f>
        <v/>
      </c>
      <c r="D30" s="59">
        <f t="shared" si="5"/>
        <v>0</v>
      </c>
      <c r="E30" s="62"/>
      <c r="F30" s="62"/>
      <c r="G30" s="62"/>
      <c r="H30" s="62"/>
      <c r="I30" s="62"/>
      <c r="J30" s="62"/>
      <c r="K30" s="57"/>
      <c r="L30" s="58"/>
      <c r="M30" s="43"/>
      <c r="N30" s="38"/>
    </row>
    <row r="31" spans="1:14" ht="19.149999999999999" customHeight="1" thickBot="1" x14ac:dyDescent="0.25">
      <c r="A31" s="12">
        <f t="shared" si="0"/>
        <v>40720</v>
      </c>
      <c r="B31" s="13">
        <f t="shared" si="2"/>
        <v>40720</v>
      </c>
      <c r="C31" s="28" t="str">
        <f>IF(B31=fériés!$B$6,VLOOKUP(B31,Trois,2,FALSE),IF(B31=fériés!$B$7,VLOOKUP(B31,Trois,2,FALSE),IF(B31=fériés!$B$10,VLOOKUP(B31,Trois,2,FALSE),IF(B31=fériés!$B$11,VLOOKUP(B31,Trois,2,FALSE),IF(B31=fériés!$B$12,VLOOKUP(B31,Trois,2,FALSE),"")))))</f>
        <v/>
      </c>
      <c r="D31" s="59">
        <f t="shared" si="5"/>
        <v>0</v>
      </c>
      <c r="E31" s="62"/>
      <c r="F31" s="62"/>
      <c r="G31" s="62"/>
      <c r="H31" s="62"/>
      <c r="I31" s="62"/>
      <c r="J31" s="62"/>
      <c r="K31" s="57"/>
      <c r="L31" s="58"/>
      <c r="M31" s="43"/>
      <c r="N31" s="38"/>
    </row>
    <row r="32" spans="1:14" ht="19.149999999999999" customHeight="1" thickTop="1" thickBot="1" x14ac:dyDescent="0.35">
      <c r="A32" s="12">
        <f t="shared" si="0"/>
        <v>40721</v>
      </c>
      <c r="B32" s="13">
        <f t="shared" si="2"/>
        <v>40721</v>
      </c>
      <c r="C32" s="28" t="str">
        <f>IF(B32=fériés!$B$6,VLOOKUP(B32,Trois,2,FALSE),IF(B32=fériés!$B$7,VLOOKUP(B32,Trois,2,FALSE),IF(B32=fériés!$B$10,VLOOKUP(B32,Trois,2,FALSE),IF(B32=fériés!$B$11,VLOOKUP(B32,Trois,2,FALSE),IF(B32=fériés!$B$12,VLOOKUP(B32,Trois,2,FALSE),"")))))</f>
        <v/>
      </c>
      <c r="D32" s="59">
        <f t="shared" si="5"/>
        <v>0</v>
      </c>
      <c r="E32" s="62"/>
      <c r="F32" s="62"/>
      <c r="G32" s="62"/>
      <c r="H32" s="62"/>
      <c r="I32" s="62"/>
      <c r="J32" s="62"/>
      <c r="K32" s="51">
        <f>SUM(D26:D32)</f>
        <v>0</v>
      </c>
      <c r="L32" s="91" t="str">
        <f>IF(K32&gt;0,(K32-$A$3),"")</f>
        <v/>
      </c>
      <c r="M32" s="42" t="s">
        <v>50</v>
      </c>
      <c r="N32" s="38"/>
    </row>
    <row r="33" spans="1:14" ht="19.149999999999999" customHeight="1" thickTop="1" x14ac:dyDescent="0.2">
      <c r="A33" s="12">
        <f t="shared" si="0"/>
        <v>40722</v>
      </c>
      <c r="B33" s="13">
        <f t="shared" si="2"/>
        <v>40722</v>
      </c>
      <c r="C33" s="28" t="str">
        <f>IF(B33=fériés!$B$6,VLOOKUP(B33,Trois,2,FALSE),IF(B33=fériés!$B$7,VLOOKUP(B33,Trois,2,FALSE),IF(B33=fériés!$B$10,VLOOKUP(B33,Trois,2,FALSE),IF(B33=fériés!$B$11,VLOOKUP(B33,Trois,2,FALSE),IF(B33=fériés!$B$12,VLOOKUP(B33,Trois,2,FALSE),"")))))</f>
        <v/>
      </c>
      <c r="D33" s="59">
        <f t="shared" si="5"/>
        <v>0</v>
      </c>
      <c r="E33" s="64"/>
      <c r="F33" s="76"/>
      <c r="G33" s="77"/>
      <c r="H33" s="81"/>
      <c r="I33" s="82"/>
      <c r="J33" s="77"/>
      <c r="K33" s="57"/>
      <c r="L33" s="58"/>
      <c r="M33" s="43"/>
      <c r="N33" s="38"/>
    </row>
    <row r="34" spans="1:14" ht="19.149999999999999" customHeight="1" thickBot="1" x14ac:dyDescent="0.25">
      <c r="A34" s="12">
        <f t="shared" si="0"/>
        <v>40723</v>
      </c>
      <c r="B34" s="13">
        <f t="shared" si="2"/>
        <v>40723</v>
      </c>
      <c r="C34" s="28"/>
      <c r="D34" s="59">
        <f t="shared" si="5"/>
        <v>0</v>
      </c>
      <c r="E34" s="64"/>
      <c r="F34" s="76"/>
      <c r="G34" s="77"/>
      <c r="H34" s="81"/>
      <c r="I34" s="82"/>
      <c r="J34" s="77"/>
      <c r="K34" s="57"/>
      <c r="L34" s="58"/>
      <c r="M34" s="43"/>
      <c r="N34" s="38"/>
    </row>
    <row r="35" spans="1:14" ht="20.25" thickTop="1" thickBot="1" x14ac:dyDescent="0.35">
      <c r="A35" s="9"/>
      <c r="B35" s="10"/>
      <c r="C35" s="10"/>
      <c r="D35" s="59">
        <f t="shared" si="5"/>
        <v>0</v>
      </c>
      <c r="E35" s="62"/>
      <c r="F35" s="62"/>
      <c r="G35" s="62"/>
      <c r="H35" s="62"/>
      <c r="I35" s="62"/>
      <c r="J35" s="62"/>
      <c r="K35" s="51">
        <f>SUM(D33:D34)</f>
        <v>0</v>
      </c>
      <c r="L35" s="91" t="str">
        <f>IF(K35&gt;0,(K35-$A$3),"")</f>
        <v/>
      </c>
      <c r="M35" s="42" t="s">
        <v>50</v>
      </c>
      <c r="N35" s="38"/>
    </row>
    <row r="36" spans="1:14" ht="15" thickTop="1" x14ac:dyDescent="0.2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</row>
    <row r="37" spans="1:14" x14ac:dyDescent="0.2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</row>
    <row r="38" spans="1:14" x14ac:dyDescent="0.2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</row>
    <row r="39" spans="1:14" x14ac:dyDescent="0.2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</row>
    <row r="40" spans="1:14" x14ac:dyDescent="0.2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</row>
    <row r="41" spans="1:14" x14ac:dyDescent="0.2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</row>
    <row r="42" spans="1:14" x14ac:dyDescent="0.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</row>
    <row r="43" spans="1:14" x14ac:dyDescent="0.2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</row>
    <row r="44" spans="1:14" x14ac:dyDescent="0.2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</row>
    <row r="45" spans="1:14" x14ac:dyDescent="0.2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</row>
    <row r="46" spans="1:14" x14ac:dyDescent="0.2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</row>
    <row r="47" spans="1:14" x14ac:dyDescent="0.2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</row>
    <row r="48" spans="1:14" x14ac:dyDescent="0.2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</row>
    <row r="49" spans="1:14" x14ac:dyDescent="0.2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</row>
    <row r="50" spans="1:14" x14ac:dyDescent="0.2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</row>
    <row r="51" spans="1:14" x14ac:dyDescent="0.2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</row>
    <row r="52" spans="1:14" x14ac:dyDescent="0.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</row>
    <row r="53" spans="1:14" x14ac:dyDescent="0.2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</row>
    <row r="54" spans="1:14" x14ac:dyDescent="0.2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</row>
  </sheetData>
  <mergeCells count="5">
    <mergeCell ref="D2:E2"/>
    <mergeCell ref="G2:H2"/>
    <mergeCell ref="A2:B2"/>
    <mergeCell ref="E3:G3"/>
    <mergeCell ref="H3:J3"/>
  </mergeCells>
  <phoneticPr fontId="0" type="noConversion"/>
  <conditionalFormatting sqref="A5:B34">
    <cfRule type="expression" dxfId="223" priority="47" stopIfTrue="1">
      <formula>COUNTIF(Férié,$B5)&gt;0</formula>
    </cfRule>
    <cfRule type="expression" dxfId="222" priority="48" stopIfTrue="1">
      <formula>WEEKDAY($B5,2)&gt;5</formula>
    </cfRule>
  </conditionalFormatting>
  <conditionalFormatting sqref="C5:C34">
    <cfRule type="expression" dxfId="221" priority="49" stopIfTrue="1">
      <formula>COUNTIF(Férié,$B5)&gt;0</formula>
    </cfRule>
  </conditionalFormatting>
  <conditionalFormatting sqref="D3">
    <cfRule type="cellIs" dxfId="220" priority="30" stopIfTrue="1" operator="equal">
      <formula>0</formula>
    </cfRule>
  </conditionalFormatting>
  <conditionalFormatting sqref="K3 K11:K13 K15:K20 K29:K31 K22:K27 K33:K35">
    <cfRule type="cellIs" dxfId="219" priority="29" operator="equal">
      <formula>0</formula>
    </cfRule>
  </conditionalFormatting>
  <conditionalFormatting sqref="D4:D35">
    <cfRule type="cellIs" dxfId="218" priority="24" stopIfTrue="1" operator="equal">
      <formula>0</formula>
    </cfRule>
  </conditionalFormatting>
  <conditionalFormatting sqref="D8:D35">
    <cfRule type="cellIs" dxfId="217" priority="23" stopIfTrue="1" operator="equal">
      <formula>0</formula>
    </cfRule>
  </conditionalFormatting>
  <conditionalFormatting sqref="L18">
    <cfRule type="containsErrors" dxfId="216" priority="20">
      <formula>ISERROR(L18)</formula>
    </cfRule>
    <cfRule type="cellIs" dxfId="215" priority="21" operator="greaterThan">
      <formula>0</formula>
    </cfRule>
    <cfRule type="cellIs" dxfId="214" priority="22" operator="lessThan">
      <formula>0</formula>
    </cfRule>
  </conditionalFormatting>
  <conditionalFormatting sqref="L25">
    <cfRule type="containsErrors" dxfId="213" priority="17">
      <formula>ISERROR(L25)</formula>
    </cfRule>
    <cfRule type="cellIs" dxfId="212" priority="18" operator="greaterThan">
      <formula>0</formula>
    </cfRule>
    <cfRule type="cellIs" dxfId="211" priority="19" operator="lessThan">
      <formula>0</formula>
    </cfRule>
  </conditionalFormatting>
  <conditionalFormatting sqref="L35">
    <cfRule type="containsErrors" dxfId="210" priority="14">
      <formula>ISERROR(L35)</formula>
    </cfRule>
    <cfRule type="cellIs" dxfId="209" priority="15" operator="greaterThan">
      <formula>0</formula>
    </cfRule>
    <cfRule type="cellIs" dxfId="208" priority="16" operator="lessThan">
      <formula>0</formula>
    </cfRule>
  </conditionalFormatting>
  <conditionalFormatting sqref="K4:K10">
    <cfRule type="cellIs" dxfId="207" priority="13" operator="equal">
      <formula>0</formula>
    </cfRule>
  </conditionalFormatting>
  <conditionalFormatting sqref="K14">
    <cfRule type="cellIs" dxfId="206" priority="11" operator="equal">
      <formula>0</formula>
    </cfRule>
  </conditionalFormatting>
  <conditionalFormatting sqref="K32">
    <cfRule type="cellIs" dxfId="205" priority="10" operator="equal">
      <formula>0</formula>
    </cfRule>
  </conditionalFormatting>
  <conditionalFormatting sqref="L32">
    <cfRule type="containsErrors" dxfId="204" priority="7">
      <formula>ISERROR(L32)</formula>
    </cfRule>
    <cfRule type="cellIs" dxfId="203" priority="8" operator="greaterThan">
      <formula>0</formula>
    </cfRule>
    <cfRule type="cellIs" dxfId="202" priority="9" operator="lessThan">
      <formula>0</formula>
    </cfRule>
  </conditionalFormatting>
  <conditionalFormatting sqref="K28">
    <cfRule type="cellIs" dxfId="201" priority="6" operator="equal">
      <formula>0</formula>
    </cfRule>
  </conditionalFormatting>
  <conditionalFormatting sqref="K21">
    <cfRule type="cellIs" dxfId="200" priority="5" operator="equal">
      <formula>0</formula>
    </cfRule>
  </conditionalFormatting>
  <conditionalFormatting sqref="D5:D7">
    <cfRule type="cellIs" dxfId="199" priority="4" stopIfTrue="1" operator="equal">
      <formula>0</formula>
    </cfRule>
  </conditionalFormatting>
  <conditionalFormatting sqref="L11">
    <cfRule type="containsErrors" dxfId="198" priority="1">
      <formula>ISERROR(L11)</formula>
    </cfRule>
    <cfRule type="cellIs" dxfId="197" priority="2" operator="greaterThan">
      <formula>0</formula>
    </cfRule>
    <cfRule type="cellIs" dxfId="196" priority="3" operator="lessThan">
      <formula>0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'A Voir'!$I$3:$I$8</xm:f>
          </x14:formula1>
          <xm:sqref>E3:J35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N54"/>
  <sheetViews>
    <sheetView showGridLines="0" topLeftCell="A17" workbookViewId="0">
      <selection activeCell="E35" sqref="E35:J35"/>
    </sheetView>
  </sheetViews>
  <sheetFormatPr baseColWidth="10" defaultRowHeight="14.25" x14ac:dyDescent="0.2"/>
  <cols>
    <col min="1" max="1" width="10.25" style="2" bestFit="1" customWidth="1"/>
    <col min="2" max="2" width="5.375" style="2" customWidth="1"/>
    <col min="3" max="3" width="5.75" style="2" customWidth="1"/>
    <col min="4" max="14" width="14.125" style="2" customWidth="1"/>
  </cols>
  <sheetData>
    <row r="1" spans="1:14" ht="15" hidden="1" thickBot="1" x14ac:dyDescent="0.25">
      <c r="A1" s="3"/>
      <c r="B1" s="4"/>
      <c r="C1" s="4"/>
      <c r="D1" s="5"/>
      <c r="E1" s="20"/>
      <c r="F1" s="5"/>
      <c r="G1" s="3"/>
      <c r="H1" s="3"/>
      <c r="I1" s="3"/>
      <c r="J1" s="3"/>
      <c r="K1" s="3"/>
      <c r="L1" s="3"/>
      <c r="M1" s="3"/>
      <c r="N1" s="3"/>
    </row>
    <row r="2" spans="1:14" ht="27" customHeight="1" thickBot="1" x14ac:dyDescent="0.25">
      <c r="A2" s="127"/>
      <c r="B2" s="128"/>
      <c r="C2" s="11"/>
      <c r="D2" s="123">
        <f>DATE(Année,7,1)</f>
        <v>40724</v>
      </c>
      <c r="E2" s="124"/>
      <c r="F2" s="30" t="s">
        <v>39</v>
      </c>
      <c r="G2" s="125">
        <f ca="1">TODAY()</f>
        <v>40683</v>
      </c>
      <c r="H2" s="126"/>
      <c r="I2" s="73" t="s">
        <v>42</v>
      </c>
      <c r="J2" s="3"/>
      <c r="K2" s="3"/>
      <c r="L2" s="3"/>
      <c r="M2" s="3"/>
      <c r="N2" s="3"/>
    </row>
    <row r="3" spans="1:14" ht="21.75" customHeight="1" x14ac:dyDescent="0.25">
      <c r="A3" s="92">
        <v>1.4583333333333333</v>
      </c>
      <c r="B3" s="6"/>
      <c r="C3" s="6"/>
      <c r="D3" s="109">
        <f>Juin!$K$35</f>
        <v>0</v>
      </c>
      <c r="E3" s="129" t="s">
        <v>43</v>
      </c>
      <c r="F3" s="130"/>
      <c r="G3" s="131"/>
      <c r="H3" s="132" t="s">
        <v>44</v>
      </c>
      <c r="I3" s="133"/>
      <c r="J3" s="134"/>
      <c r="K3" s="3"/>
      <c r="L3" s="3"/>
      <c r="M3" s="35"/>
      <c r="N3" s="3"/>
    </row>
    <row r="4" spans="1:14" ht="30.75" thickBot="1" x14ac:dyDescent="0.25">
      <c r="A4" s="7" t="s">
        <v>0</v>
      </c>
      <c r="B4" s="7" t="s">
        <v>1</v>
      </c>
      <c r="C4" s="7" t="s">
        <v>30</v>
      </c>
      <c r="D4" s="46" t="s">
        <v>51</v>
      </c>
      <c r="E4" s="61" t="s">
        <v>45</v>
      </c>
      <c r="F4" s="74" t="s">
        <v>46</v>
      </c>
      <c r="G4" s="74" t="s">
        <v>47</v>
      </c>
      <c r="H4" s="61" t="s">
        <v>45</v>
      </c>
      <c r="I4" s="74" t="s">
        <v>46</v>
      </c>
      <c r="J4" s="75" t="s">
        <v>47</v>
      </c>
      <c r="K4" s="8" t="s">
        <v>48</v>
      </c>
      <c r="L4" s="34" t="s">
        <v>49</v>
      </c>
      <c r="M4" s="41"/>
      <c r="N4" s="36"/>
    </row>
    <row r="5" spans="1:14" ht="19.149999999999999" customHeight="1" x14ac:dyDescent="0.2">
      <c r="A5" s="12">
        <f t="shared" ref="A5:A35" si="0">B5</f>
        <v>40724</v>
      </c>
      <c r="B5" s="13">
        <f>Juin!B34+1</f>
        <v>40724</v>
      </c>
      <c r="C5" s="28" t="str">
        <f>IF(B5=fériés!$B$6,VLOOKUP(B5,Trois,2,FALSE),IF(B5=fériés!$B$7,VLOOKUP(B5,Trois,2,FALSE),IF(B5=fériés!$B$10,VLOOKUP(B5,Trois,2,FALSE),IF(B5=fériés!$B$11,VLOOKUP(B5,Trois,2,FALSE),IF(B5=fériés!$B$12,VLOOKUP(B5,Trois,2,FALSE),"")))))</f>
        <v/>
      </c>
      <c r="D5" s="59">
        <f t="shared" ref="D5:D7" si="1">SUM(F5-E5-G5)+(I5-H5-J5)</f>
        <v>0</v>
      </c>
      <c r="E5" s="64"/>
      <c r="F5" s="76"/>
      <c r="G5" s="77"/>
      <c r="H5" s="62"/>
      <c r="I5" s="62"/>
      <c r="J5" s="66"/>
      <c r="K5" s="56"/>
      <c r="L5" s="48"/>
      <c r="M5" s="32"/>
      <c r="N5" s="37"/>
    </row>
    <row r="6" spans="1:14" ht="19.149999999999999" customHeight="1" x14ac:dyDescent="0.2">
      <c r="A6" s="12">
        <f t="shared" si="0"/>
        <v>40725</v>
      </c>
      <c r="B6" s="13">
        <f t="shared" ref="B6:B35" si="2">SUM(B5+1)</f>
        <v>40725</v>
      </c>
      <c r="C6" s="28" t="str">
        <f>IF(B6=fériés!$B$6,VLOOKUP(B6,Trois,2,FALSE),IF(B6=fériés!$B$7,VLOOKUP(B6,Trois,2,FALSE),IF(B6=fériés!$B$10,VLOOKUP(B6,Trois,2,FALSE),IF(B6=fériés!$B$11,VLOOKUP(B6,Trois,2,FALSE),IF(B6=fériés!$B$12,VLOOKUP(B6,Trois,2,FALSE),"")))))</f>
        <v/>
      </c>
      <c r="D6" s="59">
        <f t="shared" si="1"/>
        <v>0</v>
      </c>
      <c r="E6" s="64"/>
      <c r="F6" s="76"/>
      <c r="G6" s="77"/>
      <c r="H6" s="62"/>
      <c r="I6" s="62"/>
      <c r="J6" s="66"/>
      <c r="K6" s="56"/>
      <c r="L6" s="48"/>
      <c r="M6" s="32"/>
      <c r="N6" s="37"/>
    </row>
    <row r="7" spans="1:14" ht="19.149999999999999" customHeight="1" x14ac:dyDescent="0.2">
      <c r="A7" s="12">
        <f t="shared" si="0"/>
        <v>40726</v>
      </c>
      <c r="B7" s="13">
        <f t="shared" si="2"/>
        <v>40726</v>
      </c>
      <c r="C7" s="28" t="str">
        <f>IF(B7=fériés!$B$6,VLOOKUP(B7,Trois,2,FALSE),IF(B7=fériés!$B$7,VLOOKUP(B7,Trois,2,FALSE),IF(B7=fériés!$B$10,VLOOKUP(B7,Trois,2,FALSE),IF(B7=fériés!$B$11,VLOOKUP(B7,Trois,2,FALSE),IF(B7=fériés!$B$12,VLOOKUP(B7,Trois,2,FALSE),"")))))</f>
        <v/>
      </c>
      <c r="D7" s="59">
        <f t="shared" si="1"/>
        <v>0</v>
      </c>
      <c r="E7" s="64"/>
      <c r="F7" s="76"/>
      <c r="G7" s="77"/>
      <c r="H7" s="62"/>
      <c r="I7" s="62"/>
      <c r="J7" s="66"/>
      <c r="K7" s="56"/>
      <c r="L7" s="48"/>
      <c r="M7" s="32"/>
      <c r="N7" s="37"/>
    </row>
    <row r="8" spans="1:14" ht="19.149999999999999" customHeight="1" thickBot="1" x14ac:dyDescent="0.25">
      <c r="A8" s="12">
        <f t="shared" si="0"/>
        <v>40727</v>
      </c>
      <c r="B8" s="13">
        <f t="shared" si="2"/>
        <v>40727</v>
      </c>
      <c r="C8" s="28" t="str">
        <f>IF(B8=fériés!$B$6,VLOOKUP(B8,Trois,2,FALSE),IF(B8=fériés!$B$7,VLOOKUP(B8,Trois,2,FALSE),IF(B8=fériés!$B$10,VLOOKUP(B8,Trois,2,FALSE),IF(B8=fériés!$B$11,VLOOKUP(B8,Trois,2,FALSE),IF(B8=fériés!$B$12,VLOOKUP(B8,Trois,2,FALSE),"")))))</f>
        <v/>
      </c>
      <c r="D8" s="59">
        <f t="shared" ref="D8:D13" si="3">SUM(F8-E8-G8)+(I8-H8-J8)</f>
        <v>0</v>
      </c>
      <c r="E8" s="63"/>
      <c r="F8" s="62"/>
      <c r="G8" s="62"/>
      <c r="H8" s="62"/>
      <c r="I8" s="62"/>
      <c r="J8" s="66"/>
      <c r="K8" s="56"/>
      <c r="L8" s="48"/>
      <c r="M8" s="32"/>
      <c r="N8" s="37"/>
    </row>
    <row r="9" spans="1:14" ht="19.149999999999999" customHeight="1" thickTop="1" thickBot="1" x14ac:dyDescent="0.35">
      <c r="A9" s="12">
        <f t="shared" si="0"/>
        <v>40728</v>
      </c>
      <c r="B9" s="13">
        <f t="shared" si="2"/>
        <v>40728</v>
      </c>
      <c r="C9" s="28" t="str">
        <f>IF(B9=fériés!$B$6,VLOOKUP(B9,Trois,2,FALSE),IF(B9=fériés!$B$7,VLOOKUP(B9,Trois,2,FALSE),IF(B9=fériés!$B$10,VLOOKUP(B9,Trois,2,FALSE),IF(B9=fériés!$B$11,VLOOKUP(B9,Trois,2,FALSE),IF(B9=fériés!$B$12,VLOOKUP(B9,Trois,2,FALSE),"")))))</f>
        <v/>
      </c>
      <c r="D9" s="59">
        <f t="shared" si="3"/>
        <v>0</v>
      </c>
      <c r="E9" s="64"/>
      <c r="F9" s="76"/>
      <c r="G9" s="77"/>
      <c r="H9" s="78"/>
      <c r="I9" s="79"/>
      <c r="J9" s="80"/>
      <c r="K9" s="51">
        <f>SUM(D5:D9)+D3</f>
        <v>0</v>
      </c>
      <c r="L9" s="91" t="str">
        <f>IF(K9&gt;0,(K9-$A$3),"")</f>
        <v/>
      </c>
      <c r="M9" s="42" t="s">
        <v>50</v>
      </c>
      <c r="N9" s="37"/>
    </row>
    <row r="10" spans="1:14" ht="19.149999999999999" customHeight="1" thickTop="1" x14ac:dyDescent="0.2">
      <c r="A10" s="12">
        <f t="shared" si="0"/>
        <v>40729</v>
      </c>
      <c r="B10" s="13">
        <f t="shared" si="2"/>
        <v>40729</v>
      </c>
      <c r="C10" s="28" t="str">
        <f>IF(B10=fériés!$B$6,VLOOKUP(B10,Trois,2,FALSE),IF(B10=fériés!$B$7,VLOOKUP(B10,Trois,2,FALSE),IF(B10=fériés!$B$10,VLOOKUP(B10,Trois,2,FALSE),IF(B10=fériés!$B$11,VLOOKUP(B10,Trois,2,FALSE),IF(B10=fériés!$B$12,VLOOKUP(B10,Trois,2,FALSE),"")))))</f>
        <v/>
      </c>
      <c r="D10" s="59">
        <f t="shared" si="3"/>
        <v>0</v>
      </c>
      <c r="E10" s="64"/>
      <c r="F10" s="76"/>
      <c r="G10" s="77"/>
      <c r="H10" s="78"/>
      <c r="I10" s="79"/>
      <c r="J10" s="80"/>
      <c r="K10" s="47"/>
      <c r="L10" s="48"/>
      <c r="M10" s="32"/>
      <c r="N10" s="37"/>
    </row>
    <row r="11" spans="1:14" ht="19.149999999999999" customHeight="1" x14ac:dyDescent="0.2">
      <c r="A11" s="12">
        <f t="shared" si="0"/>
        <v>40730</v>
      </c>
      <c r="B11" s="13">
        <f t="shared" si="2"/>
        <v>40730</v>
      </c>
      <c r="C11" s="28" t="str">
        <f>IF(B11=fériés!$B$6,VLOOKUP(B11,Trois,2,FALSE),IF(B11=fériés!$B$7,VLOOKUP(B11,Trois,2,FALSE),IF(B11=fériés!$B$10,VLOOKUP(B11,Trois,2,FALSE),IF(B11=fériés!$B$11,VLOOKUP(B11,Trois,2,FALSE),IF(B11=fériés!$B$12,VLOOKUP(B11,Trois,2,FALSE),"")))))</f>
        <v/>
      </c>
      <c r="D11" s="59">
        <f t="shared" si="3"/>
        <v>0</v>
      </c>
      <c r="E11" s="64"/>
      <c r="F11" s="76"/>
      <c r="G11" s="77"/>
      <c r="H11" s="81"/>
      <c r="I11" s="82"/>
      <c r="J11" s="77"/>
      <c r="K11" s="47"/>
      <c r="L11" s="48"/>
      <c r="M11" s="32"/>
      <c r="N11" s="87" t="s">
        <v>52</v>
      </c>
    </row>
    <row r="12" spans="1:14" ht="19.149999999999999" customHeight="1" x14ac:dyDescent="0.2">
      <c r="A12" s="12">
        <f t="shared" si="0"/>
        <v>40731</v>
      </c>
      <c r="B12" s="13">
        <f t="shared" si="2"/>
        <v>40731</v>
      </c>
      <c r="C12" s="28" t="str">
        <f>IF(B12=fériés!$B$6,VLOOKUP(B12,Trois,2,FALSE),IF(B12=fériés!$B$7,VLOOKUP(B12,Trois,2,FALSE),IF(B12=fériés!$B$10,VLOOKUP(B12,Trois,2,FALSE),IF(B12=fériés!$B$11,VLOOKUP(B12,Trois,2,FALSE),IF(B12=fériés!$B$12,VLOOKUP(B12,Trois,2,FALSE),"")))))</f>
        <v/>
      </c>
      <c r="D12" s="59">
        <f t="shared" si="3"/>
        <v>0</v>
      </c>
      <c r="E12" s="64"/>
      <c r="F12" s="76"/>
      <c r="G12" s="77"/>
      <c r="H12" s="81"/>
      <c r="I12" s="82"/>
      <c r="J12" s="77"/>
      <c r="K12" s="47"/>
      <c r="L12" s="48"/>
      <c r="M12" s="32"/>
      <c r="N12" s="88" t="s">
        <v>53</v>
      </c>
    </row>
    <row r="13" spans="1:14" ht="19.149999999999999" customHeight="1" x14ac:dyDescent="0.2">
      <c r="A13" s="12">
        <f t="shared" si="0"/>
        <v>40732</v>
      </c>
      <c r="B13" s="13">
        <f t="shared" si="2"/>
        <v>40732</v>
      </c>
      <c r="C13" s="28" t="str">
        <f>IF(B13=fériés!$B$6,VLOOKUP(B13,Trois,2,FALSE),IF(B13=fériés!$B$7,VLOOKUP(B13,Trois,2,FALSE),IF(B13=fériés!$B$10,VLOOKUP(B13,Trois,2,FALSE),IF(B13=fériés!$B$11,VLOOKUP(B13,Trois,2,FALSE),IF(B13=fériés!$B$12,VLOOKUP(B13,Trois,2,FALSE),"")))))</f>
        <v/>
      </c>
      <c r="D13" s="59">
        <f t="shared" si="3"/>
        <v>0</v>
      </c>
      <c r="E13" s="64"/>
      <c r="F13" s="76"/>
      <c r="G13" s="77"/>
      <c r="H13" s="83"/>
      <c r="I13" s="84"/>
      <c r="J13" s="77"/>
      <c r="K13" s="49"/>
      <c r="L13" s="50"/>
      <c r="M13" s="32"/>
      <c r="N13" s="37"/>
    </row>
    <row r="14" spans="1:14" ht="19.149999999999999" customHeight="1" x14ac:dyDescent="0.2">
      <c r="A14" s="12">
        <f t="shared" si="0"/>
        <v>40733</v>
      </c>
      <c r="B14" s="13">
        <f t="shared" si="2"/>
        <v>40733</v>
      </c>
      <c r="C14" s="28" t="str">
        <f>IF(B14=fériés!$B$6,VLOOKUP(B14,Trois,2,FALSE),IF(B14=fériés!$B$7,VLOOKUP(B14,Trois,2,FALSE),IF(B14=fériés!$B$10,VLOOKUP(B14,Trois,2,FALSE),IF(B14=fériés!$B$11,VLOOKUP(B14,Trois,2,FALSE),IF(B14=fériés!$B$12,VLOOKUP(B14,Trois,2,FALSE),"")))))</f>
        <v/>
      </c>
      <c r="D14" s="59">
        <f>SUM(F14-E14-G14)+(I14-H14-J14)</f>
        <v>0</v>
      </c>
      <c r="E14" s="64"/>
      <c r="F14" s="76"/>
      <c r="G14" s="77"/>
      <c r="H14" s="85"/>
      <c r="I14" s="66"/>
      <c r="J14" s="86"/>
      <c r="K14" s="47"/>
      <c r="L14" s="48"/>
      <c r="M14" s="32"/>
      <c r="N14" s="37"/>
    </row>
    <row r="15" spans="1:14" ht="19.149999999999999" customHeight="1" thickBot="1" x14ac:dyDescent="0.25">
      <c r="A15" s="12">
        <f t="shared" si="0"/>
        <v>40734</v>
      </c>
      <c r="B15" s="13">
        <f t="shared" si="2"/>
        <v>40734</v>
      </c>
      <c r="C15" s="28" t="str">
        <f>IF(B15=fériés!$B$6,VLOOKUP(B15,Trois,2,FALSE),IF(B15=fériés!$B$7,VLOOKUP(B15,Trois,2,FALSE),IF(B15=fériés!$B$10,VLOOKUP(B15,Trois,2,FALSE),IF(B15=fériés!$B$11,VLOOKUP(B15,Trois,2,FALSE),IF(B15=fériés!$B$12,VLOOKUP(B15,Trois,2,FALSE),"")))))</f>
        <v/>
      </c>
      <c r="D15" s="59">
        <f>SUM(F15-E15-G15)+(I15-H15-J15)</f>
        <v>0</v>
      </c>
      <c r="E15" s="62"/>
      <c r="F15" s="62"/>
      <c r="G15" s="62"/>
      <c r="H15" s="66"/>
      <c r="I15" s="66"/>
      <c r="J15" s="86"/>
      <c r="K15" s="52"/>
      <c r="L15" s="53"/>
      <c r="M15" s="32"/>
      <c r="N15" s="37"/>
    </row>
    <row r="16" spans="1:14" ht="19.149999999999999" customHeight="1" thickTop="1" thickBot="1" x14ac:dyDescent="0.35">
      <c r="A16" s="12">
        <f t="shared" si="0"/>
        <v>40735</v>
      </c>
      <c r="B16" s="13">
        <f t="shared" si="2"/>
        <v>40735</v>
      </c>
      <c r="C16" s="28" t="str">
        <f>IF(B16=fériés!$B$6,VLOOKUP(B16,Trois,2,FALSE),IF(B16=fériés!$B$7,VLOOKUP(B16,Trois,2,FALSE),IF(B16=fériés!$B$10,VLOOKUP(B16,Trois,2,FALSE),IF(B16=fériés!$B$11,VLOOKUP(B16,Trois,2,FALSE),IF(B16=fériés!$B$12,VLOOKUP(B16,Trois,2,FALSE),"")))))</f>
        <v/>
      </c>
      <c r="D16" s="59">
        <f t="shared" ref="D16:D20" si="4">SUM(F16-E16-G16)+(I16-H16-J16)</f>
        <v>0</v>
      </c>
      <c r="E16" s="62"/>
      <c r="F16" s="62"/>
      <c r="G16" s="62"/>
      <c r="H16" s="66"/>
      <c r="I16" s="66"/>
      <c r="J16" s="86"/>
      <c r="K16" s="51">
        <f>SUM(D10:D16)</f>
        <v>0</v>
      </c>
      <c r="L16" s="91" t="str">
        <f>IF(K16&gt;0,(K16-$A$3),"")</f>
        <v/>
      </c>
      <c r="M16" s="42" t="s">
        <v>50</v>
      </c>
      <c r="N16" s="37"/>
    </row>
    <row r="17" spans="1:14" ht="19.149999999999999" customHeight="1" thickTop="1" x14ac:dyDescent="0.2">
      <c r="A17" s="12">
        <f t="shared" si="0"/>
        <v>40736</v>
      </c>
      <c r="B17" s="13">
        <f t="shared" si="2"/>
        <v>40736</v>
      </c>
      <c r="C17" s="28" t="str">
        <f>IF(B17=fériés!$B$6,VLOOKUP(B17,Trois,2,FALSE),IF(B17=fériés!$B$7,VLOOKUP(B17,Trois,2,FALSE),IF(B17=fériés!$B$10,VLOOKUP(B17,Trois,2,FALSE),IF(B17=fériés!$B$11,VLOOKUP(B17,Trois,2,FALSE),IF(B17=fériés!$B$12,VLOOKUP(B17,Trois,2,FALSE),"")))))</f>
        <v/>
      </c>
      <c r="D17" s="59">
        <f t="shared" si="4"/>
        <v>0</v>
      </c>
      <c r="E17" s="64"/>
      <c r="F17" s="76"/>
      <c r="G17" s="77"/>
      <c r="H17" s="78"/>
      <c r="I17" s="79"/>
      <c r="J17" s="80"/>
      <c r="K17" s="56"/>
      <c r="L17" s="48"/>
      <c r="M17" s="32"/>
      <c r="N17" s="37"/>
    </row>
    <row r="18" spans="1:14" ht="19.149999999999999" customHeight="1" x14ac:dyDescent="0.2">
      <c r="A18" s="12">
        <f t="shared" si="0"/>
        <v>40737</v>
      </c>
      <c r="B18" s="13">
        <f t="shared" si="2"/>
        <v>40737</v>
      </c>
      <c r="C18" s="28" t="str">
        <f>VLOOKUP(B18,Trois,2,FALSE)</f>
        <v>F.Nat</v>
      </c>
      <c r="D18" s="59">
        <f t="shared" si="4"/>
        <v>0</v>
      </c>
      <c r="E18" s="64"/>
      <c r="F18" s="76"/>
      <c r="G18" s="77"/>
      <c r="H18" s="78"/>
      <c r="I18" s="79"/>
      <c r="J18" s="80"/>
      <c r="K18" s="56"/>
      <c r="L18" s="48"/>
      <c r="M18" s="32"/>
      <c r="N18" s="37"/>
    </row>
    <row r="19" spans="1:14" ht="19.149999999999999" customHeight="1" x14ac:dyDescent="0.2">
      <c r="A19" s="12">
        <f t="shared" si="0"/>
        <v>40738</v>
      </c>
      <c r="B19" s="13">
        <f t="shared" si="2"/>
        <v>40738</v>
      </c>
      <c r="C19" s="28" t="str">
        <f>IF(B19=fériés!$B$6,VLOOKUP(B19,Trois,2,FALSE),IF(B19=fériés!$B$7,VLOOKUP(B19,Trois,2,FALSE),IF(B19=fériés!$B$10,VLOOKUP(B19,Trois,2,FALSE),IF(B19=fériés!$B$11,VLOOKUP(B19,Trois,2,FALSE),IF(B19=fériés!$B$12,VLOOKUP(B19,Trois,2,FALSE),"")))))</f>
        <v/>
      </c>
      <c r="D19" s="59">
        <f t="shared" si="4"/>
        <v>0</v>
      </c>
      <c r="E19" s="64"/>
      <c r="F19" s="76"/>
      <c r="G19" s="77"/>
      <c r="H19" s="81"/>
      <c r="I19" s="82"/>
      <c r="J19" s="77"/>
      <c r="K19" s="56"/>
      <c r="L19" s="48"/>
      <c r="M19" s="32"/>
      <c r="N19" s="37"/>
    </row>
    <row r="20" spans="1:14" ht="19.149999999999999" customHeight="1" x14ac:dyDescent="0.2">
      <c r="A20" s="12">
        <f t="shared" si="0"/>
        <v>40739</v>
      </c>
      <c r="B20" s="13">
        <f t="shared" si="2"/>
        <v>40739</v>
      </c>
      <c r="C20" s="28" t="str">
        <f>IF(B20=fériés!$B$6,VLOOKUP(B20,Trois,2,FALSE),IF(B20=fériés!$B$7,VLOOKUP(B20,Trois,2,FALSE),IF(B20=fériés!$B$10,VLOOKUP(B20,Trois,2,FALSE),IF(B20=fériés!$B$11,VLOOKUP(B20,Trois,2,FALSE),IF(B20=fériés!$B$12,VLOOKUP(B20,Trois,2,FALSE),"")))))</f>
        <v/>
      </c>
      <c r="D20" s="59">
        <f t="shared" si="4"/>
        <v>0</v>
      </c>
      <c r="E20" s="64"/>
      <c r="F20" s="76"/>
      <c r="G20" s="77"/>
      <c r="H20" s="81"/>
      <c r="I20" s="82"/>
      <c r="J20" s="77"/>
      <c r="K20" s="56"/>
      <c r="L20" s="48"/>
      <c r="M20" s="32"/>
      <c r="N20" s="37"/>
    </row>
    <row r="21" spans="1:14" ht="19.149999999999999" customHeight="1" x14ac:dyDescent="0.2">
      <c r="A21" s="12">
        <f t="shared" si="0"/>
        <v>40740</v>
      </c>
      <c r="B21" s="13">
        <f t="shared" si="2"/>
        <v>40740</v>
      </c>
      <c r="C21" s="28" t="str">
        <f>IF(B21=fériés!$B$6,VLOOKUP(B21,Trois,2,FALSE),IF(B21=fériés!$B$7,VLOOKUP(B21,Trois,2,FALSE),IF(B21=fériés!$B$10,VLOOKUP(B21,Trois,2,FALSE),IF(B21=fériés!$B$11,VLOOKUP(B21,Trois,2,FALSE),IF(B21=fériés!$B$12,VLOOKUP(B21,Trois,2,FALSE),"")))))</f>
        <v/>
      </c>
      <c r="D21" s="59">
        <f>SUM(F21-E21-G21)+(I21-H21-J21)</f>
        <v>0</v>
      </c>
      <c r="E21" s="66"/>
      <c r="F21" s="62"/>
      <c r="G21" s="66"/>
      <c r="H21" s="66"/>
      <c r="I21" s="66"/>
      <c r="J21" s="66"/>
      <c r="K21" s="56"/>
      <c r="L21" s="48"/>
      <c r="M21" s="32"/>
      <c r="N21" s="37"/>
    </row>
    <row r="22" spans="1:14" ht="19.149999999999999" customHeight="1" thickBot="1" x14ac:dyDescent="0.25">
      <c r="A22" s="12">
        <f t="shared" si="0"/>
        <v>40741</v>
      </c>
      <c r="B22" s="13">
        <f t="shared" si="2"/>
        <v>40741</v>
      </c>
      <c r="C22" s="28" t="str">
        <f>IF(B22=fériés!$B$6,VLOOKUP(B22,Trois,2,FALSE),IF(B22=fériés!$B$7,VLOOKUP(B22,Trois,2,FALSE),IF(B22=fériés!$B$10,VLOOKUP(B22,Trois,2,FALSE),IF(B22=fériés!$B$11,VLOOKUP(B22,Trois,2,FALSE),IF(B22=fériés!$B$12,VLOOKUP(B22,Trois,2,FALSE),"")))))</f>
        <v/>
      </c>
      <c r="D22" s="59">
        <f t="shared" ref="D22:D35" si="5">SUM(F22-E22-G22)+(I22-H22-J22)</f>
        <v>0</v>
      </c>
      <c r="E22" s="66"/>
      <c r="F22" s="62"/>
      <c r="G22" s="66"/>
      <c r="H22" s="66"/>
      <c r="I22" s="66"/>
      <c r="J22" s="66"/>
      <c r="K22" s="56"/>
      <c r="L22" s="48"/>
      <c r="M22" s="32"/>
      <c r="N22" s="37"/>
    </row>
    <row r="23" spans="1:14" ht="19.149999999999999" customHeight="1" thickTop="1" thickBot="1" x14ac:dyDescent="0.35">
      <c r="A23" s="12">
        <f t="shared" si="0"/>
        <v>40742</v>
      </c>
      <c r="B23" s="13">
        <f t="shared" si="2"/>
        <v>40742</v>
      </c>
      <c r="C23" s="28" t="str">
        <f>IF(B23=fériés!$B$6,VLOOKUP(B23,Trois,2,FALSE),IF(B23=fériés!$B$7,VLOOKUP(B23,Trois,2,FALSE),IF(B23=fériés!$B$10,VLOOKUP(B23,Trois,2,FALSE),IF(B23=fériés!$B$11,VLOOKUP(B23,Trois,2,FALSE),IF(B23=fériés!$B$12,VLOOKUP(B23,Trois,2,FALSE),"")))))</f>
        <v/>
      </c>
      <c r="D23" s="59">
        <f t="shared" si="5"/>
        <v>0</v>
      </c>
      <c r="E23" s="66"/>
      <c r="F23" s="62"/>
      <c r="G23" s="66"/>
      <c r="H23" s="66"/>
      <c r="I23" s="66"/>
      <c r="J23" s="66"/>
      <c r="K23" s="51">
        <f>SUM(D17:D23)</f>
        <v>0</v>
      </c>
      <c r="L23" s="91" t="str">
        <f>IF(K23&gt;0,(K23-$A$3),"")</f>
        <v/>
      </c>
      <c r="M23" s="42" t="s">
        <v>50</v>
      </c>
      <c r="N23" s="37"/>
    </row>
    <row r="24" spans="1:14" ht="19.149999999999999" customHeight="1" thickTop="1" x14ac:dyDescent="0.2">
      <c r="A24" s="12">
        <f t="shared" si="0"/>
        <v>40743</v>
      </c>
      <c r="B24" s="13">
        <f t="shared" si="2"/>
        <v>40743</v>
      </c>
      <c r="C24" s="28" t="str">
        <f>IF(B24=fériés!$B$6,VLOOKUP(B24,Trois,2,FALSE),IF(B24=fériés!$B$7,VLOOKUP(B24,Trois,2,FALSE),IF(B24=fériés!$B$10,VLOOKUP(B24,Trois,2,FALSE),IF(B24=fériés!$B$11,VLOOKUP(B24,Trois,2,FALSE),IF(B24=fériés!$B$12,VLOOKUP(B24,Trois,2,FALSE),"")))))</f>
        <v/>
      </c>
      <c r="D24" s="59">
        <f t="shared" si="5"/>
        <v>0</v>
      </c>
      <c r="E24" s="64"/>
      <c r="F24" s="76"/>
      <c r="G24" s="77"/>
      <c r="H24" s="78"/>
      <c r="I24" s="79"/>
      <c r="J24" s="80"/>
      <c r="K24" s="56"/>
      <c r="L24" s="48"/>
      <c r="M24" s="32"/>
      <c r="N24" s="37"/>
    </row>
    <row r="25" spans="1:14" ht="19.149999999999999" customHeight="1" x14ac:dyDescent="0.2">
      <c r="A25" s="12">
        <f t="shared" si="0"/>
        <v>40744</v>
      </c>
      <c r="B25" s="13">
        <f t="shared" si="2"/>
        <v>40744</v>
      </c>
      <c r="C25" s="28" t="str">
        <f>IF(B25=fériés!$B$6,VLOOKUP(B25,Trois,2,FALSE),IF(B25=fériés!$B$7,VLOOKUP(B25,Trois,2,FALSE),IF(B25=fériés!$B$10,VLOOKUP(B25,Trois,2,FALSE),IF(B25=fériés!$B$11,VLOOKUP(B25,Trois,2,FALSE),IF(B25=fériés!$B$12,VLOOKUP(B25,Trois,2,FALSE),"")))))</f>
        <v/>
      </c>
      <c r="D25" s="59">
        <f t="shared" si="5"/>
        <v>0</v>
      </c>
      <c r="E25" s="64"/>
      <c r="F25" s="76"/>
      <c r="G25" s="77"/>
      <c r="H25" s="78"/>
      <c r="I25" s="79"/>
      <c r="J25" s="80"/>
      <c r="K25" s="56"/>
      <c r="L25" s="48"/>
      <c r="M25" s="32"/>
      <c r="N25" s="37"/>
    </row>
    <row r="26" spans="1:14" ht="19.149999999999999" customHeight="1" x14ac:dyDescent="0.2">
      <c r="A26" s="12">
        <f t="shared" si="0"/>
        <v>40745</v>
      </c>
      <c r="B26" s="13">
        <f t="shared" si="2"/>
        <v>40745</v>
      </c>
      <c r="C26" s="28" t="str">
        <f>IF(B26=fériés!$B$6,VLOOKUP(B26,Trois,2,FALSE),IF(B26=fériés!$B$7,VLOOKUP(B26,Trois,2,FALSE),IF(B26=fériés!$B$10,VLOOKUP(B26,Trois,2,FALSE),IF(B26=fériés!$B$11,VLOOKUP(B26,Trois,2,FALSE),IF(B26=fériés!$B$12,VLOOKUP(B26,Trois,2,FALSE),"")))))</f>
        <v/>
      </c>
      <c r="D26" s="59">
        <f t="shared" si="5"/>
        <v>0</v>
      </c>
      <c r="E26" s="64"/>
      <c r="F26" s="76"/>
      <c r="G26" s="77"/>
      <c r="H26" s="81"/>
      <c r="I26" s="82"/>
      <c r="J26" s="77"/>
      <c r="K26" s="56"/>
      <c r="L26" s="48"/>
      <c r="M26" s="32"/>
      <c r="N26" s="37"/>
    </row>
    <row r="27" spans="1:14" ht="19.149999999999999" customHeight="1" x14ac:dyDescent="0.2">
      <c r="A27" s="12">
        <f t="shared" si="0"/>
        <v>40746</v>
      </c>
      <c r="B27" s="13">
        <f t="shared" si="2"/>
        <v>40746</v>
      </c>
      <c r="C27" s="28" t="str">
        <f>IF(B27=fériés!$B$6,VLOOKUP(B27,Trois,2,FALSE),IF(B27=fériés!$B$7,VLOOKUP(B27,Trois,2,FALSE),IF(B27=fériés!$B$10,VLOOKUP(B27,Trois,2,FALSE),IF(B27=fériés!$B$11,VLOOKUP(B27,Trois,2,FALSE),IF(B27=fériés!$B$12,VLOOKUP(B27,Trois,2,FALSE),"")))))</f>
        <v/>
      </c>
      <c r="D27" s="59">
        <f t="shared" si="5"/>
        <v>0</v>
      </c>
      <c r="E27" s="64"/>
      <c r="F27" s="76"/>
      <c r="G27" s="77"/>
      <c r="H27" s="81"/>
      <c r="I27" s="82"/>
      <c r="J27" s="77"/>
      <c r="K27" s="99"/>
      <c r="L27" s="100"/>
      <c r="M27" s="101"/>
      <c r="N27" s="37"/>
    </row>
    <row r="28" spans="1:14" ht="19.149999999999999" customHeight="1" x14ac:dyDescent="0.2">
      <c r="A28" s="12">
        <f t="shared" si="0"/>
        <v>40747</v>
      </c>
      <c r="B28" s="13">
        <f t="shared" si="2"/>
        <v>40747</v>
      </c>
      <c r="C28" s="28" t="str">
        <f>IF(B28=fériés!$B$6,VLOOKUP(B28,Trois,2,FALSE),IF(B28=fériés!$B$7,VLOOKUP(B28,Trois,2,FALSE),IF(B28=fériés!$B$10,VLOOKUP(B28,Trois,2,FALSE),IF(B28=fériés!$B$11,VLOOKUP(B28,Trois,2,FALSE),IF(B28=fériés!$B$12,VLOOKUP(B28,Trois,2,FALSE),"")))))</f>
        <v/>
      </c>
      <c r="D28" s="59">
        <f t="shared" si="5"/>
        <v>0</v>
      </c>
      <c r="E28" s="67"/>
      <c r="F28" s="67"/>
      <c r="G28" s="67"/>
      <c r="H28" s="67"/>
      <c r="I28" s="67"/>
      <c r="J28" s="98"/>
      <c r="K28" s="56"/>
      <c r="L28" s="48"/>
      <c r="M28" s="32"/>
      <c r="N28" s="38"/>
    </row>
    <row r="29" spans="1:14" ht="19.149999999999999" customHeight="1" thickBot="1" x14ac:dyDescent="0.25">
      <c r="A29" s="12">
        <f t="shared" si="0"/>
        <v>40748</v>
      </c>
      <c r="B29" s="13">
        <f t="shared" si="2"/>
        <v>40748</v>
      </c>
      <c r="C29" s="28" t="str">
        <f>IF(B29=fériés!$B$6,VLOOKUP(B29,Trois,2,FALSE),IF(B29=fériés!$B$7,VLOOKUP(B29,Trois,2,FALSE),IF(B29=fériés!$B$10,VLOOKUP(B29,Trois,2,FALSE),IF(B29=fériés!$B$11,VLOOKUP(B29,Trois,2,FALSE),IF(B29=fériés!$B$12,VLOOKUP(B29,Trois,2,FALSE),"")))))</f>
        <v/>
      </c>
      <c r="D29" s="59">
        <f t="shared" si="5"/>
        <v>0</v>
      </c>
      <c r="E29" s="67"/>
      <c r="F29" s="67"/>
      <c r="G29" s="67"/>
      <c r="H29" s="67"/>
      <c r="I29" s="67"/>
      <c r="J29" s="62"/>
      <c r="K29" s="102"/>
      <c r="L29" s="103"/>
      <c r="M29" s="104"/>
      <c r="N29" s="38"/>
    </row>
    <row r="30" spans="1:14" ht="19.149999999999999" customHeight="1" thickTop="1" thickBot="1" x14ac:dyDescent="0.35">
      <c r="A30" s="12">
        <f t="shared" si="0"/>
        <v>40749</v>
      </c>
      <c r="B30" s="13">
        <f t="shared" si="2"/>
        <v>40749</v>
      </c>
      <c r="C30" s="28" t="str">
        <f>IF(B30=fériés!$B$6,VLOOKUP(B30,Trois,2,FALSE),IF(B30=fériés!$B$7,VLOOKUP(B30,Trois,2,FALSE),IF(B30=fériés!$B$10,VLOOKUP(B30,Trois,2,FALSE),IF(B30=fériés!$B$11,VLOOKUP(B30,Trois,2,FALSE),IF(B30=fériés!$B$12,VLOOKUP(B30,Trois,2,FALSE),"")))))</f>
        <v/>
      </c>
      <c r="D30" s="59">
        <f t="shared" si="5"/>
        <v>0</v>
      </c>
      <c r="E30" s="62"/>
      <c r="F30" s="62"/>
      <c r="G30" s="62"/>
      <c r="H30" s="62"/>
      <c r="I30" s="62"/>
      <c r="J30" s="62"/>
      <c r="K30" s="51">
        <f>SUM(D24:D30)</f>
        <v>0</v>
      </c>
      <c r="L30" s="91" t="str">
        <f>IF(K30&gt;0,(K30-$A$3),"")</f>
        <v/>
      </c>
      <c r="M30" s="42" t="s">
        <v>50</v>
      </c>
      <c r="N30" s="38"/>
    </row>
    <row r="31" spans="1:14" ht="19.149999999999999" customHeight="1" thickTop="1" x14ac:dyDescent="0.2">
      <c r="A31" s="12">
        <f t="shared" si="0"/>
        <v>40750</v>
      </c>
      <c r="B31" s="13">
        <f t="shared" si="2"/>
        <v>40750</v>
      </c>
      <c r="C31" s="28" t="str">
        <f>IF(B31=fériés!$B$6,VLOOKUP(B31,Trois,2,FALSE),IF(B31=fériés!$B$7,VLOOKUP(B31,Trois,2,FALSE),IF(B31=fériés!$B$10,VLOOKUP(B31,Trois,2,FALSE),IF(B31=fériés!$B$11,VLOOKUP(B31,Trois,2,FALSE),IF(B31=fériés!$B$12,VLOOKUP(B31,Trois,2,FALSE),"")))))</f>
        <v/>
      </c>
      <c r="D31" s="59">
        <f t="shared" si="5"/>
        <v>0</v>
      </c>
      <c r="E31" s="64"/>
      <c r="F31" s="76"/>
      <c r="G31" s="77"/>
      <c r="H31" s="78"/>
      <c r="I31" s="79"/>
      <c r="J31" s="80"/>
      <c r="K31" s="57"/>
      <c r="L31" s="58"/>
      <c r="M31" s="43"/>
      <c r="N31" s="38"/>
    </row>
    <row r="32" spans="1:14" ht="19.149999999999999" customHeight="1" x14ac:dyDescent="0.2">
      <c r="A32" s="12">
        <f t="shared" si="0"/>
        <v>40751</v>
      </c>
      <c r="B32" s="13">
        <f t="shared" si="2"/>
        <v>40751</v>
      </c>
      <c r="C32" s="28" t="str">
        <f>IF(B32=fériés!$B$6,VLOOKUP(B32,Trois,2,FALSE),IF(B32=fériés!$B$7,VLOOKUP(B32,Trois,2,FALSE),IF(B32=fériés!$B$10,VLOOKUP(B32,Trois,2,FALSE),IF(B32=fériés!$B$11,VLOOKUP(B32,Trois,2,FALSE),IF(B32=fériés!$B$12,VLOOKUP(B32,Trois,2,FALSE),"")))))</f>
        <v/>
      </c>
      <c r="D32" s="59">
        <f t="shared" si="5"/>
        <v>0</v>
      </c>
      <c r="E32" s="64"/>
      <c r="F32" s="76"/>
      <c r="G32" s="77"/>
      <c r="H32" s="78"/>
      <c r="I32" s="79"/>
      <c r="J32" s="80"/>
      <c r="K32" s="57"/>
      <c r="L32" s="58"/>
      <c r="M32" s="43"/>
      <c r="N32" s="38"/>
    </row>
    <row r="33" spans="1:14" ht="19.149999999999999" customHeight="1" x14ac:dyDescent="0.2">
      <c r="A33" s="12">
        <f t="shared" si="0"/>
        <v>40752</v>
      </c>
      <c r="B33" s="13">
        <f t="shared" si="2"/>
        <v>40752</v>
      </c>
      <c r="C33" s="28" t="str">
        <f>IF(B33=fériés!$B$6,VLOOKUP(B33,Trois,2,FALSE),IF(B33=fériés!$B$7,VLOOKUP(B33,Trois,2,FALSE),IF(B33=fériés!$B$10,VLOOKUP(B33,Trois,2,FALSE),IF(B33=fériés!$B$11,VLOOKUP(B33,Trois,2,FALSE),IF(B33=fériés!$B$12,VLOOKUP(B33,Trois,2,FALSE),"")))))</f>
        <v/>
      </c>
      <c r="D33" s="59">
        <f t="shared" si="5"/>
        <v>0</v>
      </c>
      <c r="E33" s="64"/>
      <c r="F33" s="76"/>
      <c r="G33" s="77"/>
      <c r="H33" s="81"/>
      <c r="I33" s="82"/>
      <c r="J33" s="77"/>
      <c r="K33" s="57"/>
      <c r="L33" s="58"/>
      <c r="M33" s="43"/>
      <c r="N33" s="38"/>
    </row>
    <row r="34" spans="1:14" ht="19.149999999999999" customHeight="1" x14ac:dyDescent="0.2">
      <c r="A34" s="12">
        <f t="shared" si="0"/>
        <v>40753</v>
      </c>
      <c r="B34" s="13">
        <f t="shared" si="2"/>
        <v>40753</v>
      </c>
      <c r="C34" s="28"/>
      <c r="D34" s="59">
        <f t="shared" si="5"/>
        <v>0</v>
      </c>
      <c r="E34" s="64"/>
      <c r="F34" s="76"/>
      <c r="G34" s="77"/>
      <c r="H34" s="81"/>
      <c r="I34" s="82"/>
      <c r="J34" s="77"/>
      <c r="K34" s="57"/>
      <c r="L34" s="58"/>
      <c r="M34" s="43"/>
      <c r="N34" s="38"/>
    </row>
    <row r="35" spans="1:14" ht="19.149999999999999" customHeight="1" thickBot="1" x14ac:dyDescent="0.25">
      <c r="A35" s="12">
        <f t="shared" si="0"/>
        <v>40754</v>
      </c>
      <c r="B35" s="13">
        <f t="shared" si="2"/>
        <v>40754</v>
      </c>
      <c r="C35" s="14"/>
      <c r="D35" s="59">
        <f t="shared" si="5"/>
        <v>0</v>
      </c>
      <c r="E35" s="64"/>
      <c r="F35" s="76"/>
      <c r="G35" s="77"/>
      <c r="H35" s="81"/>
      <c r="I35" s="82"/>
      <c r="J35" s="77"/>
      <c r="K35" s="57"/>
      <c r="L35" s="58"/>
      <c r="M35" s="43"/>
      <c r="N35" s="38"/>
    </row>
    <row r="36" spans="1:14" ht="20.25" thickTop="1" thickBot="1" x14ac:dyDescent="0.35">
      <c r="A36" s="9"/>
      <c r="B36" s="10"/>
      <c r="C36" s="10"/>
      <c r="D36" s="59">
        <f t="shared" ref="D36" si="6">SUM(F36-E36-G36)+(I36-H36-J36)</f>
        <v>0</v>
      </c>
      <c r="E36" s="62"/>
      <c r="F36" s="62"/>
      <c r="G36" s="62"/>
      <c r="H36" s="62"/>
      <c r="I36" s="62"/>
      <c r="J36" s="62"/>
      <c r="K36" s="51">
        <f>SUM(D31:D35)</f>
        <v>0</v>
      </c>
      <c r="L36" s="91" t="str">
        <f>IF(K36&gt;0,(K36-$A$3),"")</f>
        <v/>
      </c>
      <c r="M36" s="42" t="s">
        <v>50</v>
      </c>
      <c r="N36" s="38"/>
    </row>
    <row r="37" spans="1:14" ht="15" thickTop="1" x14ac:dyDescent="0.2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</row>
    <row r="38" spans="1:14" x14ac:dyDescent="0.2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</row>
    <row r="39" spans="1:14" x14ac:dyDescent="0.2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</row>
    <row r="40" spans="1:14" x14ac:dyDescent="0.2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</row>
    <row r="41" spans="1:14" x14ac:dyDescent="0.2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</row>
    <row r="42" spans="1:14" x14ac:dyDescent="0.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</row>
    <row r="43" spans="1:14" x14ac:dyDescent="0.2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</row>
    <row r="44" spans="1:14" x14ac:dyDescent="0.2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</row>
    <row r="45" spans="1:14" x14ac:dyDescent="0.2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</row>
    <row r="46" spans="1:14" x14ac:dyDescent="0.2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</row>
    <row r="47" spans="1:14" x14ac:dyDescent="0.2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</row>
    <row r="48" spans="1:14" x14ac:dyDescent="0.2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</row>
    <row r="49" spans="1:14" x14ac:dyDescent="0.2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</row>
    <row r="50" spans="1:14" x14ac:dyDescent="0.2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</row>
    <row r="51" spans="1:14" x14ac:dyDescent="0.2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</row>
    <row r="52" spans="1:14" x14ac:dyDescent="0.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</row>
    <row r="53" spans="1:14" x14ac:dyDescent="0.2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</row>
    <row r="54" spans="1:14" x14ac:dyDescent="0.2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</row>
  </sheetData>
  <mergeCells count="5">
    <mergeCell ref="D2:E2"/>
    <mergeCell ref="G2:H2"/>
    <mergeCell ref="A2:B2"/>
    <mergeCell ref="E3:G3"/>
    <mergeCell ref="H3:J3"/>
  </mergeCells>
  <phoneticPr fontId="0" type="noConversion"/>
  <conditionalFormatting sqref="A5:B35">
    <cfRule type="expression" dxfId="195" priority="47" stopIfTrue="1">
      <formula>COUNTIF(Férié,$B5)&gt;0</formula>
    </cfRule>
    <cfRule type="expression" dxfId="194" priority="48" stopIfTrue="1">
      <formula>WEEKDAY($B5,2)&gt;5</formula>
    </cfRule>
  </conditionalFormatting>
  <conditionalFormatting sqref="C5:C35">
    <cfRule type="expression" dxfId="193" priority="49" stopIfTrue="1">
      <formula>COUNTIF(Férié,$B5)&gt;0</formula>
    </cfRule>
  </conditionalFormatting>
  <conditionalFormatting sqref="D36">
    <cfRule type="cellIs" dxfId="192" priority="42" stopIfTrue="1" operator="equal">
      <formula>0</formula>
    </cfRule>
  </conditionalFormatting>
  <conditionalFormatting sqref="D36">
    <cfRule type="cellIs" dxfId="191" priority="41" stopIfTrue="1" operator="equal">
      <formula>0</formula>
    </cfRule>
  </conditionalFormatting>
  <conditionalFormatting sqref="L36">
    <cfRule type="containsErrors" dxfId="190" priority="32">
      <formula>ISERROR(L36)</formula>
    </cfRule>
    <cfRule type="cellIs" dxfId="189" priority="33" operator="greaterThan">
      <formula>0</formula>
    </cfRule>
    <cfRule type="cellIs" dxfId="188" priority="34" operator="lessThan">
      <formula>0</formula>
    </cfRule>
  </conditionalFormatting>
  <conditionalFormatting sqref="K15 K9:K13 K17:K20 K22:K27 K29:K34 K36">
    <cfRule type="cellIs" dxfId="187" priority="31" operator="equal">
      <formula>0</formula>
    </cfRule>
  </conditionalFormatting>
  <conditionalFormatting sqref="D3">
    <cfRule type="cellIs" dxfId="186" priority="30" stopIfTrue="1" operator="equal">
      <formula>0</formula>
    </cfRule>
  </conditionalFormatting>
  <conditionalFormatting sqref="K3">
    <cfRule type="cellIs" dxfId="185" priority="29" operator="equal">
      <formula>0</formula>
    </cfRule>
  </conditionalFormatting>
  <conditionalFormatting sqref="E28:I29">
    <cfRule type="expression" dxfId="184" priority="28" stopIfTrue="1">
      <formula>"$H$7&gt;"""""</formula>
    </cfRule>
  </conditionalFormatting>
  <conditionalFormatting sqref="D4:D35">
    <cfRule type="cellIs" dxfId="183" priority="24" stopIfTrue="1" operator="equal">
      <formula>0</formula>
    </cfRule>
  </conditionalFormatting>
  <conditionalFormatting sqref="D8:D35">
    <cfRule type="cellIs" dxfId="182" priority="23" stopIfTrue="1" operator="equal">
      <formula>0</formula>
    </cfRule>
  </conditionalFormatting>
  <conditionalFormatting sqref="L23">
    <cfRule type="containsErrors" dxfId="181" priority="20">
      <formula>ISERROR(L23)</formula>
    </cfRule>
    <cfRule type="cellIs" dxfId="180" priority="21" operator="greaterThan">
      <formula>0</formula>
    </cfRule>
    <cfRule type="cellIs" dxfId="179" priority="22" operator="lessThan">
      <formula>0</formula>
    </cfRule>
  </conditionalFormatting>
  <conditionalFormatting sqref="L30">
    <cfRule type="containsErrors" dxfId="178" priority="14">
      <formula>ISERROR(L30)</formula>
    </cfRule>
    <cfRule type="cellIs" dxfId="177" priority="15" operator="greaterThan">
      <formula>0</formula>
    </cfRule>
    <cfRule type="cellIs" dxfId="176" priority="16" operator="lessThan">
      <formula>0</formula>
    </cfRule>
  </conditionalFormatting>
  <conditionalFormatting sqref="K4:K8">
    <cfRule type="cellIs" dxfId="175" priority="13" operator="equal">
      <formula>0</formula>
    </cfRule>
  </conditionalFormatting>
  <conditionalFormatting sqref="D5:D7">
    <cfRule type="cellIs" dxfId="174" priority="12" stopIfTrue="1" operator="equal">
      <formula>0</formula>
    </cfRule>
  </conditionalFormatting>
  <conditionalFormatting sqref="K16">
    <cfRule type="cellIs" dxfId="173" priority="11" operator="equal">
      <formula>0</formula>
    </cfRule>
  </conditionalFormatting>
  <conditionalFormatting sqref="L16">
    <cfRule type="containsErrors" dxfId="172" priority="8">
      <formula>ISERROR(L16)</formula>
    </cfRule>
    <cfRule type="cellIs" dxfId="171" priority="9" operator="greaterThan">
      <formula>0</formula>
    </cfRule>
    <cfRule type="cellIs" dxfId="170" priority="10" operator="lessThan">
      <formula>0</formula>
    </cfRule>
  </conditionalFormatting>
  <conditionalFormatting sqref="K14">
    <cfRule type="cellIs" dxfId="169" priority="7" operator="equal">
      <formula>0</formula>
    </cfRule>
  </conditionalFormatting>
  <conditionalFormatting sqref="K28">
    <cfRule type="cellIs" dxfId="168" priority="6" operator="equal">
      <formula>0</formula>
    </cfRule>
  </conditionalFormatting>
  <conditionalFormatting sqref="K35">
    <cfRule type="cellIs" dxfId="167" priority="5" operator="equal">
      <formula>0</formula>
    </cfRule>
  </conditionalFormatting>
  <conditionalFormatting sqref="K21">
    <cfRule type="cellIs" dxfId="166" priority="4" operator="equal">
      <formula>0</formula>
    </cfRule>
  </conditionalFormatting>
  <conditionalFormatting sqref="L9">
    <cfRule type="containsErrors" dxfId="165" priority="1">
      <formula>ISERROR(L9)</formula>
    </cfRule>
    <cfRule type="cellIs" dxfId="164" priority="2" operator="greaterThan">
      <formula>0</formula>
    </cfRule>
    <cfRule type="cellIs" dxfId="163" priority="3" operator="lessThan">
      <formula>0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'A Voir'!$I$3:$I$8</xm:f>
          </x14:formula1>
          <xm:sqref>D36:J36 E3:J35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N55"/>
  <sheetViews>
    <sheetView showGridLines="0" topLeftCell="A20" workbookViewId="0">
      <selection activeCell="E35" sqref="E35:J35"/>
    </sheetView>
  </sheetViews>
  <sheetFormatPr baseColWidth="10" defaultRowHeight="14.25" x14ac:dyDescent="0.2"/>
  <cols>
    <col min="1" max="1" width="10.25" style="2" bestFit="1" customWidth="1"/>
    <col min="2" max="2" width="5.375" style="2" customWidth="1"/>
    <col min="3" max="3" width="5.75" style="2" customWidth="1"/>
    <col min="4" max="14" width="14.125" style="2" customWidth="1"/>
  </cols>
  <sheetData>
    <row r="1" spans="1:14" ht="15" hidden="1" thickBot="1" x14ac:dyDescent="0.25">
      <c r="A1" s="3"/>
      <c r="B1" s="4"/>
      <c r="C1" s="4"/>
      <c r="D1" s="5"/>
      <c r="E1" s="20"/>
      <c r="F1" s="5"/>
      <c r="G1" s="3"/>
      <c r="H1" s="3"/>
      <c r="I1" s="3"/>
      <c r="J1" s="3"/>
      <c r="K1" s="3"/>
      <c r="L1" s="3"/>
      <c r="M1" s="3"/>
      <c r="N1" s="3"/>
    </row>
    <row r="2" spans="1:14" ht="27" customHeight="1" thickBot="1" x14ac:dyDescent="0.25">
      <c r="A2" s="127"/>
      <c r="B2" s="128"/>
      <c r="C2" s="11"/>
      <c r="D2" s="123">
        <f>DATE(Année,8,1)</f>
        <v>40755</v>
      </c>
      <c r="E2" s="124"/>
      <c r="F2" s="30" t="s">
        <v>39</v>
      </c>
      <c r="G2" s="125">
        <f ca="1">TODAY()</f>
        <v>40683</v>
      </c>
      <c r="H2" s="126"/>
      <c r="I2" s="73" t="s">
        <v>42</v>
      </c>
      <c r="J2" s="3"/>
      <c r="K2" s="3"/>
      <c r="L2" s="3"/>
      <c r="M2" s="3"/>
      <c r="N2" s="3"/>
    </row>
    <row r="3" spans="1:14" ht="21.75" customHeight="1" x14ac:dyDescent="0.25">
      <c r="A3" s="92">
        <v>1.4583333333333333</v>
      </c>
      <c r="B3" s="6"/>
      <c r="C3" s="6"/>
      <c r="D3" s="109">
        <f>Juillet!$K$36</f>
        <v>0</v>
      </c>
      <c r="E3" s="129" t="s">
        <v>43</v>
      </c>
      <c r="F3" s="130"/>
      <c r="G3" s="131"/>
      <c r="H3" s="132" t="s">
        <v>44</v>
      </c>
      <c r="I3" s="133"/>
      <c r="J3" s="134"/>
      <c r="K3" s="3"/>
      <c r="L3" s="3"/>
      <c r="M3" s="35"/>
      <c r="N3" s="3"/>
    </row>
    <row r="4" spans="1:14" ht="30.75" thickBot="1" x14ac:dyDescent="0.25">
      <c r="A4" s="7" t="s">
        <v>0</v>
      </c>
      <c r="B4" s="7" t="s">
        <v>1</v>
      </c>
      <c r="C4" s="7" t="s">
        <v>30</v>
      </c>
      <c r="D4" s="46" t="s">
        <v>51</v>
      </c>
      <c r="E4" s="61" t="s">
        <v>45</v>
      </c>
      <c r="F4" s="74" t="s">
        <v>46</v>
      </c>
      <c r="G4" s="74" t="s">
        <v>47</v>
      </c>
      <c r="H4" s="61" t="s">
        <v>45</v>
      </c>
      <c r="I4" s="74" t="s">
        <v>46</v>
      </c>
      <c r="J4" s="75" t="s">
        <v>47</v>
      </c>
      <c r="K4" s="8" t="s">
        <v>48</v>
      </c>
      <c r="L4" s="34" t="s">
        <v>49</v>
      </c>
      <c r="M4" s="41"/>
      <c r="N4" s="36"/>
    </row>
    <row r="5" spans="1:14" ht="19.149999999999999" customHeight="1" thickBot="1" x14ac:dyDescent="0.25">
      <c r="A5" s="12">
        <f t="shared" ref="A5:A35" si="0">B5</f>
        <v>40755</v>
      </c>
      <c r="B5" s="13">
        <f>Juillet!B35+1</f>
        <v>40755</v>
      </c>
      <c r="C5" s="28" t="str">
        <f>IF(B5=fériés!$B$6,VLOOKUP(B5,Trois,2,FALSE),IF(B5=fériés!$B$7,VLOOKUP(B5,Trois,2,FALSE),IF(B5=fériés!$B$10,VLOOKUP(B5,Trois,2,FALSE),IF(B5=fériés!$B$11,VLOOKUP(B5,Trois,2,FALSE),IF(B5=fériés!$B$12,VLOOKUP(B5,Trois,2,FALSE),"")))))</f>
        <v/>
      </c>
      <c r="D5" s="59">
        <f t="shared" ref="D5:D7" si="1">SUM(F5-E5-G5)+(I5-H5-J5)</f>
        <v>0</v>
      </c>
      <c r="E5" s="64"/>
      <c r="F5" s="76"/>
      <c r="G5" s="77"/>
      <c r="H5" s="62"/>
      <c r="I5" s="62"/>
      <c r="J5" s="66"/>
      <c r="K5" s="56"/>
      <c r="L5" s="48"/>
      <c r="M5" s="32"/>
      <c r="N5" s="37"/>
    </row>
    <row r="6" spans="1:14" ht="19.149999999999999" customHeight="1" thickTop="1" thickBot="1" x14ac:dyDescent="0.35">
      <c r="A6" s="12">
        <f t="shared" si="0"/>
        <v>40756</v>
      </c>
      <c r="B6" s="13">
        <f t="shared" ref="B6:B35" si="2">SUM(B5+1)</f>
        <v>40756</v>
      </c>
      <c r="C6" s="28" t="str">
        <f>IF(B6=fériés!$B$6,VLOOKUP(B6,Trois,2,FALSE),IF(B6=fériés!$B$7,VLOOKUP(B6,Trois,2,FALSE),IF(B6=fériés!$B$10,VLOOKUP(B6,Trois,2,FALSE),IF(B6=fériés!$B$11,VLOOKUP(B6,Trois,2,FALSE),IF(B6=fériés!$B$12,VLOOKUP(B6,Trois,2,FALSE),"")))))</f>
        <v/>
      </c>
      <c r="D6" s="59">
        <f t="shared" si="1"/>
        <v>0</v>
      </c>
      <c r="E6" s="62"/>
      <c r="F6" s="62"/>
      <c r="G6" s="62"/>
      <c r="H6" s="62"/>
      <c r="I6" s="62"/>
      <c r="J6" s="66"/>
      <c r="K6" s="51">
        <f>SUM(D5:D6)+D3</f>
        <v>0</v>
      </c>
      <c r="L6" s="91">
        <f>IF(K6&lt;&gt;"",(K6-$A$3),"")</f>
        <v>-1.4583333333333333</v>
      </c>
      <c r="M6" s="42" t="s">
        <v>50</v>
      </c>
      <c r="N6" s="37"/>
    </row>
    <row r="7" spans="1:14" ht="19.149999999999999" customHeight="1" thickTop="1" x14ac:dyDescent="0.2">
      <c r="A7" s="12">
        <f t="shared" si="0"/>
        <v>40757</v>
      </c>
      <c r="B7" s="13">
        <f t="shared" si="2"/>
        <v>40757</v>
      </c>
      <c r="C7" s="28" t="str">
        <f>IF(B7=fériés!$B$6,VLOOKUP(B7,Trois,2,FALSE),IF(B7=fériés!$B$7,VLOOKUP(B7,Trois,2,FALSE),IF(B7=fériés!$B$10,VLOOKUP(B7,Trois,2,FALSE),IF(B7=fériés!$B$11,VLOOKUP(B7,Trois,2,FALSE),IF(B7=fériés!$B$12,VLOOKUP(B7,Trois,2,FALSE),"")))))</f>
        <v/>
      </c>
      <c r="D7" s="59">
        <f t="shared" si="1"/>
        <v>0</v>
      </c>
      <c r="E7" s="62"/>
      <c r="F7" s="62"/>
      <c r="G7" s="62"/>
      <c r="H7" s="62"/>
      <c r="I7" s="62"/>
      <c r="J7" s="66"/>
      <c r="K7" s="56"/>
      <c r="L7" s="48"/>
      <c r="M7" s="32"/>
      <c r="N7" s="37"/>
    </row>
    <row r="8" spans="1:14" ht="19.149999999999999" customHeight="1" x14ac:dyDescent="0.2">
      <c r="A8" s="12">
        <f t="shared" si="0"/>
        <v>40758</v>
      </c>
      <c r="B8" s="13">
        <f t="shared" si="2"/>
        <v>40758</v>
      </c>
      <c r="C8" s="28" t="str">
        <f>IF(B8=fériés!$B$6,VLOOKUP(B8,Trois,2,FALSE),IF(B8=fériés!$B$7,VLOOKUP(B8,Trois,2,FALSE),IF(B8=fériés!$B$10,VLOOKUP(B8,Trois,2,FALSE),IF(B8=fériés!$B$11,VLOOKUP(B8,Trois,2,FALSE),IF(B8=fériés!$B$12,VLOOKUP(B8,Trois,2,FALSE),"")))))</f>
        <v/>
      </c>
      <c r="D8" s="59">
        <f>SUM(F8-E8-G8)+(I8-H8-J8)</f>
        <v>0</v>
      </c>
      <c r="E8" s="63"/>
      <c r="F8" s="62"/>
      <c r="G8" s="62"/>
      <c r="H8" s="62"/>
      <c r="I8" s="62"/>
      <c r="J8" s="66"/>
      <c r="K8" s="56"/>
      <c r="L8" s="48"/>
      <c r="M8" s="32"/>
      <c r="N8" s="37"/>
    </row>
    <row r="9" spans="1:14" ht="19.149999999999999" customHeight="1" x14ac:dyDescent="0.2">
      <c r="A9" s="12">
        <f t="shared" si="0"/>
        <v>40759</v>
      </c>
      <c r="B9" s="13">
        <f t="shared" si="2"/>
        <v>40759</v>
      </c>
      <c r="C9" s="28" t="str">
        <f>IF(B9=fériés!$B$6,VLOOKUP(B9,Trois,2,FALSE),IF(B9=fériés!$B$7,VLOOKUP(B9,Trois,2,FALSE),IF(B9=fériés!$B$10,VLOOKUP(B9,Trois,2,FALSE),IF(B9=fériés!$B$11,VLOOKUP(B9,Trois,2,FALSE),IF(B9=fériés!$B$12,VLOOKUP(B9,Trois,2,FALSE),"")))))</f>
        <v/>
      </c>
      <c r="D9" s="59">
        <f t="shared" ref="D9:D13" si="3">SUM(F9-E9-G9)+(I9-H9-J9)</f>
        <v>0</v>
      </c>
      <c r="E9" s="64"/>
      <c r="F9" s="76"/>
      <c r="G9" s="77"/>
      <c r="H9" s="78"/>
      <c r="I9" s="79"/>
      <c r="J9" s="80"/>
      <c r="K9" s="47"/>
      <c r="L9" s="48"/>
      <c r="M9" s="32"/>
      <c r="N9" s="37"/>
    </row>
    <row r="10" spans="1:14" ht="19.149999999999999" customHeight="1" x14ac:dyDescent="0.2">
      <c r="A10" s="12">
        <f t="shared" si="0"/>
        <v>40760</v>
      </c>
      <c r="B10" s="13">
        <f t="shared" si="2"/>
        <v>40760</v>
      </c>
      <c r="C10" s="28" t="str">
        <f>IF(B10=fériés!$B$6,VLOOKUP(B10,Trois,2,FALSE),IF(B10=fériés!$B$7,VLOOKUP(B10,Trois,2,FALSE),IF(B10=fériés!$B$10,VLOOKUP(B10,Trois,2,FALSE),IF(B10=fériés!$B$11,VLOOKUP(B10,Trois,2,FALSE),IF(B10=fériés!$B$12,VLOOKUP(B10,Trois,2,FALSE),"")))))</f>
        <v/>
      </c>
      <c r="D10" s="59">
        <f t="shared" si="3"/>
        <v>0</v>
      </c>
      <c r="E10" s="64"/>
      <c r="F10" s="76"/>
      <c r="G10" s="77"/>
      <c r="H10" s="78"/>
      <c r="I10" s="79"/>
      <c r="J10" s="80"/>
      <c r="K10" s="47"/>
      <c r="L10" s="48"/>
      <c r="M10" s="32"/>
      <c r="N10" s="37"/>
    </row>
    <row r="11" spans="1:14" ht="19.149999999999999" customHeight="1" x14ac:dyDescent="0.2">
      <c r="A11" s="12">
        <f t="shared" si="0"/>
        <v>40761</v>
      </c>
      <c r="B11" s="13">
        <f t="shared" si="2"/>
        <v>40761</v>
      </c>
      <c r="C11" s="28" t="str">
        <f>IF(B11=fériés!$B$6,VLOOKUP(B11,Trois,2,FALSE),IF(B11=fériés!$B$7,VLOOKUP(B11,Trois,2,FALSE),IF(B11=fériés!$B$10,VLOOKUP(B11,Trois,2,FALSE),IF(B11=fériés!$B$11,VLOOKUP(B11,Trois,2,FALSE),IF(B11=fériés!$B$12,VLOOKUP(B11,Trois,2,FALSE),"")))))</f>
        <v/>
      </c>
      <c r="D11" s="59">
        <f t="shared" si="3"/>
        <v>0</v>
      </c>
      <c r="E11" s="64"/>
      <c r="F11" s="76"/>
      <c r="G11" s="77"/>
      <c r="H11" s="81"/>
      <c r="I11" s="82"/>
      <c r="J11" s="77"/>
      <c r="K11" s="47"/>
      <c r="L11" s="48"/>
      <c r="M11" s="32"/>
      <c r="N11" s="87" t="s">
        <v>52</v>
      </c>
    </row>
    <row r="12" spans="1:14" ht="19.149999999999999" customHeight="1" thickBot="1" x14ac:dyDescent="0.25">
      <c r="A12" s="12">
        <f t="shared" si="0"/>
        <v>40762</v>
      </c>
      <c r="B12" s="13">
        <f t="shared" si="2"/>
        <v>40762</v>
      </c>
      <c r="C12" s="28" t="str">
        <f>IF(B12=fériés!$B$6,VLOOKUP(B12,Trois,2,FALSE),IF(B12=fériés!$B$7,VLOOKUP(B12,Trois,2,FALSE),IF(B12=fériés!$B$10,VLOOKUP(B12,Trois,2,FALSE),IF(B12=fériés!$B$11,VLOOKUP(B12,Trois,2,FALSE),IF(B12=fériés!$B$12,VLOOKUP(B12,Trois,2,FALSE),"")))))</f>
        <v/>
      </c>
      <c r="D12" s="59">
        <f t="shared" si="3"/>
        <v>0</v>
      </c>
      <c r="E12" s="64"/>
      <c r="F12" s="76"/>
      <c r="G12" s="77"/>
      <c r="H12" s="81"/>
      <c r="I12" s="82"/>
      <c r="J12" s="77"/>
      <c r="K12" s="47"/>
      <c r="L12" s="48"/>
      <c r="M12" s="32"/>
      <c r="N12" s="88" t="s">
        <v>53</v>
      </c>
    </row>
    <row r="13" spans="1:14" ht="19.149999999999999" customHeight="1" thickTop="1" thickBot="1" x14ac:dyDescent="0.35">
      <c r="A13" s="12">
        <f t="shared" si="0"/>
        <v>40763</v>
      </c>
      <c r="B13" s="13">
        <f t="shared" si="2"/>
        <v>40763</v>
      </c>
      <c r="C13" s="28" t="str">
        <f>IF(B13=fériés!$B$6,VLOOKUP(B13,Trois,2,FALSE),IF(B13=fériés!$B$7,VLOOKUP(B13,Trois,2,FALSE),IF(B13=fériés!$B$10,VLOOKUP(B13,Trois,2,FALSE),IF(B13=fériés!$B$11,VLOOKUP(B13,Trois,2,FALSE),IF(B13=fériés!$B$12,VLOOKUP(B13,Trois,2,FALSE),"")))))</f>
        <v/>
      </c>
      <c r="D13" s="59">
        <f t="shared" si="3"/>
        <v>0</v>
      </c>
      <c r="E13" s="65"/>
      <c r="F13" s="77"/>
      <c r="G13" s="77"/>
      <c r="H13" s="83"/>
      <c r="I13" s="84"/>
      <c r="J13" s="77"/>
      <c r="K13" s="51">
        <f>SUM(D7:D13)</f>
        <v>0</v>
      </c>
      <c r="L13" s="91" t="str">
        <f>IF(K13&gt;0,(K13-$A$3),"")</f>
        <v/>
      </c>
      <c r="M13" s="42" t="s">
        <v>50</v>
      </c>
      <c r="N13" s="37"/>
    </row>
    <row r="14" spans="1:14" ht="19.149999999999999" customHeight="1" thickTop="1" x14ac:dyDescent="0.2">
      <c r="A14" s="12">
        <f t="shared" si="0"/>
        <v>40764</v>
      </c>
      <c r="B14" s="13">
        <f t="shared" si="2"/>
        <v>40764</v>
      </c>
      <c r="C14" s="28" t="str">
        <f>IF(B14=fériés!$B$6,VLOOKUP(B14,Trois,2,FALSE),IF(B14=fériés!$B$7,VLOOKUP(B14,Trois,2,FALSE),IF(B14=fériés!$B$10,VLOOKUP(B14,Trois,2,FALSE),IF(B14=fériés!$B$11,VLOOKUP(B14,Trois,2,FALSE),IF(B14=fériés!$B$12,VLOOKUP(B14,Trois,2,FALSE),"")))))</f>
        <v/>
      </c>
      <c r="D14" s="59">
        <f>SUM(F14-E14-G14)+(I14-H14-J14)</f>
        <v>0</v>
      </c>
      <c r="E14" s="64"/>
      <c r="F14" s="76"/>
      <c r="G14" s="77"/>
      <c r="H14" s="78"/>
      <c r="I14" s="79"/>
      <c r="J14" s="80"/>
      <c r="K14" s="48"/>
      <c r="L14" s="48"/>
      <c r="M14" s="32"/>
      <c r="N14" s="37"/>
    </row>
    <row r="15" spans="1:14" ht="19.149999999999999" customHeight="1" x14ac:dyDescent="0.2">
      <c r="A15" s="12">
        <f t="shared" si="0"/>
        <v>40765</v>
      </c>
      <c r="B15" s="13">
        <f t="shared" si="2"/>
        <v>40765</v>
      </c>
      <c r="C15" s="28" t="str">
        <f>IF(B15=fériés!$B$6,VLOOKUP(B15,Trois,2,FALSE),IF(B15=fériés!$B$7,VLOOKUP(B15,Trois,2,FALSE),IF(B15=fériés!$B$10,VLOOKUP(B15,Trois,2,FALSE),IF(B15=fériés!$B$11,VLOOKUP(B15,Trois,2,FALSE),IF(B15=fériés!$B$12,VLOOKUP(B15,Trois,2,FALSE),"")))))</f>
        <v/>
      </c>
      <c r="D15" s="59">
        <f>SUM(F15-E15-G15)+(I15-H15-J15)</f>
        <v>0</v>
      </c>
      <c r="E15" s="64"/>
      <c r="F15" s="76"/>
      <c r="G15" s="77"/>
      <c r="H15" s="78"/>
      <c r="I15" s="79"/>
      <c r="J15" s="80"/>
      <c r="K15" s="54"/>
      <c r="L15" s="55"/>
      <c r="M15" s="32"/>
      <c r="N15" s="37"/>
    </row>
    <row r="16" spans="1:14" ht="19.149999999999999" customHeight="1" x14ac:dyDescent="0.2">
      <c r="A16" s="12">
        <f t="shared" si="0"/>
        <v>40766</v>
      </c>
      <c r="B16" s="13">
        <f t="shared" si="2"/>
        <v>40766</v>
      </c>
      <c r="C16" s="28" t="str">
        <f>IF(B16=fériés!$B$6,VLOOKUP(B16,Trois,2,FALSE),IF(B16=fériés!$B$7,VLOOKUP(B16,Trois,2,FALSE),IF(B16=fériés!$B$10,VLOOKUP(B16,Trois,2,FALSE),IF(B16=fériés!$B$11,VLOOKUP(B16,Trois,2,FALSE),IF(B16=fériés!$B$12,VLOOKUP(B16,Trois,2,FALSE),"")))))</f>
        <v/>
      </c>
      <c r="D16" s="59">
        <f t="shared" ref="D16:D20" si="4">SUM(F16-E16-G16)+(I16-H16-J16)</f>
        <v>0</v>
      </c>
      <c r="E16" s="64"/>
      <c r="F16" s="76"/>
      <c r="G16" s="77"/>
      <c r="H16" s="81"/>
      <c r="I16" s="82"/>
      <c r="J16" s="77"/>
      <c r="K16" s="54"/>
      <c r="L16" s="55"/>
      <c r="M16" s="32"/>
      <c r="N16" s="37"/>
    </row>
    <row r="17" spans="1:14" ht="19.149999999999999" customHeight="1" x14ac:dyDescent="0.2">
      <c r="A17" s="12">
        <f t="shared" si="0"/>
        <v>40767</v>
      </c>
      <c r="B17" s="13">
        <f t="shared" si="2"/>
        <v>40767</v>
      </c>
      <c r="C17" s="28" t="str">
        <f>IF(B17=fériés!$B$6,VLOOKUP(B17,Trois,2,FALSE),IF(B17=fériés!$B$7,VLOOKUP(B17,Trois,2,FALSE),IF(B17=fériés!$B$10,VLOOKUP(B17,Trois,2,FALSE),IF(B17=fériés!$B$11,VLOOKUP(B17,Trois,2,FALSE),IF(B17=fériés!$B$12,VLOOKUP(B17,Trois,2,FALSE),"")))))</f>
        <v/>
      </c>
      <c r="D17" s="59">
        <f t="shared" si="4"/>
        <v>0</v>
      </c>
      <c r="E17" s="64"/>
      <c r="F17" s="76"/>
      <c r="G17" s="77"/>
      <c r="H17" s="81"/>
      <c r="I17" s="82"/>
      <c r="J17" s="77"/>
      <c r="K17" s="56"/>
      <c r="L17" s="48"/>
      <c r="M17" s="32"/>
      <c r="N17" s="37"/>
    </row>
    <row r="18" spans="1:14" ht="19.149999999999999" customHeight="1" x14ac:dyDescent="0.2">
      <c r="A18" s="12">
        <f t="shared" si="0"/>
        <v>40768</v>
      </c>
      <c r="B18" s="13">
        <f t="shared" si="2"/>
        <v>40768</v>
      </c>
      <c r="C18" s="28" t="str">
        <f>IF(B18=fériés!$B$6,VLOOKUP(B18,Trois,2,FALSE),IF(B18=fériés!$B$7,VLOOKUP(B18,Trois,2,FALSE),IF(B18=fériés!$B$10,VLOOKUP(B18,Trois,2,FALSE),IF(B18=fériés!$B$11,VLOOKUP(B18,Trois,2,FALSE),IF(B18=fériés!$B$12,VLOOKUP(B18,Trois,2,FALSE),"")))))</f>
        <v/>
      </c>
      <c r="D18" s="59">
        <f t="shared" si="4"/>
        <v>0</v>
      </c>
      <c r="E18" s="62"/>
      <c r="F18" s="62"/>
      <c r="G18" s="62"/>
      <c r="H18" s="66"/>
      <c r="I18" s="66"/>
      <c r="J18" s="66"/>
      <c r="K18" s="56"/>
      <c r="L18" s="48"/>
      <c r="M18" s="32"/>
      <c r="N18" s="37"/>
    </row>
    <row r="19" spans="1:14" ht="19.149999999999999" customHeight="1" thickBot="1" x14ac:dyDescent="0.25">
      <c r="A19" s="12">
        <f t="shared" si="0"/>
        <v>40769</v>
      </c>
      <c r="B19" s="13">
        <f t="shared" si="2"/>
        <v>40769</v>
      </c>
      <c r="C19" s="28" t="str">
        <f>VLOOKUP(B19,Trois,2,FALSE)</f>
        <v>Asso</v>
      </c>
      <c r="D19" s="59">
        <f t="shared" si="4"/>
        <v>0</v>
      </c>
      <c r="E19" s="66"/>
      <c r="F19" s="62"/>
      <c r="G19" s="66"/>
      <c r="H19" s="66"/>
      <c r="I19" s="66"/>
      <c r="J19" s="66"/>
      <c r="K19" s="56"/>
      <c r="L19" s="48"/>
      <c r="M19" s="32"/>
      <c r="N19" s="37"/>
    </row>
    <row r="20" spans="1:14" ht="19.149999999999999" customHeight="1" thickTop="1" thickBot="1" x14ac:dyDescent="0.35">
      <c r="A20" s="12">
        <f t="shared" si="0"/>
        <v>40770</v>
      </c>
      <c r="B20" s="13">
        <f t="shared" si="2"/>
        <v>40770</v>
      </c>
      <c r="C20" s="28" t="str">
        <f>IF(B20=fériés!$B$6,VLOOKUP(B20,Trois,2,FALSE),IF(B20=fériés!$B$7,VLOOKUP(B20,Trois,2,FALSE),IF(B20=fériés!$B$10,VLOOKUP(B20,Trois,2,FALSE),IF(B20=fériés!$B$11,VLOOKUP(B20,Trois,2,FALSE),IF(B20=fériés!$B$12,VLOOKUP(B20,Trois,2,FALSE),"")))))</f>
        <v/>
      </c>
      <c r="D20" s="59">
        <f t="shared" si="4"/>
        <v>0</v>
      </c>
      <c r="E20" s="66"/>
      <c r="F20" s="62"/>
      <c r="G20" s="66"/>
      <c r="H20" s="66"/>
      <c r="I20" s="66"/>
      <c r="J20" s="66"/>
      <c r="K20" s="51">
        <f>SUM(D14:D20)</f>
        <v>0</v>
      </c>
      <c r="L20" s="91" t="str">
        <f>IF(K20&gt;0,(K20-$A$3),"")</f>
        <v/>
      </c>
      <c r="M20" s="42" t="s">
        <v>50</v>
      </c>
      <c r="N20" s="37"/>
    </row>
    <row r="21" spans="1:14" ht="19.149999999999999" customHeight="1" thickTop="1" x14ac:dyDescent="0.2">
      <c r="A21" s="12">
        <f t="shared" si="0"/>
        <v>40771</v>
      </c>
      <c r="B21" s="13">
        <f t="shared" si="2"/>
        <v>40771</v>
      </c>
      <c r="C21" s="28" t="str">
        <f>IF(B21=fériés!$B$6,VLOOKUP(B21,Trois,2,FALSE),IF(B21=fériés!$B$7,VLOOKUP(B21,Trois,2,FALSE),IF(B21=fériés!$B$10,VLOOKUP(B21,Trois,2,FALSE),IF(B21=fériés!$B$11,VLOOKUP(B21,Trois,2,FALSE),IF(B21=fériés!$B$12,VLOOKUP(B21,Trois,2,FALSE),"")))))</f>
        <v/>
      </c>
      <c r="D21" s="59">
        <f>SUM(F21-E21-G21)+(I21-H21-J21)</f>
        <v>0</v>
      </c>
      <c r="E21" s="64"/>
      <c r="F21" s="76"/>
      <c r="G21" s="77"/>
      <c r="H21" s="78"/>
      <c r="I21" s="79"/>
      <c r="J21" s="80"/>
      <c r="K21" s="57"/>
      <c r="L21" s="58"/>
      <c r="M21" s="43"/>
      <c r="N21" s="37"/>
    </row>
    <row r="22" spans="1:14" ht="19.149999999999999" customHeight="1" x14ac:dyDescent="0.2">
      <c r="A22" s="12">
        <f t="shared" si="0"/>
        <v>40772</v>
      </c>
      <c r="B22" s="13">
        <f t="shared" si="2"/>
        <v>40772</v>
      </c>
      <c r="C22" s="28" t="str">
        <f>IF(B22=fériés!$B$6,VLOOKUP(B22,Trois,2,FALSE),IF(B22=fériés!$B$7,VLOOKUP(B22,Trois,2,FALSE),IF(B22=fériés!$B$10,VLOOKUP(B22,Trois,2,FALSE),IF(B22=fériés!$B$11,VLOOKUP(B22,Trois,2,FALSE),IF(B22=fériés!$B$12,VLOOKUP(B22,Trois,2,FALSE),"")))))</f>
        <v/>
      </c>
      <c r="D22" s="59">
        <f t="shared" ref="D22:D35" si="5">SUM(F22-E22-G22)+(I22-H22-J22)</f>
        <v>0</v>
      </c>
      <c r="E22" s="64"/>
      <c r="F22" s="76"/>
      <c r="G22" s="77"/>
      <c r="H22" s="78"/>
      <c r="I22" s="79"/>
      <c r="J22" s="80"/>
      <c r="K22" s="56"/>
      <c r="L22" s="48"/>
      <c r="M22" s="32"/>
      <c r="N22" s="37"/>
    </row>
    <row r="23" spans="1:14" ht="19.149999999999999" customHeight="1" x14ac:dyDescent="0.2">
      <c r="A23" s="12">
        <f t="shared" si="0"/>
        <v>40773</v>
      </c>
      <c r="B23" s="13">
        <f t="shared" si="2"/>
        <v>40773</v>
      </c>
      <c r="C23" s="28" t="str">
        <f>IF(B23=fériés!$B$6,VLOOKUP(B23,Trois,2,FALSE),IF(B23=fériés!$B$7,VLOOKUP(B23,Trois,2,FALSE),IF(B23=fériés!$B$10,VLOOKUP(B23,Trois,2,FALSE),IF(B23=fériés!$B$11,VLOOKUP(B23,Trois,2,FALSE),IF(B23=fériés!$B$12,VLOOKUP(B23,Trois,2,FALSE),"")))))</f>
        <v/>
      </c>
      <c r="D23" s="59">
        <f t="shared" si="5"/>
        <v>0</v>
      </c>
      <c r="E23" s="64"/>
      <c r="F23" s="76"/>
      <c r="G23" s="77"/>
      <c r="H23" s="81"/>
      <c r="I23" s="82"/>
      <c r="J23" s="77"/>
      <c r="K23" s="56"/>
      <c r="L23" s="48"/>
      <c r="M23" s="32"/>
      <c r="N23" s="37"/>
    </row>
    <row r="24" spans="1:14" ht="19.149999999999999" customHeight="1" x14ac:dyDescent="0.2">
      <c r="A24" s="12">
        <f t="shared" si="0"/>
        <v>40774</v>
      </c>
      <c r="B24" s="13">
        <f t="shared" si="2"/>
        <v>40774</v>
      </c>
      <c r="C24" s="28" t="str">
        <f>IF(B24=fériés!$B$6,VLOOKUP(B24,Trois,2,FALSE),IF(B24=fériés!$B$7,VLOOKUP(B24,Trois,2,FALSE),IF(B24=fériés!$B$10,VLOOKUP(B24,Trois,2,FALSE),IF(B24=fériés!$B$11,VLOOKUP(B24,Trois,2,FALSE),IF(B24=fériés!$B$12,VLOOKUP(B24,Trois,2,FALSE),"")))))</f>
        <v/>
      </c>
      <c r="D24" s="59">
        <f t="shared" si="5"/>
        <v>0</v>
      </c>
      <c r="E24" s="66"/>
      <c r="F24" s="62"/>
      <c r="G24" s="66"/>
      <c r="H24" s="66"/>
      <c r="I24" s="66"/>
      <c r="J24" s="66"/>
      <c r="K24" s="56"/>
      <c r="L24" s="48"/>
      <c r="M24" s="32"/>
      <c r="N24" s="37"/>
    </row>
    <row r="25" spans="1:14" ht="19.149999999999999" customHeight="1" x14ac:dyDescent="0.2">
      <c r="A25" s="12">
        <f t="shared" si="0"/>
        <v>40775</v>
      </c>
      <c r="B25" s="13">
        <f t="shared" si="2"/>
        <v>40775</v>
      </c>
      <c r="C25" s="28" t="str">
        <f>IF(B25=fériés!$B$6,VLOOKUP(B25,Trois,2,FALSE),IF(B25=fériés!$B$7,VLOOKUP(B25,Trois,2,FALSE),IF(B25=fériés!$B$10,VLOOKUP(B25,Trois,2,FALSE),IF(B25=fériés!$B$11,VLOOKUP(B25,Trois,2,FALSE),IF(B25=fériés!$B$12,VLOOKUP(B25,Trois,2,FALSE),"")))))</f>
        <v/>
      </c>
      <c r="D25" s="59">
        <f t="shared" si="5"/>
        <v>0</v>
      </c>
      <c r="E25" s="66"/>
      <c r="F25" s="62"/>
      <c r="G25" s="66"/>
      <c r="H25" s="66"/>
      <c r="I25" s="66"/>
      <c r="J25" s="66"/>
      <c r="K25" s="56"/>
      <c r="L25" s="48"/>
      <c r="M25" s="32"/>
      <c r="N25" s="37"/>
    </row>
    <row r="26" spans="1:14" ht="19.149999999999999" customHeight="1" thickBot="1" x14ac:dyDescent="0.25">
      <c r="A26" s="12">
        <f t="shared" si="0"/>
        <v>40776</v>
      </c>
      <c r="B26" s="13">
        <f t="shared" si="2"/>
        <v>40776</v>
      </c>
      <c r="C26" s="28" t="str">
        <f>IF(B26=fériés!$B$6,VLOOKUP(B26,Trois,2,FALSE),IF(B26=fériés!$B$7,VLOOKUP(B26,Trois,2,FALSE),IF(B26=fériés!$B$10,VLOOKUP(B26,Trois,2,FALSE),IF(B26=fériés!$B$11,VLOOKUP(B26,Trois,2,FALSE),IF(B26=fériés!$B$12,VLOOKUP(B26,Trois,2,FALSE),"")))))</f>
        <v/>
      </c>
      <c r="D26" s="59">
        <f t="shared" si="5"/>
        <v>0</v>
      </c>
      <c r="E26" s="66"/>
      <c r="F26" s="62"/>
      <c r="G26" s="66"/>
      <c r="H26" s="66"/>
      <c r="I26" s="66"/>
      <c r="J26" s="66"/>
      <c r="K26" s="56"/>
      <c r="L26" s="48"/>
      <c r="M26" s="32"/>
      <c r="N26" s="37"/>
    </row>
    <row r="27" spans="1:14" ht="19.149999999999999" customHeight="1" thickTop="1" thickBot="1" x14ac:dyDescent="0.35">
      <c r="A27" s="12">
        <f t="shared" si="0"/>
        <v>40777</v>
      </c>
      <c r="B27" s="13">
        <f t="shared" si="2"/>
        <v>40777</v>
      </c>
      <c r="C27" s="28" t="str">
        <f>IF(B27=fériés!$B$6,VLOOKUP(B27,Trois,2,FALSE),IF(B27=fériés!$B$7,VLOOKUP(B27,Trois,2,FALSE),IF(B27=fériés!$B$10,VLOOKUP(B27,Trois,2,FALSE),IF(B27=fériés!$B$11,VLOOKUP(B27,Trois,2,FALSE),IF(B27=fériés!$B$12,VLOOKUP(B27,Trois,2,FALSE),"")))))</f>
        <v/>
      </c>
      <c r="D27" s="59">
        <f t="shared" si="5"/>
        <v>0</v>
      </c>
      <c r="E27" s="66"/>
      <c r="F27" s="66"/>
      <c r="G27" s="66"/>
      <c r="H27" s="66"/>
      <c r="I27" s="66"/>
      <c r="J27" s="66"/>
      <c r="K27" s="51">
        <f>SUM(D21:D27)</f>
        <v>0</v>
      </c>
      <c r="L27" s="91" t="str">
        <f>IF(K27&gt;0,(K27-$A$3),"")</f>
        <v/>
      </c>
      <c r="M27" s="42" t="s">
        <v>50</v>
      </c>
      <c r="N27" s="37"/>
    </row>
    <row r="28" spans="1:14" ht="19.149999999999999" customHeight="1" thickTop="1" x14ac:dyDescent="0.2">
      <c r="A28" s="12">
        <f t="shared" si="0"/>
        <v>40778</v>
      </c>
      <c r="B28" s="13">
        <f t="shared" si="2"/>
        <v>40778</v>
      </c>
      <c r="C28" s="28" t="str">
        <f>IF(B28=fériés!$B$6,VLOOKUP(B28,Trois,2,FALSE),IF(B28=fériés!$B$7,VLOOKUP(B28,Trois,2,FALSE),IF(B28=fériés!$B$10,VLOOKUP(B28,Trois,2,FALSE),IF(B28=fériés!$B$11,VLOOKUP(B28,Trois,2,FALSE),IF(B28=fériés!$B$12,VLOOKUP(B28,Trois,2,FALSE),"")))))</f>
        <v/>
      </c>
      <c r="D28" s="59">
        <f t="shared" si="5"/>
        <v>0</v>
      </c>
      <c r="E28" s="64"/>
      <c r="F28" s="76"/>
      <c r="G28" s="77"/>
      <c r="H28" s="78"/>
      <c r="I28" s="79"/>
      <c r="J28" s="80"/>
      <c r="K28" s="57"/>
      <c r="L28" s="58"/>
      <c r="M28" s="43"/>
      <c r="N28" s="38"/>
    </row>
    <row r="29" spans="1:14" ht="19.149999999999999" customHeight="1" x14ac:dyDescent="0.2">
      <c r="A29" s="12">
        <f t="shared" si="0"/>
        <v>40779</v>
      </c>
      <c r="B29" s="13">
        <f t="shared" si="2"/>
        <v>40779</v>
      </c>
      <c r="C29" s="28" t="str">
        <f>IF(B29=fériés!$B$6,VLOOKUP(B29,Trois,2,FALSE),IF(B29=fériés!$B$7,VLOOKUP(B29,Trois,2,FALSE),IF(B29=fériés!$B$10,VLOOKUP(B29,Trois,2,FALSE),IF(B29=fériés!$B$11,VLOOKUP(B29,Trois,2,FALSE),IF(B29=fériés!$B$12,VLOOKUP(B29,Trois,2,FALSE),"")))))</f>
        <v/>
      </c>
      <c r="D29" s="59">
        <f t="shared" si="5"/>
        <v>0</v>
      </c>
      <c r="E29" s="64"/>
      <c r="F29" s="76"/>
      <c r="G29" s="77"/>
      <c r="H29" s="78"/>
      <c r="I29" s="79"/>
      <c r="J29" s="80"/>
      <c r="K29" s="57"/>
      <c r="L29" s="58"/>
      <c r="M29" s="43"/>
      <c r="N29" s="38"/>
    </row>
    <row r="30" spans="1:14" ht="19.149999999999999" customHeight="1" x14ac:dyDescent="0.2">
      <c r="A30" s="12">
        <f t="shared" si="0"/>
        <v>40780</v>
      </c>
      <c r="B30" s="13">
        <f t="shared" si="2"/>
        <v>40780</v>
      </c>
      <c r="C30" s="28" t="str">
        <f>IF(B30=fériés!$B$6,VLOOKUP(B30,Trois,2,FALSE),IF(B30=fériés!$B$7,VLOOKUP(B30,Trois,2,FALSE),IF(B30=fériés!$B$10,VLOOKUP(B30,Trois,2,FALSE),IF(B30=fériés!$B$11,VLOOKUP(B30,Trois,2,FALSE),IF(B30=fériés!$B$12,VLOOKUP(B30,Trois,2,FALSE),"")))))</f>
        <v/>
      </c>
      <c r="D30" s="59">
        <f t="shared" si="5"/>
        <v>0</v>
      </c>
      <c r="E30" s="64"/>
      <c r="F30" s="76"/>
      <c r="G30" s="77"/>
      <c r="H30" s="81"/>
      <c r="I30" s="82"/>
      <c r="J30" s="77"/>
      <c r="K30" s="57"/>
      <c r="L30" s="58"/>
      <c r="M30" s="43"/>
      <c r="N30" s="38"/>
    </row>
    <row r="31" spans="1:14" ht="19.149999999999999" customHeight="1" x14ac:dyDescent="0.2">
      <c r="A31" s="12">
        <f t="shared" si="0"/>
        <v>40781</v>
      </c>
      <c r="B31" s="13">
        <f t="shared" si="2"/>
        <v>40781</v>
      </c>
      <c r="C31" s="28" t="str">
        <f>IF(B31=fériés!$B$6,VLOOKUP(B31,Trois,2,FALSE),IF(B31=fériés!$B$7,VLOOKUP(B31,Trois,2,FALSE),IF(B31=fériés!$B$10,VLOOKUP(B31,Trois,2,FALSE),IF(B31=fériés!$B$11,VLOOKUP(B31,Trois,2,FALSE),IF(B31=fériés!$B$12,VLOOKUP(B31,Trois,2,FALSE),"")))))</f>
        <v/>
      </c>
      <c r="D31" s="59">
        <f t="shared" si="5"/>
        <v>0</v>
      </c>
      <c r="E31" s="62"/>
      <c r="F31" s="62"/>
      <c r="G31" s="62"/>
      <c r="H31" s="62"/>
      <c r="I31" s="62"/>
      <c r="J31" s="62"/>
      <c r="K31" s="57"/>
      <c r="L31" s="58"/>
      <c r="M31" s="43"/>
      <c r="N31" s="38"/>
    </row>
    <row r="32" spans="1:14" ht="19.149999999999999" customHeight="1" x14ac:dyDescent="0.2">
      <c r="A32" s="12">
        <f t="shared" si="0"/>
        <v>40782</v>
      </c>
      <c r="B32" s="13">
        <f t="shared" si="2"/>
        <v>40782</v>
      </c>
      <c r="C32" s="28" t="str">
        <f>IF(B32=fériés!$B$6,VLOOKUP(B32,Trois,2,FALSE),IF(B32=fériés!$B$7,VLOOKUP(B32,Trois,2,FALSE),IF(B32=fériés!$B$10,VLOOKUP(B32,Trois,2,FALSE),IF(B32=fériés!$B$11,VLOOKUP(B32,Trois,2,FALSE),IF(B32=fériés!$B$12,VLOOKUP(B32,Trois,2,FALSE),"")))))</f>
        <v/>
      </c>
      <c r="D32" s="59">
        <f t="shared" si="5"/>
        <v>0</v>
      </c>
      <c r="E32" s="62"/>
      <c r="F32" s="62"/>
      <c r="G32" s="62"/>
      <c r="H32" s="62"/>
      <c r="I32" s="62"/>
      <c r="J32" s="62"/>
      <c r="K32" s="57"/>
      <c r="L32" s="58"/>
      <c r="M32" s="43"/>
      <c r="N32" s="38"/>
    </row>
    <row r="33" spans="1:14" ht="19.149999999999999" customHeight="1" thickBot="1" x14ac:dyDescent="0.25">
      <c r="A33" s="12">
        <f t="shared" si="0"/>
        <v>40783</v>
      </c>
      <c r="B33" s="13">
        <f t="shared" si="2"/>
        <v>40783</v>
      </c>
      <c r="C33" s="28" t="str">
        <f>IF(B33=fériés!$B$6,VLOOKUP(B33,Trois,2,FALSE),IF(B33=fériés!$B$7,VLOOKUP(B33,Trois,2,FALSE),IF(B33=fériés!$B$10,VLOOKUP(B33,Trois,2,FALSE),IF(B33=fériés!$B$11,VLOOKUP(B33,Trois,2,FALSE),IF(B33=fériés!$B$12,VLOOKUP(B33,Trois,2,FALSE),"")))))</f>
        <v/>
      </c>
      <c r="D33" s="59">
        <f t="shared" si="5"/>
        <v>0</v>
      </c>
      <c r="E33" s="62"/>
      <c r="F33" s="62"/>
      <c r="G33" s="62"/>
      <c r="H33" s="62"/>
      <c r="I33" s="62"/>
      <c r="J33" s="62"/>
      <c r="K33" s="57"/>
      <c r="L33" s="58"/>
      <c r="M33" s="43"/>
      <c r="N33" s="38"/>
    </row>
    <row r="34" spans="1:14" ht="19.149999999999999" customHeight="1" thickTop="1" thickBot="1" x14ac:dyDescent="0.35">
      <c r="A34" s="12">
        <f t="shared" si="0"/>
        <v>40784</v>
      </c>
      <c r="B34" s="13">
        <f t="shared" si="2"/>
        <v>40784</v>
      </c>
      <c r="C34" s="28"/>
      <c r="D34" s="59">
        <f t="shared" si="5"/>
        <v>0</v>
      </c>
      <c r="E34" s="62"/>
      <c r="F34" s="62"/>
      <c r="G34" s="62"/>
      <c r="H34" s="62"/>
      <c r="I34" s="62"/>
      <c r="J34" s="62"/>
      <c r="K34" s="51">
        <f>SUM(D28:D34)</f>
        <v>0</v>
      </c>
      <c r="L34" s="91" t="str">
        <f>IF(K34&gt;0,(K34-$A$3),"")</f>
        <v/>
      </c>
      <c r="M34" s="42" t="s">
        <v>50</v>
      </c>
      <c r="N34" s="38"/>
    </row>
    <row r="35" spans="1:14" ht="19.149999999999999" customHeight="1" thickTop="1" thickBot="1" x14ac:dyDescent="0.35">
      <c r="A35" s="12">
        <f t="shared" si="0"/>
        <v>40785</v>
      </c>
      <c r="B35" s="13">
        <f t="shared" si="2"/>
        <v>40785</v>
      </c>
      <c r="C35" s="14"/>
      <c r="D35" s="59">
        <f t="shared" si="5"/>
        <v>0</v>
      </c>
      <c r="E35" s="64"/>
      <c r="F35" s="76"/>
      <c r="G35" s="77"/>
      <c r="H35" s="81"/>
      <c r="I35" s="82"/>
      <c r="J35" s="77"/>
      <c r="K35" s="51">
        <f>SUM(D35)</f>
        <v>0</v>
      </c>
      <c r="L35" s="91" t="str">
        <f>IF(K35&gt;0,(K35-$A$3),"")</f>
        <v/>
      </c>
      <c r="M35" s="42" t="s">
        <v>50</v>
      </c>
      <c r="N35" s="38"/>
    </row>
    <row r="36" spans="1:14" ht="15" thickTop="1" x14ac:dyDescent="0.2">
      <c r="A36" s="9"/>
      <c r="B36" s="10"/>
      <c r="C36" s="10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</row>
    <row r="37" spans="1:14" x14ac:dyDescent="0.2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</row>
    <row r="38" spans="1:14" x14ac:dyDescent="0.2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</row>
    <row r="39" spans="1:14" x14ac:dyDescent="0.2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</row>
    <row r="40" spans="1:14" x14ac:dyDescent="0.2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</row>
    <row r="41" spans="1:14" x14ac:dyDescent="0.2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</row>
    <row r="42" spans="1:14" x14ac:dyDescent="0.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</row>
    <row r="43" spans="1:14" x14ac:dyDescent="0.2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</row>
    <row r="44" spans="1:14" x14ac:dyDescent="0.2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</row>
    <row r="45" spans="1:14" x14ac:dyDescent="0.2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</row>
    <row r="46" spans="1:14" x14ac:dyDescent="0.2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</row>
    <row r="47" spans="1:14" x14ac:dyDescent="0.2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</row>
    <row r="48" spans="1:14" x14ac:dyDescent="0.2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</row>
    <row r="49" spans="1:14" x14ac:dyDescent="0.2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</row>
    <row r="50" spans="1:14" x14ac:dyDescent="0.2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</row>
    <row r="51" spans="1:14" x14ac:dyDescent="0.2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</row>
    <row r="52" spans="1:14" x14ac:dyDescent="0.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</row>
    <row r="53" spans="1:14" x14ac:dyDescent="0.2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</row>
    <row r="54" spans="1:14" x14ac:dyDescent="0.2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</row>
    <row r="55" spans="1:14" x14ac:dyDescent="0.2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</row>
  </sheetData>
  <mergeCells count="5">
    <mergeCell ref="D2:E2"/>
    <mergeCell ref="G2:H2"/>
    <mergeCell ref="A2:B2"/>
    <mergeCell ref="E3:G3"/>
    <mergeCell ref="H3:J3"/>
  </mergeCells>
  <phoneticPr fontId="0" type="noConversion"/>
  <conditionalFormatting sqref="A5:B35">
    <cfRule type="expression" dxfId="162" priority="50" stopIfTrue="1">
      <formula>COUNTIF(Férié,$B5)&gt;0</formula>
    </cfRule>
    <cfRule type="expression" dxfId="161" priority="51" stopIfTrue="1">
      <formula>WEEKDAY($B5,2)&gt;5</formula>
    </cfRule>
  </conditionalFormatting>
  <conditionalFormatting sqref="C5:C35">
    <cfRule type="expression" dxfId="160" priority="52" stopIfTrue="1">
      <formula>COUNTIF(Férié,$B5)&gt;0</formula>
    </cfRule>
  </conditionalFormatting>
  <conditionalFormatting sqref="D3">
    <cfRule type="cellIs" dxfId="159" priority="33" stopIfTrue="1" operator="equal">
      <formula>0</formula>
    </cfRule>
  </conditionalFormatting>
  <conditionalFormatting sqref="K3 K8:K12 K6 K16:K20 K35 K29:K33 K22:K27">
    <cfRule type="cellIs" dxfId="158" priority="32" operator="equal">
      <formula>0</formula>
    </cfRule>
  </conditionalFormatting>
  <conditionalFormatting sqref="L6">
    <cfRule type="containsErrors" dxfId="157" priority="28">
      <formula>ISERROR(L6)</formula>
    </cfRule>
    <cfRule type="cellIs" dxfId="156" priority="29" operator="greaterThan">
      <formula>0</formula>
    </cfRule>
    <cfRule type="cellIs" dxfId="155" priority="30" operator="lessThan">
      <formula>0</formula>
    </cfRule>
  </conditionalFormatting>
  <conditionalFormatting sqref="D4:D35">
    <cfRule type="cellIs" dxfId="154" priority="27" stopIfTrue="1" operator="equal">
      <formula>0</formula>
    </cfRule>
  </conditionalFormatting>
  <conditionalFormatting sqref="D8:D35">
    <cfRule type="cellIs" dxfId="153" priority="26" stopIfTrue="1" operator="equal">
      <formula>0</formula>
    </cfRule>
  </conditionalFormatting>
  <conditionalFormatting sqref="L20">
    <cfRule type="containsErrors" dxfId="152" priority="23">
      <formula>ISERROR(L20)</formula>
    </cfRule>
    <cfRule type="cellIs" dxfId="151" priority="24" operator="greaterThan">
      <formula>0</formula>
    </cfRule>
    <cfRule type="cellIs" dxfId="150" priority="25" operator="lessThan">
      <formula>0</formula>
    </cfRule>
  </conditionalFormatting>
  <conditionalFormatting sqref="L27">
    <cfRule type="containsErrors" dxfId="149" priority="20">
      <formula>ISERROR(L27)</formula>
    </cfRule>
    <cfRule type="cellIs" dxfId="148" priority="21" operator="greaterThan">
      <formula>0</formula>
    </cfRule>
    <cfRule type="cellIs" dxfId="147" priority="22" operator="lessThan">
      <formula>0</formula>
    </cfRule>
  </conditionalFormatting>
  <conditionalFormatting sqref="L35">
    <cfRule type="containsErrors" dxfId="146" priority="17">
      <formula>ISERROR(L35)</formula>
    </cfRule>
    <cfRule type="cellIs" dxfId="145" priority="18" operator="greaterThan">
      <formula>0</formula>
    </cfRule>
    <cfRule type="cellIs" dxfId="144" priority="19" operator="lessThan">
      <formula>0</formula>
    </cfRule>
  </conditionalFormatting>
  <conditionalFormatting sqref="K4:K5">
    <cfRule type="cellIs" dxfId="143" priority="16" operator="equal">
      <formula>0</formula>
    </cfRule>
  </conditionalFormatting>
  <conditionalFormatting sqref="D5:D7">
    <cfRule type="cellIs" dxfId="142" priority="15" stopIfTrue="1" operator="equal">
      <formula>0</formula>
    </cfRule>
  </conditionalFormatting>
  <conditionalFormatting sqref="K7">
    <cfRule type="cellIs" dxfId="141" priority="14" operator="equal">
      <formula>0</formula>
    </cfRule>
  </conditionalFormatting>
  <conditionalFormatting sqref="K15">
    <cfRule type="cellIs" dxfId="140" priority="7" operator="equal">
      <formula>0</formula>
    </cfRule>
  </conditionalFormatting>
  <conditionalFormatting sqref="K13">
    <cfRule type="cellIs" dxfId="139" priority="11" operator="equal">
      <formula>0</formula>
    </cfRule>
  </conditionalFormatting>
  <conditionalFormatting sqref="L13">
    <cfRule type="containsErrors" dxfId="138" priority="8">
      <formula>ISERROR(L13)</formula>
    </cfRule>
    <cfRule type="cellIs" dxfId="137" priority="9" operator="greaterThan">
      <formula>0</formula>
    </cfRule>
    <cfRule type="cellIs" dxfId="136" priority="10" operator="lessThan">
      <formula>0</formula>
    </cfRule>
  </conditionalFormatting>
  <conditionalFormatting sqref="K34">
    <cfRule type="cellIs" dxfId="135" priority="6" operator="equal">
      <formula>0</formula>
    </cfRule>
  </conditionalFormatting>
  <conditionalFormatting sqref="L34">
    <cfRule type="containsErrors" dxfId="134" priority="3">
      <formula>ISERROR(L34)</formula>
    </cfRule>
    <cfRule type="cellIs" dxfId="133" priority="4" operator="greaterThan">
      <formula>0</formula>
    </cfRule>
    <cfRule type="cellIs" dxfId="132" priority="5" operator="lessThan">
      <formula>0</formula>
    </cfRule>
  </conditionalFormatting>
  <conditionalFormatting sqref="K28">
    <cfRule type="cellIs" dxfId="131" priority="2" operator="equal">
      <formula>0</formula>
    </cfRule>
  </conditionalFormatting>
  <conditionalFormatting sqref="K21">
    <cfRule type="cellIs" dxfId="130" priority="1" operator="equal">
      <formula>0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'A Voir'!$I$3:$I$8</xm:f>
          </x14:formula1>
          <xm:sqref>E3:J35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N51"/>
  <sheetViews>
    <sheetView showGridLines="0" topLeftCell="A2" workbookViewId="0">
      <selection activeCell="F28" sqref="F28"/>
    </sheetView>
  </sheetViews>
  <sheetFormatPr baseColWidth="10" defaultRowHeight="14.25" x14ac:dyDescent="0.2"/>
  <cols>
    <col min="1" max="1" width="10.25" style="2" bestFit="1" customWidth="1"/>
    <col min="2" max="2" width="5.375" style="2" customWidth="1"/>
    <col min="3" max="3" width="5.75" style="2" customWidth="1"/>
    <col min="4" max="14" width="14.125" style="2" customWidth="1"/>
  </cols>
  <sheetData>
    <row r="1" spans="1:14" ht="15" hidden="1" thickBot="1" x14ac:dyDescent="0.25">
      <c r="A1" s="3"/>
      <c r="B1" s="4"/>
      <c r="C1" s="4"/>
      <c r="D1" s="5"/>
      <c r="E1" s="20"/>
      <c r="F1" s="5"/>
      <c r="G1" s="3"/>
      <c r="H1" s="3"/>
      <c r="I1" s="3"/>
      <c r="J1" s="3"/>
      <c r="K1" s="3"/>
      <c r="L1" s="3"/>
      <c r="M1" s="3"/>
      <c r="N1" s="3"/>
    </row>
    <row r="2" spans="1:14" ht="27" customHeight="1" thickBot="1" x14ac:dyDescent="0.25">
      <c r="A2" s="127"/>
      <c r="B2" s="128"/>
      <c r="C2" s="11"/>
      <c r="D2" s="123">
        <f>DATE(Année,9,1)</f>
        <v>40786</v>
      </c>
      <c r="E2" s="124"/>
      <c r="F2" s="30" t="s">
        <v>39</v>
      </c>
      <c r="G2" s="125">
        <f ca="1">TODAY()</f>
        <v>40683</v>
      </c>
      <c r="H2" s="126"/>
      <c r="I2" s="73" t="s">
        <v>42</v>
      </c>
      <c r="J2" s="3"/>
      <c r="K2" s="3"/>
      <c r="L2" s="3"/>
      <c r="M2" s="3"/>
      <c r="N2" s="3"/>
    </row>
    <row r="3" spans="1:14" ht="21" customHeight="1" x14ac:dyDescent="0.25">
      <c r="A3" s="92">
        <v>1.4583333333333333</v>
      </c>
      <c r="B3" s="6"/>
      <c r="C3" s="6"/>
      <c r="D3" s="109">
        <f>Aout!$K$35</f>
        <v>0</v>
      </c>
      <c r="E3" s="129" t="s">
        <v>43</v>
      </c>
      <c r="F3" s="130"/>
      <c r="G3" s="131"/>
      <c r="H3" s="132" t="s">
        <v>44</v>
      </c>
      <c r="I3" s="133"/>
      <c r="J3" s="134"/>
      <c r="K3" s="3"/>
      <c r="L3" s="3"/>
      <c r="M3" s="35"/>
      <c r="N3" s="3"/>
    </row>
    <row r="4" spans="1:14" ht="30.75" thickBot="1" x14ac:dyDescent="0.25">
      <c r="A4" s="7" t="s">
        <v>0</v>
      </c>
      <c r="B4" s="7" t="s">
        <v>1</v>
      </c>
      <c r="C4" s="7" t="s">
        <v>30</v>
      </c>
      <c r="D4" s="46" t="s">
        <v>51</v>
      </c>
      <c r="E4" s="61" t="s">
        <v>45</v>
      </c>
      <c r="F4" s="74" t="s">
        <v>46</v>
      </c>
      <c r="G4" s="74" t="s">
        <v>47</v>
      </c>
      <c r="H4" s="61" t="s">
        <v>45</v>
      </c>
      <c r="I4" s="74" t="s">
        <v>46</v>
      </c>
      <c r="J4" s="75" t="s">
        <v>47</v>
      </c>
      <c r="K4" s="8" t="s">
        <v>48</v>
      </c>
      <c r="L4" s="34" t="s">
        <v>49</v>
      </c>
      <c r="M4" s="41"/>
      <c r="N4" s="36"/>
    </row>
    <row r="5" spans="1:14" ht="19.149999999999999" customHeight="1" x14ac:dyDescent="0.2">
      <c r="A5" s="12">
        <f t="shared" ref="A5:A34" si="0">B5</f>
        <v>40786</v>
      </c>
      <c r="B5" s="13">
        <f>Aout!B35+1</f>
        <v>40786</v>
      </c>
      <c r="C5" s="28"/>
      <c r="D5" s="59">
        <f t="shared" ref="D5:D6" si="1">SUM(F5-E5-G5)+(I5-H5-J5)</f>
        <v>0</v>
      </c>
      <c r="E5" s="64"/>
      <c r="F5" s="76"/>
      <c r="G5" s="77"/>
      <c r="H5" s="62"/>
      <c r="I5" s="62"/>
      <c r="J5" s="66"/>
      <c r="K5" s="56"/>
      <c r="L5" s="48"/>
      <c r="M5" s="32"/>
      <c r="N5" s="37"/>
    </row>
    <row r="6" spans="1:14" ht="19.149999999999999" customHeight="1" x14ac:dyDescent="0.2">
      <c r="A6" s="12">
        <f t="shared" si="0"/>
        <v>40787</v>
      </c>
      <c r="B6" s="13">
        <f t="shared" ref="B6:B34" si="2">SUM(B5+1)</f>
        <v>40787</v>
      </c>
      <c r="C6" s="28"/>
      <c r="D6" s="59">
        <f t="shared" si="1"/>
        <v>0</v>
      </c>
      <c r="E6" s="64"/>
      <c r="F6" s="76"/>
      <c r="G6" s="77"/>
      <c r="H6" s="62"/>
      <c r="I6" s="62"/>
      <c r="J6" s="66"/>
      <c r="K6" s="56"/>
      <c r="L6" s="48"/>
      <c r="M6" s="32"/>
      <c r="N6" s="37"/>
    </row>
    <row r="7" spans="1:14" ht="19.149999999999999" customHeight="1" x14ac:dyDescent="0.2">
      <c r="A7" s="12">
        <f t="shared" si="0"/>
        <v>40788</v>
      </c>
      <c r="B7" s="13">
        <f t="shared" si="2"/>
        <v>40788</v>
      </c>
      <c r="C7" s="28"/>
      <c r="D7" s="59">
        <f t="shared" ref="D7:D13" si="3">SUM(F7-E7-G7)+(I7-H7-J7)</f>
        <v>0</v>
      </c>
      <c r="E7" s="64"/>
      <c r="F7" s="76"/>
      <c r="G7" s="77"/>
      <c r="H7" s="62"/>
      <c r="I7" s="62"/>
      <c r="J7" s="66"/>
      <c r="K7" s="56"/>
      <c r="L7" s="48"/>
      <c r="M7" s="32"/>
      <c r="N7" s="37"/>
    </row>
    <row r="8" spans="1:14" ht="19.149999999999999" customHeight="1" x14ac:dyDescent="0.2">
      <c r="A8" s="12">
        <f t="shared" si="0"/>
        <v>40789</v>
      </c>
      <c r="B8" s="13">
        <f t="shared" si="2"/>
        <v>40789</v>
      </c>
      <c r="C8" s="28"/>
      <c r="D8" s="59">
        <f t="shared" si="3"/>
        <v>0</v>
      </c>
      <c r="E8" s="63"/>
      <c r="F8" s="62"/>
      <c r="G8" s="62"/>
      <c r="H8" s="62"/>
      <c r="I8" s="62"/>
      <c r="J8" s="66"/>
      <c r="K8" s="56"/>
      <c r="L8" s="48"/>
      <c r="M8" s="32"/>
      <c r="N8" s="37"/>
    </row>
    <row r="9" spans="1:14" ht="19.149999999999999" customHeight="1" thickBot="1" x14ac:dyDescent="0.25">
      <c r="A9" s="12">
        <f t="shared" si="0"/>
        <v>40790</v>
      </c>
      <c r="B9" s="13">
        <f t="shared" si="2"/>
        <v>40790</v>
      </c>
      <c r="C9" s="28"/>
      <c r="D9" s="59">
        <f t="shared" si="3"/>
        <v>0</v>
      </c>
      <c r="E9" s="64"/>
      <c r="F9" s="76"/>
      <c r="G9" s="77"/>
      <c r="H9" s="78"/>
      <c r="I9" s="79"/>
      <c r="J9" s="80"/>
      <c r="K9" s="47"/>
      <c r="L9" s="48"/>
      <c r="M9" s="32"/>
      <c r="N9" s="37"/>
    </row>
    <row r="10" spans="1:14" ht="19.149999999999999" customHeight="1" thickTop="1" thickBot="1" x14ac:dyDescent="0.35">
      <c r="A10" s="12">
        <f t="shared" si="0"/>
        <v>40791</v>
      </c>
      <c r="B10" s="13">
        <f t="shared" si="2"/>
        <v>40791</v>
      </c>
      <c r="C10" s="28"/>
      <c r="D10" s="59">
        <f t="shared" si="3"/>
        <v>0</v>
      </c>
      <c r="E10" s="64"/>
      <c r="F10" s="76"/>
      <c r="G10" s="77"/>
      <c r="H10" s="78"/>
      <c r="I10" s="79"/>
      <c r="J10" s="80"/>
      <c r="K10" s="51">
        <f>SUM(D5:D10)+D3</f>
        <v>0</v>
      </c>
      <c r="L10" s="91" t="str">
        <f>IF(K10&gt;0,(K10-$A$3),"")</f>
        <v/>
      </c>
      <c r="M10" s="42" t="s">
        <v>50</v>
      </c>
      <c r="N10" s="37"/>
    </row>
    <row r="11" spans="1:14" ht="19.149999999999999" customHeight="1" thickTop="1" x14ac:dyDescent="0.2">
      <c r="A11" s="12">
        <f t="shared" si="0"/>
        <v>40792</v>
      </c>
      <c r="B11" s="13">
        <f t="shared" si="2"/>
        <v>40792</v>
      </c>
      <c r="C11" s="28"/>
      <c r="D11" s="59">
        <f t="shared" si="3"/>
        <v>0</v>
      </c>
      <c r="E11" s="64"/>
      <c r="F11" s="76"/>
      <c r="G11" s="77"/>
      <c r="H11" s="81"/>
      <c r="I11" s="82"/>
      <c r="J11" s="77"/>
      <c r="K11" s="47"/>
      <c r="L11" s="48"/>
      <c r="M11" s="32"/>
      <c r="N11" s="87" t="s">
        <v>52</v>
      </c>
    </row>
    <row r="12" spans="1:14" ht="19.149999999999999" customHeight="1" x14ac:dyDescent="0.2">
      <c r="A12" s="12">
        <f t="shared" si="0"/>
        <v>40793</v>
      </c>
      <c r="B12" s="13">
        <f t="shared" si="2"/>
        <v>40793</v>
      </c>
      <c r="C12" s="28"/>
      <c r="D12" s="59">
        <f t="shared" si="3"/>
        <v>0</v>
      </c>
      <c r="E12" s="64"/>
      <c r="F12" s="76"/>
      <c r="G12" s="77"/>
      <c r="H12" s="81"/>
      <c r="I12" s="82"/>
      <c r="J12" s="77"/>
      <c r="K12" s="47"/>
      <c r="L12" s="48"/>
      <c r="M12" s="32"/>
      <c r="N12" s="88" t="s">
        <v>53</v>
      </c>
    </row>
    <row r="13" spans="1:14" ht="19.149999999999999" customHeight="1" x14ac:dyDescent="0.2">
      <c r="A13" s="12">
        <f t="shared" si="0"/>
        <v>40794</v>
      </c>
      <c r="B13" s="13">
        <f t="shared" si="2"/>
        <v>40794</v>
      </c>
      <c r="C13" s="28"/>
      <c r="D13" s="59">
        <f t="shared" si="3"/>
        <v>0</v>
      </c>
      <c r="E13" s="64"/>
      <c r="F13" s="76"/>
      <c r="G13" s="77"/>
      <c r="H13" s="83"/>
      <c r="I13" s="84"/>
      <c r="J13" s="77"/>
      <c r="K13" s="49"/>
      <c r="L13" s="50"/>
      <c r="M13" s="32"/>
      <c r="N13" s="37"/>
    </row>
    <row r="14" spans="1:14" ht="19.149999999999999" customHeight="1" x14ac:dyDescent="0.2">
      <c r="A14" s="12">
        <f t="shared" si="0"/>
        <v>40795</v>
      </c>
      <c r="B14" s="13">
        <f t="shared" si="2"/>
        <v>40795</v>
      </c>
      <c r="C14" s="28"/>
      <c r="D14" s="59">
        <f>SUM(F14-E14-G14)+(I14-H14-J14)</f>
        <v>0</v>
      </c>
      <c r="E14" s="64"/>
      <c r="F14" s="76"/>
      <c r="G14" s="77"/>
      <c r="H14" s="85"/>
      <c r="I14" s="66"/>
      <c r="J14" s="86"/>
      <c r="K14" s="48"/>
      <c r="L14" s="48"/>
      <c r="M14" s="32"/>
      <c r="N14" s="37"/>
    </row>
    <row r="15" spans="1:14" ht="19.149999999999999" customHeight="1" x14ac:dyDescent="0.2">
      <c r="A15" s="12">
        <f t="shared" si="0"/>
        <v>40796</v>
      </c>
      <c r="B15" s="13">
        <f t="shared" si="2"/>
        <v>40796</v>
      </c>
      <c r="C15" s="28"/>
      <c r="D15" s="59">
        <f>SUM(F15-E15-G15)+(I15-H15-J15)</f>
        <v>0</v>
      </c>
      <c r="E15" s="62"/>
      <c r="F15" s="62"/>
      <c r="G15" s="62"/>
      <c r="H15" s="66"/>
      <c r="I15" s="66"/>
      <c r="J15" s="86"/>
      <c r="K15" s="52"/>
      <c r="L15" s="53"/>
      <c r="M15" s="32"/>
      <c r="N15" s="37"/>
    </row>
    <row r="16" spans="1:14" ht="19.149999999999999" customHeight="1" thickBot="1" x14ac:dyDescent="0.25">
      <c r="A16" s="12">
        <f t="shared" si="0"/>
        <v>40797</v>
      </c>
      <c r="B16" s="13">
        <f t="shared" si="2"/>
        <v>40797</v>
      </c>
      <c r="C16" s="28"/>
      <c r="D16" s="59">
        <f t="shared" ref="D16:D20" si="4">SUM(F16-E16-G16)+(I16-H16-J16)</f>
        <v>0</v>
      </c>
      <c r="E16" s="62"/>
      <c r="F16" s="62"/>
      <c r="G16" s="62"/>
      <c r="H16" s="66"/>
      <c r="I16" s="66"/>
      <c r="J16" s="86"/>
      <c r="K16" s="54"/>
      <c r="L16" s="55"/>
      <c r="M16" s="32"/>
      <c r="N16" s="37"/>
    </row>
    <row r="17" spans="1:14" ht="19.149999999999999" customHeight="1" thickTop="1" thickBot="1" x14ac:dyDescent="0.35">
      <c r="A17" s="12">
        <f t="shared" si="0"/>
        <v>40798</v>
      </c>
      <c r="B17" s="13">
        <f t="shared" si="2"/>
        <v>40798</v>
      </c>
      <c r="C17" s="28"/>
      <c r="D17" s="59">
        <f t="shared" si="4"/>
        <v>0</v>
      </c>
      <c r="E17" s="62"/>
      <c r="F17" s="62"/>
      <c r="G17" s="62"/>
      <c r="H17" s="66"/>
      <c r="I17" s="66"/>
      <c r="J17" s="66"/>
      <c r="K17" s="51">
        <f>SUM(D11:D17)</f>
        <v>0</v>
      </c>
      <c r="L17" s="91" t="str">
        <f>IF(K17&gt;0,(K17-$A$3),"")</f>
        <v/>
      </c>
      <c r="M17" s="42" t="s">
        <v>50</v>
      </c>
      <c r="N17" s="37"/>
    </row>
    <row r="18" spans="1:14" ht="19.149999999999999" customHeight="1" thickTop="1" x14ac:dyDescent="0.2">
      <c r="A18" s="12">
        <f t="shared" si="0"/>
        <v>40799</v>
      </c>
      <c r="B18" s="13">
        <f t="shared" si="2"/>
        <v>40799</v>
      </c>
      <c r="C18" s="28"/>
      <c r="D18" s="59">
        <f t="shared" si="4"/>
        <v>0</v>
      </c>
      <c r="E18" s="64"/>
      <c r="F18" s="76"/>
      <c r="G18" s="77"/>
      <c r="H18" s="81"/>
      <c r="I18" s="82"/>
      <c r="J18" s="77"/>
      <c r="K18" s="56"/>
      <c r="L18" s="48"/>
      <c r="M18" s="32"/>
      <c r="N18" s="37"/>
    </row>
    <row r="19" spans="1:14" ht="19.149999999999999" customHeight="1" x14ac:dyDescent="0.2">
      <c r="A19" s="12">
        <f t="shared" si="0"/>
        <v>40800</v>
      </c>
      <c r="B19" s="13">
        <f t="shared" si="2"/>
        <v>40800</v>
      </c>
      <c r="C19" s="28"/>
      <c r="D19" s="59">
        <f t="shared" si="4"/>
        <v>0</v>
      </c>
      <c r="E19" s="64"/>
      <c r="F19" s="76"/>
      <c r="G19" s="77"/>
      <c r="H19" s="81"/>
      <c r="I19" s="82"/>
      <c r="J19" s="77"/>
      <c r="K19" s="56"/>
      <c r="L19" s="48"/>
      <c r="M19" s="32"/>
      <c r="N19" s="37"/>
    </row>
    <row r="20" spans="1:14" ht="19.149999999999999" customHeight="1" x14ac:dyDescent="0.2">
      <c r="A20" s="12">
        <f t="shared" si="0"/>
        <v>40801</v>
      </c>
      <c r="B20" s="13">
        <f t="shared" si="2"/>
        <v>40801</v>
      </c>
      <c r="C20" s="28"/>
      <c r="D20" s="59">
        <f t="shared" si="4"/>
        <v>0</v>
      </c>
      <c r="E20" s="64"/>
      <c r="F20" s="76"/>
      <c r="G20" s="77"/>
      <c r="H20" s="83"/>
      <c r="I20" s="84"/>
      <c r="J20" s="77"/>
      <c r="K20" s="56"/>
      <c r="L20" s="48"/>
      <c r="M20" s="32"/>
      <c r="N20" s="37"/>
    </row>
    <row r="21" spans="1:14" ht="19.149999999999999" customHeight="1" x14ac:dyDescent="0.2">
      <c r="A21" s="12">
        <f t="shared" si="0"/>
        <v>40802</v>
      </c>
      <c r="B21" s="13">
        <f t="shared" si="2"/>
        <v>40802</v>
      </c>
      <c r="C21" s="28"/>
      <c r="D21" s="59">
        <f>SUM(F21-E21-G21)+(I21-H21-J21)</f>
        <v>0</v>
      </c>
      <c r="E21" s="64"/>
      <c r="F21" s="76"/>
      <c r="G21" s="77"/>
      <c r="H21" s="85"/>
      <c r="I21" s="66"/>
      <c r="J21" s="86"/>
      <c r="K21" s="48"/>
      <c r="L21" s="48"/>
      <c r="M21" s="32"/>
      <c r="N21" s="37"/>
    </row>
    <row r="22" spans="1:14" ht="19.149999999999999" customHeight="1" x14ac:dyDescent="0.2">
      <c r="A22" s="12">
        <f t="shared" si="0"/>
        <v>40803</v>
      </c>
      <c r="B22" s="13">
        <f t="shared" si="2"/>
        <v>40803</v>
      </c>
      <c r="C22" s="28"/>
      <c r="D22" s="59">
        <f t="shared" ref="D22:D35" si="5">SUM(F22-E22-G22)+(I22-H22-J22)</f>
        <v>0</v>
      </c>
      <c r="E22" s="66"/>
      <c r="F22" s="62"/>
      <c r="G22" s="66"/>
      <c r="H22" s="66"/>
      <c r="I22" s="66"/>
      <c r="J22" s="66"/>
      <c r="K22" s="56"/>
      <c r="L22" s="48"/>
      <c r="M22" s="32"/>
      <c r="N22" s="37"/>
    </row>
    <row r="23" spans="1:14" ht="19.149999999999999" customHeight="1" thickBot="1" x14ac:dyDescent="0.25">
      <c r="A23" s="12">
        <f t="shared" si="0"/>
        <v>40804</v>
      </c>
      <c r="B23" s="13">
        <f t="shared" si="2"/>
        <v>40804</v>
      </c>
      <c r="C23" s="28"/>
      <c r="D23" s="59">
        <f t="shared" si="5"/>
        <v>0</v>
      </c>
      <c r="E23" s="66"/>
      <c r="F23" s="62"/>
      <c r="G23" s="66"/>
      <c r="H23" s="66"/>
      <c r="I23" s="66"/>
      <c r="J23" s="66"/>
      <c r="K23" s="56"/>
      <c r="L23" s="48"/>
      <c r="M23" s="32"/>
      <c r="N23" s="37"/>
    </row>
    <row r="24" spans="1:14" ht="19.149999999999999" customHeight="1" thickTop="1" thickBot="1" x14ac:dyDescent="0.35">
      <c r="A24" s="12">
        <f t="shared" si="0"/>
        <v>40805</v>
      </c>
      <c r="B24" s="13">
        <f t="shared" si="2"/>
        <v>40805</v>
      </c>
      <c r="C24" s="28"/>
      <c r="D24" s="59">
        <f t="shared" si="5"/>
        <v>0</v>
      </c>
      <c r="E24" s="66"/>
      <c r="F24" s="62"/>
      <c r="G24" s="66"/>
      <c r="H24" s="66"/>
      <c r="I24" s="66"/>
      <c r="J24" s="66"/>
      <c r="K24" s="51">
        <f>SUM(D18:D24)</f>
        <v>0</v>
      </c>
      <c r="L24" s="91" t="str">
        <f>IF(K24&gt;0,(K24-$A$3),"")</f>
        <v/>
      </c>
      <c r="M24" s="42" t="s">
        <v>50</v>
      </c>
      <c r="N24" s="37"/>
    </row>
    <row r="25" spans="1:14" ht="19.149999999999999" customHeight="1" thickTop="1" x14ac:dyDescent="0.2">
      <c r="A25" s="12">
        <f t="shared" si="0"/>
        <v>40806</v>
      </c>
      <c r="B25" s="13">
        <f t="shared" si="2"/>
        <v>40806</v>
      </c>
      <c r="C25" s="28"/>
      <c r="D25" s="59">
        <f t="shared" si="5"/>
        <v>0</v>
      </c>
      <c r="E25" s="64"/>
      <c r="F25" s="76"/>
      <c r="G25" s="77"/>
      <c r="H25" s="81"/>
      <c r="I25" s="82"/>
      <c r="J25" s="77"/>
      <c r="K25" s="56"/>
      <c r="L25" s="48"/>
      <c r="M25" s="32"/>
      <c r="N25" s="37"/>
    </row>
    <row r="26" spans="1:14" ht="19.149999999999999" customHeight="1" x14ac:dyDescent="0.2">
      <c r="A26" s="12">
        <f t="shared" si="0"/>
        <v>40807</v>
      </c>
      <c r="B26" s="13">
        <f t="shared" si="2"/>
        <v>40807</v>
      </c>
      <c r="C26" s="28"/>
      <c r="D26" s="59">
        <f t="shared" si="5"/>
        <v>0</v>
      </c>
      <c r="E26" s="64"/>
      <c r="F26" s="76"/>
      <c r="G26" s="77"/>
      <c r="H26" s="81"/>
      <c r="I26" s="82"/>
      <c r="J26" s="77"/>
      <c r="K26" s="56"/>
      <c r="L26" s="48"/>
      <c r="M26" s="32"/>
      <c r="N26" s="37"/>
    </row>
    <row r="27" spans="1:14" ht="19.149999999999999" customHeight="1" x14ac:dyDescent="0.2">
      <c r="A27" s="12">
        <f t="shared" si="0"/>
        <v>40808</v>
      </c>
      <c r="B27" s="13">
        <f t="shared" si="2"/>
        <v>40808</v>
      </c>
      <c r="C27" s="28"/>
      <c r="D27" s="59">
        <f t="shared" si="5"/>
        <v>0</v>
      </c>
      <c r="E27" s="64"/>
      <c r="F27" s="76"/>
      <c r="G27" s="77"/>
      <c r="H27" s="83"/>
      <c r="I27" s="84"/>
      <c r="J27" s="77"/>
      <c r="K27" s="56"/>
      <c r="L27" s="48"/>
      <c r="M27" s="32"/>
      <c r="N27" s="37"/>
    </row>
    <row r="28" spans="1:14" ht="19.149999999999999" customHeight="1" x14ac:dyDescent="0.2">
      <c r="A28" s="12">
        <f t="shared" si="0"/>
        <v>40809</v>
      </c>
      <c r="B28" s="13">
        <f t="shared" si="2"/>
        <v>40809</v>
      </c>
      <c r="C28" s="28"/>
      <c r="D28" s="59">
        <f t="shared" si="5"/>
        <v>0</v>
      </c>
      <c r="E28" s="64"/>
      <c r="F28" s="76"/>
      <c r="G28" s="77"/>
      <c r="H28" s="85"/>
      <c r="I28" s="66"/>
      <c r="J28" s="86"/>
      <c r="K28" s="48"/>
      <c r="L28" s="48"/>
      <c r="M28" s="32"/>
      <c r="N28" s="38"/>
    </row>
    <row r="29" spans="1:14" ht="19.149999999999999" customHeight="1" x14ac:dyDescent="0.2">
      <c r="A29" s="12">
        <f t="shared" si="0"/>
        <v>40810</v>
      </c>
      <c r="B29" s="13">
        <f t="shared" si="2"/>
        <v>40810</v>
      </c>
      <c r="C29" s="28"/>
      <c r="D29" s="59">
        <f t="shared" si="5"/>
        <v>0</v>
      </c>
      <c r="E29" s="67"/>
      <c r="F29" s="67"/>
      <c r="G29" s="67"/>
      <c r="H29" s="67"/>
      <c r="I29" s="67"/>
      <c r="J29" s="62"/>
      <c r="K29" s="57"/>
      <c r="L29" s="58"/>
      <c r="M29" s="43"/>
      <c r="N29" s="38"/>
    </row>
    <row r="30" spans="1:14" ht="19.149999999999999" customHeight="1" thickBot="1" x14ac:dyDescent="0.25">
      <c r="A30" s="12">
        <f t="shared" si="0"/>
        <v>40811</v>
      </c>
      <c r="B30" s="13">
        <f t="shared" si="2"/>
        <v>40811</v>
      </c>
      <c r="C30" s="28"/>
      <c r="D30" s="59">
        <f t="shared" si="5"/>
        <v>0</v>
      </c>
      <c r="E30" s="62"/>
      <c r="F30" s="62"/>
      <c r="G30" s="62"/>
      <c r="H30" s="62"/>
      <c r="I30" s="62"/>
      <c r="J30" s="62"/>
      <c r="K30" s="57"/>
      <c r="L30" s="58"/>
      <c r="M30" s="43"/>
      <c r="N30" s="38"/>
    </row>
    <row r="31" spans="1:14" ht="19.149999999999999" customHeight="1" thickTop="1" thickBot="1" x14ac:dyDescent="0.35">
      <c r="A31" s="12">
        <f t="shared" si="0"/>
        <v>40812</v>
      </c>
      <c r="B31" s="13">
        <f t="shared" si="2"/>
        <v>40812</v>
      </c>
      <c r="C31" s="28"/>
      <c r="D31" s="59">
        <f t="shared" si="5"/>
        <v>0</v>
      </c>
      <c r="E31" s="62"/>
      <c r="F31" s="62"/>
      <c r="G31" s="62"/>
      <c r="H31" s="62"/>
      <c r="I31" s="62"/>
      <c r="J31" s="62"/>
      <c r="K31" s="51">
        <f>SUM(D25:D31)</f>
        <v>0</v>
      </c>
      <c r="L31" s="91" t="str">
        <f>IF(K31&gt;0,(K31-$A$3),"")</f>
        <v/>
      </c>
      <c r="M31" s="42" t="s">
        <v>50</v>
      </c>
      <c r="N31" s="38"/>
    </row>
    <row r="32" spans="1:14" ht="19.149999999999999" customHeight="1" thickTop="1" x14ac:dyDescent="0.2">
      <c r="A32" s="12">
        <f t="shared" si="0"/>
        <v>40813</v>
      </c>
      <c r="B32" s="13">
        <f t="shared" si="2"/>
        <v>40813</v>
      </c>
      <c r="C32" s="28"/>
      <c r="D32" s="59">
        <f t="shared" si="5"/>
        <v>0</v>
      </c>
      <c r="E32" s="64"/>
      <c r="F32" s="76"/>
      <c r="G32" s="77"/>
      <c r="H32" s="81"/>
      <c r="I32" s="82"/>
      <c r="J32" s="77"/>
      <c r="K32" s="57"/>
      <c r="L32" s="58"/>
      <c r="M32" s="43"/>
      <c r="N32" s="38"/>
    </row>
    <row r="33" spans="1:14" ht="19.149999999999999" customHeight="1" x14ac:dyDescent="0.2">
      <c r="A33" s="12">
        <f t="shared" si="0"/>
        <v>40814</v>
      </c>
      <c r="B33" s="13">
        <f t="shared" si="2"/>
        <v>40814</v>
      </c>
      <c r="C33" s="28"/>
      <c r="D33" s="59">
        <f t="shared" si="5"/>
        <v>0</v>
      </c>
      <c r="E33" s="64"/>
      <c r="F33" s="76"/>
      <c r="G33" s="77"/>
      <c r="H33" s="81"/>
      <c r="I33" s="82"/>
      <c r="J33" s="77"/>
      <c r="K33" s="57"/>
      <c r="L33" s="58"/>
      <c r="M33" s="43"/>
      <c r="N33" s="38"/>
    </row>
    <row r="34" spans="1:14" ht="19.149999999999999" customHeight="1" thickBot="1" x14ac:dyDescent="0.25">
      <c r="A34" s="12">
        <f t="shared" si="0"/>
        <v>40815</v>
      </c>
      <c r="B34" s="13">
        <f t="shared" si="2"/>
        <v>40815</v>
      </c>
      <c r="C34" s="28"/>
      <c r="D34" s="59">
        <f t="shared" si="5"/>
        <v>0</v>
      </c>
      <c r="E34" s="64"/>
      <c r="F34" s="76"/>
      <c r="G34" s="77"/>
      <c r="H34" s="83"/>
      <c r="I34" s="84"/>
      <c r="J34" s="77"/>
      <c r="K34" s="57"/>
      <c r="L34" s="58"/>
      <c r="M34" s="43"/>
      <c r="N34" s="38"/>
    </row>
    <row r="35" spans="1:14" ht="20.25" thickTop="1" thickBot="1" x14ac:dyDescent="0.35">
      <c r="A35" s="9"/>
      <c r="B35" s="10"/>
      <c r="C35" s="10"/>
      <c r="D35" s="59">
        <f t="shared" si="5"/>
        <v>0</v>
      </c>
      <c r="E35" s="64"/>
      <c r="F35" s="76"/>
      <c r="G35" s="77"/>
      <c r="H35" s="85"/>
      <c r="I35" s="66"/>
      <c r="J35" s="86"/>
      <c r="K35" s="51">
        <f>SUM(D32:D34)</f>
        <v>0</v>
      </c>
      <c r="L35" s="91" t="str">
        <f>IF(K35&gt;0,(K35-$A$3),"")</f>
        <v/>
      </c>
      <c r="M35" s="42" t="s">
        <v>50</v>
      </c>
      <c r="N35" s="38"/>
    </row>
    <row r="36" spans="1:14" ht="15" thickTop="1" x14ac:dyDescent="0.2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</row>
    <row r="37" spans="1:14" x14ac:dyDescent="0.2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</row>
    <row r="38" spans="1:14" x14ac:dyDescent="0.2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</row>
    <row r="39" spans="1:14" x14ac:dyDescent="0.2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</row>
    <row r="40" spans="1:14" x14ac:dyDescent="0.2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</row>
    <row r="41" spans="1:14" x14ac:dyDescent="0.2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</row>
    <row r="42" spans="1:14" x14ac:dyDescent="0.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</row>
    <row r="43" spans="1:14" x14ac:dyDescent="0.2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</row>
    <row r="44" spans="1:14" x14ac:dyDescent="0.2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</row>
    <row r="45" spans="1:14" x14ac:dyDescent="0.2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</row>
    <row r="46" spans="1:14" x14ac:dyDescent="0.2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</row>
    <row r="47" spans="1:14" x14ac:dyDescent="0.2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</row>
    <row r="48" spans="1:14" x14ac:dyDescent="0.2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</row>
    <row r="49" spans="1:14" x14ac:dyDescent="0.2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</row>
    <row r="50" spans="1:14" x14ac:dyDescent="0.2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</row>
    <row r="51" spans="1:14" x14ac:dyDescent="0.2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</row>
  </sheetData>
  <mergeCells count="5">
    <mergeCell ref="D2:E2"/>
    <mergeCell ref="G2:H2"/>
    <mergeCell ref="A2:B2"/>
    <mergeCell ref="E3:G3"/>
    <mergeCell ref="H3:J3"/>
  </mergeCells>
  <phoneticPr fontId="0" type="noConversion"/>
  <conditionalFormatting sqref="A5:B34">
    <cfRule type="expression" dxfId="129" priority="43" stopIfTrue="1">
      <formula>COUNTIF(Férié,$B5)&gt;0</formula>
    </cfRule>
    <cfRule type="expression" dxfId="128" priority="44" stopIfTrue="1">
      <formula>WEEKDAY($B5,2)&gt;5</formula>
    </cfRule>
  </conditionalFormatting>
  <conditionalFormatting sqref="C5:C34">
    <cfRule type="expression" dxfId="127" priority="45" stopIfTrue="1">
      <formula>COUNTIF(Férié,$B5)&gt;0</formula>
    </cfRule>
  </conditionalFormatting>
  <conditionalFormatting sqref="L35">
    <cfRule type="containsErrors" dxfId="126" priority="28">
      <formula>ISERROR(L35)</formula>
    </cfRule>
    <cfRule type="cellIs" dxfId="125" priority="29" operator="greaterThan">
      <formula>0</formula>
    </cfRule>
    <cfRule type="cellIs" dxfId="124" priority="30" operator="lessThan">
      <formula>0</formula>
    </cfRule>
  </conditionalFormatting>
  <conditionalFormatting sqref="K10:K13 K15:K20 K22:K27 K29:K35">
    <cfRule type="cellIs" dxfId="123" priority="27" operator="equal">
      <formula>0</formula>
    </cfRule>
  </conditionalFormatting>
  <conditionalFormatting sqref="D3">
    <cfRule type="cellIs" dxfId="122" priority="26" stopIfTrue="1" operator="equal">
      <formula>0</formula>
    </cfRule>
  </conditionalFormatting>
  <conditionalFormatting sqref="K3">
    <cfRule type="cellIs" dxfId="121" priority="25" operator="equal">
      <formula>0</formula>
    </cfRule>
  </conditionalFormatting>
  <conditionalFormatting sqref="E29:I29">
    <cfRule type="expression" dxfId="120" priority="24" stopIfTrue="1">
      <formula>"$H$7&gt;"""""</formula>
    </cfRule>
  </conditionalFormatting>
  <conditionalFormatting sqref="D4:D35">
    <cfRule type="cellIs" dxfId="119" priority="20" stopIfTrue="1" operator="equal">
      <formula>0</formula>
    </cfRule>
  </conditionalFormatting>
  <conditionalFormatting sqref="D7:D35">
    <cfRule type="cellIs" dxfId="118" priority="19" stopIfTrue="1" operator="equal">
      <formula>0</formula>
    </cfRule>
  </conditionalFormatting>
  <conditionalFormatting sqref="L17">
    <cfRule type="containsErrors" dxfId="117" priority="16">
      <formula>ISERROR(L17)</formula>
    </cfRule>
    <cfRule type="cellIs" dxfId="116" priority="17" operator="greaterThan">
      <formula>0</formula>
    </cfRule>
    <cfRule type="cellIs" dxfId="115" priority="18" operator="lessThan">
      <formula>0</formula>
    </cfRule>
  </conditionalFormatting>
  <conditionalFormatting sqref="L24">
    <cfRule type="containsErrors" dxfId="114" priority="13">
      <formula>ISERROR(L24)</formula>
    </cfRule>
    <cfRule type="cellIs" dxfId="113" priority="14" operator="greaterThan">
      <formula>0</formula>
    </cfRule>
    <cfRule type="cellIs" dxfId="112" priority="15" operator="lessThan">
      <formula>0</formula>
    </cfRule>
  </conditionalFormatting>
  <conditionalFormatting sqref="L31">
    <cfRule type="containsErrors" dxfId="111" priority="10">
      <formula>ISERROR(L31)</formula>
    </cfRule>
    <cfRule type="cellIs" dxfId="110" priority="11" operator="greaterThan">
      <formula>0</formula>
    </cfRule>
    <cfRule type="cellIs" dxfId="109" priority="12" operator="lessThan">
      <formula>0</formula>
    </cfRule>
  </conditionalFormatting>
  <conditionalFormatting sqref="K4:K9">
    <cfRule type="cellIs" dxfId="108" priority="9" operator="equal">
      <formula>0</formula>
    </cfRule>
  </conditionalFormatting>
  <conditionalFormatting sqref="D5:D6">
    <cfRule type="cellIs" dxfId="107" priority="8" stopIfTrue="1" operator="equal">
      <formula>0</formula>
    </cfRule>
  </conditionalFormatting>
  <conditionalFormatting sqref="L10">
    <cfRule type="containsErrors" dxfId="106" priority="1">
      <formula>ISERROR(L10)</formula>
    </cfRule>
    <cfRule type="cellIs" dxfId="105" priority="2" operator="greaterThan">
      <formula>0</formula>
    </cfRule>
    <cfRule type="cellIs" dxfId="104" priority="3" operator="lessThan">
      <formula>0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'A Voir'!$I$3:$I$8</xm:f>
          </x14:formula1>
          <xm:sqref>E3:J35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N55"/>
  <sheetViews>
    <sheetView showGridLines="0" topLeftCell="A2" workbookViewId="0">
      <selection activeCell="E5" sqref="E5"/>
    </sheetView>
  </sheetViews>
  <sheetFormatPr baseColWidth="10" defaultRowHeight="14.25" x14ac:dyDescent="0.2"/>
  <cols>
    <col min="1" max="1" width="10.25" style="2" bestFit="1" customWidth="1"/>
    <col min="2" max="2" width="5.375" style="2" customWidth="1"/>
    <col min="3" max="3" width="5.75" style="2" customWidth="1"/>
    <col min="4" max="14" width="14.125" style="2" customWidth="1"/>
  </cols>
  <sheetData>
    <row r="1" spans="1:14" ht="15" hidden="1" thickBot="1" x14ac:dyDescent="0.25">
      <c r="A1" s="3"/>
      <c r="B1" s="4"/>
      <c r="C1" s="4"/>
      <c r="D1" s="5"/>
      <c r="E1" s="20"/>
      <c r="F1" s="5"/>
      <c r="G1" s="3"/>
      <c r="H1" s="3"/>
      <c r="I1" s="3"/>
      <c r="J1" s="3"/>
      <c r="K1" s="3"/>
      <c r="L1" s="3"/>
      <c r="M1" s="3"/>
      <c r="N1" s="3"/>
    </row>
    <row r="2" spans="1:14" ht="27" customHeight="1" thickBot="1" x14ac:dyDescent="0.25">
      <c r="A2" s="127"/>
      <c r="B2" s="128"/>
      <c r="C2" s="11"/>
      <c r="D2" s="123">
        <f>DATE(Année,10,1)</f>
        <v>40816</v>
      </c>
      <c r="E2" s="124"/>
      <c r="F2" s="30" t="s">
        <v>39</v>
      </c>
      <c r="G2" s="125">
        <f ca="1">TODAY()</f>
        <v>40683</v>
      </c>
      <c r="H2" s="126"/>
      <c r="I2" s="73" t="s">
        <v>42</v>
      </c>
      <c r="J2" s="3"/>
      <c r="K2" s="3"/>
      <c r="L2" s="3"/>
      <c r="M2" s="3"/>
      <c r="N2" s="3"/>
    </row>
    <row r="3" spans="1:14" ht="21" customHeight="1" x14ac:dyDescent="0.25">
      <c r="A3" s="92">
        <v>1.4583333333333333</v>
      </c>
      <c r="B3" s="6"/>
      <c r="C3" s="6"/>
      <c r="D3" s="109">
        <f>Sept!$K$35</f>
        <v>0</v>
      </c>
      <c r="E3" s="129" t="s">
        <v>43</v>
      </c>
      <c r="F3" s="130"/>
      <c r="G3" s="131"/>
      <c r="H3" s="132" t="s">
        <v>44</v>
      </c>
      <c r="I3" s="133"/>
      <c r="J3" s="134"/>
      <c r="K3" s="3"/>
      <c r="L3" s="3"/>
      <c r="M3" s="35"/>
      <c r="N3" s="3"/>
    </row>
    <row r="4" spans="1:14" ht="30.75" thickBot="1" x14ac:dyDescent="0.25">
      <c r="A4" s="7" t="s">
        <v>0</v>
      </c>
      <c r="B4" s="7" t="s">
        <v>1</v>
      </c>
      <c r="C4" s="7" t="s">
        <v>30</v>
      </c>
      <c r="D4" s="46" t="s">
        <v>51</v>
      </c>
      <c r="E4" s="61" t="s">
        <v>45</v>
      </c>
      <c r="F4" s="74" t="s">
        <v>46</v>
      </c>
      <c r="G4" s="74" t="s">
        <v>47</v>
      </c>
      <c r="H4" s="61" t="s">
        <v>45</v>
      </c>
      <c r="I4" s="74" t="s">
        <v>46</v>
      </c>
      <c r="J4" s="75" t="s">
        <v>47</v>
      </c>
      <c r="K4" s="8" t="s">
        <v>48</v>
      </c>
      <c r="L4" s="34" t="s">
        <v>49</v>
      </c>
      <c r="M4" s="41"/>
      <c r="N4" s="36"/>
    </row>
    <row r="5" spans="1:14" ht="19.149999999999999" customHeight="1" x14ac:dyDescent="0.2">
      <c r="A5" s="12">
        <f t="shared" ref="A5:A35" si="0">B5</f>
        <v>40816</v>
      </c>
      <c r="B5" s="13">
        <f>Sept!B34+1</f>
        <v>40816</v>
      </c>
      <c r="C5" s="28"/>
      <c r="D5" s="59">
        <f t="shared" ref="D5:D7" si="1">SUM(F5-E5-G5)+(I5-H5-J5)</f>
        <v>0</v>
      </c>
      <c r="E5" s="64"/>
      <c r="F5" s="76"/>
      <c r="G5" s="77"/>
      <c r="H5" s="62"/>
      <c r="I5" s="62"/>
      <c r="J5" s="66"/>
      <c r="K5" s="56"/>
      <c r="L5" s="48"/>
      <c r="M5" s="32"/>
      <c r="N5" s="37"/>
    </row>
    <row r="6" spans="1:14" ht="19.149999999999999" customHeight="1" x14ac:dyDescent="0.2">
      <c r="A6" s="12">
        <f t="shared" si="0"/>
        <v>40817</v>
      </c>
      <c r="B6" s="13">
        <f t="shared" ref="B6:B35" si="2">SUM(B5+1)</f>
        <v>40817</v>
      </c>
      <c r="C6" s="28"/>
      <c r="D6" s="59">
        <f t="shared" si="1"/>
        <v>0</v>
      </c>
      <c r="E6" s="64"/>
      <c r="F6" s="76"/>
      <c r="G6" s="77"/>
      <c r="H6" s="62"/>
      <c r="I6" s="62"/>
      <c r="J6" s="66"/>
      <c r="K6" s="56"/>
      <c r="L6" s="48"/>
      <c r="M6" s="32"/>
      <c r="N6" s="37"/>
    </row>
    <row r="7" spans="1:14" ht="19.149999999999999" customHeight="1" thickBot="1" x14ac:dyDescent="0.25">
      <c r="A7" s="12">
        <f t="shared" si="0"/>
        <v>40818</v>
      </c>
      <c r="B7" s="13">
        <f t="shared" si="2"/>
        <v>40818</v>
      </c>
      <c r="C7" s="28"/>
      <c r="D7" s="59">
        <f t="shared" si="1"/>
        <v>0</v>
      </c>
      <c r="E7" s="64"/>
      <c r="F7" s="76"/>
      <c r="G7" s="77"/>
      <c r="H7" s="62"/>
      <c r="I7" s="62"/>
      <c r="J7" s="66"/>
      <c r="K7" s="56"/>
      <c r="L7" s="48"/>
      <c r="M7" s="32"/>
      <c r="N7" s="37"/>
    </row>
    <row r="8" spans="1:14" ht="19.149999999999999" customHeight="1" thickTop="1" thickBot="1" x14ac:dyDescent="0.35">
      <c r="A8" s="12">
        <f t="shared" si="0"/>
        <v>40819</v>
      </c>
      <c r="B8" s="13">
        <f t="shared" si="2"/>
        <v>40819</v>
      </c>
      <c r="C8" s="28"/>
      <c r="D8" s="59">
        <f t="shared" ref="D8:D13" si="3">SUM(F8-E8-G8)+(I8-H8-J8)</f>
        <v>0</v>
      </c>
      <c r="E8" s="63"/>
      <c r="F8" s="62"/>
      <c r="G8" s="62"/>
      <c r="H8" s="62"/>
      <c r="I8" s="62"/>
      <c r="J8" s="66"/>
      <c r="K8" s="51">
        <f>SUM(D5:D8)+D3</f>
        <v>0</v>
      </c>
      <c r="L8" s="91" t="str">
        <f>IF(K8&gt;0,(K8-$A$3),"")</f>
        <v/>
      </c>
      <c r="M8" s="42" t="s">
        <v>50</v>
      </c>
      <c r="N8" s="37"/>
    </row>
    <row r="9" spans="1:14" ht="19.149999999999999" customHeight="1" thickTop="1" x14ac:dyDescent="0.2">
      <c r="A9" s="12">
        <f t="shared" si="0"/>
        <v>40820</v>
      </c>
      <c r="B9" s="13">
        <f t="shared" si="2"/>
        <v>40820</v>
      </c>
      <c r="C9" s="28"/>
      <c r="D9" s="59">
        <f t="shared" si="3"/>
        <v>0</v>
      </c>
      <c r="E9" s="64"/>
      <c r="F9" s="76"/>
      <c r="G9" s="77"/>
      <c r="H9" s="78"/>
      <c r="I9" s="79"/>
      <c r="J9" s="80"/>
      <c r="K9" s="47"/>
      <c r="L9" s="48"/>
      <c r="M9" s="32"/>
      <c r="N9" s="37"/>
    </row>
    <row r="10" spans="1:14" ht="19.149999999999999" customHeight="1" x14ac:dyDescent="0.2">
      <c r="A10" s="12">
        <f t="shared" si="0"/>
        <v>40821</v>
      </c>
      <c r="B10" s="13">
        <f t="shared" si="2"/>
        <v>40821</v>
      </c>
      <c r="C10" s="28"/>
      <c r="D10" s="59">
        <f t="shared" si="3"/>
        <v>0</v>
      </c>
      <c r="E10" s="64"/>
      <c r="F10" s="76"/>
      <c r="G10" s="77"/>
      <c r="H10" s="78"/>
      <c r="I10" s="79"/>
      <c r="J10" s="80"/>
      <c r="K10" s="47"/>
      <c r="L10" s="48"/>
      <c r="M10" s="32"/>
      <c r="N10" s="37"/>
    </row>
    <row r="11" spans="1:14" ht="19.149999999999999" customHeight="1" x14ac:dyDescent="0.2">
      <c r="A11" s="12">
        <f t="shared" si="0"/>
        <v>40822</v>
      </c>
      <c r="B11" s="13">
        <f t="shared" si="2"/>
        <v>40822</v>
      </c>
      <c r="C11" s="28"/>
      <c r="D11" s="59">
        <f t="shared" si="3"/>
        <v>0</v>
      </c>
      <c r="E11" s="64"/>
      <c r="F11" s="76"/>
      <c r="G11" s="77"/>
      <c r="H11" s="81"/>
      <c r="I11" s="82"/>
      <c r="J11" s="77"/>
      <c r="K11" s="47"/>
      <c r="L11" s="48"/>
      <c r="M11" s="32"/>
      <c r="N11" s="87" t="s">
        <v>52</v>
      </c>
    </row>
    <row r="12" spans="1:14" ht="19.149999999999999" customHeight="1" x14ac:dyDescent="0.2">
      <c r="A12" s="12">
        <f t="shared" si="0"/>
        <v>40823</v>
      </c>
      <c r="B12" s="13">
        <f t="shared" si="2"/>
        <v>40823</v>
      </c>
      <c r="C12" s="28"/>
      <c r="D12" s="59">
        <f t="shared" si="3"/>
        <v>0</v>
      </c>
      <c r="E12" s="64"/>
      <c r="F12" s="76"/>
      <c r="G12" s="77"/>
      <c r="H12" s="81"/>
      <c r="I12" s="82"/>
      <c r="J12" s="77"/>
      <c r="K12" s="47"/>
      <c r="L12" s="48"/>
      <c r="M12" s="32"/>
      <c r="N12" s="88" t="s">
        <v>53</v>
      </c>
    </row>
    <row r="13" spans="1:14" ht="19.149999999999999" customHeight="1" thickBot="1" x14ac:dyDescent="0.25">
      <c r="A13" s="12">
        <f t="shared" si="0"/>
        <v>40824</v>
      </c>
      <c r="B13" s="13">
        <f t="shared" si="2"/>
        <v>40824</v>
      </c>
      <c r="C13" s="28"/>
      <c r="D13" s="59">
        <f t="shared" si="3"/>
        <v>0</v>
      </c>
      <c r="E13" s="65"/>
      <c r="F13" s="77"/>
      <c r="G13" s="77"/>
      <c r="H13" s="83"/>
      <c r="I13" s="84"/>
      <c r="J13" s="77"/>
      <c r="K13" s="49"/>
      <c r="L13" s="50"/>
      <c r="M13" s="32"/>
      <c r="N13" s="37"/>
    </row>
    <row r="14" spans="1:14" ht="19.149999999999999" customHeight="1" thickTop="1" thickBot="1" x14ac:dyDescent="0.35">
      <c r="A14" s="12">
        <f t="shared" si="0"/>
        <v>40825</v>
      </c>
      <c r="B14" s="13">
        <f t="shared" si="2"/>
        <v>40825</v>
      </c>
      <c r="C14" s="28"/>
      <c r="D14" s="59">
        <f>SUM(F14-E14-G14)+(I14-H14-J14)</f>
        <v>0</v>
      </c>
      <c r="E14" s="65"/>
      <c r="F14" s="77"/>
      <c r="G14" s="77"/>
      <c r="H14" s="85"/>
      <c r="I14" s="66"/>
      <c r="J14" s="86"/>
      <c r="K14" s="51">
        <f>SUM(D9:D15)</f>
        <v>0</v>
      </c>
      <c r="L14" s="91" t="str">
        <f>IF(K14&gt;0,(K14-$A$3),"")</f>
        <v/>
      </c>
      <c r="M14" s="42" t="s">
        <v>50</v>
      </c>
      <c r="N14" s="37"/>
    </row>
    <row r="15" spans="1:14" ht="19.149999999999999" customHeight="1" thickTop="1" x14ac:dyDescent="0.2">
      <c r="A15" s="12">
        <f t="shared" si="0"/>
        <v>40826</v>
      </c>
      <c r="B15" s="13">
        <f t="shared" si="2"/>
        <v>40826</v>
      </c>
      <c r="C15" s="28"/>
      <c r="D15" s="59">
        <f>SUM(F15-E15-G15)+(I15-H15-J15)</f>
        <v>0</v>
      </c>
      <c r="E15" s="62"/>
      <c r="F15" s="62"/>
      <c r="G15" s="62"/>
      <c r="H15" s="66"/>
      <c r="I15" s="66"/>
      <c r="J15" s="86"/>
      <c r="K15" s="52"/>
      <c r="L15" s="53"/>
      <c r="M15" s="32"/>
      <c r="N15" s="37"/>
    </row>
    <row r="16" spans="1:14" ht="19.149999999999999" customHeight="1" x14ac:dyDescent="0.2">
      <c r="A16" s="12">
        <f t="shared" si="0"/>
        <v>40827</v>
      </c>
      <c r="B16" s="13">
        <f t="shared" si="2"/>
        <v>40827</v>
      </c>
      <c r="C16" s="28"/>
      <c r="D16" s="59">
        <f t="shared" ref="D16:D20" si="4">SUM(F16-E16-G16)+(I16-H16-J16)</f>
        <v>0</v>
      </c>
      <c r="E16" s="64"/>
      <c r="F16" s="76"/>
      <c r="G16" s="77"/>
      <c r="H16" s="78"/>
      <c r="I16" s="79"/>
      <c r="J16" s="80"/>
      <c r="K16" s="54"/>
      <c r="L16" s="55"/>
      <c r="M16" s="32"/>
      <c r="N16" s="37"/>
    </row>
    <row r="17" spans="1:14" ht="19.149999999999999" customHeight="1" x14ac:dyDescent="0.2">
      <c r="A17" s="12">
        <f t="shared" si="0"/>
        <v>40828</v>
      </c>
      <c r="B17" s="13">
        <f t="shared" si="2"/>
        <v>40828</v>
      </c>
      <c r="C17" s="28"/>
      <c r="D17" s="59">
        <f t="shared" si="4"/>
        <v>0</v>
      </c>
      <c r="E17" s="64"/>
      <c r="F17" s="76"/>
      <c r="G17" s="77"/>
      <c r="H17" s="78"/>
      <c r="I17" s="79"/>
      <c r="J17" s="80"/>
      <c r="K17" s="56"/>
      <c r="L17" s="48"/>
      <c r="M17" s="32"/>
      <c r="N17" s="37"/>
    </row>
    <row r="18" spans="1:14" ht="19.149999999999999" customHeight="1" x14ac:dyDescent="0.2">
      <c r="A18" s="12">
        <f t="shared" si="0"/>
        <v>40829</v>
      </c>
      <c r="B18" s="13">
        <f t="shared" si="2"/>
        <v>40829</v>
      </c>
      <c r="C18" s="28"/>
      <c r="D18" s="59">
        <f t="shared" si="4"/>
        <v>0</v>
      </c>
      <c r="E18" s="64"/>
      <c r="F18" s="76"/>
      <c r="G18" s="77"/>
      <c r="H18" s="81"/>
      <c r="I18" s="82"/>
      <c r="J18" s="77"/>
      <c r="K18" s="56"/>
      <c r="L18" s="48"/>
      <c r="M18" s="32"/>
      <c r="N18" s="37"/>
    </row>
    <row r="19" spans="1:14" ht="19.149999999999999" customHeight="1" x14ac:dyDescent="0.2">
      <c r="A19" s="12">
        <f t="shared" si="0"/>
        <v>40830</v>
      </c>
      <c r="B19" s="13">
        <f t="shared" si="2"/>
        <v>40830</v>
      </c>
      <c r="C19" s="28"/>
      <c r="D19" s="59">
        <f t="shared" si="4"/>
        <v>0</v>
      </c>
      <c r="E19" s="64"/>
      <c r="F19" s="76"/>
      <c r="G19" s="77"/>
      <c r="H19" s="81"/>
      <c r="I19" s="82"/>
      <c r="J19" s="77"/>
      <c r="K19" s="56"/>
      <c r="L19" s="48"/>
      <c r="M19" s="32"/>
      <c r="N19" s="37"/>
    </row>
    <row r="20" spans="1:14" ht="19.149999999999999" customHeight="1" thickBot="1" x14ac:dyDescent="0.25">
      <c r="A20" s="12">
        <f t="shared" si="0"/>
        <v>40831</v>
      </c>
      <c r="B20" s="13">
        <f t="shared" si="2"/>
        <v>40831</v>
      </c>
      <c r="C20" s="28"/>
      <c r="D20" s="59">
        <f t="shared" si="4"/>
        <v>0</v>
      </c>
      <c r="E20" s="66"/>
      <c r="F20" s="62"/>
      <c r="G20" s="66"/>
      <c r="H20" s="66"/>
      <c r="I20" s="66"/>
      <c r="J20" s="66"/>
      <c r="K20" s="56"/>
      <c r="L20" s="48"/>
      <c r="M20" s="32"/>
      <c r="N20" s="37"/>
    </row>
    <row r="21" spans="1:14" ht="19.149999999999999" customHeight="1" thickTop="1" thickBot="1" x14ac:dyDescent="0.35">
      <c r="A21" s="12">
        <f t="shared" si="0"/>
        <v>40832</v>
      </c>
      <c r="B21" s="13">
        <f t="shared" si="2"/>
        <v>40832</v>
      </c>
      <c r="C21" s="28"/>
      <c r="D21" s="59">
        <f>SUM(F21-E21-G21)+(I21-H21-J21)</f>
        <v>0</v>
      </c>
      <c r="E21" s="66"/>
      <c r="F21" s="62"/>
      <c r="G21" s="66"/>
      <c r="H21" s="66"/>
      <c r="I21" s="66"/>
      <c r="J21" s="66"/>
      <c r="K21" s="51">
        <f>SUM(D16:D22)</f>
        <v>0</v>
      </c>
      <c r="L21" s="91" t="str">
        <f>IF(K21&gt;0,(K21-$A$3),"")</f>
        <v/>
      </c>
      <c r="M21" s="42" t="s">
        <v>50</v>
      </c>
      <c r="N21" s="37"/>
    </row>
    <row r="22" spans="1:14" ht="19.149999999999999" customHeight="1" thickTop="1" x14ac:dyDescent="0.2">
      <c r="A22" s="12">
        <f t="shared" si="0"/>
        <v>40833</v>
      </c>
      <c r="B22" s="13">
        <f t="shared" si="2"/>
        <v>40833</v>
      </c>
      <c r="C22" s="28"/>
      <c r="D22" s="59">
        <f t="shared" ref="D22:D35" si="5">SUM(F22-E22-G22)+(I22-H22-J22)</f>
        <v>0</v>
      </c>
      <c r="E22" s="66"/>
      <c r="F22" s="62"/>
      <c r="G22" s="66"/>
      <c r="H22" s="66"/>
      <c r="I22" s="66"/>
      <c r="J22" s="66"/>
      <c r="K22" s="56"/>
      <c r="L22" s="48"/>
      <c r="M22" s="32"/>
      <c r="N22" s="37"/>
    </row>
    <row r="23" spans="1:14" ht="19.149999999999999" customHeight="1" x14ac:dyDescent="0.2">
      <c r="A23" s="12">
        <f t="shared" si="0"/>
        <v>40834</v>
      </c>
      <c r="B23" s="13">
        <f t="shared" si="2"/>
        <v>40834</v>
      </c>
      <c r="C23" s="28"/>
      <c r="D23" s="59">
        <f t="shared" si="5"/>
        <v>0</v>
      </c>
      <c r="E23" s="64"/>
      <c r="F23" s="76"/>
      <c r="G23" s="77"/>
      <c r="H23" s="78"/>
      <c r="I23" s="79"/>
      <c r="J23" s="80"/>
      <c r="K23" s="56"/>
      <c r="L23" s="48"/>
      <c r="M23" s="32"/>
      <c r="N23" s="37"/>
    </row>
    <row r="24" spans="1:14" ht="19.149999999999999" customHeight="1" x14ac:dyDescent="0.2">
      <c r="A24" s="12">
        <f t="shared" si="0"/>
        <v>40835</v>
      </c>
      <c r="B24" s="13">
        <f t="shared" si="2"/>
        <v>40835</v>
      </c>
      <c r="C24" s="28"/>
      <c r="D24" s="59">
        <f t="shared" si="5"/>
        <v>0</v>
      </c>
      <c r="E24" s="64"/>
      <c r="F24" s="76"/>
      <c r="G24" s="77"/>
      <c r="H24" s="78"/>
      <c r="I24" s="79"/>
      <c r="J24" s="80"/>
      <c r="K24" s="56"/>
      <c r="L24" s="48"/>
      <c r="M24" s="32"/>
      <c r="N24" s="37"/>
    </row>
    <row r="25" spans="1:14" ht="19.149999999999999" customHeight="1" x14ac:dyDescent="0.2">
      <c r="A25" s="12">
        <f t="shared" si="0"/>
        <v>40836</v>
      </c>
      <c r="B25" s="13">
        <f t="shared" si="2"/>
        <v>40836</v>
      </c>
      <c r="C25" s="28"/>
      <c r="D25" s="59">
        <f t="shared" si="5"/>
        <v>0</v>
      </c>
      <c r="E25" s="64"/>
      <c r="F25" s="76"/>
      <c r="G25" s="77"/>
      <c r="H25" s="81"/>
      <c r="I25" s="82"/>
      <c r="J25" s="77"/>
      <c r="K25" s="56"/>
      <c r="L25" s="48"/>
      <c r="M25" s="32"/>
      <c r="N25" s="37"/>
    </row>
    <row r="26" spans="1:14" ht="19.149999999999999" customHeight="1" x14ac:dyDescent="0.2">
      <c r="A26" s="12">
        <f t="shared" si="0"/>
        <v>40837</v>
      </c>
      <c r="B26" s="13">
        <f t="shared" si="2"/>
        <v>40837</v>
      </c>
      <c r="C26" s="28"/>
      <c r="D26" s="59">
        <f t="shared" si="5"/>
        <v>0</v>
      </c>
      <c r="E26" s="64"/>
      <c r="F26" s="76"/>
      <c r="G26" s="77"/>
      <c r="H26" s="81"/>
      <c r="I26" s="82"/>
      <c r="J26" s="77"/>
      <c r="K26" s="56"/>
      <c r="L26" s="48"/>
      <c r="M26" s="32"/>
      <c r="N26" s="37"/>
    </row>
    <row r="27" spans="1:14" ht="19.149999999999999" customHeight="1" thickBot="1" x14ac:dyDescent="0.25">
      <c r="A27" s="12">
        <f t="shared" si="0"/>
        <v>40838</v>
      </c>
      <c r="B27" s="13">
        <f t="shared" si="2"/>
        <v>40838</v>
      </c>
      <c r="C27" s="28"/>
      <c r="D27" s="59">
        <f t="shared" si="5"/>
        <v>0</v>
      </c>
      <c r="E27" s="66"/>
      <c r="F27" s="66"/>
      <c r="G27" s="66"/>
      <c r="H27" s="66"/>
      <c r="I27" s="66"/>
      <c r="J27" s="66"/>
      <c r="K27" s="56"/>
      <c r="L27" s="48"/>
      <c r="M27" s="32"/>
      <c r="N27" s="37"/>
    </row>
    <row r="28" spans="1:14" ht="19.149999999999999" customHeight="1" thickTop="1" thickBot="1" x14ac:dyDescent="0.35">
      <c r="A28" s="12">
        <f t="shared" si="0"/>
        <v>40839</v>
      </c>
      <c r="B28" s="13">
        <f t="shared" si="2"/>
        <v>40839</v>
      </c>
      <c r="C28" s="28"/>
      <c r="D28" s="59">
        <f t="shared" si="5"/>
        <v>0</v>
      </c>
      <c r="E28" s="67"/>
      <c r="F28" s="67"/>
      <c r="G28" s="67"/>
      <c r="H28" s="67"/>
      <c r="I28" s="67"/>
      <c r="J28" s="62"/>
      <c r="K28" s="51">
        <f>SUM(D23:D29)</f>
        <v>0</v>
      </c>
      <c r="L28" s="91" t="str">
        <f>IF(K28&gt;0,(K28-$A$3),"")</f>
        <v/>
      </c>
      <c r="M28" s="42" t="s">
        <v>50</v>
      </c>
      <c r="N28" s="38"/>
    </row>
    <row r="29" spans="1:14" ht="19.149999999999999" customHeight="1" thickTop="1" x14ac:dyDescent="0.2">
      <c r="A29" s="12">
        <f t="shared" si="0"/>
        <v>40840</v>
      </c>
      <c r="B29" s="13">
        <f t="shared" si="2"/>
        <v>40840</v>
      </c>
      <c r="C29" s="28"/>
      <c r="D29" s="59">
        <f t="shared" si="5"/>
        <v>0</v>
      </c>
      <c r="E29" s="67"/>
      <c r="F29" s="67"/>
      <c r="G29" s="67"/>
      <c r="H29" s="67"/>
      <c r="I29" s="67"/>
      <c r="J29" s="62"/>
      <c r="K29" s="57"/>
      <c r="L29" s="58"/>
      <c r="M29" s="43"/>
      <c r="N29" s="38"/>
    </row>
    <row r="30" spans="1:14" ht="19.149999999999999" customHeight="1" x14ac:dyDescent="0.2">
      <c r="A30" s="12">
        <f t="shared" si="0"/>
        <v>40841</v>
      </c>
      <c r="B30" s="13">
        <f t="shared" si="2"/>
        <v>40841</v>
      </c>
      <c r="C30" s="28"/>
      <c r="D30" s="59">
        <f t="shared" si="5"/>
        <v>0</v>
      </c>
      <c r="E30" s="64"/>
      <c r="F30" s="76"/>
      <c r="G30" s="77"/>
      <c r="H30" s="78"/>
      <c r="I30" s="79"/>
      <c r="J30" s="80"/>
      <c r="K30" s="57"/>
      <c r="L30" s="58"/>
      <c r="M30" s="43"/>
      <c r="N30" s="38"/>
    </row>
    <row r="31" spans="1:14" ht="19.149999999999999" customHeight="1" x14ac:dyDescent="0.2">
      <c r="A31" s="12">
        <f t="shared" si="0"/>
        <v>40842</v>
      </c>
      <c r="B31" s="13">
        <f t="shared" si="2"/>
        <v>40842</v>
      </c>
      <c r="C31" s="28"/>
      <c r="D31" s="59">
        <f t="shared" si="5"/>
        <v>0</v>
      </c>
      <c r="E31" s="64"/>
      <c r="F31" s="76"/>
      <c r="G31" s="77"/>
      <c r="H31" s="78"/>
      <c r="I31" s="79"/>
      <c r="J31" s="80"/>
      <c r="K31" s="57"/>
      <c r="L31" s="58"/>
      <c r="M31" s="43"/>
      <c r="N31" s="38"/>
    </row>
    <row r="32" spans="1:14" ht="19.149999999999999" customHeight="1" x14ac:dyDescent="0.2">
      <c r="A32" s="12">
        <f t="shared" si="0"/>
        <v>40843</v>
      </c>
      <c r="B32" s="13">
        <f t="shared" si="2"/>
        <v>40843</v>
      </c>
      <c r="C32" s="28"/>
      <c r="D32" s="59">
        <f t="shared" si="5"/>
        <v>0</v>
      </c>
      <c r="E32" s="64"/>
      <c r="F32" s="76"/>
      <c r="G32" s="77"/>
      <c r="H32" s="81"/>
      <c r="I32" s="82"/>
      <c r="J32" s="77"/>
      <c r="K32" s="57"/>
      <c r="L32" s="58"/>
      <c r="M32" s="43"/>
      <c r="N32" s="38"/>
    </row>
    <row r="33" spans="1:14" ht="19.149999999999999" customHeight="1" x14ac:dyDescent="0.2">
      <c r="A33" s="12">
        <f t="shared" si="0"/>
        <v>40844</v>
      </c>
      <c r="B33" s="13">
        <f t="shared" si="2"/>
        <v>40844</v>
      </c>
      <c r="C33" s="28"/>
      <c r="D33" s="59">
        <f t="shared" si="5"/>
        <v>0</v>
      </c>
      <c r="E33" s="64"/>
      <c r="F33" s="76"/>
      <c r="G33" s="77"/>
      <c r="H33" s="81"/>
      <c r="I33" s="82"/>
      <c r="J33" s="77"/>
      <c r="K33" s="57"/>
      <c r="L33" s="58"/>
      <c r="M33" s="43"/>
      <c r="N33" s="38"/>
    </row>
    <row r="34" spans="1:14" ht="19.149999999999999" customHeight="1" thickBot="1" x14ac:dyDescent="0.25">
      <c r="A34" s="12">
        <f t="shared" si="0"/>
        <v>40845</v>
      </c>
      <c r="B34" s="13">
        <f t="shared" si="2"/>
        <v>40845</v>
      </c>
      <c r="C34" s="28"/>
      <c r="D34" s="59">
        <f t="shared" si="5"/>
        <v>0</v>
      </c>
      <c r="E34" s="62"/>
      <c r="F34" s="62"/>
      <c r="G34" s="62"/>
      <c r="H34" s="62"/>
      <c r="I34" s="62"/>
      <c r="J34" s="62"/>
      <c r="K34" s="57"/>
      <c r="L34" s="58"/>
      <c r="M34" s="43"/>
      <c r="N34" s="38"/>
    </row>
    <row r="35" spans="1:14" ht="19.149999999999999" customHeight="1" thickTop="1" thickBot="1" x14ac:dyDescent="0.35">
      <c r="A35" s="12">
        <f t="shared" si="0"/>
        <v>40846</v>
      </c>
      <c r="B35" s="13">
        <f t="shared" si="2"/>
        <v>40846</v>
      </c>
      <c r="C35" s="14"/>
      <c r="D35" s="59">
        <f t="shared" si="5"/>
        <v>0</v>
      </c>
      <c r="E35" s="62"/>
      <c r="F35" s="62"/>
      <c r="G35" s="62"/>
      <c r="H35" s="62"/>
      <c r="I35" s="62"/>
      <c r="J35" s="62"/>
      <c r="K35" s="57"/>
      <c r="L35" s="91"/>
      <c r="M35" s="42"/>
      <c r="N35" s="38"/>
    </row>
    <row r="36" spans="1:14" ht="20.25" thickTop="1" thickBot="1" x14ac:dyDescent="0.35">
      <c r="A36" s="9"/>
      <c r="B36" s="10"/>
      <c r="C36" s="10"/>
      <c r="D36" s="59">
        <f t="shared" ref="D36" si="6">SUM(F36-E36-G36)+(I36-H36-J36)</f>
        <v>0</v>
      </c>
      <c r="E36" s="62"/>
      <c r="F36" s="62"/>
      <c r="G36" s="62"/>
      <c r="H36" s="62"/>
      <c r="I36" s="62"/>
      <c r="J36" s="62"/>
      <c r="K36" s="51">
        <f>SUM(D30:D35)</f>
        <v>0</v>
      </c>
      <c r="L36" s="91" t="str">
        <f>IF(K36&gt;0,(K36-$A$3),"")</f>
        <v/>
      </c>
      <c r="M36" s="42" t="s">
        <v>50</v>
      </c>
      <c r="N36" s="38"/>
    </row>
    <row r="37" spans="1:14" ht="15" thickTop="1" x14ac:dyDescent="0.2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</row>
    <row r="38" spans="1:14" x14ac:dyDescent="0.2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</row>
    <row r="39" spans="1:14" x14ac:dyDescent="0.2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</row>
    <row r="40" spans="1:14" x14ac:dyDescent="0.2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</row>
    <row r="41" spans="1:14" x14ac:dyDescent="0.2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</row>
    <row r="42" spans="1:14" x14ac:dyDescent="0.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</row>
    <row r="43" spans="1:14" x14ac:dyDescent="0.2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</row>
    <row r="44" spans="1:14" x14ac:dyDescent="0.2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</row>
    <row r="45" spans="1:14" x14ac:dyDescent="0.2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</row>
    <row r="46" spans="1:14" x14ac:dyDescent="0.2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</row>
    <row r="47" spans="1:14" x14ac:dyDescent="0.2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</row>
    <row r="48" spans="1:14" x14ac:dyDescent="0.2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</row>
    <row r="49" spans="1:14" x14ac:dyDescent="0.2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</row>
    <row r="50" spans="1:14" x14ac:dyDescent="0.2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</row>
    <row r="51" spans="1:14" x14ac:dyDescent="0.2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</row>
    <row r="52" spans="1:14" x14ac:dyDescent="0.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</row>
    <row r="53" spans="1:14" x14ac:dyDescent="0.2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</row>
    <row r="54" spans="1:14" x14ac:dyDescent="0.2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</row>
    <row r="55" spans="1:14" x14ac:dyDescent="0.2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</row>
  </sheetData>
  <mergeCells count="5">
    <mergeCell ref="D2:E2"/>
    <mergeCell ref="G2:H2"/>
    <mergeCell ref="A2:B2"/>
    <mergeCell ref="E3:G3"/>
    <mergeCell ref="H3:J3"/>
  </mergeCells>
  <phoneticPr fontId="0" type="noConversion"/>
  <conditionalFormatting sqref="A5:B35">
    <cfRule type="expression" dxfId="103" priority="49" stopIfTrue="1">
      <formula>COUNTIF(Férié,$B5)&gt;0</formula>
    </cfRule>
    <cfRule type="expression" dxfId="102" priority="50" stopIfTrue="1">
      <formula>WEEKDAY($B5,2)&gt;5</formula>
    </cfRule>
  </conditionalFormatting>
  <conditionalFormatting sqref="C5:C35">
    <cfRule type="expression" dxfId="101" priority="51" stopIfTrue="1">
      <formula>COUNTIF(Férié,$B5)&gt;0</formula>
    </cfRule>
  </conditionalFormatting>
  <conditionalFormatting sqref="D36">
    <cfRule type="cellIs" dxfId="100" priority="44" stopIfTrue="1" operator="equal">
      <formula>0</formula>
    </cfRule>
  </conditionalFormatting>
  <conditionalFormatting sqref="D36">
    <cfRule type="cellIs" dxfId="99" priority="43" stopIfTrue="1" operator="equal">
      <formula>0</formula>
    </cfRule>
  </conditionalFormatting>
  <conditionalFormatting sqref="L36">
    <cfRule type="containsErrors" dxfId="98" priority="34">
      <formula>ISERROR(L36)</formula>
    </cfRule>
    <cfRule type="cellIs" dxfId="97" priority="35" operator="greaterThan">
      <formula>0</formula>
    </cfRule>
    <cfRule type="cellIs" dxfId="96" priority="36" operator="lessThan">
      <formula>0</formula>
    </cfRule>
  </conditionalFormatting>
  <conditionalFormatting sqref="K36">
    <cfRule type="cellIs" dxfId="95" priority="33" operator="equal">
      <formula>0</formula>
    </cfRule>
  </conditionalFormatting>
  <conditionalFormatting sqref="D3">
    <cfRule type="cellIs" dxfId="94" priority="32" stopIfTrue="1" operator="equal">
      <formula>0</formula>
    </cfRule>
  </conditionalFormatting>
  <conditionalFormatting sqref="K3">
    <cfRule type="cellIs" dxfId="93" priority="31" operator="equal">
      <formula>0</formula>
    </cfRule>
  </conditionalFormatting>
  <conditionalFormatting sqref="E28:I29">
    <cfRule type="expression" dxfId="92" priority="30" stopIfTrue="1">
      <formula>"$H$7&gt;"""""</formula>
    </cfRule>
  </conditionalFormatting>
  <conditionalFormatting sqref="D4:D35">
    <cfRule type="cellIs" dxfId="91" priority="26" stopIfTrue="1" operator="equal">
      <formula>0</formula>
    </cfRule>
  </conditionalFormatting>
  <conditionalFormatting sqref="D8:D35">
    <cfRule type="cellIs" dxfId="90" priority="25" stopIfTrue="1" operator="equal">
      <formula>0</formula>
    </cfRule>
  </conditionalFormatting>
  <conditionalFormatting sqref="L21">
    <cfRule type="containsErrors" dxfId="89" priority="22">
      <formula>ISERROR(L21)</formula>
    </cfRule>
    <cfRule type="cellIs" dxfId="88" priority="23" operator="greaterThan">
      <formula>0</formula>
    </cfRule>
    <cfRule type="cellIs" dxfId="87" priority="24" operator="lessThan">
      <formula>0</formula>
    </cfRule>
  </conditionalFormatting>
  <conditionalFormatting sqref="L28">
    <cfRule type="containsErrors" dxfId="86" priority="19">
      <formula>ISERROR(L28)</formula>
    </cfRule>
    <cfRule type="cellIs" dxfId="85" priority="20" operator="greaterThan">
      <formula>0</formula>
    </cfRule>
    <cfRule type="cellIs" dxfId="84" priority="21" operator="lessThan">
      <formula>0</formula>
    </cfRule>
  </conditionalFormatting>
  <conditionalFormatting sqref="L35">
    <cfRule type="containsErrors" dxfId="83" priority="16">
      <formula>ISERROR(L35)</formula>
    </cfRule>
    <cfRule type="cellIs" dxfId="82" priority="17" operator="greaterThan">
      <formula>0</formula>
    </cfRule>
    <cfRule type="cellIs" dxfId="81" priority="18" operator="lessThan">
      <formula>0</formula>
    </cfRule>
  </conditionalFormatting>
  <conditionalFormatting sqref="K4:K7 K9:K35">
    <cfRule type="cellIs" dxfId="80" priority="15" operator="equal">
      <formula>0</formula>
    </cfRule>
  </conditionalFormatting>
  <conditionalFormatting sqref="D5:D7">
    <cfRule type="cellIs" dxfId="79" priority="14" stopIfTrue="1" operator="equal">
      <formula>0</formula>
    </cfRule>
  </conditionalFormatting>
  <conditionalFormatting sqref="K8">
    <cfRule type="cellIs" dxfId="78" priority="10" operator="equal">
      <formula>0</formula>
    </cfRule>
  </conditionalFormatting>
  <conditionalFormatting sqref="L8">
    <cfRule type="containsErrors" dxfId="77" priority="7">
      <formula>ISERROR(L8)</formula>
    </cfRule>
    <cfRule type="cellIs" dxfId="76" priority="8" operator="greaterThan">
      <formula>0</formula>
    </cfRule>
    <cfRule type="cellIs" dxfId="75" priority="9" operator="lessThan">
      <formula>0</formula>
    </cfRule>
  </conditionalFormatting>
  <conditionalFormatting sqref="L14">
    <cfRule type="containsErrors" dxfId="74" priority="1">
      <formula>ISERROR(L14)</formula>
    </cfRule>
    <cfRule type="cellIs" dxfId="73" priority="2" operator="greaterThan">
      <formula>0</formula>
    </cfRule>
    <cfRule type="cellIs" dxfId="72" priority="3" operator="lessThan">
      <formula>0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'A Voir'!$I$3:$I$8</xm:f>
          </x14:formula1>
          <xm:sqref>D36:J36 E3:J35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N54"/>
  <sheetViews>
    <sheetView showGridLines="0" topLeftCell="A2" workbookViewId="0">
      <selection activeCell="L12" sqref="L12"/>
    </sheetView>
  </sheetViews>
  <sheetFormatPr baseColWidth="10" defaultRowHeight="14.25" x14ac:dyDescent="0.2"/>
  <cols>
    <col min="1" max="1" width="10.25" style="2" bestFit="1" customWidth="1"/>
    <col min="2" max="2" width="5.375" style="2" customWidth="1"/>
    <col min="3" max="3" width="5.75" style="2" customWidth="1"/>
    <col min="4" max="14" width="14.125" style="2" customWidth="1"/>
  </cols>
  <sheetData>
    <row r="1" spans="1:14" ht="15" hidden="1" thickBot="1" x14ac:dyDescent="0.25">
      <c r="A1" s="3"/>
      <c r="B1" s="4"/>
      <c r="C1" s="4"/>
      <c r="D1" s="5"/>
      <c r="E1" s="20"/>
      <c r="F1" s="5"/>
      <c r="G1" s="3"/>
      <c r="H1" s="3"/>
      <c r="I1" s="3"/>
      <c r="J1" s="3"/>
      <c r="K1" s="3"/>
      <c r="L1" s="3"/>
      <c r="M1" s="3"/>
      <c r="N1" s="3"/>
    </row>
    <row r="2" spans="1:14" ht="27" customHeight="1" thickBot="1" x14ac:dyDescent="0.25">
      <c r="A2" s="127"/>
      <c r="B2" s="128"/>
      <c r="C2" s="11"/>
      <c r="D2" s="123">
        <f>DATE(Année,11,1)</f>
        <v>40847</v>
      </c>
      <c r="E2" s="124"/>
      <c r="F2" s="30" t="s">
        <v>39</v>
      </c>
      <c r="G2" s="125">
        <f ca="1">TODAY()</f>
        <v>40683</v>
      </c>
      <c r="H2" s="126"/>
      <c r="I2" s="73" t="s">
        <v>42</v>
      </c>
      <c r="J2" s="3"/>
      <c r="K2" s="3"/>
      <c r="L2" s="3"/>
      <c r="M2" s="3"/>
      <c r="N2" s="3"/>
    </row>
    <row r="3" spans="1:14" ht="21.75" customHeight="1" x14ac:dyDescent="0.25">
      <c r="A3" s="92">
        <v>1.4583333333333333</v>
      </c>
      <c r="B3" s="6"/>
      <c r="C3" s="6"/>
      <c r="D3" s="109">
        <f>Oct!$K$36</f>
        <v>0</v>
      </c>
      <c r="E3" s="129" t="s">
        <v>43</v>
      </c>
      <c r="F3" s="130"/>
      <c r="G3" s="131"/>
      <c r="H3" s="132" t="s">
        <v>44</v>
      </c>
      <c r="I3" s="133"/>
      <c r="J3" s="134"/>
      <c r="K3" s="3"/>
      <c r="L3" s="3"/>
      <c r="M3" s="35"/>
      <c r="N3" s="3"/>
    </row>
    <row r="4" spans="1:14" ht="30.75" thickBot="1" x14ac:dyDescent="0.25">
      <c r="A4" s="7" t="s">
        <v>0</v>
      </c>
      <c r="B4" s="7" t="s">
        <v>1</v>
      </c>
      <c r="C4" s="7" t="s">
        <v>30</v>
      </c>
      <c r="D4" s="46" t="s">
        <v>51</v>
      </c>
      <c r="E4" s="61" t="s">
        <v>45</v>
      </c>
      <c r="F4" s="74" t="s">
        <v>46</v>
      </c>
      <c r="G4" s="74" t="s">
        <v>47</v>
      </c>
      <c r="H4" s="61" t="s">
        <v>45</v>
      </c>
      <c r="I4" s="74" t="s">
        <v>46</v>
      </c>
      <c r="J4" s="75" t="s">
        <v>47</v>
      </c>
      <c r="K4" s="8" t="s">
        <v>48</v>
      </c>
      <c r="L4" s="34" t="s">
        <v>49</v>
      </c>
      <c r="M4" s="41"/>
      <c r="N4" s="36"/>
    </row>
    <row r="5" spans="1:14" ht="19.149999999999999" customHeight="1" thickBot="1" x14ac:dyDescent="0.25">
      <c r="A5" s="12">
        <f t="shared" ref="A5:A34" si="0">B5</f>
        <v>40847</v>
      </c>
      <c r="B5" s="13">
        <f>Oct!B35+1</f>
        <v>40847</v>
      </c>
      <c r="C5" s="28" t="str">
        <f>VLOOKUP(B5,Trois,2,FALSE)</f>
        <v>Tous</v>
      </c>
      <c r="D5" s="1"/>
      <c r="E5" s="62"/>
      <c r="F5" s="62"/>
      <c r="G5" s="62"/>
      <c r="H5" s="62"/>
      <c r="I5" s="62"/>
      <c r="J5" s="66"/>
      <c r="K5" s="56"/>
      <c r="L5" s="48"/>
      <c r="M5" s="32"/>
      <c r="N5" s="37"/>
    </row>
    <row r="6" spans="1:14" ht="19.149999999999999" customHeight="1" thickTop="1" thickBot="1" x14ac:dyDescent="0.35">
      <c r="A6" s="12">
        <f t="shared" si="0"/>
        <v>40848</v>
      </c>
      <c r="B6" s="13">
        <f t="shared" ref="B6:B34" si="1">SUM(B5+1)</f>
        <v>40848</v>
      </c>
      <c r="C6" s="28"/>
      <c r="D6" s="59">
        <f t="shared" ref="D6:D7" si="2">SUM(F6-E6-G6)+(I6-H6-J6)</f>
        <v>0</v>
      </c>
      <c r="E6" s="64"/>
      <c r="F6" s="76"/>
      <c r="G6" s="77"/>
      <c r="H6" s="62"/>
      <c r="I6" s="62"/>
      <c r="J6" s="66"/>
      <c r="K6" s="51">
        <f>SUM(D5+D3)</f>
        <v>0</v>
      </c>
      <c r="L6" s="91" t="str">
        <f>IF(K6&gt;0,(K6-$A$3),"")</f>
        <v/>
      </c>
      <c r="M6" s="42" t="s">
        <v>50</v>
      </c>
      <c r="N6" s="37"/>
    </row>
    <row r="7" spans="1:14" ht="19.149999999999999" customHeight="1" thickTop="1" x14ac:dyDescent="0.2">
      <c r="A7" s="12">
        <f t="shared" si="0"/>
        <v>40849</v>
      </c>
      <c r="B7" s="13">
        <f t="shared" si="1"/>
        <v>40849</v>
      </c>
      <c r="C7" s="28"/>
      <c r="D7" s="59">
        <f t="shared" si="2"/>
        <v>0</v>
      </c>
      <c r="E7" s="64"/>
      <c r="F7" s="76"/>
      <c r="G7" s="77"/>
      <c r="H7" s="62"/>
      <c r="I7" s="62"/>
      <c r="J7" s="66"/>
      <c r="K7" s="56"/>
      <c r="L7" s="48"/>
      <c r="M7" s="32"/>
      <c r="N7" s="37"/>
    </row>
    <row r="8" spans="1:14" ht="19.149999999999999" customHeight="1" x14ac:dyDescent="0.2">
      <c r="A8" s="12">
        <f t="shared" si="0"/>
        <v>40850</v>
      </c>
      <c r="B8" s="13">
        <f t="shared" si="1"/>
        <v>40850</v>
      </c>
      <c r="C8" s="28"/>
      <c r="D8" s="59">
        <f>SUM(F8-E8-G8)+(I8-H8-J8)</f>
        <v>0</v>
      </c>
      <c r="E8" s="64"/>
      <c r="F8" s="76"/>
      <c r="G8" s="77"/>
      <c r="H8" s="62"/>
      <c r="I8" s="62"/>
      <c r="J8" s="66"/>
      <c r="K8" s="56"/>
      <c r="L8" s="48"/>
      <c r="M8" s="32"/>
      <c r="N8" s="37"/>
    </row>
    <row r="9" spans="1:14" ht="19.149999999999999" customHeight="1" x14ac:dyDescent="0.2">
      <c r="A9" s="12">
        <f t="shared" si="0"/>
        <v>40851</v>
      </c>
      <c r="B9" s="13">
        <f t="shared" si="1"/>
        <v>40851</v>
      </c>
      <c r="C9" s="28"/>
      <c r="D9" s="59">
        <f t="shared" ref="D9:D13" si="3">SUM(F9-E9-G9)+(I9-H9-J9)</f>
        <v>0</v>
      </c>
      <c r="E9" s="64"/>
      <c r="F9" s="76"/>
      <c r="G9" s="77"/>
      <c r="H9" s="78"/>
      <c r="I9" s="79"/>
      <c r="J9" s="80"/>
      <c r="K9" s="47"/>
      <c r="L9" s="48"/>
      <c r="M9" s="32"/>
      <c r="N9" s="37"/>
    </row>
    <row r="10" spans="1:14" ht="19.149999999999999" customHeight="1" x14ac:dyDescent="0.2">
      <c r="A10" s="12">
        <f t="shared" si="0"/>
        <v>40852</v>
      </c>
      <c r="B10" s="13">
        <f t="shared" si="1"/>
        <v>40852</v>
      </c>
      <c r="C10" s="28"/>
      <c r="D10" s="59">
        <f t="shared" si="3"/>
        <v>0</v>
      </c>
      <c r="E10" s="64"/>
      <c r="F10" s="76"/>
      <c r="G10" s="77"/>
      <c r="H10" s="78"/>
      <c r="I10" s="79"/>
      <c r="J10" s="80"/>
      <c r="K10" s="47"/>
      <c r="L10" s="48"/>
      <c r="M10" s="32"/>
      <c r="N10" s="37"/>
    </row>
    <row r="11" spans="1:14" ht="19.149999999999999" customHeight="1" thickBot="1" x14ac:dyDescent="0.25">
      <c r="A11" s="12">
        <f t="shared" si="0"/>
        <v>40853</v>
      </c>
      <c r="B11" s="13">
        <f t="shared" si="1"/>
        <v>40853</v>
      </c>
      <c r="C11" s="28"/>
      <c r="D11" s="59">
        <f t="shared" si="3"/>
        <v>0</v>
      </c>
      <c r="E11" s="64"/>
      <c r="F11" s="76"/>
      <c r="G11" s="77"/>
      <c r="H11" s="81"/>
      <c r="I11" s="82"/>
      <c r="J11" s="77"/>
      <c r="K11" s="47"/>
      <c r="L11" s="48"/>
      <c r="M11" s="32"/>
      <c r="N11" s="87" t="s">
        <v>52</v>
      </c>
    </row>
    <row r="12" spans="1:14" ht="19.149999999999999" customHeight="1" thickTop="1" thickBot="1" x14ac:dyDescent="0.35">
      <c r="A12" s="12">
        <f t="shared" si="0"/>
        <v>40854</v>
      </c>
      <c r="B12" s="13">
        <f t="shared" si="1"/>
        <v>40854</v>
      </c>
      <c r="C12" s="28"/>
      <c r="D12" s="59">
        <f t="shared" si="3"/>
        <v>0</v>
      </c>
      <c r="E12" s="64"/>
      <c r="F12" s="76"/>
      <c r="G12" s="77"/>
      <c r="H12" s="81"/>
      <c r="I12" s="82"/>
      <c r="J12" s="77"/>
      <c r="K12" s="51">
        <f>SUM(D6:D12)</f>
        <v>0</v>
      </c>
      <c r="L12" s="91" t="str">
        <f>IF(K12&gt;0,(K12-$A$3),"")</f>
        <v/>
      </c>
      <c r="M12" s="42" t="s">
        <v>50</v>
      </c>
      <c r="N12" s="88" t="s">
        <v>53</v>
      </c>
    </row>
    <row r="13" spans="1:14" ht="19.149999999999999" customHeight="1" thickTop="1" x14ac:dyDescent="0.2">
      <c r="A13" s="12">
        <f t="shared" si="0"/>
        <v>40855</v>
      </c>
      <c r="B13" s="13">
        <f t="shared" si="1"/>
        <v>40855</v>
      </c>
      <c r="C13" s="28"/>
      <c r="D13" s="59">
        <f t="shared" si="3"/>
        <v>0</v>
      </c>
      <c r="E13" s="64"/>
      <c r="F13" s="76"/>
      <c r="G13" s="77"/>
      <c r="H13" s="83"/>
      <c r="I13" s="84"/>
      <c r="J13" s="77"/>
      <c r="K13" s="49"/>
      <c r="L13" s="50"/>
      <c r="M13" s="32"/>
      <c r="N13" s="37"/>
    </row>
    <row r="14" spans="1:14" ht="19.149999999999999" customHeight="1" x14ac:dyDescent="0.2">
      <c r="A14" s="12">
        <f t="shared" si="0"/>
        <v>40856</v>
      </c>
      <c r="B14" s="13">
        <f t="shared" si="1"/>
        <v>40856</v>
      </c>
      <c r="C14" s="28"/>
      <c r="D14" s="59">
        <f>SUM(F14-E14-G14)+(I14-H14-J14)</f>
        <v>0</v>
      </c>
      <c r="E14" s="64"/>
      <c r="F14" s="76"/>
      <c r="G14" s="77"/>
      <c r="H14" s="85"/>
      <c r="I14" s="66"/>
      <c r="J14" s="86"/>
      <c r="K14" s="54"/>
      <c r="L14" s="55"/>
      <c r="M14" s="32"/>
      <c r="N14" s="37"/>
    </row>
    <row r="15" spans="1:14" ht="19.149999999999999" customHeight="1" x14ac:dyDescent="0.2">
      <c r="A15" s="12">
        <f t="shared" si="0"/>
        <v>40857</v>
      </c>
      <c r="B15" s="13">
        <f t="shared" si="1"/>
        <v>40857</v>
      </c>
      <c r="C15" s="28" t="str">
        <f>VLOOKUP(B15,Trois,2,FALSE)</f>
        <v>Armi</v>
      </c>
      <c r="D15" s="59">
        <f>SUM(F15-E15-G15)+(I15-H15-J15)</f>
        <v>0</v>
      </c>
      <c r="E15" s="64"/>
      <c r="F15" s="76"/>
      <c r="G15" s="77"/>
      <c r="H15" s="66"/>
      <c r="I15" s="66"/>
      <c r="J15" s="86"/>
      <c r="K15" s="52"/>
      <c r="L15" s="53"/>
      <c r="M15" s="32"/>
      <c r="N15" s="37"/>
    </row>
    <row r="16" spans="1:14" ht="19.149999999999999" customHeight="1" x14ac:dyDescent="0.2">
      <c r="A16" s="12">
        <f t="shared" si="0"/>
        <v>40858</v>
      </c>
      <c r="B16" s="13">
        <f t="shared" si="1"/>
        <v>40858</v>
      </c>
      <c r="C16" s="28"/>
      <c r="D16" s="59">
        <f t="shared" ref="D16:D20" si="4">SUM(F16-E16-G16)+(I16-H16-J16)</f>
        <v>0</v>
      </c>
      <c r="E16" s="64"/>
      <c r="F16" s="76"/>
      <c r="G16" s="77"/>
      <c r="H16" s="66"/>
      <c r="I16" s="66"/>
      <c r="J16" s="86"/>
      <c r="K16" s="54"/>
      <c r="L16" s="55"/>
      <c r="M16" s="32"/>
      <c r="N16" s="37"/>
    </row>
    <row r="17" spans="1:14" ht="19.149999999999999" customHeight="1" x14ac:dyDescent="0.2">
      <c r="A17" s="12">
        <f t="shared" si="0"/>
        <v>40859</v>
      </c>
      <c r="B17" s="13">
        <f t="shared" si="1"/>
        <v>40859</v>
      </c>
      <c r="C17" s="28"/>
      <c r="D17" s="59">
        <f t="shared" si="4"/>
        <v>0</v>
      </c>
      <c r="E17" s="64"/>
      <c r="F17" s="76"/>
      <c r="G17" s="77"/>
      <c r="H17" s="66"/>
      <c r="I17" s="66"/>
      <c r="J17" s="66"/>
      <c r="K17" s="56"/>
      <c r="L17" s="48"/>
      <c r="M17" s="32"/>
      <c r="N17" s="37"/>
    </row>
    <row r="18" spans="1:14" ht="19.149999999999999" customHeight="1" thickBot="1" x14ac:dyDescent="0.25">
      <c r="A18" s="12">
        <f t="shared" si="0"/>
        <v>40860</v>
      </c>
      <c r="B18" s="13">
        <f t="shared" si="1"/>
        <v>40860</v>
      </c>
      <c r="C18" s="28"/>
      <c r="D18" s="59">
        <f t="shared" si="4"/>
        <v>0</v>
      </c>
      <c r="E18" s="62"/>
      <c r="F18" s="62"/>
      <c r="G18" s="62"/>
      <c r="H18" s="66"/>
      <c r="I18" s="66"/>
      <c r="J18" s="66"/>
      <c r="K18" s="56"/>
      <c r="L18" s="48"/>
      <c r="M18" s="32"/>
      <c r="N18" s="37"/>
    </row>
    <row r="19" spans="1:14" ht="19.149999999999999" customHeight="1" thickTop="1" thickBot="1" x14ac:dyDescent="0.35">
      <c r="A19" s="12">
        <f t="shared" si="0"/>
        <v>40861</v>
      </c>
      <c r="B19" s="13">
        <f t="shared" si="1"/>
        <v>40861</v>
      </c>
      <c r="C19" s="28"/>
      <c r="D19" s="59">
        <f t="shared" si="4"/>
        <v>0</v>
      </c>
      <c r="E19" s="66"/>
      <c r="F19" s="62"/>
      <c r="G19" s="66"/>
      <c r="H19" s="66"/>
      <c r="I19" s="66"/>
      <c r="J19" s="66"/>
      <c r="K19" s="51">
        <f>SUM(D13:D19)</f>
        <v>0</v>
      </c>
      <c r="L19" s="91" t="str">
        <f>IF(K19&gt;0,(K19-$A$3),"")</f>
        <v/>
      </c>
      <c r="M19" s="42" t="s">
        <v>50</v>
      </c>
      <c r="N19" s="37"/>
    </row>
    <row r="20" spans="1:14" ht="19.149999999999999" customHeight="1" thickTop="1" x14ac:dyDescent="0.2">
      <c r="A20" s="12">
        <f t="shared" si="0"/>
        <v>40862</v>
      </c>
      <c r="B20" s="13">
        <f t="shared" si="1"/>
        <v>40862</v>
      </c>
      <c r="C20" s="28"/>
      <c r="D20" s="59">
        <f t="shared" si="4"/>
        <v>0</v>
      </c>
      <c r="E20" s="64"/>
      <c r="F20" s="76"/>
      <c r="G20" s="77"/>
      <c r="H20" s="66"/>
      <c r="I20" s="66"/>
      <c r="J20" s="66"/>
      <c r="K20" s="56"/>
      <c r="L20" s="48"/>
      <c r="M20" s="32"/>
      <c r="N20" s="37"/>
    </row>
    <row r="21" spans="1:14" ht="19.149999999999999" customHeight="1" x14ac:dyDescent="0.2">
      <c r="A21" s="12">
        <f t="shared" si="0"/>
        <v>40863</v>
      </c>
      <c r="B21" s="13">
        <f t="shared" si="1"/>
        <v>40863</v>
      </c>
      <c r="C21" s="28"/>
      <c r="D21" s="59">
        <f>SUM(F21-E21-G21)+(I21-H21-J21)</f>
        <v>0</v>
      </c>
      <c r="E21" s="64"/>
      <c r="F21" s="76"/>
      <c r="G21" s="77"/>
      <c r="H21" s="66"/>
      <c r="I21" s="66"/>
      <c r="J21" s="66"/>
      <c r="K21" s="56"/>
      <c r="L21" s="48"/>
      <c r="M21" s="32"/>
      <c r="N21" s="37"/>
    </row>
    <row r="22" spans="1:14" ht="19.149999999999999" customHeight="1" x14ac:dyDescent="0.2">
      <c r="A22" s="12">
        <f t="shared" si="0"/>
        <v>40864</v>
      </c>
      <c r="B22" s="13">
        <f t="shared" si="1"/>
        <v>40864</v>
      </c>
      <c r="C22" s="28"/>
      <c r="D22" s="59">
        <f t="shared" ref="D22:D33" si="5">SUM(F22-E22-G22)+(I22-H22-J22)</f>
        <v>0</v>
      </c>
      <c r="E22" s="64"/>
      <c r="F22" s="76"/>
      <c r="G22" s="77"/>
      <c r="H22" s="66"/>
      <c r="I22" s="66"/>
      <c r="J22" s="66"/>
      <c r="K22" s="56"/>
      <c r="L22" s="48"/>
      <c r="M22" s="32"/>
      <c r="N22" s="37"/>
    </row>
    <row r="23" spans="1:14" ht="19.149999999999999" customHeight="1" x14ac:dyDescent="0.2">
      <c r="A23" s="12">
        <f t="shared" si="0"/>
        <v>40865</v>
      </c>
      <c r="B23" s="13">
        <f t="shared" si="1"/>
        <v>40865</v>
      </c>
      <c r="C23" s="28"/>
      <c r="D23" s="59">
        <f t="shared" si="5"/>
        <v>0</v>
      </c>
      <c r="E23" s="64"/>
      <c r="F23" s="76"/>
      <c r="G23" s="77"/>
      <c r="H23" s="66"/>
      <c r="I23" s="66"/>
      <c r="J23" s="66"/>
      <c r="K23" s="56"/>
      <c r="L23" s="48"/>
      <c r="M23" s="32"/>
      <c r="N23" s="37"/>
    </row>
    <row r="24" spans="1:14" ht="19.149999999999999" customHeight="1" x14ac:dyDescent="0.2">
      <c r="A24" s="12">
        <f t="shared" si="0"/>
        <v>40866</v>
      </c>
      <c r="B24" s="13">
        <f t="shared" si="1"/>
        <v>40866</v>
      </c>
      <c r="C24" s="28"/>
      <c r="D24" s="59">
        <f t="shared" si="5"/>
        <v>0</v>
      </c>
      <c r="E24" s="64"/>
      <c r="F24" s="76"/>
      <c r="G24" s="77"/>
      <c r="H24" s="66"/>
      <c r="I24" s="66"/>
      <c r="J24" s="66"/>
      <c r="K24" s="56"/>
      <c r="L24" s="48"/>
      <c r="M24" s="32"/>
      <c r="N24" s="37"/>
    </row>
    <row r="25" spans="1:14" ht="19.149999999999999" customHeight="1" thickBot="1" x14ac:dyDescent="0.25">
      <c r="A25" s="12">
        <f t="shared" si="0"/>
        <v>40867</v>
      </c>
      <c r="B25" s="13">
        <f t="shared" si="1"/>
        <v>40867</v>
      </c>
      <c r="C25" s="28"/>
      <c r="D25" s="59">
        <f t="shared" si="5"/>
        <v>0</v>
      </c>
      <c r="E25" s="66"/>
      <c r="F25" s="62"/>
      <c r="G25" s="66"/>
      <c r="H25" s="66"/>
      <c r="I25" s="66"/>
      <c r="J25" s="66"/>
      <c r="K25" s="56"/>
      <c r="L25" s="48"/>
      <c r="M25" s="32"/>
      <c r="N25" s="37"/>
    </row>
    <row r="26" spans="1:14" ht="19.149999999999999" customHeight="1" thickTop="1" thickBot="1" x14ac:dyDescent="0.35">
      <c r="A26" s="12">
        <f t="shared" si="0"/>
        <v>40868</v>
      </c>
      <c r="B26" s="13">
        <f t="shared" si="1"/>
        <v>40868</v>
      </c>
      <c r="C26" s="28"/>
      <c r="D26" s="59">
        <f t="shared" si="5"/>
        <v>0</v>
      </c>
      <c r="E26" s="66"/>
      <c r="F26" s="62"/>
      <c r="G26" s="66"/>
      <c r="H26" s="66"/>
      <c r="I26" s="66"/>
      <c r="J26" s="66"/>
      <c r="K26" s="51">
        <f>SUM(D20:D26)</f>
        <v>0</v>
      </c>
      <c r="L26" s="91" t="str">
        <f>IF(K26&gt;0,(K26-$A$3),"")</f>
        <v/>
      </c>
      <c r="M26" s="42" t="s">
        <v>50</v>
      </c>
      <c r="N26" s="37"/>
    </row>
    <row r="27" spans="1:14" ht="19.149999999999999" customHeight="1" thickTop="1" x14ac:dyDescent="0.2">
      <c r="A27" s="12">
        <f t="shared" si="0"/>
        <v>40869</v>
      </c>
      <c r="B27" s="13">
        <f t="shared" si="1"/>
        <v>40869</v>
      </c>
      <c r="C27" s="28"/>
      <c r="D27" s="59">
        <f t="shared" si="5"/>
        <v>0</v>
      </c>
      <c r="E27" s="64"/>
      <c r="F27" s="76"/>
      <c r="G27" s="77"/>
      <c r="H27" s="66"/>
      <c r="I27" s="66"/>
      <c r="J27" s="66"/>
      <c r="K27" s="56"/>
      <c r="L27" s="48"/>
      <c r="M27" s="32"/>
      <c r="N27" s="37"/>
    </row>
    <row r="28" spans="1:14" ht="19.149999999999999" customHeight="1" x14ac:dyDescent="0.2">
      <c r="A28" s="12">
        <f t="shared" si="0"/>
        <v>40870</v>
      </c>
      <c r="B28" s="13">
        <f t="shared" si="1"/>
        <v>40870</v>
      </c>
      <c r="C28" s="28"/>
      <c r="D28" s="59">
        <f t="shared" si="5"/>
        <v>0</v>
      </c>
      <c r="E28" s="64"/>
      <c r="F28" s="76"/>
      <c r="G28" s="77"/>
      <c r="H28" s="67"/>
      <c r="I28" s="67"/>
      <c r="J28" s="62"/>
      <c r="K28" s="57"/>
      <c r="L28" s="58"/>
      <c r="M28" s="43"/>
      <c r="N28" s="38"/>
    </row>
    <row r="29" spans="1:14" ht="19.149999999999999" customHeight="1" x14ac:dyDescent="0.2">
      <c r="A29" s="12">
        <f t="shared" si="0"/>
        <v>40871</v>
      </c>
      <c r="B29" s="13">
        <f t="shared" si="1"/>
        <v>40871</v>
      </c>
      <c r="C29" s="28"/>
      <c r="D29" s="59">
        <f t="shared" si="5"/>
        <v>0</v>
      </c>
      <c r="E29" s="64"/>
      <c r="F29" s="76"/>
      <c r="G29" s="77"/>
      <c r="H29" s="67"/>
      <c r="I29" s="67"/>
      <c r="J29" s="62"/>
      <c r="K29" s="57"/>
      <c r="L29" s="58"/>
      <c r="M29" s="43"/>
      <c r="N29" s="38"/>
    </row>
    <row r="30" spans="1:14" ht="19.149999999999999" customHeight="1" x14ac:dyDescent="0.2">
      <c r="A30" s="12">
        <f t="shared" si="0"/>
        <v>40872</v>
      </c>
      <c r="B30" s="13">
        <f t="shared" si="1"/>
        <v>40872</v>
      </c>
      <c r="C30" s="28"/>
      <c r="D30" s="59">
        <f t="shared" si="5"/>
        <v>0</v>
      </c>
      <c r="E30" s="64"/>
      <c r="F30" s="76"/>
      <c r="G30" s="77"/>
      <c r="H30" s="62"/>
      <c r="I30" s="62"/>
      <c r="J30" s="62"/>
      <c r="K30" s="57"/>
      <c r="L30" s="58"/>
      <c r="M30" s="43"/>
      <c r="N30" s="38"/>
    </row>
    <row r="31" spans="1:14" ht="19.149999999999999" customHeight="1" x14ac:dyDescent="0.2">
      <c r="A31" s="12">
        <f t="shared" si="0"/>
        <v>40873</v>
      </c>
      <c r="B31" s="13">
        <f t="shared" si="1"/>
        <v>40873</v>
      </c>
      <c r="C31" s="28"/>
      <c r="D31" s="59">
        <f t="shared" si="5"/>
        <v>0</v>
      </c>
      <c r="E31" s="64"/>
      <c r="F31" s="76"/>
      <c r="G31" s="77"/>
      <c r="H31" s="62"/>
      <c r="I31" s="62"/>
      <c r="J31" s="62"/>
      <c r="K31" s="57"/>
      <c r="L31" s="58"/>
      <c r="M31" s="43"/>
      <c r="N31" s="38"/>
    </row>
    <row r="32" spans="1:14" ht="19.149999999999999" customHeight="1" thickBot="1" x14ac:dyDescent="0.25">
      <c r="A32" s="12">
        <f t="shared" si="0"/>
        <v>40874</v>
      </c>
      <c r="B32" s="13">
        <f t="shared" si="1"/>
        <v>40874</v>
      </c>
      <c r="C32" s="28"/>
      <c r="D32" s="59">
        <f t="shared" si="5"/>
        <v>0</v>
      </c>
      <c r="E32" s="62"/>
      <c r="F32" s="62"/>
      <c r="G32" s="62"/>
      <c r="H32" s="62"/>
      <c r="I32" s="62"/>
      <c r="J32" s="62"/>
      <c r="K32" s="57"/>
      <c r="L32" s="58"/>
      <c r="M32" s="43"/>
      <c r="N32" s="38"/>
    </row>
    <row r="33" spans="1:14" ht="19.149999999999999" customHeight="1" thickTop="1" thickBot="1" x14ac:dyDescent="0.35">
      <c r="A33" s="12">
        <f t="shared" si="0"/>
        <v>40875</v>
      </c>
      <c r="B33" s="13">
        <f t="shared" si="1"/>
        <v>40875</v>
      </c>
      <c r="C33" s="28"/>
      <c r="D33" s="59">
        <f t="shared" si="5"/>
        <v>0</v>
      </c>
      <c r="E33" s="62"/>
      <c r="F33" s="62"/>
      <c r="G33" s="62"/>
      <c r="H33" s="62"/>
      <c r="I33" s="62"/>
      <c r="J33" s="62"/>
      <c r="K33" s="51">
        <f>SUM(D27:D33)</f>
        <v>0</v>
      </c>
      <c r="L33" s="91" t="str">
        <f>IF(K33&gt;0,(K33-$A$3),"")</f>
        <v/>
      </c>
      <c r="M33" s="42" t="s">
        <v>50</v>
      </c>
      <c r="N33" s="38"/>
    </row>
    <row r="34" spans="1:14" ht="19.149999999999999" customHeight="1" thickTop="1" thickBot="1" x14ac:dyDescent="0.25">
      <c r="A34" s="12">
        <f t="shared" si="0"/>
        <v>40876</v>
      </c>
      <c r="B34" s="13">
        <f t="shared" si="1"/>
        <v>40876</v>
      </c>
      <c r="C34" s="28"/>
      <c r="D34" s="59">
        <f>SUM(F34-E34-G34)+(I35-H35-J35)</f>
        <v>0</v>
      </c>
      <c r="E34" s="64"/>
      <c r="F34" s="76"/>
      <c r="G34" s="77"/>
      <c r="H34" s="62"/>
      <c r="I34" s="62"/>
      <c r="J34" s="62"/>
      <c r="K34" s="57"/>
      <c r="L34" s="58"/>
      <c r="M34" s="43"/>
      <c r="N34" s="38"/>
    </row>
    <row r="35" spans="1:14" ht="20.25" thickTop="1" thickBot="1" x14ac:dyDescent="0.35">
      <c r="A35" s="9"/>
      <c r="B35" s="10"/>
      <c r="C35" s="10"/>
      <c r="H35" s="110"/>
      <c r="I35" s="110"/>
      <c r="J35" s="110"/>
      <c r="K35" s="51">
        <f>SUM(D34)</f>
        <v>0</v>
      </c>
      <c r="L35" s="91" t="str">
        <f>IF(K35&gt;0,(K35-$A$3),"")</f>
        <v/>
      </c>
      <c r="M35" s="42" t="s">
        <v>50</v>
      </c>
      <c r="N35" s="38"/>
    </row>
    <row r="36" spans="1:14" ht="15" thickTop="1" x14ac:dyDescent="0.2">
      <c r="A36" s="9"/>
      <c r="B36" s="9"/>
      <c r="C36" s="9"/>
      <c r="D36" s="9"/>
      <c r="E36" s="9"/>
      <c r="F36" s="9"/>
      <c r="G36" s="9"/>
      <c r="H36" s="39"/>
      <c r="I36" s="39"/>
      <c r="J36" s="39"/>
      <c r="K36" s="9"/>
      <c r="L36" s="9"/>
      <c r="M36" s="9"/>
      <c r="N36" s="9"/>
    </row>
    <row r="37" spans="1:14" x14ac:dyDescent="0.2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</row>
    <row r="38" spans="1:14" x14ac:dyDescent="0.2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</row>
    <row r="39" spans="1:14" x14ac:dyDescent="0.2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</row>
    <row r="40" spans="1:14" x14ac:dyDescent="0.2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</row>
    <row r="41" spans="1:14" x14ac:dyDescent="0.2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</row>
    <row r="42" spans="1:14" x14ac:dyDescent="0.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</row>
    <row r="43" spans="1:14" x14ac:dyDescent="0.2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</row>
    <row r="44" spans="1:14" x14ac:dyDescent="0.2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</row>
    <row r="45" spans="1:14" x14ac:dyDescent="0.2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</row>
    <row r="46" spans="1:14" x14ac:dyDescent="0.2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</row>
    <row r="47" spans="1:14" x14ac:dyDescent="0.2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</row>
    <row r="48" spans="1:14" x14ac:dyDescent="0.2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</row>
    <row r="49" spans="1:14" x14ac:dyDescent="0.2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</row>
    <row r="50" spans="1:14" x14ac:dyDescent="0.2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</row>
    <row r="51" spans="1:14" x14ac:dyDescent="0.2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</row>
    <row r="52" spans="1:14" x14ac:dyDescent="0.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</row>
    <row r="53" spans="1:14" x14ac:dyDescent="0.2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</row>
    <row r="54" spans="1:14" x14ac:dyDescent="0.2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</row>
  </sheetData>
  <mergeCells count="5">
    <mergeCell ref="D2:E2"/>
    <mergeCell ref="G2:H2"/>
    <mergeCell ref="A2:B2"/>
    <mergeCell ref="E3:G3"/>
    <mergeCell ref="H3:J3"/>
  </mergeCells>
  <phoneticPr fontId="0" type="noConversion"/>
  <conditionalFormatting sqref="A5:B34">
    <cfRule type="expression" dxfId="71" priority="54" stopIfTrue="1">
      <formula>COUNTIF(Férié,$B5)&gt;0</formula>
    </cfRule>
    <cfRule type="expression" dxfId="70" priority="55" stopIfTrue="1">
      <formula>WEEKDAY($B5,2)&gt;5</formula>
    </cfRule>
  </conditionalFormatting>
  <conditionalFormatting sqref="C5:C34">
    <cfRule type="expression" dxfId="69" priority="56" stopIfTrue="1">
      <formula>COUNTIF(Férié,$B5)&gt;0</formula>
    </cfRule>
  </conditionalFormatting>
  <conditionalFormatting sqref="D3">
    <cfRule type="cellIs" dxfId="68" priority="37" stopIfTrue="1" operator="equal">
      <formula>0</formula>
    </cfRule>
  </conditionalFormatting>
  <conditionalFormatting sqref="K3 K12:K13 K15:K20 K22:K27 K29:K34">
    <cfRule type="cellIs" dxfId="67" priority="36" operator="equal">
      <formula>0</formula>
    </cfRule>
  </conditionalFormatting>
  <conditionalFormatting sqref="H28:I29">
    <cfRule type="expression" dxfId="66" priority="35" stopIfTrue="1">
      <formula>"$H$7&gt;"""""</formula>
    </cfRule>
  </conditionalFormatting>
  <conditionalFormatting sqref="D4:D5 D8:D34">
    <cfRule type="cellIs" dxfId="65" priority="31" stopIfTrue="1" operator="equal">
      <formula>0</formula>
    </cfRule>
  </conditionalFormatting>
  <conditionalFormatting sqref="D8:D34">
    <cfRule type="cellIs" dxfId="64" priority="30" stopIfTrue="1" operator="equal">
      <formula>0</formula>
    </cfRule>
  </conditionalFormatting>
  <conditionalFormatting sqref="L19">
    <cfRule type="containsErrors" dxfId="63" priority="27">
      <formula>ISERROR(L19)</formula>
    </cfRule>
    <cfRule type="cellIs" dxfId="62" priority="28" operator="greaterThan">
      <formula>0</formula>
    </cfRule>
    <cfRule type="cellIs" dxfId="61" priority="29" operator="lessThan">
      <formula>0</formula>
    </cfRule>
  </conditionalFormatting>
  <conditionalFormatting sqref="L26">
    <cfRule type="containsErrors" dxfId="60" priority="24">
      <formula>ISERROR(L26)</formula>
    </cfRule>
    <cfRule type="cellIs" dxfId="59" priority="25" operator="greaterThan">
      <formula>0</formula>
    </cfRule>
    <cfRule type="cellIs" dxfId="58" priority="26" operator="lessThan">
      <formula>0</formula>
    </cfRule>
  </conditionalFormatting>
  <conditionalFormatting sqref="L33">
    <cfRule type="containsErrors" dxfId="57" priority="21">
      <formula>ISERROR(L33)</formula>
    </cfRule>
    <cfRule type="cellIs" dxfId="56" priority="22" operator="greaterThan">
      <formula>0</formula>
    </cfRule>
    <cfRule type="cellIs" dxfId="55" priority="23" operator="lessThan">
      <formula>0</formula>
    </cfRule>
  </conditionalFormatting>
  <conditionalFormatting sqref="K4:K5 K7:K11">
    <cfRule type="cellIs" dxfId="54" priority="20" operator="equal">
      <formula>0</formula>
    </cfRule>
  </conditionalFormatting>
  <conditionalFormatting sqref="D6:D7">
    <cfRule type="cellIs" dxfId="53" priority="19" stopIfTrue="1" operator="equal">
      <formula>0</formula>
    </cfRule>
  </conditionalFormatting>
  <conditionalFormatting sqref="D6:D7">
    <cfRule type="cellIs" dxfId="52" priority="18" stopIfTrue="1" operator="equal">
      <formula>0</formula>
    </cfRule>
  </conditionalFormatting>
  <conditionalFormatting sqref="K14">
    <cfRule type="cellIs" dxfId="51" priority="17" operator="equal">
      <formula>0</formula>
    </cfRule>
  </conditionalFormatting>
  <conditionalFormatting sqref="K21">
    <cfRule type="cellIs" dxfId="50" priority="16" operator="equal">
      <formula>0</formula>
    </cfRule>
  </conditionalFormatting>
  <conditionalFormatting sqref="K28">
    <cfRule type="cellIs" dxfId="49" priority="15" operator="equal">
      <formula>0</formula>
    </cfRule>
  </conditionalFormatting>
  <conditionalFormatting sqref="K6">
    <cfRule type="cellIs" dxfId="48" priority="14" operator="equal">
      <formula>0</formula>
    </cfRule>
  </conditionalFormatting>
  <conditionalFormatting sqref="K35">
    <cfRule type="cellIs" dxfId="47" priority="10" operator="equal">
      <formula>0</formula>
    </cfRule>
  </conditionalFormatting>
  <conditionalFormatting sqref="L35">
    <cfRule type="containsErrors" dxfId="46" priority="7">
      <formula>ISERROR(L35)</formula>
    </cfRule>
    <cfRule type="cellIs" dxfId="45" priority="8" operator="greaterThan">
      <formula>0</formula>
    </cfRule>
    <cfRule type="cellIs" dxfId="44" priority="9" operator="lessThan">
      <formula>0</formula>
    </cfRule>
  </conditionalFormatting>
  <conditionalFormatting sqref="L6">
    <cfRule type="containsErrors" dxfId="43" priority="4">
      <formula>ISERROR(L6)</formula>
    </cfRule>
    <cfRule type="cellIs" dxfId="42" priority="5" operator="greaterThan">
      <formula>0</formula>
    </cfRule>
    <cfRule type="cellIs" dxfId="41" priority="6" operator="lessThan">
      <formula>0</formula>
    </cfRule>
  </conditionalFormatting>
  <conditionalFormatting sqref="L12">
    <cfRule type="containsErrors" dxfId="40" priority="1">
      <formula>ISERROR(L12)</formula>
    </cfRule>
    <cfRule type="cellIs" dxfId="39" priority="2" operator="greaterThan">
      <formula>0</formula>
    </cfRule>
    <cfRule type="cellIs" dxfId="38" priority="3" operator="lessThan">
      <formula>0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'A Voir'!$I$3:$I$8</xm:f>
          </x14:formula1>
          <xm:sqref>E3:J34 H35:J35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P52"/>
  <sheetViews>
    <sheetView showGridLines="0" workbookViewId="0">
      <pane ySplit="4" topLeftCell="A5" activePane="bottomLeft" state="frozen"/>
      <selection activeCell="A2" sqref="A2"/>
      <selection pane="bottomLeft" activeCell="L10" sqref="L10"/>
    </sheetView>
  </sheetViews>
  <sheetFormatPr baseColWidth="10" defaultRowHeight="14.25" x14ac:dyDescent="0.2"/>
  <cols>
    <col min="1" max="1" width="10.25" style="2" bestFit="1" customWidth="1"/>
    <col min="2" max="2" width="5.375" style="2" customWidth="1"/>
    <col min="3" max="3" width="5.75" style="2" customWidth="1"/>
    <col min="4" max="14" width="14.125" style="2" customWidth="1"/>
  </cols>
  <sheetData>
    <row r="1" spans="1:14" ht="15" hidden="1" thickBot="1" x14ac:dyDescent="0.25">
      <c r="A1" s="3"/>
      <c r="B1" s="4"/>
      <c r="C1" s="4"/>
      <c r="D1" s="5"/>
      <c r="E1" s="20"/>
      <c r="F1" s="5"/>
      <c r="G1" s="3"/>
      <c r="H1" s="3"/>
      <c r="I1" s="3"/>
      <c r="J1" s="3"/>
      <c r="K1" s="3"/>
      <c r="L1" s="3"/>
      <c r="M1" s="3"/>
      <c r="N1" s="3"/>
    </row>
    <row r="2" spans="1:14" ht="27" customHeight="1" thickBot="1" x14ac:dyDescent="0.25">
      <c r="A2" s="127"/>
      <c r="B2" s="128"/>
      <c r="C2" s="11"/>
      <c r="D2" s="135">
        <f>DATE(Année,12,1)</f>
        <v>40877</v>
      </c>
      <c r="E2" s="124"/>
      <c r="F2" s="30" t="s">
        <v>39</v>
      </c>
      <c r="G2" s="125">
        <f ca="1">TODAY()</f>
        <v>40683</v>
      </c>
      <c r="H2" s="126"/>
      <c r="I2" s="73" t="s">
        <v>42</v>
      </c>
      <c r="J2" s="3"/>
      <c r="K2" s="3"/>
      <c r="L2" s="3"/>
      <c r="M2" s="3"/>
      <c r="N2" s="3"/>
    </row>
    <row r="3" spans="1:14" ht="21.75" customHeight="1" thickTop="1" thickBot="1" x14ac:dyDescent="0.3">
      <c r="A3" s="92">
        <v>1.4583333333333333</v>
      </c>
      <c r="B3" s="6"/>
      <c r="C3" s="6"/>
      <c r="D3" s="107">
        <f>Nov!$D$34</f>
        <v>0</v>
      </c>
      <c r="E3" s="130" t="s">
        <v>43</v>
      </c>
      <c r="F3" s="130"/>
      <c r="G3" s="131"/>
      <c r="H3" s="132" t="s">
        <v>44</v>
      </c>
      <c r="I3" s="133"/>
      <c r="J3" s="134"/>
      <c r="K3" s="3"/>
      <c r="L3" s="3"/>
      <c r="M3" s="35"/>
      <c r="N3" s="3"/>
    </row>
    <row r="4" spans="1:14" ht="31.5" thickTop="1" thickBot="1" x14ac:dyDescent="0.25">
      <c r="A4" s="7" t="s">
        <v>0</v>
      </c>
      <c r="B4" s="7" t="s">
        <v>1</v>
      </c>
      <c r="C4" s="7" t="s">
        <v>30</v>
      </c>
      <c r="D4" s="106" t="s">
        <v>51</v>
      </c>
      <c r="E4" s="61" t="s">
        <v>45</v>
      </c>
      <c r="F4" s="74" t="s">
        <v>46</v>
      </c>
      <c r="G4" s="74" t="s">
        <v>47</v>
      </c>
      <c r="H4" s="61" t="s">
        <v>45</v>
      </c>
      <c r="I4" s="74" t="s">
        <v>46</v>
      </c>
      <c r="J4" s="75" t="s">
        <v>47</v>
      </c>
      <c r="K4" s="8" t="s">
        <v>48</v>
      </c>
      <c r="L4" s="34" t="s">
        <v>49</v>
      </c>
      <c r="M4" s="41"/>
      <c r="N4" s="36"/>
    </row>
    <row r="5" spans="1:14" ht="19.149999999999999" customHeight="1" x14ac:dyDescent="0.2">
      <c r="A5" s="12">
        <f t="shared" ref="A5:A35" si="0">B5</f>
        <v>40877</v>
      </c>
      <c r="B5" s="13">
        <f>Nov!B34+1</f>
        <v>40877</v>
      </c>
      <c r="C5" s="28"/>
      <c r="D5" s="59">
        <f t="shared" ref="D5:D7" si="1">SUM(F5-E5-G5)+(I5-H5-J5)</f>
        <v>0</v>
      </c>
      <c r="E5" s="64"/>
      <c r="F5" s="76"/>
      <c r="G5" s="77"/>
      <c r="H5" s="78"/>
      <c r="I5" s="79"/>
      <c r="J5" s="80"/>
      <c r="K5" s="56"/>
      <c r="L5" s="48"/>
      <c r="M5" s="32"/>
      <c r="N5" s="37"/>
    </row>
    <row r="6" spans="1:14" ht="19.149999999999999" customHeight="1" x14ac:dyDescent="0.2">
      <c r="A6" s="12">
        <f t="shared" si="0"/>
        <v>40878</v>
      </c>
      <c r="B6" s="13">
        <f t="shared" ref="B6:B35" si="2">SUM(B5+1)</f>
        <v>40878</v>
      </c>
      <c r="C6" s="28"/>
      <c r="D6" s="59">
        <f t="shared" si="1"/>
        <v>0</v>
      </c>
      <c r="E6" s="64"/>
      <c r="F6" s="76"/>
      <c r="G6" s="77"/>
      <c r="H6" s="78"/>
      <c r="I6" s="79"/>
      <c r="J6" s="80"/>
      <c r="K6" s="56"/>
      <c r="L6" s="48"/>
      <c r="M6" s="32"/>
      <c r="N6" s="37"/>
    </row>
    <row r="7" spans="1:14" ht="19.149999999999999" customHeight="1" x14ac:dyDescent="0.2">
      <c r="A7" s="12">
        <f t="shared" si="0"/>
        <v>40879</v>
      </c>
      <c r="B7" s="13">
        <f t="shared" si="2"/>
        <v>40879</v>
      </c>
      <c r="C7" s="28"/>
      <c r="D7" s="59">
        <f t="shared" si="1"/>
        <v>0</v>
      </c>
      <c r="E7" s="64"/>
      <c r="F7" s="76"/>
      <c r="G7" s="77"/>
      <c r="H7" s="81"/>
      <c r="I7" s="82"/>
      <c r="J7" s="77"/>
      <c r="K7" s="56"/>
      <c r="L7" s="48"/>
      <c r="M7" s="32"/>
      <c r="N7" s="37"/>
    </row>
    <row r="8" spans="1:14" ht="19.149999999999999" customHeight="1" x14ac:dyDescent="0.2">
      <c r="A8" s="12">
        <f t="shared" si="0"/>
        <v>40880</v>
      </c>
      <c r="B8" s="13">
        <f t="shared" si="2"/>
        <v>40880</v>
      </c>
      <c r="C8" s="28"/>
      <c r="D8" s="59">
        <f>SUM(F8-E8-G8)+(I8-H8-J8)</f>
        <v>0</v>
      </c>
      <c r="E8" s="64"/>
      <c r="F8" s="76"/>
      <c r="G8" s="77"/>
      <c r="H8" s="81"/>
      <c r="I8" s="82"/>
      <c r="J8" s="77"/>
      <c r="K8" s="56"/>
      <c r="L8" s="48"/>
      <c r="M8" s="32"/>
      <c r="N8" s="37"/>
    </row>
    <row r="9" spans="1:14" ht="19.149999999999999" customHeight="1" thickBot="1" x14ac:dyDescent="0.25">
      <c r="A9" s="12">
        <f t="shared" si="0"/>
        <v>40881</v>
      </c>
      <c r="B9" s="13">
        <f t="shared" si="2"/>
        <v>40881</v>
      </c>
      <c r="C9" s="28"/>
      <c r="D9" s="59">
        <f t="shared" ref="D9:D13" si="3">SUM(F9-E9-G9)+(I9-H9-J9)</f>
        <v>0</v>
      </c>
      <c r="E9" s="64"/>
      <c r="F9" s="76"/>
      <c r="G9" s="77"/>
      <c r="H9" s="78"/>
      <c r="I9" s="79"/>
      <c r="J9" s="80"/>
      <c r="K9" s="47"/>
      <c r="L9" s="48"/>
      <c r="M9" s="32"/>
      <c r="N9" s="37"/>
    </row>
    <row r="10" spans="1:14" ht="19.149999999999999" customHeight="1" thickTop="1" thickBot="1" x14ac:dyDescent="0.35">
      <c r="A10" s="12">
        <f t="shared" si="0"/>
        <v>40882</v>
      </c>
      <c r="B10" s="13">
        <f t="shared" si="2"/>
        <v>40882</v>
      </c>
      <c r="C10" s="28"/>
      <c r="D10" s="59">
        <f t="shared" si="3"/>
        <v>0</v>
      </c>
      <c r="E10" s="64"/>
      <c r="F10" s="76"/>
      <c r="G10" s="77"/>
      <c r="H10" s="78"/>
      <c r="I10" s="79"/>
      <c r="J10" s="80"/>
      <c r="K10" s="51">
        <f>SUM(D5:D10)+D3</f>
        <v>0</v>
      </c>
      <c r="L10" s="91" t="str">
        <f>IF(K10&gt;0,(K10-$A$3),"")</f>
        <v/>
      </c>
      <c r="M10" s="42" t="s">
        <v>50</v>
      </c>
      <c r="N10" s="37"/>
    </row>
    <row r="11" spans="1:14" ht="19.149999999999999" customHeight="1" thickTop="1" x14ac:dyDescent="0.2">
      <c r="A11" s="12">
        <f t="shared" si="0"/>
        <v>40883</v>
      </c>
      <c r="B11" s="13">
        <f t="shared" si="2"/>
        <v>40883</v>
      </c>
      <c r="C11" s="28"/>
      <c r="D11" s="59">
        <f t="shared" si="3"/>
        <v>0</v>
      </c>
      <c r="E11" s="64"/>
      <c r="F11" s="76"/>
      <c r="G11" s="77"/>
      <c r="H11" s="81"/>
      <c r="I11" s="82"/>
      <c r="J11" s="77"/>
      <c r="K11" s="47"/>
      <c r="L11" s="48"/>
      <c r="M11" s="32"/>
      <c r="N11" s="87" t="s">
        <v>52</v>
      </c>
    </row>
    <row r="12" spans="1:14" ht="19.149999999999999" customHeight="1" x14ac:dyDescent="0.2">
      <c r="A12" s="12">
        <f t="shared" si="0"/>
        <v>40884</v>
      </c>
      <c r="B12" s="13">
        <f t="shared" si="2"/>
        <v>40884</v>
      </c>
      <c r="C12" s="28"/>
      <c r="D12" s="59">
        <f t="shared" si="3"/>
        <v>0</v>
      </c>
      <c r="E12" s="64"/>
      <c r="F12" s="76"/>
      <c r="G12" s="77"/>
      <c r="H12" s="81"/>
      <c r="I12" s="82"/>
      <c r="J12" s="77"/>
      <c r="K12" s="47"/>
      <c r="L12" s="48"/>
      <c r="M12" s="32"/>
      <c r="N12" s="88" t="s">
        <v>53</v>
      </c>
    </row>
    <row r="13" spans="1:14" ht="19.149999999999999" customHeight="1" x14ac:dyDescent="0.2">
      <c r="A13" s="12">
        <f t="shared" si="0"/>
        <v>40885</v>
      </c>
      <c r="B13" s="13">
        <f t="shared" si="2"/>
        <v>40885</v>
      </c>
      <c r="C13" s="28"/>
      <c r="D13" s="59">
        <f t="shared" si="3"/>
        <v>0</v>
      </c>
      <c r="E13" s="64"/>
      <c r="F13" s="76"/>
      <c r="G13" s="77"/>
      <c r="H13" s="81"/>
      <c r="I13" s="82"/>
      <c r="J13" s="77"/>
      <c r="K13" s="49"/>
      <c r="L13" s="50"/>
      <c r="M13" s="32"/>
      <c r="N13" s="37"/>
    </row>
    <row r="14" spans="1:14" ht="19.149999999999999" customHeight="1" x14ac:dyDescent="0.2">
      <c r="A14" s="12">
        <f t="shared" si="0"/>
        <v>40886</v>
      </c>
      <c r="B14" s="13">
        <f t="shared" si="2"/>
        <v>40886</v>
      </c>
      <c r="C14" s="28"/>
      <c r="D14" s="59">
        <f>SUM(F14-E14-G14)+(I14-H14-J14)</f>
        <v>0</v>
      </c>
      <c r="E14" s="64"/>
      <c r="F14" s="76"/>
      <c r="G14" s="77"/>
      <c r="H14" s="81"/>
      <c r="I14" s="82"/>
      <c r="J14" s="77"/>
      <c r="K14" s="54"/>
      <c r="L14" s="54"/>
      <c r="M14" s="32"/>
      <c r="N14" s="37"/>
    </row>
    <row r="15" spans="1:14" ht="19.149999999999999" customHeight="1" x14ac:dyDescent="0.2">
      <c r="A15" s="12">
        <f t="shared" si="0"/>
        <v>40887</v>
      </c>
      <c r="B15" s="13">
        <f t="shared" si="2"/>
        <v>40887</v>
      </c>
      <c r="C15" s="28"/>
      <c r="D15" s="59">
        <f>SUM(F15-E15-G15)+(I15-H15-J15)</f>
        <v>0</v>
      </c>
      <c r="E15" s="62"/>
      <c r="F15" s="62"/>
      <c r="G15" s="62"/>
      <c r="H15" s="66"/>
      <c r="I15" s="66"/>
      <c r="J15" s="86"/>
      <c r="K15" s="93"/>
      <c r="L15" s="54"/>
      <c r="M15" s="32"/>
      <c r="N15" s="37"/>
    </row>
    <row r="16" spans="1:14" ht="19.149999999999999" customHeight="1" thickBot="1" x14ac:dyDescent="0.25">
      <c r="A16" s="12">
        <f t="shared" si="0"/>
        <v>40888</v>
      </c>
      <c r="B16" s="13">
        <f t="shared" si="2"/>
        <v>40888</v>
      </c>
      <c r="C16" s="28"/>
      <c r="D16" s="59">
        <f t="shared" ref="D16:D20" si="4">SUM(F16-E16-G16)+(I16-H16-J16)</f>
        <v>0</v>
      </c>
      <c r="E16" s="62"/>
      <c r="F16" s="62"/>
      <c r="G16" s="62"/>
      <c r="H16" s="66"/>
      <c r="I16" s="66"/>
      <c r="J16" s="86"/>
      <c r="K16" s="54"/>
      <c r="L16" s="55"/>
      <c r="M16" s="32"/>
      <c r="N16" s="37"/>
    </row>
    <row r="17" spans="1:16" ht="19.149999999999999" customHeight="1" thickTop="1" thickBot="1" x14ac:dyDescent="0.35">
      <c r="A17" s="12">
        <f t="shared" si="0"/>
        <v>40889</v>
      </c>
      <c r="B17" s="13">
        <f t="shared" si="2"/>
        <v>40889</v>
      </c>
      <c r="C17" s="28"/>
      <c r="D17" s="59">
        <f t="shared" si="4"/>
        <v>0</v>
      </c>
      <c r="E17" s="62"/>
      <c r="F17" s="62"/>
      <c r="G17" s="62"/>
      <c r="H17" s="66"/>
      <c r="I17" s="66"/>
      <c r="J17" s="66"/>
      <c r="K17" s="51">
        <f>SUM(D11:D17)</f>
        <v>0</v>
      </c>
      <c r="L17" s="91" t="str">
        <f>IF(K17&gt;0,(K17-$A$3),"")</f>
        <v/>
      </c>
      <c r="M17" s="42" t="s">
        <v>50</v>
      </c>
      <c r="N17" s="37"/>
    </row>
    <row r="18" spans="1:16" ht="19.149999999999999" customHeight="1" thickTop="1" x14ac:dyDescent="0.2">
      <c r="A18" s="12">
        <f t="shared" si="0"/>
        <v>40890</v>
      </c>
      <c r="B18" s="13">
        <f t="shared" si="2"/>
        <v>40890</v>
      </c>
      <c r="C18" s="28"/>
      <c r="D18" s="59">
        <f t="shared" si="4"/>
        <v>0</v>
      </c>
      <c r="E18" s="64"/>
      <c r="F18" s="76"/>
      <c r="G18" s="77"/>
      <c r="H18" s="81"/>
      <c r="I18" s="82"/>
      <c r="J18" s="77"/>
      <c r="K18" s="56"/>
      <c r="L18" s="48"/>
      <c r="M18" s="32"/>
      <c r="N18" s="37"/>
    </row>
    <row r="19" spans="1:16" ht="19.149999999999999" customHeight="1" x14ac:dyDescent="0.2">
      <c r="A19" s="12">
        <f t="shared" si="0"/>
        <v>40891</v>
      </c>
      <c r="B19" s="13">
        <f t="shared" si="2"/>
        <v>40891</v>
      </c>
      <c r="C19" s="28"/>
      <c r="D19" s="59">
        <f t="shared" si="4"/>
        <v>0</v>
      </c>
      <c r="E19" s="64"/>
      <c r="F19" s="76"/>
      <c r="G19" s="77"/>
      <c r="H19" s="81"/>
      <c r="I19" s="82"/>
      <c r="J19" s="77"/>
      <c r="K19" s="56"/>
      <c r="L19" s="48"/>
      <c r="M19" s="32"/>
      <c r="N19" s="37"/>
    </row>
    <row r="20" spans="1:16" ht="19.149999999999999" customHeight="1" x14ac:dyDescent="0.3">
      <c r="A20" s="12">
        <f t="shared" si="0"/>
        <v>40892</v>
      </c>
      <c r="B20" s="13">
        <f t="shared" si="2"/>
        <v>40892</v>
      </c>
      <c r="C20" s="28"/>
      <c r="D20" s="59">
        <f t="shared" si="4"/>
        <v>0</v>
      </c>
      <c r="E20" s="64"/>
      <c r="F20" s="76"/>
      <c r="G20" s="77"/>
      <c r="H20" s="81"/>
      <c r="I20" s="82"/>
      <c r="J20" s="77"/>
      <c r="K20" s="54"/>
      <c r="L20" s="54"/>
      <c r="M20" s="54"/>
      <c r="N20" s="94"/>
      <c r="O20" s="95"/>
      <c r="P20" s="96"/>
    </row>
    <row r="21" spans="1:16" ht="19.149999999999999" customHeight="1" x14ac:dyDescent="0.2">
      <c r="A21" s="12">
        <f t="shared" si="0"/>
        <v>40893</v>
      </c>
      <c r="B21" s="13">
        <f t="shared" si="2"/>
        <v>40893</v>
      </c>
      <c r="C21" s="28"/>
      <c r="D21" s="59">
        <f>SUM(F21-E21-G21)+(I21-H21-J21)</f>
        <v>0</v>
      </c>
      <c r="E21" s="66"/>
      <c r="F21" s="62"/>
      <c r="G21" s="66"/>
      <c r="H21" s="66"/>
      <c r="I21" s="66"/>
      <c r="J21" s="66"/>
      <c r="K21" s="54"/>
      <c r="L21" s="54"/>
      <c r="M21" s="97"/>
      <c r="N21" s="37"/>
    </row>
    <row r="22" spans="1:16" ht="19.149999999999999" customHeight="1" x14ac:dyDescent="0.2">
      <c r="A22" s="12">
        <f t="shared" si="0"/>
        <v>40894</v>
      </c>
      <c r="B22" s="13">
        <f t="shared" si="2"/>
        <v>40894</v>
      </c>
      <c r="C22" s="28"/>
      <c r="D22" s="59">
        <f t="shared" ref="D22:D35" si="5">SUM(F22-E22-G22)+(I22-H22-J22)</f>
        <v>0</v>
      </c>
      <c r="E22" s="66"/>
      <c r="F22" s="62"/>
      <c r="G22" s="66"/>
      <c r="H22" s="66"/>
      <c r="I22" s="66"/>
      <c r="J22" s="66"/>
      <c r="K22" s="56"/>
      <c r="L22" s="48"/>
      <c r="M22" s="32"/>
      <c r="N22" s="37"/>
    </row>
    <row r="23" spans="1:16" ht="19.149999999999999" customHeight="1" thickBot="1" x14ac:dyDescent="0.25">
      <c r="A23" s="12">
        <f t="shared" si="0"/>
        <v>40895</v>
      </c>
      <c r="B23" s="13">
        <f t="shared" si="2"/>
        <v>40895</v>
      </c>
      <c r="C23" s="28"/>
      <c r="D23" s="59">
        <f t="shared" si="5"/>
        <v>0</v>
      </c>
      <c r="E23" s="66"/>
      <c r="F23" s="62"/>
      <c r="G23" s="66"/>
      <c r="H23" s="66"/>
      <c r="I23" s="66"/>
      <c r="J23" s="66"/>
      <c r="K23" s="56"/>
      <c r="L23" s="48"/>
      <c r="M23" s="32"/>
      <c r="N23" s="37"/>
    </row>
    <row r="24" spans="1:16" ht="19.149999999999999" customHeight="1" thickTop="1" thickBot="1" x14ac:dyDescent="0.35">
      <c r="A24" s="12">
        <f t="shared" si="0"/>
        <v>40896</v>
      </c>
      <c r="B24" s="13">
        <f t="shared" si="2"/>
        <v>40896</v>
      </c>
      <c r="C24" s="28"/>
      <c r="D24" s="59">
        <f t="shared" si="5"/>
        <v>0</v>
      </c>
      <c r="E24" s="66"/>
      <c r="F24" s="62"/>
      <c r="G24" s="66"/>
      <c r="H24" s="66"/>
      <c r="I24" s="66"/>
      <c r="J24" s="66"/>
      <c r="K24" s="51">
        <f>SUM(D18:D24)</f>
        <v>0</v>
      </c>
      <c r="L24" s="91" t="str">
        <f>IF(K24&gt;0,(K24-$A$3),"")</f>
        <v/>
      </c>
      <c r="M24" s="42" t="s">
        <v>50</v>
      </c>
      <c r="N24" s="37"/>
    </row>
    <row r="25" spans="1:16" ht="19.149999999999999" customHeight="1" thickTop="1" x14ac:dyDescent="0.2">
      <c r="A25" s="12">
        <f t="shared" si="0"/>
        <v>40897</v>
      </c>
      <c r="B25" s="13">
        <f t="shared" si="2"/>
        <v>40897</v>
      </c>
      <c r="C25" s="28"/>
      <c r="D25" s="59">
        <f t="shared" si="5"/>
        <v>0</v>
      </c>
      <c r="E25" s="64"/>
      <c r="F25" s="76"/>
      <c r="G25" s="77"/>
      <c r="H25" s="81"/>
      <c r="I25" s="82"/>
      <c r="J25" s="77"/>
      <c r="K25" s="56"/>
      <c r="L25" s="48"/>
      <c r="M25" s="32"/>
      <c r="N25" s="37"/>
    </row>
    <row r="26" spans="1:16" ht="19.149999999999999" customHeight="1" x14ac:dyDescent="0.2">
      <c r="A26" s="12">
        <f t="shared" si="0"/>
        <v>40898</v>
      </c>
      <c r="B26" s="13">
        <f t="shared" si="2"/>
        <v>40898</v>
      </c>
      <c r="C26" s="28"/>
      <c r="D26" s="59">
        <f t="shared" si="5"/>
        <v>0</v>
      </c>
      <c r="E26" s="64"/>
      <c r="F26" s="76"/>
      <c r="G26" s="77"/>
      <c r="H26" s="81"/>
      <c r="I26" s="82"/>
      <c r="J26" s="77"/>
      <c r="K26" s="56"/>
      <c r="L26" s="48"/>
      <c r="M26" s="32"/>
      <c r="N26" s="37"/>
    </row>
    <row r="27" spans="1:16" ht="19.149999999999999" customHeight="1" x14ac:dyDescent="0.2">
      <c r="A27" s="12">
        <f t="shared" si="0"/>
        <v>40899</v>
      </c>
      <c r="B27" s="13">
        <f t="shared" si="2"/>
        <v>40899</v>
      </c>
      <c r="C27" s="28"/>
      <c r="D27" s="59">
        <f t="shared" si="5"/>
        <v>0</v>
      </c>
      <c r="E27" s="64"/>
      <c r="F27" s="76"/>
      <c r="G27" s="77"/>
      <c r="H27" s="81"/>
      <c r="I27" s="82"/>
      <c r="J27" s="77"/>
      <c r="K27" s="99"/>
      <c r="L27" s="100"/>
      <c r="M27" s="101"/>
      <c r="N27" s="37"/>
    </row>
    <row r="28" spans="1:16" ht="19.149999999999999" customHeight="1" x14ac:dyDescent="0.3">
      <c r="A28" s="12">
        <f t="shared" si="0"/>
        <v>40900</v>
      </c>
      <c r="B28" s="13">
        <f t="shared" si="2"/>
        <v>40900</v>
      </c>
      <c r="C28" s="28"/>
      <c r="D28" s="59">
        <f t="shared" si="5"/>
        <v>0</v>
      </c>
      <c r="E28" s="67"/>
      <c r="F28" s="67"/>
      <c r="G28" s="67"/>
      <c r="H28" s="67"/>
      <c r="I28" s="67"/>
      <c r="J28" s="98"/>
      <c r="K28" s="93"/>
      <c r="L28" s="105"/>
      <c r="M28" s="42"/>
      <c r="N28" s="38"/>
    </row>
    <row r="29" spans="1:16" ht="19.149999999999999" customHeight="1" x14ac:dyDescent="0.2">
      <c r="A29" s="12">
        <f t="shared" si="0"/>
        <v>40901</v>
      </c>
      <c r="B29" s="13">
        <f t="shared" si="2"/>
        <v>40901</v>
      </c>
      <c r="C29" s="28" t="str">
        <f>VLOOKUP(B29,Trois,2,FALSE)</f>
        <v>Noël</v>
      </c>
      <c r="D29" s="59">
        <f t="shared" si="5"/>
        <v>0</v>
      </c>
      <c r="E29" s="67"/>
      <c r="F29" s="67"/>
      <c r="G29" s="67"/>
      <c r="H29" s="67"/>
      <c r="I29" s="67"/>
      <c r="J29" s="62"/>
      <c r="K29" s="102"/>
      <c r="L29" s="103"/>
      <c r="M29" s="104"/>
      <c r="N29" s="38"/>
    </row>
    <row r="30" spans="1:16" ht="19.149999999999999" customHeight="1" thickBot="1" x14ac:dyDescent="0.25">
      <c r="A30" s="12">
        <f t="shared" si="0"/>
        <v>40902</v>
      </c>
      <c r="B30" s="13">
        <f t="shared" si="2"/>
        <v>40902</v>
      </c>
      <c r="C30" s="28"/>
      <c r="D30" s="59">
        <f t="shared" si="5"/>
        <v>0</v>
      </c>
      <c r="E30" s="62"/>
      <c r="F30" s="62"/>
      <c r="G30" s="62"/>
      <c r="H30" s="62"/>
      <c r="I30" s="62"/>
      <c r="J30" s="62"/>
      <c r="K30" s="57"/>
      <c r="L30" s="58"/>
      <c r="M30" s="43"/>
      <c r="N30" s="38"/>
    </row>
    <row r="31" spans="1:16" ht="19.149999999999999" customHeight="1" thickTop="1" thickBot="1" x14ac:dyDescent="0.35">
      <c r="A31" s="12">
        <f t="shared" si="0"/>
        <v>40903</v>
      </c>
      <c r="B31" s="13">
        <f t="shared" si="2"/>
        <v>40903</v>
      </c>
      <c r="C31" s="28"/>
      <c r="D31" s="59">
        <f t="shared" si="5"/>
        <v>0</v>
      </c>
      <c r="E31" s="62"/>
      <c r="F31" s="62"/>
      <c r="G31" s="62"/>
      <c r="H31" s="62"/>
      <c r="I31" s="62"/>
      <c r="J31" s="62"/>
      <c r="K31" s="51">
        <f>SUM(D29:D35)</f>
        <v>0</v>
      </c>
      <c r="L31" s="91" t="str">
        <f>IF(K31&gt;0,(K31-$A$3),"")</f>
        <v/>
      </c>
      <c r="M31" s="42" t="s">
        <v>50</v>
      </c>
      <c r="N31" s="38"/>
    </row>
    <row r="32" spans="1:16" ht="19.149999999999999" customHeight="1" thickTop="1" x14ac:dyDescent="0.2">
      <c r="A32" s="12">
        <f t="shared" si="0"/>
        <v>40904</v>
      </c>
      <c r="B32" s="13">
        <f t="shared" si="2"/>
        <v>40904</v>
      </c>
      <c r="C32" s="28"/>
      <c r="D32" s="59">
        <f t="shared" si="5"/>
        <v>0</v>
      </c>
      <c r="E32" s="64"/>
      <c r="F32" s="76"/>
      <c r="G32" s="77"/>
      <c r="H32" s="81"/>
      <c r="I32" s="82"/>
      <c r="J32" s="77"/>
      <c r="K32" s="57"/>
      <c r="L32" s="58"/>
      <c r="M32" s="43"/>
      <c r="N32" s="38"/>
    </row>
    <row r="33" spans="1:14" ht="19.149999999999999" customHeight="1" x14ac:dyDescent="0.2">
      <c r="A33" s="12">
        <f t="shared" si="0"/>
        <v>40905</v>
      </c>
      <c r="B33" s="13">
        <f t="shared" si="2"/>
        <v>40905</v>
      </c>
      <c r="C33" s="28"/>
      <c r="D33" s="59">
        <f t="shared" si="5"/>
        <v>0</v>
      </c>
      <c r="E33" s="64"/>
      <c r="F33" s="76"/>
      <c r="G33" s="77"/>
      <c r="H33" s="81"/>
      <c r="I33" s="82"/>
      <c r="J33" s="77"/>
      <c r="K33" s="57"/>
      <c r="L33" s="58"/>
      <c r="M33" s="43"/>
      <c r="N33" s="38"/>
    </row>
    <row r="34" spans="1:14" ht="19.149999999999999" customHeight="1" thickBot="1" x14ac:dyDescent="0.25">
      <c r="A34" s="12">
        <f t="shared" si="0"/>
        <v>40906</v>
      </c>
      <c r="B34" s="13">
        <f t="shared" si="2"/>
        <v>40906</v>
      </c>
      <c r="C34" s="28"/>
      <c r="D34" s="59">
        <f t="shared" si="5"/>
        <v>0</v>
      </c>
      <c r="E34" s="64"/>
      <c r="F34" s="76"/>
      <c r="G34" s="77"/>
      <c r="H34" s="81"/>
      <c r="I34" s="82"/>
      <c r="J34" s="77"/>
      <c r="K34" s="57"/>
      <c r="L34" s="58"/>
      <c r="M34" s="43"/>
      <c r="N34" s="38"/>
    </row>
    <row r="35" spans="1:14" ht="19.149999999999999" customHeight="1" thickTop="1" thickBot="1" x14ac:dyDescent="0.35">
      <c r="A35" s="12">
        <f t="shared" si="0"/>
        <v>40907</v>
      </c>
      <c r="B35" s="13">
        <f t="shared" si="2"/>
        <v>40907</v>
      </c>
      <c r="C35" s="14"/>
      <c r="D35" s="59">
        <f t="shared" si="5"/>
        <v>0</v>
      </c>
      <c r="E35" s="62"/>
      <c r="F35" s="62"/>
      <c r="G35" s="62"/>
      <c r="H35" s="62"/>
      <c r="I35" s="62"/>
      <c r="J35" s="62"/>
      <c r="K35" s="51">
        <f>SUM(D32:D36)</f>
        <v>0</v>
      </c>
      <c r="L35" s="91" t="str">
        <f>IF(K35&gt;0,(K35-$A$3),"")</f>
        <v/>
      </c>
      <c r="M35" s="42" t="s">
        <v>50</v>
      </c>
      <c r="N35" s="38"/>
    </row>
    <row r="36" spans="1:14" ht="16.5" thickTop="1" x14ac:dyDescent="0.2">
      <c r="A36" s="9"/>
      <c r="B36" s="10"/>
      <c r="C36" s="10"/>
      <c r="D36" s="59">
        <f t="shared" ref="D36" si="6">SUM(F36-E36-G36)+(I36-H36-J36)</f>
        <v>0</v>
      </c>
      <c r="E36" s="62"/>
      <c r="F36" s="62"/>
      <c r="G36" s="62"/>
      <c r="H36" s="62"/>
      <c r="I36" s="62"/>
      <c r="J36" s="62"/>
      <c r="K36" s="57"/>
      <c r="L36" s="58"/>
      <c r="M36" s="43"/>
      <c r="N36" s="38"/>
    </row>
    <row r="37" spans="1:14" x14ac:dyDescent="0.2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</row>
    <row r="38" spans="1:14" x14ac:dyDescent="0.2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</row>
    <row r="39" spans="1:14" x14ac:dyDescent="0.2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</row>
    <row r="40" spans="1:14" x14ac:dyDescent="0.2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</row>
    <row r="41" spans="1:14" x14ac:dyDescent="0.2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</row>
    <row r="42" spans="1:14" x14ac:dyDescent="0.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</row>
    <row r="43" spans="1:14" x14ac:dyDescent="0.2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</row>
    <row r="44" spans="1:14" x14ac:dyDescent="0.2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</row>
    <row r="45" spans="1:14" x14ac:dyDescent="0.2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</row>
    <row r="46" spans="1:14" x14ac:dyDescent="0.2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</row>
    <row r="47" spans="1:14" x14ac:dyDescent="0.2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</row>
    <row r="48" spans="1:14" x14ac:dyDescent="0.2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</row>
    <row r="49" spans="1:14" x14ac:dyDescent="0.2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</row>
    <row r="50" spans="1:14" x14ac:dyDescent="0.2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</row>
    <row r="51" spans="1:14" x14ac:dyDescent="0.2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</row>
    <row r="52" spans="1:14" x14ac:dyDescent="0.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</row>
  </sheetData>
  <mergeCells count="5">
    <mergeCell ref="D2:E2"/>
    <mergeCell ref="G2:H2"/>
    <mergeCell ref="A2:B2"/>
    <mergeCell ref="E3:G3"/>
    <mergeCell ref="H3:J3"/>
  </mergeCells>
  <phoneticPr fontId="0" type="noConversion"/>
  <conditionalFormatting sqref="A5:B35">
    <cfRule type="expression" dxfId="37" priority="94" stopIfTrue="1">
      <formula>COUNTIF(Férié,$B5)&gt;0</formula>
    </cfRule>
    <cfRule type="expression" dxfId="36" priority="95" stopIfTrue="1">
      <formula>WEEKDAY($B5,2)&gt;5</formula>
    </cfRule>
  </conditionalFormatting>
  <conditionalFormatting sqref="C5:C35">
    <cfRule type="expression" dxfId="35" priority="96" stopIfTrue="1">
      <formula>COUNTIF(Férié,$B5)&gt;0</formula>
    </cfRule>
  </conditionalFormatting>
  <conditionalFormatting sqref="E28:I29">
    <cfRule type="expression" dxfId="34" priority="43" stopIfTrue="1">
      <formula>"$H$7&gt;"""""</formula>
    </cfRule>
  </conditionalFormatting>
  <conditionalFormatting sqref="D4:D35">
    <cfRule type="cellIs" dxfId="33" priority="39" stopIfTrue="1" operator="equal">
      <formula>0</formula>
    </cfRule>
  </conditionalFormatting>
  <conditionalFormatting sqref="D8:D35">
    <cfRule type="cellIs" dxfId="32" priority="38" stopIfTrue="1" operator="equal">
      <formula>0</formula>
    </cfRule>
  </conditionalFormatting>
  <conditionalFormatting sqref="O20">
    <cfRule type="containsErrors" dxfId="31" priority="35">
      <formula>ISERROR(O20)</formula>
    </cfRule>
    <cfRule type="cellIs" dxfId="30" priority="36" operator="greaterThan">
      <formula>0</formula>
    </cfRule>
    <cfRule type="cellIs" dxfId="29" priority="37" operator="lessThan">
      <formula>0</formula>
    </cfRule>
  </conditionalFormatting>
  <conditionalFormatting sqref="L28">
    <cfRule type="containsErrors" dxfId="28" priority="32">
      <formula>ISERROR(L28)</formula>
    </cfRule>
    <cfRule type="cellIs" dxfId="27" priority="33" operator="greaterThan">
      <formula>0</formula>
    </cfRule>
    <cfRule type="cellIs" dxfId="26" priority="34" operator="lessThan">
      <formula>0</formula>
    </cfRule>
  </conditionalFormatting>
  <conditionalFormatting sqref="L31">
    <cfRule type="containsErrors" dxfId="25" priority="29">
      <formula>ISERROR(L31)</formula>
    </cfRule>
    <cfRule type="cellIs" dxfId="24" priority="30" operator="greaterThan">
      <formula>0</formula>
    </cfRule>
    <cfRule type="cellIs" dxfId="23" priority="31" operator="lessThan">
      <formula>0</formula>
    </cfRule>
  </conditionalFormatting>
  <conditionalFormatting sqref="K4:K9 K11:K13 K15:K20 K22:K23 N20 K25:K36">
    <cfRule type="cellIs" dxfId="22" priority="28" operator="equal">
      <formula>0</formula>
    </cfRule>
  </conditionalFormatting>
  <conditionalFormatting sqref="D36">
    <cfRule type="cellIs" dxfId="21" priority="73" stopIfTrue="1" operator="equal">
      <formula>0</formula>
    </cfRule>
  </conditionalFormatting>
  <conditionalFormatting sqref="D36">
    <cfRule type="cellIs" dxfId="20" priority="72" stopIfTrue="1" operator="equal">
      <formula>0</formula>
    </cfRule>
  </conditionalFormatting>
  <conditionalFormatting sqref="L35">
    <cfRule type="containsErrors" dxfId="19" priority="63">
      <formula>ISERROR(L35)</formula>
    </cfRule>
    <cfRule type="cellIs" dxfId="18" priority="64" operator="greaterThan">
      <formula>0</formula>
    </cfRule>
    <cfRule type="cellIs" dxfId="17" priority="65" operator="lessThan">
      <formula>0</formula>
    </cfRule>
  </conditionalFormatting>
  <conditionalFormatting sqref="D3">
    <cfRule type="cellIs" dxfId="16" priority="61" stopIfTrue="1" operator="equal">
      <formula>0</formula>
    </cfRule>
  </conditionalFormatting>
  <conditionalFormatting sqref="K3">
    <cfRule type="cellIs" dxfId="15" priority="60" operator="equal">
      <formula>0</formula>
    </cfRule>
  </conditionalFormatting>
  <conditionalFormatting sqref="D5:D7">
    <cfRule type="cellIs" dxfId="14" priority="27" stopIfTrue="1" operator="equal">
      <formula>0</formula>
    </cfRule>
  </conditionalFormatting>
  <conditionalFormatting sqref="K10">
    <cfRule type="cellIs" dxfId="13" priority="19" operator="equal">
      <formula>0</formula>
    </cfRule>
  </conditionalFormatting>
  <conditionalFormatting sqref="K14">
    <cfRule type="cellIs" dxfId="12" priority="18" operator="equal">
      <formula>0</formula>
    </cfRule>
  </conditionalFormatting>
  <conditionalFormatting sqref="L24">
    <cfRule type="containsErrors" dxfId="11" priority="11">
      <formula>ISERROR(L24)</formula>
    </cfRule>
    <cfRule type="cellIs" dxfId="10" priority="12" operator="greaterThan">
      <formula>0</formula>
    </cfRule>
    <cfRule type="cellIs" dxfId="9" priority="13" operator="lessThan">
      <formula>0</formula>
    </cfRule>
  </conditionalFormatting>
  <conditionalFormatting sqref="K24">
    <cfRule type="cellIs" dxfId="8" priority="10" operator="equal">
      <formula>0</formula>
    </cfRule>
  </conditionalFormatting>
  <conditionalFormatting sqref="K21">
    <cfRule type="cellIs" dxfId="7" priority="9" operator="equal">
      <formula>0</formula>
    </cfRule>
  </conditionalFormatting>
  <conditionalFormatting sqref="L20">
    <cfRule type="cellIs" dxfId="6" priority="8" operator="equal">
      <formula>0</formula>
    </cfRule>
  </conditionalFormatting>
  <conditionalFormatting sqref="L17">
    <cfRule type="containsErrors" dxfId="5" priority="4">
      <formula>ISERROR(L17)</formula>
    </cfRule>
    <cfRule type="cellIs" dxfId="4" priority="5" operator="greaterThan">
      <formula>0</formula>
    </cfRule>
    <cfRule type="cellIs" dxfId="3" priority="6" operator="lessThan">
      <formula>0</formula>
    </cfRule>
  </conditionalFormatting>
  <conditionalFormatting sqref="L10">
    <cfRule type="containsErrors" dxfId="2" priority="1">
      <formula>ISERROR(L10)</formula>
    </cfRule>
    <cfRule type="cellIs" dxfId="1" priority="2" operator="greaterThan">
      <formula>0</formula>
    </cfRule>
    <cfRule type="cellIs" dxfId="0" priority="3" operator="lessThan">
      <formula>0</formula>
    </cfRule>
  </conditionalFormatting>
  <pageMargins left="0.78740157499999996" right="0.78740157499999996" top="0.984251969" bottom="0.984251969" header="0.4921259845" footer="0.4921259845"/>
  <pageSetup paperSize="9" orientation="portrait" horizontalDpi="360" verticalDpi="360" r:id="rId1"/>
  <headerFooter alignWithMargins="0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'A Voir'!$I$3:$I$8</xm:f>
          </x14:formula1>
          <xm:sqref>D36:J36 E3:J35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S36"/>
  <sheetViews>
    <sheetView showGridLines="0" showRowColHeaders="0" workbookViewId="0">
      <selection activeCell="B2" sqref="B2:B3"/>
    </sheetView>
  </sheetViews>
  <sheetFormatPr baseColWidth="10" defaultColWidth="10.25" defaultRowHeight="12.75" x14ac:dyDescent="0.2"/>
  <cols>
    <col min="1" max="1" width="28.875" style="21" customWidth="1"/>
    <col min="2" max="2" width="24.25" style="21" bestFit="1" customWidth="1"/>
    <col min="3" max="3" width="6.125" style="21" bestFit="1" customWidth="1"/>
    <col min="4" max="4" width="39.25" style="21" bestFit="1" customWidth="1"/>
    <col min="5" max="16384" width="10.25" style="21"/>
  </cols>
  <sheetData>
    <row r="1" spans="1:19" ht="13.5" thickBot="1" x14ac:dyDescent="0.25">
      <c r="A1" s="140" t="s">
        <v>3</v>
      </c>
      <c r="S1" s="21">
        <v>2002</v>
      </c>
    </row>
    <row r="2" spans="1:19" ht="12.75" customHeight="1" x14ac:dyDescent="0.2">
      <c r="A2" s="141"/>
      <c r="B2" s="138">
        <f>Janv!E1</f>
        <v>2015</v>
      </c>
      <c r="S2" s="21">
        <v>2003</v>
      </c>
    </row>
    <row r="3" spans="1:19" ht="13.5" customHeight="1" thickBot="1" x14ac:dyDescent="0.25">
      <c r="A3" s="141"/>
      <c r="B3" s="139"/>
      <c r="S3" s="21">
        <v>2004</v>
      </c>
    </row>
    <row r="4" spans="1:19" ht="12.75" customHeight="1" thickBot="1" x14ac:dyDescent="0.25">
      <c r="S4" s="21">
        <v>2005</v>
      </c>
    </row>
    <row r="5" spans="1:19" ht="13.5" customHeight="1" x14ac:dyDescent="0.2">
      <c r="A5" s="22" t="s">
        <v>4</v>
      </c>
      <c r="B5" s="25">
        <f>DATE(B2,1,1)</f>
        <v>40543</v>
      </c>
      <c r="C5" s="31" t="s">
        <v>17</v>
      </c>
      <c r="S5" s="21">
        <v>2006</v>
      </c>
    </row>
    <row r="6" spans="1:19" ht="14.25" x14ac:dyDescent="0.2">
      <c r="A6" s="23" t="s">
        <v>5</v>
      </c>
      <c r="B6" s="26">
        <f>ROUND(DATE(B2,4,MOD(234-11*MOD(B2,19),30))/7,)*7-6</f>
        <v>40636</v>
      </c>
      <c r="C6" s="31" t="s">
        <v>18</v>
      </c>
      <c r="S6" s="21">
        <v>2007</v>
      </c>
    </row>
    <row r="7" spans="1:19" ht="14.25" x14ac:dyDescent="0.2">
      <c r="A7" s="23" t="s">
        <v>6</v>
      </c>
      <c r="B7" s="26">
        <f>SUM(B6+1)</f>
        <v>40637</v>
      </c>
      <c r="C7" s="31" t="s">
        <v>19</v>
      </c>
      <c r="S7" s="21">
        <v>2008</v>
      </c>
    </row>
    <row r="8" spans="1:19" ht="14.25" x14ac:dyDescent="0.2">
      <c r="A8" s="23" t="s">
        <v>7</v>
      </c>
      <c r="B8" s="26">
        <f>DATE(B2,5,1)</f>
        <v>40663</v>
      </c>
      <c r="C8" s="31" t="s">
        <v>20</v>
      </c>
      <c r="S8" s="21">
        <v>2009</v>
      </c>
    </row>
    <row r="9" spans="1:19" ht="14.25" x14ac:dyDescent="0.2">
      <c r="A9" s="23" t="s">
        <v>8</v>
      </c>
      <c r="B9" s="26">
        <f>DATE(B2,5,8)</f>
        <v>40670</v>
      </c>
      <c r="C9" s="31" t="s">
        <v>21</v>
      </c>
      <c r="S9" s="21">
        <v>2010</v>
      </c>
    </row>
    <row r="10" spans="1:19" ht="14.25" x14ac:dyDescent="0.2">
      <c r="A10" s="23" t="s">
        <v>9</v>
      </c>
      <c r="B10" s="26">
        <f>B6+39</f>
        <v>40675</v>
      </c>
      <c r="C10" s="31" t="s">
        <v>22</v>
      </c>
      <c r="S10" s="21">
        <v>2011</v>
      </c>
    </row>
    <row r="11" spans="1:19" ht="14.25" x14ac:dyDescent="0.2">
      <c r="A11" s="23" t="s">
        <v>10</v>
      </c>
      <c r="B11" s="26">
        <f>B6+49</f>
        <v>40685</v>
      </c>
      <c r="C11" s="31" t="s">
        <v>23</v>
      </c>
      <c r="S11" s="21">
        <v>2012</v>
      </c>
    </row>
    <row r="12" spans="1:19" ht="14.25" x14ac:dyDescent="0.2">
      <c r="A12" s="23" t="s">
        <v>11</v>
      </c>
      <c r="B12" s="26">
        <f>SUM(B11+1)</f>
        <v>40686</v>
      </c>
      <c r="C12" s="31" t="s">
        <v>24</v>
      </c>
      <c r="S12" s="21">
        <v>2013</v>
      </c>
    </row>
    <row r="13" spans="1:19" ht="14.25" x14ac:dyDescent="0.2">
      <c r="A13" s="23" t="s">
        <v>12</v>
      </c>
      <c r="B13" s="26">
        <f>DATE(B2,7,14)</f>
        <v>40737</v>
      </c>
      <c r="C13" s="31" t="s">
        <v>25</v>
      </c>
      <c r="S13" s="21">
        <v>2014</v>
      </c>
    </row>
    <row r="14" spans="1:19" ht="14.25" x14ac:dyDescent="0.2">
      <c r="A14" s="23" t="s">
        <v>13</v>
      </c>
      <c r="B14" s="26">
        <f>DATE(B2,8,15)</f>
        <v>40769</v>
      </c>
      <c r="C14" s="31" t="s">
        <v>26</v>
      </c>
      <c r="S14" s="21">
        <v>2015</v>
      </c>
    </row>
    <row r="15" spans="1:19" ht="14.25" x14ac:dyDescent="0.2">
      <c r="A15" s="23" t="s">
        <v>14</v>
      </c>
      <c r="B15" s="26">
        <f>DATE(B2,11,1)</f>
        <v>40847</v>
      </c>
      <c r="C15" s="31" t="s">
        <v>27</v>
      </c>
      <c r="S15" s="21">
        <v>2016</v>
      </c>
    </row>
    <row r="16" spans="1:19" ht="14.25" x14ac:dyDescent="0.2">
      <c r="A16" s="23" t="s">
        <v>15</v>
      </c>
      <c r="B16" s="26">
        <f>DATE(B2,11,11)</f>
        <v>40857</v>
      </c>
      <c r="C16" s="31" t="s">
        <v>28</v>
      </c>
      <c r="S16" s="21">
        <v>2017</v>
      </c>
    </row>
    <row r="17" spans="1:19" ht="15" thickBot="1" x14ac:dyDescent="0.25">
      <c r="A17" s="24" t="s">
        <v>16</v>
      </c>
      <c r="B17" s="27">
        <f>DATE(B2,12,25)</f>
        <v>40901</v>
      </c>
      <c r="C17" s="31" t="s">
        <v>29</v>
      </c>
      <c r="S17" s="21">
        <v>2018</v>
      </c>
    </row>
    <row r="18" spans="1:19" x14ac:dyDescent="0.2">
      <c r="S18" s="21">
        <v>2019</v>
      </c>
    </row>
    <row r="19" spans="1:19" x14ac:dyDescent="0.2">
      <c r="S19" s="21">
        <v>2020</v>
      </c>
    </row>
    <row r="20" spans="1:19" x14ac:dyDescent="0.2">
      <c r="S20" s="21">
        <v>2021</v>
      </c>
    </row>
    <row r="21" spans="1:19" x14ac:dyDescent="0.2">
      <c r="S21" s="21">
        <v>2022</v>
      </c>
    </row>
    <row r="22" spans="1:19" x14ac:dyDescent="0.2">
      <c r="S22" s="21">
        <v>2023</v>
      </c>
    </row>
    <row r="23" spans="1:19" x14ac:dyDescent="0.2">
      <c r="S23" s="21">
        <v>2024</v>
      </c>
    </row>
    <row r="24" spans="1:19" x14ac:dyDescent="0.2">
      <c r="S24" s="21">
        <v>2025</v>
      </c>
    </row>
    <row r="25" spans="1:19" x14ac:dyDescent="0.2">
      <c r="S25" s="21">
        <v>2026</v>
      </c>
    </row>
    <row r="26" spans="1:19" x14ac:dyDescent="0.2">
      <c r="S26" s="21">
        <v>2027</v>
      </c>
    </row>
    <row r="27" spans="1:19" x14ac:dyDescent="0.2">
      <c r="S27" s="21">
        <v>2028</v>
      </c>
    </row>
    <row r="28" spans="1:19" x14ac:dyDescent="0.2">
      <c r="S28" s="21">
        <v>2029</v>
      </c>
    </row>
    <row r="29" spans="1:19" x14ac:dyDescent="0.2">
      <c r="S29" s="21">
        <v>2030</v>
      </c>
    </row>
    <row r="30" spans="1:19" x14ac:dyDescent="0.2">
      <c r="S30" s="21">
        <v>2031</v>
      </c>
    </row>
    <row r="31" spans="1:19" x14ac:dyDescent="0.2">
      <c r="S31" s="21">
        <v>2032</v>
      </c>
    </row>
    <row r="32" spans="1:19" x14ac:dyDescent="0.2">
      <c r="S32" s="21">
        <v>2033</v>
      </c>
    </row>
    <row r="33" spans="19:19" x14ac:dyDescent="0.2">
      <c r="S33" s="21">
        <v>2034</v>
      </c>
    </row>
    <row r="34" spans="19:19" x14ac:dyDescent="0.2">
      <c r="S34" s="21">
        <v>2035</v>
      </c>
    </row>
    <row r="35" spans="19:19" x14ac:dyDescent="0.2">
      <c r="S35" s="21">
        <v>2036</v>
      </c>
    </row>
    <row r="36" spans="19:19" x14ac:dyDescent="0.2">
      <c r="S36" s="21">
        <v>2037</v>
      </c>
    </row>
  </sheetData>
  <mergeCells count="2">
    <mergeCell ref="B2:B3"/>
    <mergeCell ref="A1:A3"/>
  </mergeCells>
  <phoneticPr fontId="14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3</vt:i4>
      </vt:variant>
    </vt:vector>
  </HeadingPairs>
  <TitlesOfParts>
    <vt:vector size="17" baseType="lpstr">
      <vt:lpstr>A Voir</vt:lpstr>
      <vt:lpstr>Janv</vt:lpstr>
      <vt:lpstr>Fév</vt:lpstr>
      <vt:lpstr>Mars</vt:lpstr>
      <vt:lpstr>Avril</vt:lpstr>
      <vt:lpstr>Mai</vt:lpstr>
      <vt:lpstr>Juin</vt:lpstr>
      <vt:lpstr>Juillet</vt:lpstr>
      <vt:lpstr>Aout</vt:lpstr>
      <vt:lpstr>Sept</vt:lpstr>
      <vt:lpstr>Oct</vt:lpstr>
      <vt:lpstr>Nov</vt:lpstr>
      <vt:lpstr>Déc</vt:lpstr>
      <vt:lpstr>fériés</vt:lpstr>
      <vt:lpstr>Année</vt:lpstr>
      <vt:lpstr>Férié</vt:lpstr>
      <vt:lpstr>Trois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r.M</dc:creator>
  <cp:lastModifiedBy>Pierrot</cp:lastModifiedBy>
  <dcterms:created xsi:type="dcterms:W3CDTF">2006-10-18T11:01:16Z</dcterms:created>
  <dcterms:modified xsi:type="dcterms:W3CDTF">2015-05-21T15:23:05Z</dcterms:modified>
</cp:coreProperties>
</file>