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30" yWindow="-75" windowWidth="16740" windowHeight="11760"/>
  </bookViews>
  <sheets>
    <sheet name="fromage" sheetId="1" r:id="rId1"/>
    <sheet name="MARGE fromage" sheetId="2" state="hidden" r:id="rId2"/>
    <sheet name="ZYRAX fromage" sheetId="3" state="hidden" r:id="rId3"/>
    <sheet name="magasin" sheetId="9" r:id="rId4"/>
    <sheet name="objet" sheetId="7" r:id="rId5"/>
    <sheet name="nom" sheetId="8" r:id="rId6"/>
    <sheet name="charcuterie" sheetId="13" r:id="rId7"/>
    <sheet name="marge charcuterie" sheetId="14" state="hidden" r:id="rId8"/>
    <sheet name="zyrax charcuterie" sheetId="15" state="hidden" r:id="rId9"/>
  </sheets>
  <definedNames>
    <definedName name="_xlnm._FilterDatabase" localSheetId="0" hidden="1">fromage!$A$24:$O$115</definedName>
    <definedName name="adresse">magasin!$B:$B</definedName>
    <definedName name="choix">objet!$B$3:$B$11</definedName>
    <definedName name="Conditions">fromage!$B$6</definedName>
    <definedName name="_xlnm.Criteria" localSheetId="0">fromage!$O$1:$O$2</definedName>
    <definedName name="date">#REF!</definedName>
    <definedName name="delai">magasin!$G:$G</definedName>
    <definedName name="fax">magasin!$D:$D</definedName>
    <definedName name="FR">magasin!$E:$E</definedName>
    <definedName name="jours">magasin!$F:$F</definedName>
    <definedName name="magasin">magasin!$A:$A</definedName>
    <definedName name="noms">nom!$B$5:$B$17</definedName>
    <definedName name="objet">objet!$B$2:$B$11</definedName>
    <definedName name="telephonne">magasin!$C:$C</definedName>
    <definedName name="_xlnm.Print_Area" localSheetId="0">fromage!$A$1:$K$125</definedName>
  </definedNames>
  <calcPr calcId="125725"/>
</workbook>
</file>

<file path=xl/calcChain.xml><?xml version="1.0" encoding="utf-8"?>
<calcChain xmlns="http://schemas.openxmlformats.org/spreadsheetml/2006/main">
  <c r="G64" i="2"/>
  <c r="O67" l="1"/>
  <c r="V62" i="3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93"/>
  <c r="V94"/>
  <c r="V95"/>
  <c r="V96"/>
  <c r="V97"/>
  <c r="V98"/>
  <c r="V99"/>
  <c r="V100"/>
  <c r="V101"/>
  <c r="V102"/>
  <c r="V103"/>
  <c r="V104"/>
  <c r="V61"/>
  <c r="V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60"/>
  <c r="D67" i="2" l="1"/>
  <c r="F63" i="3" s="1"/>
  <c r="E20" i="2"/>
  <c r="G10" i="3" s="1"/>
  <c r="AB10" s="1"/>
  <c r="D20" i="2"/>
  <c r="F10" i="3" s="1"/>
  <c r="G63"/>
  <c r="E32" i="1"/>
  <c r="E31"/>
  <c r="E34"/>
  <c r="E33"/>
  <c r="D32"/>
  <c r="D34"/>
  <c r="Q20" i="2" l="1"/>
  <c r="AC10" i="3"/>
  <c r="R20" i="2" s="1"/>
  <c r="Y63" i="3"/>
  <c r="N67" i="2" s="1"/>
  <c r="B14" i="1"/>
  <c r="K24" l="1"/>
  <c r="F24"/>
  <c r="E29"/>
  <c r="E27"/>
  <c r="E30"/>
  <c r="D38"/>
  <c r="D36"/>
  <c r="D30"/>
  <c r="D28"/>
  <c r="O70" i="2"/>
  <c r="O66"/>
  <c r="G66" i="3"/>
  <c r="G62"/>
  <c r="D70" i="2"/>
  <c r="F66" i="3" s="1"/>
  <c r="D66" i="2"/>
  <c r="F62" i="3" s="1"/>
  <c r="Y62" s="1"/>
  <c r="N66" i="2" s="1"/>
  <c r="E23"/>
  <c r="G13" i="3" s="1"/>
  <c r="AB13" s="1"/>
  <c r="AC13" s="1"/>
  <c r="R23" i="2" s="1"/>
  <c r="E19"/>
  <c r="G9" i="3" s="1"/>
  <c r="D23" i="2"/>
  <c r="F13" i="3" s="1"/>
  <c r="D19" i="2"/>
  <c r="F9" i="3" s="1"/>
  <c r="H59" i="2"/>
  <c r="K16"/>
  <c r="G70" i="3"/>
  <c r="E46" i="1"/>
  <c r="E45"/>
  <c r="E25"/>
  <c r="D26"/>
  <c r="D59" i="2"/>
  <c r="E59"/>
  <c r="D110" i="1"/>
  <c r="D108"/>
  <c r="Y66" i="3" l="1"/>
  <c r="N70" i="2" s="1"/>
  <c r="AB9" i="3"/>
  <c r="AC9" s="1"/>
  <c r="R19" i="2" s="1"/>
  <c r="Q23"/>
  <c r="G49" i="3"/>
  <c r="F49"/>
  <c r="O106" i="2"/>
  <c r="H106"/>
  <c r="G106" i="3"/>
  <c r="Z108"/>
  <c r="G102"/>
  <c r="F102"/>
  <c r="Y102" s="1"/>
  <c r="N106" i="2" s="1"/>
  <c r="D61"/>
  <c r="D60"/>
  <c r="D58"/>
  <c r="Q19" l="1"/>
  <c r="AC49" i="3"/>
  <c r="R59" i="2" s="1"/>
  <c r="AB49" i="3"/>
  <c r="Q59" i="2" s="1"/>
  <c r="E114" i="1"/>
  <c r="E112"/>
  <c r="E108"/>
  <c r="J13"/>
  <c r="H23" i="14" l="1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E45"/>
  <c r="G35" i="15" s="1"/>
  <c r="E23" i="14"/>
  <c r="G13" i="15" s="1"/>
  <c r="AC13" s="1"/>
  <c r="R23" i="14" s="1"/>
  <c r="E24"/>
  <c r="G14" i="15" s="1"/>
  <c r="E25" i="14"/>
  <c r="G15" i="15" s="1"/>
  <c r="E26" i="14"/>
  <c r="G16" i="15" s="1"/>
  <c r="E27" i="14"/>
  <c r="G17" i="15" s="1"/>
  <c r="AC17" s="1"/>
  <c r="R27" i="14" s="1"/>
  <c r="E28"/>
  <c r="G18" i="15" s="1"/>
  <c r="E29" i="14"/>
  <c r="G19" i="15" s="1"/>
  <c r="E30" i="14"/>
  <c r="G20" i="15" s="1"/>
  <c r="E31" i="14"/>
  <c r="G21" i="15" s="1"/>
  <c r="AC21" s="1"/>
  <c r="R31" i="14" s="1"/>
  <c r="E32"/>
  <c r="G22" i="15" s="1"/>
  <c r="E33" i="14"/>
  <c r="G23" i="15" s="1"/>
  <c r="E34" i="14"/>
  <c r="G24" i="15" s="1"/>
  <c r="E35" i="14"/>
  <c r="G25" i="15" s="1"/>
  <c r="E36" i="14"/>
  <c r="G26" i="15" s="1"/>
  <c r="E37" i="14"/>
  <c r="G27" i="15" s="1"/>
  <c r="E38" i="14"/>
  <c r="G28" i="15" s="1"/>
  <c r="E39" i="14"/>
  <c r="G29" i="15" s="1"/>
  <c r="E40" i="14"/>
  <c r="G30" i="15" s="1"/>
  <c r="E41" i="14"/>
  <c r="G31" i="15" s="1"/>
  <c r="E42" i="14"/>
  <c r="G32" i="15" s="1"/>
  <c r="E43" i="14"/>
  <c r="G33" i="15" s="1"/>
  <c r="E44" i="14"/>
  <c r="G34" i="15" s="1"/>
  <c r="D23" i="14"/>
  <c r="F13" i="15" s="1"/>
  <c r="D24" i="14"/>
  <c r="F14" i="15" s="1"/>
  <c r="D25" i="14"/>
  <c r="F15" i="15" s="1"/>
  <c r="D26" i="14"/>
  <c r="F16" i="15" s="1"/>
  <c r="D27" i="14"/>
  <c r="D28"/>
  <c r="F18" i="15" s="1"/>
  <c r="D29" i="14"/>
  <c r="F19" i="15" s="1"/>
  <c r="D30" i="14"/>
  <c r="F20" i="15" s="1"/>
  <c r="D31" i="14"/>
  <c r="F21" i="15" s="1"/>
  <c r="D32" i="14"/>
  <c r="F22" i="15" s="1"/>
  <c r="D33" i="14"/>
  <c r="F23" i="15" s="1"/>
  <c r="D34" i="14"/>
  <c r="F24" i="15" s="1"/>
  <c r="D35" i="14"/>
  <c r="D36"/>
  <c r="F26" i="15" s="1"/>
  <c r="D37" i="14"/>
  <c r="F27" i="15" s="1"/>
  <c r="D38" i="14"/>
  <c r="F28" i="15" s="1"/>
  <c r="D39" i="14"/>
  <c r="F29" i="15" s="1"/>
  <c r="D40" i="14"/>
  <c r="F30" i="15" s="1"/>
  <c r="D41" i="14"/>
  <c r="F31" i="15" s="1"/>
  <c r="D42" i="14"/>
  <c r="F32" i="15" s="1"/>
  <c r="D43" i="14"/>
  <c r="F33" i="15" s="1"/>
  <c r="D44" i="14"/>
  <c r="F34" i="15" s="1"/>
  <c r="D45" i="14"/>
  <c r="F35" i="15" s="1"/>
  <c r="D69"/>
  <c r="D68"/>
  <c r="D67"/>
  <c r="D66"/>
  <c r="D65"/>
  <c r="Q102" s="1"/>
  <c r="F25"/>
  <c r="F17"/>
  <c r="D18"/>
  <c r="D17"/>
  <c r="D16"/>
  <c r="Q8" s="1"/>
  <c r="B21" i="14"/>
  <c r="M17" s="1"/>
  <c r="O7" i="15" s="1"/>
  <c r="H22" i="14"/>
  <c r="E22"/>
  <c r="G12" i="15" s="1"/>
  <c r="D22" i="14"/>
  <c r="F12" i="15" s="1"/>
  <c r="H21" i="14"/>
  <c r="E21"/>
  <c r="G11" i="15" s="1"/>
  <c r="D21" i="14"/>
  <c r="F11" i="15" s="1"/>
  <c r="H20" i="14"/>
  <c r="E20"/>
  <c r="G10" i="15" s="1"/>
  <c r="AB10" s="1"/>
  <c r="Q20" i="14" s="1"/>
  <c r="D20"/>
  <c r="F10" i="15" s="1"/>
  <c r="B20" i="14"/>
  <c r="L21" s="1"/>
  <c r="N11" i="15" s="1"/>
  <c r="H19" i="14"/>
  <c r="E19"/>
  <c r="G9" i="15" s="1"/>
  <c r="AB9" s="1"/>
  <c r="Q19" i="14" s="1"/>
  <c r="D19"/>
  <c r="F9" i="15" s="1"/>
  <c r="H18" i="14"/>
  <c r="E18"/>
  <c r="G8" i="15" s="1"/>
  <c r="D18" i="14"/>
  <c r="F8" i="15" s="1"/>
  <c r="H17" i="14"/>
  <c r="E17"/>
  <c r="G7" i="15" s="1"/>
  <c r="AB7" s="1"/>
  <c r="Q17" i="14" s="1"/>
  <c r="D17"/>
  <c r="F7" i="15" s="1"/>
  <c r="K16" i="14"/>
  <c r="J60" s="1"/>
  <c r="C10"/>
  <c r="C9"/>
  <c r="C8"/>
  <c r="B10"/>
  <c r="B9"/>
  <c r="B8"/>
  <c r="F104" i="3"/>
  <c r="Y104" s="1"/>
  <c r="N108" i="2" s="1"/>
  <c r="F103" i="3"/>
  <c r="Y103" s="1"/>
  <c r="N107" i="2" s="1"/>
  <c r="F101" i="3"/>
  <c r="Y101" s="1"/>
  <c r="N105" i="2" s="1"/>
  <c r="F100" i="3"/>
  <c r="Y100" s="1"/>
  <c r="N104" i="2" s="1"/>
  <c r="F99" i="3"/>
  <c r="Y99" s="1"/>
  <c r="N103" i="2" s="1"/>
  <c r="D101"/>
  <c r="F97" i="3" s="1"/>
  <c r="Y97" s="1"/>
  <c r="N101" i="2" s="1"/>
  <c r="D100"/>
  <c r="F96" i="3" s="1"/>
  <c r="Y96" s="1"/>
  <c r="N100" i="2" s="1"/>
  <c r="D99"/>
  <c r="F95" i="3" s="1"/>
  <c r="Y95" s="1"/>
  <c r="N99" i="2" s="1"/>
  <c r="D98"/>
  <c r="F94" i="3" s="1"/>
  <c r="Y94" s="1"/>
  <c r="N98" i="2" s="1"/>
  <c r="D97"/>
  <c r="F93" i="3" s="1"/>
  <c r="Y93" s="1"/>
  <c r="N97" i="2" s="1"/>
  <c r="D96"/>
  <c r="F92" i="3" s="1"/>
  <c r="Y92" s="1"/>
  <c r="N96" i="2" s="1"/>
  <c r="D95"/>
  <c r="F91" i="3" s="1"/>
  <c r="Y91" s="1"/>
  <c r="N95" i="2" s="1"/>
  <c r="D94"/>
  <c r="F90" i="3" s="1"/>
  <c r="Y90" s="1"/>
  <c r="N94" i="2" s="1"/>
  <c r="D93"/>
  <c r="F89" i="3" s="1"/>
  <c r="Y89" s="1"/>
  <c r="N93" i="2" s="1"/>
  <c r="D92"/>
  <c r="F88" i="3" s="1"/>
  <c r="Y88" s="1"/>
  <c r="N92" i="2" s="1"/>
  <c r="D90"/>
  <c r="F86" i="3" s="1"/>
  <c r="Y86" s="1"/>
  <c r="N90" i="2" s="1"/>
  <c r="D89"/>
  <c r="F85" i="3" s="1"/>
  <c r="Y85" s="1"/>
  <c r="N89" i="2" s="1"/>
  <c r="D88"/>
  <c r="F84" i="3" s="1"/>
  <c r="Y84" s="1"/>
  <c r="N88" i="2" s="1"/>
  <c r="D87"/>
  <c r="F83" i="3" s="1"/>
  <c r="Y83" s="1"/>
  <c r="N87" i="2" s="1"/>
  <c r="D86"/>
  <c r="F82" i="3" s="1"/>
  <c r="Y82" s="1"/>
  <c r="N86" i="2" s="1"/>
  <c r="D85"/>
  <c r="D84"/>
  <c r="F80" i="3" s="1"/>
  <c r="Y80" s="1"/>
  <c r="N84" i="2" s="1"/>
  <c r="D83"/>
  <c r="F79" i="3" s="1"/>
  <c r="Y79" s="1"/>
  <c r="N83" i="2" s="1"/>
  <c r="D82"/>
  <c r="F78" i="3" s="1"/>
  <c r="Y78" s="1"/>
  <c r="N82" i="2" s="1"/>
  <c r="D81"/>
  <c r="F77" i="3" s="1"/>
  <c r="Y77" s="1"/>
  <c r="N81" i="2" s="1"/>
  <c r="D80"/>
  <c r="F76" i="3" s="1"/>
  <c r="Y76" s="1"/>
  <c r="N80" i="2" s="1"/>
  <c r="D79"/>
  <c r="F75" i="3" s="1"/>
  <c r="Y75" s="1"/>
  <c r="N79" i="2" s="1"/>
  <c r="D78"/>
  <c r="F74" i="3" s="1"/>
  <c r="Y74" s="1"/>
  <c r="N78" i="2" s="1"/>
  <c r="D77"/>
  <c r="F73" i="3" s="1"/>
  <c r="Y73" s="1"/>
  <c r="N77" i="2" s="1"/>
  <c r="D76"/>
  <c r="F72" i="3" s="1"/>
  <c r="Y72" s="1"/>
  <c r="N76" i="2" s="1"/>
  <c r="D75"/>
  <c r="F71" i="3" s="1"/>
  <c r="Y71" s="1"/>
  <c r="N75" i="2" s="1"/>
  <c r="D74"/>
  <c r="D73"/>
  <c r="F69" i="3" s="1"/>
  <c r="Y69" s="1"/>
  <c r="N73" i="2" s="1"/>
  <c r="D72"/>
  <c r="F68" i="3" s="1"/>
  <c r="Y68" s="1"/>
  <c r="N72" i="2" s="1"/>
  <c r="D71"/>
  <c r="F67" i="3" s="1"/>
  <c r="Y67" s="1"/>
  <c r="N71" i="2" s="1"/>
  <c r="D69"/>
  <c r="F65" i="3" s="1"/>
  <c r="Y65" s="1"/>
  <c r="N69" i="2" s="1"/>
  <c r="D68"/>
  <c r="F64" i="3" s="1"/>
  <c r="Y64" s="1"/>
  <c r="N68" i="2" s="1"/>
  <c r="D65"/>
  <c r="F61" i="3" s="1"/>
  <c r="Y61" s="1"/>
  <c r="N65" i="2" s="1"/>
  <c r="D64"/>
  <c r="F60" i="3" s="1"/>
  <c r="E61" i="2"/>
  <c r="G51" i="3" s="1"/>
  <c r="E60" i="2"/>
  <c r="G50" i="3" s="1"/>
  <c r="E58" i="2"/>
  <c r="G48" i="3" s="1"/>
  <c r="E57" i="2"/>
  <c r="G47" i="3" s="1"/>
  <c r="E56" i="2"/>
  <c r="G46" i="3" s="1"/>
  <c r="F51"/>
  <c r="F50"/>
  <c r="F48"/>
  <c r="D57" i="2"/>
  <c r="F47" i="3" s="1"/>
  <c r="D56" i="2"/>
  <c r="F46" i="3" s="1"/>
  <c r="E54" i="2"/>
  <c r="G44" i="3" s="1"/>
  <c r="AB44" s="1"/>
  <c r="E53" i="2"/>
  <c r="G43" i="3" s="1"/>
  <c r="AB43" s="1"/>
  <c r="E52" i="2"/>
  <c r="G42" i="3" s="1"/>
  <c r="AB42" s="1"/>
  <c r="E51" i="2"/>
  <c r="G41" i="3" s="1"/>
  <c r="AB41" s="1"/>
  <c r="E50" i="2"/>
  <c r="G40" i="3" s="1"/>
  <c r="AB40" s="1"/>
  <c r="E49" i="2"/>
  <c r="G39" i="3" s="1"/>
  <c r="AB39" s="1"/>
  <c r="E48" i="2"/>
  <c r="G38" i="3" s="1"/>
  <c r="AB38" s="1"/>
  <c r="E47" i="2"/>
  <c r="G37" i="3" s="1"/>
  <c r="AB37" s="1"/>
  <c r="E46" i="2"/>
  <c r="G36" i="3" s="1"/>
  <c r="AB36" s="1"/>
  <c r="E45" i="2"/>
  <c r="G35" i="3" s="1"/>
  <c r="AB35" s="1"/>
  <c r="D54" i="2"/>
  <c r="F44" i="3" s="1"/>
  <c r="D53" i="2"/>
  <c r="F43" i="3" s="1"/>
  <c r="D52" i="2"/>
  <c r="F42" i="3" s="1"/>
  <c r="D51" i="2"/>
  <c r="F41" i="3" s="1"/>
  <c r="D50" i="2"/>
  <c r="F40" i="3" s="1"/>
  <c r="D49" i="2"/>
  <c r="F39" i="3" s="1"/>
  <c r="D48" i="2"/>
  <c r="F38" i="3" s="1"/>
  <c r="D47" i="2"/>
  <c r="F37" i="3" s="1"/>
  <c r="D46" i="2"/>
  <c r="F36" i="3" s="1"/>
  <c r="D45" i="2"/>
  <c r="F35" i="3" s="1"/>
  <c r="E43" i="2"/>
  <c r="G33" i="3" s="1"/>
  <c r="AB33" s="1"/>
  <c r="E42" i="2"/>
  <c r="G32" i="3" s="1"/>
  <c r="AB32" s="1"/>
  <c r="E41" i="2"/>
  <c r="G31" i="3" s="1"/>
  <c r="AB31" s="1"/>
  <c r="E40" i="2"/>
  <c r="G30" i="3" s="1"/>
  <c r="AB30" s="1"/>
  <c r="D43" i="2"/>
  <c r="F33" i="3" s="1"/>
  <c r="D42" i="2"/>
  <c r="F32" i="3" s="1"/>
  <c r="D41" i="2"/>
  <c r="F31" i="3" s="1"/>
  <c r="D40" i="2"/>
  <c r="F30" i="3" s="1"/>
  <c r="E37" i="2"/>
  <c r="G27" i="3" s="1"/>
  <c r="AB27" s="1"/>
  <c r="E36" i="2"/>
  <c r="G26" i="3" s="1"/>
  <c r="AB26" s="1"/>
  <c r="E35" i="2"/>
  <c r="G25" i="3" s="1"/>
  <c r="AB25" s="1"/>
  <c r="E34" i="2"/>
  <c r="G24" i="3" s="1"/>
  <c r="AB24" s="1"/>
  <c r="E33" i="2"/>
  <c r="G23" i="3" s="1"/>
  <c r="AB23" s="1"/>
  <c r="E32" i="2"/>
  <c r="G22" i="3" s="1"/>
  <c r="AB22" s="1"/>
  <c r="E31" i="2"/>
  <c r="G21" i="3" s="1"/>
  <c r="AB21" s="1"/>
  <c r="E30" i="2"/>
  <c r="G20" i="3" s="1"/>
  <c r="AB20" s="1"/>
  <c r="E29" i="2"/>
  <c r="G19" i="3" s="1"/>
  <c r="AB19" s="1"/>
  <c r="E28" i="2"/>
  <c r="G18" i="3" s="1"/>
  <c r="AB18" s="1"/>
  <c r="E27" i="2"/>
  <c r="G17" i="3" s="1"/>
  <c r="AB17" s="1"/>
  <c r="E26" i="2"/>
  <c r="G16" i="3" s="1"/>
  <c r="AB16" s="1"/>
  <c r="E25" i="2"/>
  <c r="G15" i="3" s="1"/>
  <c r="AB15" s="1"/>
  <c r="E24" i="2"/>
  <c r="G14" i="3" s="1"/>
  <c r="AB14" s="1"/>
  <c r="E22" i="2"/>
  <c r="G12" i="3" s="1"/>
  <c r="AB12" s="1"/>
  <c r="E21" i="2"/>
  <c r="G11" i="3" s="1"/>
  <c r="AB11" s="1"/>
  <c r="D37" i="2"/>
  <c r="F27" i="3" s="1"/>
  <c r="D36" i="2"/>
  <c r="F26" i="3" s="1"/>
  <c r="D35" i="2"/>
  <c r="F25" i="3" s="1"/>
  <c r="D34" i="2"/>
  <c r="F24" i="3" s="1"/>
  <c r="D33" i="2"/>
  <c r="F23" i="3" s="1"/>
  <c r="D32" i="2"/>
  <c r="F22" i="3" s="1"/>
  <c r="D31" i="2"/>
  <c r="F21" i="3" s="1"/>
  <c r="D30" i="2"/>
  <c r="F20" i="3" s="1"/>
  <c r="D29" i="2"/>
  <c r="F19" i="3" s="1"/>
  <c r="D28" i="2"/>
  <c r="F18" i="3" s="1"/>
  <c r="D27" i="2"/>
  <c r="F17" i="3" s="1"/>
  <c r="D26" i="2"/>
  <c r="F16" i="3" s="1"/>
  <c r="D25" i="2"/>
  <c r="F15" i="3" s="1"/>
  <c r="D24" i="2"/>
  <c r="F14" i="3" s="1"/>
  <c r="D22" i="2"/>
  <c r="F12" i="3" s="1"/>
  <c r="D21" i="2"/>
  <c r="F11" i="3" s="1"/>
  <c r="G101"/>
  <c r="G103"/>
  <c r="G104"/>
  <c r="F105"/>
  <c r="Y106" s="1"/>
  <c r="G105"/>
  <c r="G100"/>
  <c r="G99"/>
  <c r="G90"/>
  <c r="G91"/>
  <c r="G92"/>
  <c r="G93"/>
  <c r="G94"/>
  <c r="G95"/>
  <c r="G96"/>
  <c r="G97"/>
  <c r="G89"/>
  <c r="G88"/>
  <c r="G83"/>
  <c r="G84"/>
  <c r="G85"/>
  <c r="G86"/>
  <c r="G82"/>
  <c r="G64"/>
  <c r="G65"/>
  <c r="G67"/>
  <c r="G68"/>
  <c r="G69"/>
  <c r="G71"/>
  <c r="G72"/>
  <c r="G73"/>
  <c r="G74"/>
  <c r="G75"/>
  <c r="G76"/>
  <c r="G77"/>
  <c r="G78"/>
  <c r="G79"/>
  <c r="G80"/>
  <c r="G61"/>
  <c r="G60"/>
  <c r="D71"/>
  <c r="D70"/>
  <c r="D69"/>
  <c r="D68"/>
  <c r="D67"/>
  <c r="Q63" s="1"/>
  <c r="D21"/>
  <c r="D20"/>
  <c r="D19"/>
  <c r="Q10" s="1"/>
  <c r="R10" s="1"/>
  <c r="S10" s="1"/>
  <c r="O105" i="2"/>
  <c r="O107"/>
  <c r="O108"/>
  <c r="O109"/>
  <c r="O104"/>
  <c r="O103"/>
  <c r="H105"/>
  <c r="H107"/>
  <c r="H108"/>
  <c r="H109"/>
  <c r="I109"/>
  <c r="J109" s="1"/>
  <c r="H104"/>
  <c r="H103"/>
  <c r="O94"/>
  <c r="O95"/>
  <c r="O96"/>
  <c r="O97"/>
  <c r="O98"/>
  <c r="O99"/>
  <c r="O100"/>
  <c r="O101"/>
  <c r="O93"/>
  <c r="O92"/>
  <c r="H94"/>
  <c r="H95"/>
  <c r="H96"/>
  <c r="H97"/>
  <c r="H98"/>
  <c r="H99"/>
  <c r="H100"/>
  <c r="H101"/>
  <c r="H93"/>
  <c r="H92"/>
  <c r="O87"/>
  <c r="O88"/>
  <c r="O89"/>
  <c r="O90"/>
  <c r="O86"/>
  <c r="H87"/>
  <c r="H88"/>
  <c r="H89"/>
  <c r="H90"/>
  <c r="H86"/>
  <c r="O68"/>
  <c r="O69"/>
  <c r="O71"/>
  <c r="O72"/>
  <c r="O73"/>
  <c r="O74"/>
  <c r="O75"/>
  <c r="O76"/>
  <c r="O77"/>
  <c r="O78"/>
  <c r="O79"/>
  <c r="O80"/>
  <c r="O81"/>
  <c r="O82"/>
  <c r="O83"/>
  <c r="O84"/>
  <c r="O65"/>
  <c r="O64"/>
  <c r="H68"/>
  <c r="H69"/>
  <c r="H71"/>
  <c r="H72"/>
  <c r="H73"/>
  <c r="H74"/>
  <c r="H75"/>
  <c r="H76"/>
  <c r="H77"/>
  <c r="H78"/>
  <c r="H79"/>
  <c r="H80"/>
  <c r="H81"/>
  <c r="H82"/>
  <c r="H83"/>
  <c r="H84"/>
  <c r="H65"/>
  <c r="H64"/>
  <c r="C10"/>
  <c r="C9"/>
  <c r="C8"/>
  <c r="E39"/>
  <c r="G29" i="3" s="1"/>
  <c r="AB29" s="1"/>
  <c r="D39" i="2"/>
  <c r="F29" i="3" s="1"/>
  <c r="E18" i="2"/>
  <c r="G8" i="3" s="1"/>
  <c r="E17" i="2"/>
  <c r="G7" i="3" s="1"/>
  <c r="D18" i="2"/>
  <c r="F8" i="3" s="1"/>
  <c r="D17" i="2"/>
  <c r="F7" i="3" s="1"/>
  <c r="B21" i="2"/>
  <c r="B20"/>
  <c r="L20" s="1"/>
  <c r="N10" i="3" s="1"/>
  <c r="B10" i="2"/>
  <c r="B9"/>
  <c r="B8"/>
  <c r="H58"/>
  <c r="H60"/>
  <c r="H61"/>
  <c r="H57"/>
  <c r="H56"/>
  <c r="H47"/>
  <c r="H48"/>
  <c r="H49"/>
  <c r="H50"/>
  <c r="H51"/>
  <c r="H52"/>
  <c r="H53"/>
  <c r="H54"/>
  <c r="H46"/>
  <c r="H45"/>
  <c r="H40"/>
  <c r="H41"/>
  <c r="H42"/>
  <c r="H43"/>
  <c r="H39"/>
  <c r="H21"/>
  <c r="H22"/>
  <c r="H24"/>
  <c r="H25"/>
  <c r="H26"/>
  <c r="H27"/>
  <c r="H28"/>
  <c r="H29"/>
  <c r="H30"/>
  <c r="H31"/>
  <c r="H32"/>
  <c r="H33"/>
  <c r="H34"/>
  <c r="H35"/>
  <c r="H36"/>
  <c r="H37"/>
  <c r="H18"/>
  <c r="H17"/>
  <c r="M157"/>
  <c r="L157"/>
  <c r="M156"/>
  <c r="L156"/>
  <c r="M155"/>
  <c r="L155"/>
  <c r="M154"/>
  <c r="L154"/>
  <c r="M153"/>
  <c r="L153"/>
  <c r="M152"/>
  <c r="L152"/>
  <c r="M151"/>
  <c r="L151"/>
  <c r="M150"/>
  <c r="L150"/>
  <c r="M149"/>
  <c r="L149"/>
  <c r="M146"/>
  <c r="L146"/>
  <c r="M145"/>
  <c r="L145"/>
  <c r="M144"/>
  <c r="L144"/>
  <c r="M143"/>
  <c r="L143"/>
  <c r="M142"/>
  <c r="L142"/>
  <c r="M141"/>
  <c r="L141"/>
  <c r="M140"/>
  <c r="L140"/>
  <c r="M139"/>
  <c r="L139"/>
  <c r="M138"/>
  <c r="L138"/>
  <c r="M137"/>
  <c r="L137"/>
  <c r="M136"/>
  <c r="L136"/>
  <c r="M135"/>
  <c r="L135"/>
  <c r="M134"/>
  <c r="L134"/>
  <c r="M133"/>
  <c r="L133"/>
  <c r="M132"/>
  <c r="L132"/>
  <c r="M131"/>
  <c r="L131"/>
  <c r="M130"/>
  <c r="L130"/>
  <c r="M129"/>
  <c r="L129"/>
  <c r="M128"/>
  <c r="L128"/>
  <c r="M127"/>
  <c r="L127"/>
  <c r="M126"/>
  <c r="L126"/>
  <c r="M125"/>
  <c r="L125"/>
  <c r="M124"/>
  <c r="L124"/>
  <c r="M123"/>
  <c r="L123"/>
  <c r="M122"/>
  <c r="L122"/>
  <c r="M119"/>
  <c r="L119"/>
  <c r="M118"/>
  <c r="L118"/>
  <c r="M117"/>
  <c r="L117"/>
  <c r="M116"/>
  <c r="L116"/>
  <c r="M115"/>
  <c r="L115"/>
  <c r="M114"/>
  <c r="L114"/>
  <c r="M113"/>
  <c r="L113"/>
  <c r="M112"/>
  <c r="L112"/>
  <c r="L105" i="15"/>
  <c r="L104"/>
  <c r="L68"/>
  <c r="L67"/>
  <c r="L66"/>
  <c r="AC49"/>
  <c r="AB48"/>
  <c r="AC48"/>
  <c r="AC47"/>
  <c r="AC45"/>
  <c r="AB44"/>
  <c r="AB43"/>
  <c r="AB42"/>
  <c r="AB40"/>
  <c r="AB39"/>
  <c r="AB38"/>
  <c r="AC37"/>
  <c r="AC36"/>
  <c r="A160" i="14"/>
  <c r="M146"/>
  <c r="L146"/>
  <c r="J146"/>
  <c r="M145"/>
  <c r="L145"/>
  <c r="J145"/>
  <c r="M144"/>
  <c r="L144"/>
  <c r="J144"/>
  <c r="M143"/>
  <c r="L143"/>
  <c r="J143"/>
  <c r="M142"/>
  <c r="L142"/>
  <c r="J142"/>
  <c r="M141"/>
  <c r="L141"/>
  <c r="J141"/>
  <c r="M140"/>
  <c r="L140"/>
  <c r="J140"/>
  <c r="M139"/>
  <c r="L139"/>
  <c r="J139"/>
  <c r="M138"/>
  <c r="L138"/>
  <c r="J138"/>
  <c r="M137"/>
  <c r="L137"/>
  <c r="J137"/>
  <c r="M136"/>
  <c r="L136"/>
  <c r="J136"/>
  <c r="M135"/>
  <c r="L135"/>
  <c r="J135"/>
  <c r="M134"/>
  <c r="L134"/>
  <c r="J134"/>
  <c r="M133"/>
  <c r="L133"/>
  <c r="J133"/>
  <c r="M132"/>
  <c r="L132"/>
  <c r="J132"/>
  <c r="M131"/>
  <c r="L131"/>
  <c r="J131"/>
  <c r="M130"/>
  <c r="L130"/>
  <c r="J130"/>
  <c r="M129"/>
  <c r="L129"/>
  <c r="J129"/>
  <c r="M128"/>
  <c r="L128"/>
  <c r="J128"/>
  <c r="M127"/>
  <c r="L127"/>
  <c r="J127"/>
  <c r="M126"/>
  <c r="L126"/>
  <c r="J126"/>
  <c r="M125"/>
  <c r="L125"/>
  <c r="J125"/>
  <c r="M124"/>
  <c r="L124"/>
  <c r="J124"/>
  <c r="M123"/>
  <c r="L123"/>
  <c r="J123"/>
  <c r="M122"/>
  <c r="L122"/>
  <c r="J122"/>
  <c r="M119"/>
  <c r="L119"/>
  <c r="J119"/>
  <c r="M118"/>
  <c r="L118"/>
  <c r="J118"/>
  <c r="M117"/>
  <c r="L117"/>
  <c r="J117"/>
  <c r="M116"/>
  <c r="L116"/>
  <c r="J116"/>
  <c r="M115"/>
  <c r="L115"/>
  <c r="J115"/>
  <c r="M114"/>
  <c r="L114"/>
  <c r="J114"/>
  <c r="M113"/>
  <c r="L113"/>
  <c r="J113"/>
  <c r="M112"/>
  <c r="L112"/>
  <c r="J112"/>
  <c r="C71" i="13"/>
  <c r="C67"/>
  <c r="C65"/>
  <c r="C63"/>
  <c r="C61"/>
  <c r="C59"/>
  <c r="C57"/>
  <c r="C55"/>
  <c r="C53"/>
  <c r="C51"/>
  <c r="C49"/>
  <c r="C47"/>
  <c r="A44"/>
  <c r="C43"/>
  <c r="C41"/>
  <c r="C39"/>
  <c r="C37"/>
  <c r="C35"/>
  <c r="C33"/>
  <c r="C31"/>
  <c r="A28"/>
  <c r="C27"/>
  <c r="A24"/>
  <c r="C23"/>
  <c r="C21"/>
  <c r="C19"/>
  <c r="C17"/>
  <c r="C15"/>
  <c r="G5"/>
  <c r="C5"/>
  <c r="G4"/>
  <c r="B4"/>
  <c r="F3"/>
  <c r="F2"/>
  <c r="L106" i="3"/>
  <c r="L105"/>
  <c r="E35" i="1"/>
  <c r="G2"/>
  <c r="G3"/>
  <c r="B4"/>
  <c r="H4"/>
  <c r="D5"/>
  <c r="H5"/>
  <c r="F33"/>
  <c r="F35"/>
  <c r="E39"/>
  <c r="F39"/>
  <c r="D40"/>
  <c r="E40"/>
  <c r="E41"/>
  <c r="F41"/>
  <c r="D42"/>
  <c r="E42"/>
  <c r="E43"/>
  <c r="F43"/>
  <c r="D44"/>
  <c r="E44"/>
  <c r="F45"/>
  <c r="D46"/>
  <c r="E47"/>
  <c r="D48"/>
  <c r="E48"/>
  <c r="E49"/>
  <c r="F49"/>
  <c r="D50"/>
  <c r="E50"/>
  <c r="E51"/>
  <c r="F51"/>
  <c r="D52"/>
  <c r="E52"/>
  <c r="E53"/>
  <c r="F53"/>
  <c r="D54"/>
  <c r="E54"/>
  <c r="E55"/>
  <c r="F55"/>
  <c r="D56"/>
  <c r="E56"/>
  <c r="E57"/>
  <c r="D58"/>
  <c r="E58"/>
  <c r="E59"/>
  <c r="D60"/>
  <c r="E60"/>
  <c r="E61"/>
  <c r="F61"/>
  <c r="D62"/>
  <c r="E62"/>
  <c r="E63"/>
  <c r="F63"/>
  <c r="D64"/>
  <c r="E64"/>
  <c r="E65"/>
  <c r="F65"/>
  <c r="D66"/>
  <c r="E66"/>
  <c r="E69"/>
  <c r="F69"/>
  <c r="D70"/>
  <c r="E70"/>
  <c r="E71"/>
  <c r="F71"/>
  <c r="D72"/>
  <c r="E72"/>
  <c r="E73"/>
  <c r="F73"/>
  <c r="D74"/>
  <c r="E74"/>
  <c r="E75"/>
  <c r="F75"/>
  <c r="D76"/>
  <c r="E76"/>
  <c r="E77"/>
  <c r="F77"/>
  <c r="D78"/>
  <c r="E78"/>
  <c r="E81"/>
  <c r="G81"/>
  <c r="D82"/>
  <c r="E82"/>
  <c r="E83"/>
  <c r="G83"/>
  <c r="D84"/>
  <c r="E84"/>
  <c r="E85"/>
  <c r="G85"/>
  <c r="D86"/>
  <c r="E86"/>
  <c r="E87"/>
  <c r="G87"/>
  <c r="D88"/>
  <c r="E88"/>
  <c r="E89"/>
  <c r="G89"/>
  <c r="D90"/>
  <c r="E90"/>
  <c r="E91"/>
  <c r="G91"/>
  <c r="D92"/>
  <c r="E92"/>
  <c r="E93"/>
  <c r="G93"/>
  <c r="D94"/>
  <c r="E94"/>
  <c r="E95"/>
  <c r="G95"/>
  <c r="D96"/>
  <c r="E96"/>
  <c r="E97"/>
  <c r="G97"/>
  <c r="D98"/>
  <c r="E98"/>
  <c r="E99"/>
  <c r="G99"/>
  <c r="D100"/>
  <c r="E100"/>
  <c r="E103"/>
  <c r="D104"/>
  <c r="E104"/>
  <c r="E105"/>
  <c r="D106"/>
  <c r="E106"/>
  <c r="E107"/>
  <c r="E111"/>
  <c r="D112"/>
  <c r="E113"/>
  <c r="D114"/>
  <c r="AC46" i="15"/>
  <c r="AB46"/>
  <c r="AC50"/>
  <c r="AB50"/>
  <c r="A133" i="14"/>
  <c r="A120"/>
  <c r="AC40" i="15"/>
  <c r="AB47"/>
  <c r="AB49"/>
  <c r="H105"/>
  <c r="Q49"/>
  <c r="Q18"/>
  <c r="Q24"/>
  <c r="AB36"/>
  <c r="AB37"/>
  <c r="AC39"/>
  <c r="AB41"/>
  <c r="AC41"/>
  <c r="Q26"/>
  <c r="Q32"/>
  <c r="AC38"/>
  <c r="Q40"/>
  <c r="AC42"/>
  <c r="AC43"/>
  <c r="AC44"/>
  <c r="AB45"/>
  <c r="Q29"/>
  <c r="Q39"/>
  <c r="Q46"/>
  <c r="Q17"/>
  <c r="AC9"/>
  <c r="R19" i="14" s="1"/>
  <c r="L58"/>
  <c r="N48" i="15" s="1"/>
  <c r="M38" i="14"/>
  <c r="O28" i="15" s="1"/>
  <c r="M53" i="14"/>
  <c r="O43" i="15" s="1"/>
  <c r="M37" i="14"/>
  <c r="O27" i="15" s="1"/>
  <c r="M20" i="14"/>
  <c r="O10" i="15" s="1"/>
  <c r="A121" i="2"/>
  <c r="A161"/>
  <c r="Q14" i="15"/>
  <c r="E36" i="1"/>
  <c r="A134" i="2"/>
  <c r="R14" i="15" l="1"/>
  <c r="S14" s="1"/>
  <c r="M29" i="14"/>
  <c r="O19" i="15" s="1"/>
  <c r="M45" i="14"/>
  <c r="O35" i="15" s="1"/>
  <c r="M21" i="14"/>
  <c r="O11" i="15" s="1"/>
  <c r="M54" i="14"/>
  <c r="O44" i="15" s="1"/>
  <c r="M48" i="14"/>
  <c r="O38" i="15" s="1"/>
  <c r="L57" i="14"/>
  <c r="N47" i="15" s="1"/>
  <c r="R63" i="3"/>
  <c r="S63" s="1"/>
  <c r="T63" s="1"/>
  <c r="AC29" i="15"/>
  <c r="R39" i="14" s="1"/>
  <c r="AB29" i="15"/>
  <c r="Q39" i="14" s="1"/>
  <c r="Q44" i="15"/>
  <c r="Q31"/>
  <c r="Q16"/>
  <c r="R16" s="1"/>
  <c r="S16" s="1"/>
  <c r="T16" s="1"/>
  <c r="Q15"/>
  <c r="Q23"/>
  <c r="R23" s="1"/>
  <c r="S23" s="1"/>
  <c r="Q37"/>
  <c r="Q34"/>
  <c r="R34" s="1"/>
  <c r="S34" s="1"/>
  <c r="Q47"/>
  <c r="R47" s="1"/>
  <c r="S47" s="1"/>
  <c r="Q13"/>
  <c r="R13" s="1"/>
  <c r="S13" s="1"/>
  <c r="Q12"/>
  <c r="T10" i="3"/>
  <c r="K10" s="1"/>
  <c r="I20" i="2" s="1"/>
  <c r="J20" s="1"/>
  <c r="M17"/>
  <c r="O7" i="3" s="1"/>
  <c r="M20" i="2"/>
  <c r="O10" i="3" s="1"/>
  <c r="U63"/>
  <c r="K63"/>
  <c r="H52"/>
  <c r="AB8"/>
  <c r="Q18" i="2" s="1"/>
  <c r="G52" i="3"/>
  <c r="AB21" i="15"/>
  <c r="Q31" i="14" s="1"/>
  <c r="AC35" i="15"/>
  <c r="R45" i="14" s="1"/>
  <c r="AB35" i="15"/>
  <c r="Q45" i="14" s="1"/>
  <c r="L49"/>
  <c r="N39" i="15" s="1"/>
  <c r="L39" i="14"/>
  <c r="N29" i="15" s="1"/>
  <c r="T29" s="1"/>
  <c r="K29" s="1"/>
  <c r="I39" i="14" s="1"/>
  <c r="J39" s="1"/>
  <c r="Q50" i="15"/>
  <c r="R50" s="1"/>
  <c r="S50" s="1"/>
  <c r="Q33"/>
  <c r="R33" s="1"/>
  <c r="S33" s="1"/>
  <c r="L60" i="14"/>
  <c r="N50" i="15" s="1"/>
  <c r="Q38"/>
  <c r="R38" s="1"/>
  <c r="S38" s="1"/>
  <c r="Q30"/>
  <c r="Q22"/>
  <c r="R22" s="1"/>
  <c r="S22" s="1"/>
  <c r="Q43"/>
  <c r="R43" s="1"/>
  <c r="S43" s="1"/>
  <c r="Q9"/>
  <c r="R9" s="1"/>
  <c r="S9" s="1"/>
  <c r="Q19"/>
  <c r="R19" s="1"/>
  <c r="S19" s="1"/>
  <c r="L29" i="14"/>
  <c r="N19" i="15" s="1"/>
  <c r="L24" i="14"/>
  <c r="N14" i="15" s="1"/>
  <c r="Q10"/>
  <c r="R10" s="1"/>
  <c r="S10" s="1"/>
  <c r="L26" i="14"/>
  <c r="N16" i="15" s="1"/>
  <c r="Q7"/>
  <c r="R7" s="1"/>
  <c r="S7" s="1"/>
  <c r="Q42"/>
  <c r="R42" s="1"/>
  <c r="S42" s="1"/>
  <c r="Q25"/>
  <c r="L56" i="14"/>
  <c r="N46" i="15" s="1"/>
  <c r="L19" i="14"/>
  <c r="N9" i="15" s="1"/>
  <c r="T9" s="1"/>
  <c r="K9" s="1"/>
  <c r="I19" i="14" s="1"/>
  <c r="J19" s="1"/>
  <c r="L42"/>
  <c r="N32" i="15" s="1"/>
  <c r="Q11"/>
  <c r="R11" s="1"/>
  <c r="S11" s="1"/>
  <c r="T11" s="1"/>
  <c r="Q48"/>
  <c r="R48" s="1"/>
  <c r="S48" s="1"/>
  <c r="T48" s="1"/>
  <c r="Q21"/>
  <c r="Q27"/>
  <c r="R27" s="1"/>
  <c r="S27" s="1"/>
  <c r="Q35"/>
  <c r="R35" s="1"/>
  <c r="S35" s="1"/>
  <c r="L41" i="14"/>
  <c r="N31" i="15" s="1"/>
  <c r="L28" i="14"/>
  <c r="N18" i="15" s="1"/>
  <c r="Q36"/>
  <c r="R36" s="1"/>
  <c r="S36" s="1"/>
  <c r="Q28"/>
  <c r="R28" s="1"/>
  <c r="S28" s="1"/>
  <c r="Q41"/>
  <c r="R41" s="1"/>
  <c r="S41" s="1"/>
  <c r="Q20"/>
  <c r="R20" s="1"/>
  <c r="S20" s="1"/>
  <c r="Q45"/>
  <c r="R45" s="1"/>
  <c r="S45" s="1"/>
  <c r="AC33"/>
  <c r="R43" i="14" s="1"/>
  <c r="AB33" i="15"/>
  <c r="Q43" i="14" s="1"/>
  <c r="AC25" i="15"/>
  <c r="R35" i="14" s="1"/>
  <c r="AB25" i="15"/>
  <c r="Q35" i="14" s="1"/>
  <c r="L17"/>
  <c r="N7" i="15" s="1"/>
  <c r="M25" i="14"/>
  <c r="O15" i="15" s="1"/>
  <c r="M33" i="14"/>
  <c r="O23" i="15" s="1"/>
  <c r="M41" i="14"/>
  <c r="O31" i="15" s="1"/>
  <c r="M49" i="14"/>
  <c r="O39" i="15" s="1"/>
  <c r="M57" i="14"/>
  <c r="O47" i="15" s="1"/>
  <c r="M30" i="14"/>
  <c r="O20" i="15" s="1"/>
  <c r="M46" i="14"/>
  <c r="O36" i="15" s="1"/>
  <c r="M60" i="14"/>
  <c r="O50" i="15" s="1"/>
  <c r="L34" i="14"/>
  <c r="N24" i="15" s="1"/>
  <c r="L50" i="14"/>
  <c r="N40" i="15" s="1"/>
  <c r="M23" i="14"/>
  <c r="O13" i="15" s="1"/>
  <c r="M32" i="14"/>
  <c r="O22" i="15" s="1"/>
  <c r="L45" i="14"/>
  <c r="N35" i="15" s="1"/>
  <c r="L55" i="14"/>
  <c r="N45" i="15" s="1"/>
  <c r="AC10"/>
  <c r="R20" i="14" s="1"/>
  <c r="D19" i="15"/>
  <c r="R15"/>
  <c r="S15" s="1"/>
  <c r="R46"/>
  <c r="S46" s="1"/>
  <c r="T46" s="1"/>
  <c r="K46" s="1"/>
  <c r="R25"/>
  <c r="S25" s="1"/>
  <c r="R29"/>
  <c r="S29" s="1"/>
  <c r="R37"/>
  <c r="S37" s="1"/>
  <c r="L40" i="14"/>
  <c r="N30" i="15" s="1"/>
  <c r="L27" i="14"/>
  <c r="N17" i="15" s="1"/>
  <c r="M44" i="14"/>
  <c r="O34" i="15" s="1"/>
  <c r="M52" i="14"/>
  <c r="O42" i="15" s="1"/>
  <c r="L35" i="14"/>
  <c r="N25" i="15" s="1"/>
  <c r="L44" i="14"/>
  <c r="N34" i="15" s="1"/>
  <c r="R40"/>
  <c r="S40" s="1"/>
  <c r="R30"/>
  <c r="S30" s="1"/>
  <c r="R26"/>
  <c r="S26" s="1"/>
  <c r="R24"/>
  <c r="S24" s="1"/>
  <c r="AC31"/>
  <c r="R41" i="14" s="1"/>
  <c r="AB31" i="15"/>
  <c r="Q41" i="14" s="1"/>
  <c r="AC27" i="15"/>
  <c r="R37" i="14" s="1"/>
  <c r="AB27" i="15"/>
  <c r="Q37" i="14" s="1"/>
  <c r="AC23" i="15"/>
  <c r="R33" i="14" s="1"/>
  <c r="AB23" i="15"/>
  <c r="Q33" i="14" s="1"/>
  <c r="AC19" i="15"/>
  <c r="R29" i="14" s="1"/>
  <c r="AB19" i="15"/>
  <c r="Q29" i="14" s="1"/>
  <c r="AB15" i="15"/>
  <c r="Q25" i="14" s="1"/>
  <c r="AC15" i="15"/>
  <c r="R25" i="14" s="1"/>
  <c r="L18"/>
  <c r="N8" i="15" s="1"/>
  <c r="M19" i="14"/>
  <c r="O9" i="15" s="1"/>
  <c r="M22" i="14"/>
  <c r="O12" i="15" s="1"/>
  <c r="M27" i="14"/>
  <c r="O17" i="15" s="1"/>
  <c r="M31" i="14"/>
  <c r="O21" i="15" s="1"/>
  <c r="M35" i="14"/>
  <c r="O25" i="15" s="1"/>
  <c r="M39" i="14"/>
  <c r="O29" i="15" s="1"/>
  <c r="M43" i="14"/>
  <c r="O33" i="15" s="1"/>
  <c r="M47" i="14"/>
  <c r="O37" i="15" s="1"/>
  <c r="M51" i="14"/>
  <c r="O41" i="15" s="1"/>
  <c r="M55" i="14"/>
  <c r="O45" i="15" s="1"/>
  <c r="M59" i="14"/>
  <c r="O49" i="15" s="1"/>
  <c r="M26" i="14"/>
  <c r="O16" i="15" s="1"/>
  <c r="M34" i="14"/>
  <c r="O24" i="15" s="1"/>
  <c r="M42" i="14"/>
  <c r="O32" i="15" s="1"/>
  <c r="M50" i="14"/>
  <c r="O40" i="15" s="1"/>
  <c r="M58" i="14"/>
  <c r="O48" i="15" s="1"/>
  <c r="M18" i="14"/>
  <c r="O8" i="15" s="1"/>
  <c r="L30" i="14"/>
  <c r="N20" i="15" s="1"/>
  <c r="L38" i="14"/>
  <c r="N28" i="15" s="1"/>
  <c r="L46" i="14"/>
  <c r="N36" i="15" s="1"/>
  <c r="L54" i="14"/>
  <c r="N44" i="15" s="1"/>
  <c r="L22" i="14"/>
  <c r="N12" i="15" s="1"/>
  <c r="M24" i="14"/>
  <c r="O14" i="15" s="1"/>
  <c r="L31" i="14"/>
  <c r="N21" i="15" s="1"/>
  <c r="L37" i="14"/>
  <c r="N27" i="15" s="1"/>
  <c r="M40" i="14"/>
  <c r="O30" i="15" s="1"/>
  <c r="L47" i="14"/>
  <c r="N37" i="15" s="1"/>
  <c r="L53" i="14"/>
  <c r="N43" i="15" s="1"/>
  <c r="M56" i="14"/>
  <c r="O46" i="15" s="1"/>
  <c r="D20"/>
  <c r="L59" i="14"/>
  <c r="N49" i="15" s="1"/>
  <c r="R17"/>
  <c r="S17" s="1"/>
  <c r="T17" s="1"/>
  <c r="J47" i="14"/>
  <c r="R44" i="15"/>
  <c r="S44" s="1"/>
  <c r="AB17"/>
  <c r="Q27" i="14" s="1"/>
  <c r="R21" i="15"/>
  <c r="S21" s="1"/>
  <c r="R39"/>
  <c r="S39" s="1"/>
  <c r="R31"/>
  <c r="S31" s="1"/>
  <c r="L20" i="14"/>
  <c r="N10" i="15" s="1"/>
  <c r="L32" i="14"/>
  <c r="N22" i="15" s="1"/>
  <c r="L48" i="14"/>
  <c r="N38" i="15" s="1"/>
  <c r="L25" i="14"/>
  <c r="N15" i="15" s="1"/>
  <c r="M28" i="14"/>
  <c r="O18" i="15" s="1"/>
  <c r="L43" i="14"/>
  <c r="N33" i="15" s="1"/>
  <c r="J54" i="14"/>
  <c r="J58"/>
  <c r="L51"/>
  <c r="N41" i="15" s="1"/>
  <c r="M36" i="14"/>
  <c r="O26" i="15" s="1"/>
  <c r="L33" i="14"/>
  <c r="N23" i="15" s="1"/>
  <c r="L52" i="14"/>
  <c r="N42" i="15" s="1"/>
  <c r="L36" i="14"/>
  <c r="N26" i="15" s="1"/>
  <c r="L23" i="14"/>
  <c r="N13" i="15" s="1"/>
  <c r="R32"/>
  <c r="S32" s="1"/>
  <c r="T32" s="1"/>
  <c r="R18"/>
  <c r="S18" s="1"/>
  <c r="T18" s="1"/>
  <c r="AB13"/>
  <c r="Q23" i="14" s="1"/>
  <c r="R49" i="15"/>
  <c r="S49" s="1"/>
  <c r="T49" s="1"/>
  <c r="R12"/>
  <c r="S12" s="1"/>
  <c r="R8"/>
  <c r="S8" s="1"/>
  <c r="Q9" i="3"/>
  <c r="R9" s="1"/>
  <c r="S9" s="1"/>
  <c r="Q13"/>
  <c r="R13" s="1"/>
  <c r="S13" s="1"/>
  <c r="M26" i="2"/>
  <c r="O16" i="3" s="1"/>
  <c r="M23" i="2"/>
  <c r="O13" i="3" s="1"/>
  <c r="M19" i="2"/>
  <c r="O9" i="3" s="1"/>
  <c r="Q62"/>
  <c r="R62" s="1"/>
  <c r="S62" s="1"/>
  <c r="T62" s="1"/>
  <c r="Q66"/>
  <c r="R66" s="1"/>
  <c r="S66" s="1"/>
  <c r="T66" s="1"/>
  <c r="L27" i="2"/>
  <c r="N17" i="3" s="1"/>
  <c r="L23" i="2"/>
  <c r="N13" i="3" s="1"/>
  <c r="L19" i="2"/>
  <c r="N9" i="3" s="1"/>
  <c r="J55" i="14"/>
  <c r="J50"/>
  <c r="J53"/>
  <c r="M46" i="2"/>
  <c r="O36" i="3" s="1"/>
  <c r="M57" i="2"/>
  <c r="M27"/>
  <c r="O17" i="3" s="1"/>
  <c r="M45" i="2"/>
  <c r="O35" i="3" s="1"/>
  <c r="J51" i="14"/>
  <c r="J59"/>
  <c r="J48"/>
  <c r="J52"/>
  <c r="J56"/>
  <c r="J46"/>
  <c r="J57"/>
  <c r="J49"/>
  <c r="AB48" i="3"/>
  <c r="Q58" i="2" s="1"/>
  <c r="L61"/>
  <c r="L28"/>
  <c r="N18" i="3" s="1"/>
  <c r="Q66" i="15"/>
  <c r="R66" s="1"/>
  <c r="S66" s="1"/>
  <c r="T66" s="1"/>
  <c r="U66" s="1"/>
  <c r="Z66" s="1"/>
  <c r="Q64"/>
  <c r="R64" s="1"/>
  <c r="S64" s="1"/>
  <c r="T64" s="1"/>
  <c r="Y64" s="1"/>
  <c r="L56" i="2"/>
  <c r="F70" i="3"/>
  <c r="Y70" s="1"/>
  <c r="N74" i="2" s="1"/>
  <c r="L41"/>
  <c r="N31" i="3" s="1"/>
  <c r="D23"/>
  <c r="M59" i="2"/>
  <c r="D22" i="3"/>
  <c r="L59" i="2"/>
  <c r="AB8" i="15"/>
  <c r="Q18" i="14" s="1"/>
  <c r="AC8" i="15"/>
  <c r="R18" i="14" s="1"/>
  <c r="AB11" i="15"/>
  <c r="Q21" i="14" s="1"/>
  <c r="AC11" i="15"/>
  <c r="R21" i="14" s="1"/>
  <c r="Q14" i="3"/>
  <c r="R14" s="1"/>
  <c r="S14" s="1"/>
  <c r="Q49"/>
  <c r="R49" s="1"/>
  <c r="S49" s="1"/>
  <c r="T49" s="1"/>
  <c r="Q40"/>
  <c r="R40" s="1"/>
  <c r="S40" s="1"/>
  <c r="Q103"/>
  <c r="R103" s="1"/>
  <c r="S103" s="1"/>
  <c r="T103" s="1"/>
  <c r="K103" s="1"/>
  <c r="Q102"/>
  <c r="R102" s="1"/>
  <c r="S102" s="1"/>
  <c r="T102" s="1"/>
  <c r="Q92"/>
  <c r="R92" s="1"/>
  <c r="S92" s="1"/>
  <c r="T92" s="1"/>
  <c r="K92" s="1"/>
  <c r="M42" i="2"/>
  <c r="O32" i="3" s="1"/>
  <c r="M30" i="2"/>
  <c r="O20" i="3" s="1"/>
  <c r="Q97" i="15"/>
  <c r="R97" s="1"/>
  <c r="S97" s="1"/>
  <c r="T97" s="1"/>
  <c r="Y97" s="1"/>
  <c r="Q70"/>
  <c r="R70" s="1"/>
  <c r="S70" s="1"/>
  <c r="T70" s="1"/>
  <c r="Y70" s="1"/>
  <c r="M39" i="2"/>
  <c r="O29" i="3" s="1"/>
  <c r="M32" i="2"/>
  <c r="O22" i="3" s="1"/>
  <c r="AC34" i="15"/>
  <c r="R44" i="14" s="1"/>
  <c r="AB34" i="15"/>
  <c r="Q44" i="14" s="1"/>
  <c r="AC32" i="15"/>
  <c r="R42" i="14" s="1"/>
  <c r="AB32" i="15"/>
  <c r="Q42" i="14" s="1"/>
  <c r="AC30" i="15"/>
  <c r="R40" i="14" s="1"/>
  <c r="AB30" i="15"/>
  <c r="Q40" i="14" s="1"/>
  <c r="AC28" i="15"/>
  <c r="R38" i="14" s="1"/>
  <c r="AB28" i="15"/>
  <c r="Q38" i="14" s="1"/>
  <c r="AC26" i="15"/>
  <c r="R36" i="14" s="1"/>
  <c r="AB26" i="15"/>
  <c r="Q36" i="14" s="1"/>
  <c r="AB24" i="15"/>
  <c r="Q34" i="14" s="1"/>
  <c r="AC24" i="15"/>
  <c r="R34" i="14" s="1"/>
  <c r="AB22" i="15"/>
  <c r="Q32" i="14" s="1"/>
  <c r="AC22" i="15"/>
  <c r="R32" i="14" s="1"/>
  <c r="AC20" i="15"/>
  <c r="R30" i="14" s="1"/>
  <c r="AB20" i="15"/>
  <c r="Q30" i="14" s="1"/>
  <c r="AC18" i="15"/>
  <c r="R28" i="14" s="1"/>
  <c r="AB18" i="15"/>
  <c r="Q28" i="14" s="1"/>
  <c r="AC16" i="15"/>
  <c r="R26" i="14" s="1"/>
  <c r="AB16" i="15"/>
  <c r="Q26" i="14" s="1"/>
  <c r="AC14" i="15"/>
  <c r="R24" i="14" s="1"/>
  <c r="AB14" i="15"/>
  <c r="Q24" i="14" s="1"/>
  <c r="H51" i="15"/>
  <c r="T14"/>
  <c r="K14" s="1"/>
  <c r="I24" i="14" s="1"/>
  <c r="J24" s="1"/>
  <c r="M61" i="2"/>
  <c r="M34"/>
  <c r="O24" i="3" s="1"/>
  <c r="M51" i="2"/>
  <c r="O41" i="3" s="1"/>
  <c r="Q104"/>
  <c r="R104" s="1"/>
  <c r="S104" s="1"/>
  <c r="T104" s="1"/>
  <c r="M29" i="2"/>
  <c r="O19" i="3" s="1"/>
  <c r="M60" i="2"/>
  <c r="M37"/>
  <c r="O27" i="3" s="1"/>
  <c r="M54" i="2"/>
  <c r="O44" i="3" s="1"/>
  <c r="Q79" i="15"/>
  <c r="R79" s="1"/>
  <c r="S79" s="1"/>
  <c r="T79" s="1"/>
  <c r="U79" s="1"/>
  <c r="Z79" s="1"/>
  <c r="Q89"/>
  <c r="R89" s="1"/>
  <c r="S89" s="1"/>
  <c r="T89" s="1"/>
  <c r="U89" s="1"/>
  <c r="Z89" s="1"/>
  <c r="M48" i="2"/>
  <c r="O38" i="3" s="1"/>
  <c r="M31" i="2"/>
  <c r="O21" i="3" s="1"/>
  <c r="M49" i="2"/>
  <c r="O39" i="3" s="1"/>
  <c r="Q30"/>
  <c r="R30" s="1"/>
  <c r="S30" s="1"/>
  <c r="Q27"/>
  <c r="R27" s="1"/>
  <c r="S27" s="1"/>
  <c r="Q33"/>
  <c r="R33" s="1"/>
  <c r="S33" s="1"/>
  <c r="Y79" i="15"/>
  <c r="Q75" i="3"/>
  <c r="R75" s="1"/>
  <c r="S75" s="1"/>
  <c r="T75" s="1"/>
  <c r="Q106"/>
  <c r="R106" s="1"/>
  <c r="S106" s="1"/>
  <c r="T106" s="1"/>
  <c r="U106" s="1"/>
  <c r="M24" i="2"/>
  <c r="O14" i="3" s="1"/>
  <c r="M47" i="2"/>
  <c r="O37" i="3" s="1"/>
  <c r="M56" i="2"/>
  <c r="M25"/>
  <c r="O15" i="3" s="1"/>
  <c r="Q80"/>
  <c r="R80" s="1"/>
  <c r="S80" s="1"/>
  <c r="T80" s="1"/>
  <c r="M18" i="2"/>
  <c r="O8" i="3" s="1"/>
  <c r="M36" i="2"/>
  <c r="O26" i="3" s="1"/>
  <c r="M53" i="2"/>
  <c r="O43" i="3" s="1"/>
  <c r="M22" i="2"/>
  <c r="O12" i="3" s="1"/>
  <c r="M33" i="2"/>
  <c r="O23" i="3" s="1"/>
  <c r="M41" i="2"/>
  <c r="O31" i="3" s="1"/>
  <c r="M50" i="2"/>
  <c r="O40" i="3" s="1"/>
  <c r="M58" i="2"/>
  <c r="Q78" i="3"/>
  <c r="R78" s="1"/>
  <c r="S78" s="1"/>
  <c r="T78" s="1"/>
  <c r="U78" s="1"/>
  <c r="Q88" i="15"/>
  <c r="R88" s="1"/>
  <c r="S88" s="1"/>
  <c r="T88" s="1"/>
  <c r="U88" s="1"/>
  <c r="Z88" s="1"/>
  <c r="Q73"/>
  <c r="R73" s="1"/>
  <c r="S73" s="1"/>
  <c r="T73" s="1"/>
  <c r="U73" s="1"/>
  <c r="Z73" s="1"/>
  <c r="Q98"/>
  <c r="R98" s="1"/>
  <c r="S98" s="1"/>
  <c r="T98" s="1"/>
  <c r="Y98" s="1"/>
  <c r="Q78"/>
  <c r="R78" s="1"/>
  <c r="S78" s="1"/>
  <c r="T78" s="1"/>
  <c r="K78" s="1"/>
  <c r="L78" s="1"/>
  <c r="M52" i="2"/>
  <c r="O42" i="3" s="1"/>
  <c r="M43" i="2"/>
  <c r="O33" i="3" s="1"/>
  <c r="M35" i="2"/>
  <c r="O25" i="3" s="1"/>
  <c r="M28" i="2"/>
  <c r="O18" i="3" s="1"/>
  <c r="M21" i="2"/>
  <c r="O11" i="3" s="1"/>
  <c r="M40" i="2"/>
  <c r="O30" i="3" s="1"/>
  <c r="L33" i="2"/>
  <c r="N23" i="3" s="1"/>
  <c r="L50" i="2"/>
  <c r="N40" i="3" s="1"/>
  <c r="L47" i="2"/>
  <c r="N37" i="3" s="1"/>
  <c r="Q39"/>
  <c r="R39" s="1"/>
  <c r="S39" s="1"/>
  <c r="Q19"/>
  <c r="R19" s="1"/>
  <c r="S19" s="1"/>
  <c r="Q23"/>
  <c r="R23" s="1"/>
  <c r="S23" s="1"/>
  <c r="L25" i="2"/>
  <c r="N15" i="3" s="1"/>
  <c r="Q38"/>
  <c r="R38" s="1"/>
  <c r="S38" s="1"/>
  <c r="Q59" i="15"/>
  <c r="R59" s="1"/>
  <c r="S59" s="1"/>
  <c r="T59" s="1"/>
  <c r="K59" s="1"/>
  <c r="L59" s="1"/>
  <c r="L30" i="2"/>
  <c r="N20" i="3" s="1"/>
  <c r="L37" i="2"/>
  <c r="N27" i="3" s="1"/>
  <c r="L46" i="2"/>
  <c r="N36" i="3" s="1"/>
  <c r="L54" i="2"/>
  <c r="N44" i="3" s="1"/>
  <c r="L24" i="2"/>
  <c r="N14" i="3" s="1"/>
  <c r="L34" i="2"/>
  <c r="N24" i="3" s="1"/>
  <c r="L42" i="2"/>
  <c r="N32" i="3" s="1"/>
  <c r="L51" i="2"/>
  <c r="N41" i="3" s="1"/>
  <c r="Q42"/>
  <c r="R42" s="1"/>
  <c r="S42" s="1"/>
  <c r="Q26"/>
  <c r="R26" s="1"/>
  <c r="S26" s="1"/>
  <c r="Q50"/>
  <c r="R50" s="1"/>
  <c r="S50" s="1"/>
  <c r="T50" s="1"/>
  <c r="Q35"/>
  <c r="R35" s="1"/>
  <c r="S35" s="1"/>
  <c r="Q21"/>
  <c r="R21" s="1"/>
  <c r="S21" s="1"/>
  <c r="Q99"/>
  <c r="R99" s="1"/>
  <c r="S99" s="1"/>
  <c r="T99" s="1"/>
  <c r="U99" s="1"/>
  <c r="Q83"/>
  <c r="R83" s="1"/>
  <c r="S83" s="1"/>
  <c r="T83" s="1"/>
  <c r="K83" s="1"/>
  <c r="Q70"/>
  <c r="R70" s="1"/>
  <c r="S70" s="1"/>
  <c r="T70" s="1"/>
  <c r="K70" s="1"/>
  <c r="Q44"/>
  <c r="R44" s="1"/>
  <c r="S44" s="1"/>
  <c r="Q15"/>
  <c r="R15" s="1"/>
  <c r="S15" s="1"/>
  <c r="Q36"/>
  <c r="R36" s="1"/>
  <c r="S36" s="1"/>
  <c r="Q18"/>
  <c r="R18" s="1"/>
  <c r="S18" s="1"/>
  <c r="Q93"/>
  <c r="R93" s="1"/>
  <c r="S93" s="1"/>
  <c r="T93" s="1"/>
  <c r="K93" s="1"/>
  <c r="Q12"/>
  <c r="R12" s="1"/>
  <c r="S12" s="1"/>
  <c r="Q29"/>
  <c r="R29" s="1"/>
  <c r="S29" s="1"/>
  <c r="Q61"/>
  <c r="R61" s="1"/>
  <c r="S61" s="1"/>
  <c r="T61" s="1"/>
  <c r="U61" s="1"/>
  <c r="Q95"/>
  <c r="R95" s="1"/>
  <c r="S95" s="1"/>
  <c r="T95" s="1"/>
  <c r="U95" s="1"/>
  <c r="Q93" i="15"/>
  <c r="R93" s="1"/>
  <c r="S93" s="1"/>
  <c r="T93" s="1"/>
  <c r="K93" s="1"/>
  <c r="L93" s="1"/>
  <c r="Q84"/>
  <c r="R84" s="1"/>
  <c r="S84" s="1"/>
  <c r="T84" s="1"/>
  <c r="U84" s="1"/>
  <c r="Z84" s="1"/>
  <c r="Q75"/>
  <c r="R75" s="1"/>
  <c r="S75" s="1"/>
  <c r="T75" s="1"/>
  <c r="U75" s="1"/>
  <c r="Z75" s="1"/>
  <c r="Q69"/>
  <c r="R69" s="1"/>
  <c r="S69" s="1"/>
  <c r="T69" s="1"/>
  <c r="K69" s="1"/>
  <c r="L69" s="1"/>
  <c r="Q103"/>
  <c r="R103" s="1"/>
  <c r="S103" s="1"/>
  <c r="T103" s="1"/>
  <c r="U103" s="1"/>
  <c r="Z103" s="1"/>
  <c r="Q94"/>
  <c r="R94" s="1"/>
  <c r="S94" s="1"/>
  <c r="T94" s="1"/>
  <c r="U94" s="1"/>
  <c r="Z94" s="1"/>
  <c r="Q85"/>
  <c r="R85" s="1"/>
  <c r="S85" s="1"/>
  <c r="T85" s="1"/>
  <c r="U85" s="1"/>
  <c r="Z85" s="1"/>
  <c r="Q74"/>
  <c r="R74" s="1"/>
  <c r="S74" s="1"/>
  <c r="T74" s="1"/>
  <c r="K74" s="1"/>
  <c r="L74" s="1"/>
  <c r="L17" i="2"/>
  <c r="N7" i="3" s="1"/>
  <c r="Q62" i="15"/>
  <c r="R62" s="1"/>
  <c r="S62" s="1"/>
  <c r="T62" s="1"/>
  <c r="K62" s="1"/>
  <c r="L62" s="1"/>
  <c r="Q94" i="3"/>
  <c r="R94" s="1"/>
  <c r="S94" s="1"/>
  <c r="T94" s="1"/>
  <c r="U94" s="1"/>
  <c r="Q88"/>
  <c r="R88" s="1"/>
  <c r="S88" s="1"/>
  <c r="T88" s="1"/>
  <c r="U88" s="1"/>
  <c r="Q79"/>
  <c r="R79" s="1"/>
  <c r="S79" s="1"/>
  <c r="T79" s="1"/>
  <c r="K79" s="1"/>
  <c r="Q72"/>
  <c r="R72" s="1"/>
  <c r="S72" s="1"/>
  <c r="T72" s="1"/>
  <c r="K72" s="1"/>
  <c r="Q64"/>
  <c r="R64" s="1"/>
  <c r="S64" s="1"/>
  <c r="T64" s="1"/>
  <c r="K64" s="1"/>
  <c r="Q97"/>
  <c r="R97" s="1"/>
  <c r="S97" s="1"/>
  <c r="T97" s="1"/>
  <c r="U97" s="1"/>
  <c r="Q89"/>
  <c r="R89" s="1"/>
  <c r="S89" s="1"/>
  <c r="T89" s="1"/>
  <c r="U89" s="1"/>
  <c r="Q73"/>
  <c r="R73" s="1"/>
  <c r="S73" s="1"/>
  <c r="T73" s="1"/>
  <c r="U73" s="1"/>
  <c r="Q71"/>
  <c r="R71" s="1"/>
  <c r="S71" s="1"/>
  <c r="T71" s="1"/>
  <c r="Q86"/>
  <c r="R86" s="1"/>
  <c r="S86" s="1"/>
  <c r="T86" s="1"/>
  <c r="Q101"/>
  <c r="R101" s="1"/>
  <c r="S101" s="1"/>
  <c r="T101" s="1"/>
  <c r="R102" i="15"/>
  <c r="S102" s="1"/>
  <c r="T102" s="1"/>
  <c r="U102" s="1"/>
  <c r="Z102" s="1"/>
  <c r="Q61"/>
  <c r="R61" s="1"/>
  <c r="S61" s="1"/>
  <c r="T61" s="1"/>
  <c r="K61" s="1"/>
  <c r="L61" s="1"/>
  <c r="Q11" i="3"/>
  <c r="R11" s="1"/>
  <c r="S11" s="1"/>
  <c r="Q7"/>
  <c r="R7" s="1"/>
  <c r="S7" s="1"/>
  <c r="L21" i="2"/>
  <c r="N11" i="3" s="1"/>
  <c r="L26" i="2"/>
  <c r="N16" i="3" s="1"/>
  <c r="L31" i="2"/>
  <c r="N21" i="3" s="1"/>
  <c r="L35" i="2"/>
  <c r="N25" i="3" s="1"/>
  <c r="L39" i="2"/>
  <c r="N29" i="3" s="1"/>
  <c r="L43" i="2"/>
  <c r="N33" i="3" s="1"/>
  <c r="L48" i="2"/>
  <c r="N38" i="3" s="1"/>
  <c r="L52" i="2"/>
  <c r="N42" i="3" s="1"/>
  <c r="L57" i="2"/>
  <c r="L58"/>
  <c r="L18"/>
  <c r="N8" i="3" s="1"/>
  <c r="L29" i="2"/>
  <c r="N19" i="3" s="1"/>
  <c r="L32" i="2"/>
  <c r="N22" i="3" s="1"/>
  <c r="L36" i="2"/>
  <c r="N26" i="3" s="1"/>
  <c r="L40" i="2"/>
  <c r="N30" i="3" s="1"/>
  <c r="L45" i="2"/>
  <c r="N35" i="3" s="1"/>
  <c r="L49" i="2"/>
  <c r="N39" i="3" s="1"/>
  <c r="L53" i="2"/>
  <c r="N43" i="3" s="1"/>
  <c r="Q22"/>
  <c r="R22" s="1"/>
  <c r="S22" s="1"/>
  <c r="Q48"/>
  <c r="R48" s="1"/>
  <c r="S48" s="1"/>
  <c r="T48" s="1"/>
  <c r="K48" s="1"/>
  <c r="I58" i="2" s="1"/>
  <c r="J58" s="1"/>
  <c r="Q43" i="3"/>
  <c r="R43" s="1"/>
  <c r="S43" s="1"/>
  <c r="Q37"/>
  <c r="R37" s="1"/>
  <c r="S37" s="1"/>
  <c r="Q32"/>
  <c r="R32" s="1"/>
  <c r="S32" s="1"/>
  <c r="Q17"/>
  <c r="R17" s="1"/>
  <c r="S17" s="1"/>
  <c r="Q96"/>
  <c r="R96" s="1"/>
  <c r="S96" s="1"/>
  <c r="T96" s="1"/>
  <c r="U96" s="1"/>
  <c r="Q90"/>
  <c r="R90" s="1"/>
  <c r="S90" s="1"/>
  <c r="T90" s="1"/>
  <c r="K90" s="1"/>
  <c r="Q85"/>
  <c r="R85" s="1"/>
  <c r="S85" s="1"/>
  <c r="T85" s="1"/>
  <c r="K85" s="1"/>
  <c r="Q77"/>
  <c r="R77" s="1"/>
  <c r="S77" s="1"/>
  <c r="T77" s="1"/>
  <c r="K77" s="1"/>
  <c r="Q69"/>
  <c r="R69" s="1"/>
  <c r="S69" s="1"/>
  <c r="T69" s="1"/>
  <c r="U69" s="1"/>
  <c r="Q65"/>
  <c r="R65" s="1"/>
  <c r="S65" s="1"/>
  <c r="T65" s="1"/>
  <c r="U65" s="1"/>
  <c r="Q60"/>
  <c r="R60" s="1"/>
  <c r="S60" s="1"/>
  <c r="T60" s="1"/>
  <c r="K60" s="1"/>
  <c r="Q51"/>
  <c r="R51" s="1"/>
  <c r="S51" s="1"/>
  <c r="T51" s="1"/>
  <c r="U51" s="1"/>
  <c r="Q47"/>
  <c r="R47" s="1"/>
  <c r="S47" s="1"/>
  <c r="T47" s="1"/>
  <c r="U47" s="1"/>
  <c r="AC48"/>
  <c r="R58" i="2" s="1"/>
  <c r="Q41" i="3"/>
  <c r="R41" s="1"/>
  <c r="S41" s="1"/>
  <c r="Q31"/>
  <c r="R31" s="1"/>
  <c r="S31" s="1"/>
  <c r="Q84"/>
  <c r="R84" s="1"/>
  <c r="S84" s="1"/>
  <c r="T84" s="1"/>
  <c r="U84" s="1"/>
  <c r="Q76"/>
  <c r="R76" s="1"/>
  <c r="S76" s="1"/>
  <c r="T76" s="1"/>
  <c r="U76" s="1"/>
  <c r="Q67"/>
  <c r="R67" s="1"/>
  <c r="S67" s="1"/>
  <c r="T67" s="1"/>
  <c r="K67" s="1"/>
  <c r="Q25"/>
  <c r="R25" s="1"/>
  <c r="S25" s="1"/>
  <c r="Y105"/>
  <c r="N109" i="2" s="1"/>
  <c r="Q8" i="3"/>
  <c r="R8" s="1"/>
  <c r="S8" s="1"/>
  <c r="L60" i="2"/>
  <c r="Q24" i="3"/>
  <c r="R24" s="1"/>
  <c r="S24" s="1"/>
  <c r="Q16"/>
  <c r="R16" s="1"/>
  <c r="S16" s="1"/>
  <c r="Q105"/>
  <c r="R105" s="1"/>
  <c r="S105" s="1"/>
  <c r="T105" s="1"/>
  <c r="U105" s="1"/>
  <c r="Q68"/>
  <c r="R68" s="1"/>
  <c r="S68" s="1"/>
  <c r="T68" s="1"/>
  <c r="Q74"/>
  <c r="R74" s="1"/>
  <c r="S74" s="1"/>
  <c r="T74" s="1"/>
  <c r="Q82"/>
  <c r="R82" s="1"/>
  <c r="S82" s="1"/>
  <c r="T82" s="1"/>
  <c r="K82" s="1"/>
  <c r="Q91"/>
  <c r="R91" s="1"/>
  <c r="S91" s="1"/>
  <c r="T91" s="1"/>
  <c r="K91" s="1"/>
  <c r="Q100"/>
  <c r="R100" s="1"/>
  <c r="S100" s="1"/>
  <c r="T100" s="1"/>
  <c r="Q20"/>
  <c r="R20" s="1"/>
  <c r="S20" s="1"/>
  <c r="Q46"/>
  <c r="R46" s="1"/>
  <c r="S46" s="1"/>
  <c r="T46" s="1"/>
  <c r="Q99" i="15"/>
  <c r="R99" s="1"/>
  <c r="S99" s="1"/>
  <c r="T99" s="1"/>
  <c r="Y99" s="1"/>
  <c r="Q95"/>
  <c r="R95" s="1"/>
  <c r="S95" s="1"/>
  <c r="T95" s="1"/>
  <c r="K95" s="1"/>
  <c r="L95" s="1"/>
  <c r="Q91"/>
  <c r="R91" s="1"/>
  <c r="S91" s="1"/>
  <c r="T91" s="1"/>
  <c r="Q86"/>
  <c r="R86" s="1"/>
  <c r="S86" s="1"/>
  <c r="T86" s="1"/>
  <c r="Y86" s="1"/>
  <c r="Q81"/>
  <c r="R81" s="1"/>
  <c r="S81" s="1"/>
  <c r="T81" s="1"/>
  <c r="K81" s="1"/>
  <c r="L81" s="1"/>
  <c r="Q77"/>
  <c r="R77" s="1"/>
  <c r="S77" s="1"/>
  <c r="T77" s="1"/>
  <c r="U77" s="1"/>
  <c r="Z77" s="1"/>
  <c r="Q71"/>
  <c r="R71" s="1"/>
  <c r="S71" s="1"/>
  <c r="T71" s="1"/>
  <c r="Q68"/>
  <c r="R68" s="1"/>
  <c r="S68" s="1"/>
  <c r="T68" s="1"/>
  <c r="Q104"/>
  <c r="R104" s="1"/>
  <c r="S104" s="1"/>
  <c r="T104" s="1"/>
  <c r="Q101"/>
  <c r="R101" s="1"/>
  <c r="S101" s="1"/>
  <c r="T101" s="1"/>
  <c r="U101" s="1"/>
  <c r="Z101" s="1"/>
  <c r="Q96"/>
  <c r="R96" s="1"/>
  <c r="S96" s="1"/>
  <c r="T96" s="1"/>
  <c r="Q92"/>
  <c r="R92" s="1"/>
  <c r="S92" s="1"/>
  <c r="T92" s="1"/>
  <c r="Y92" s="1"/>
  <c r="Q87"/>
  <c r="R87" s="1"/>
  <c r="S87" s="1"/>
  <c r="T87" s="1"/>
  <c r="Q82"/>
  <c r="R82" s="1"/>
  <c r="S82" s="1"/>
  <c r="T82" s="1"/>
  <c r="K82" s="1"/>
  <c r="L82" s="1"/>
  <c r="Q80"/>
  <c r="R80" s="1"/>
  <c r="S80" s="1"/>
  <c r="T80" s="1"/>
  <c r="U80" s="1"/>
  <c r="Z80" s="1"/>
  <c r="Q76"/>
  <c r="R76" s="1"/>
  <c r="S76" s="1"/>
  <c r="T76" s="1"/>
  <c r="U76" s="1"/>
  <c r="Z76" s="1"/>
  <c r="Q72"/>
  <c r="R72" s="1"/>
  <c r="S72" s="1"/>
  <c r="T72" s="1"/>
  <c r="U72" s="1"/>
  <c r="Z72" s="1"/>
  <c r="Q67"/>
  <c r="R67" s="1"/>
  <c r="S67" s="1"/>
  <c r="T67" s="1"/>
  <c r="Q65"/>
  <c r="R65" s="1"/>
  <c r="S65" s="1"/>
  <c r="T65" s="1"/>
  <c r="Y65" s="1"/>
  <c r="Q63"/>
  <c r="R63" s="1"/>
  <c r="S63" s="1"/>
  <c r="T63" s="1"/>
  <c r="L22" i="2"/>
  <c r="N12" i="3" s="1"/>
  <c r="Q60" i="15"/>
  <c r="R60" s="1"/>
  <c r="S60" s="1"/>
  <c r="T60" s="1"/>
  <c r="F51"/>
  <c r="U64"/>
  <c r="Z64" s="1"/>
  <c r="T37"/>
  <c r="K37" s="1"/>
  <c r="T26"/>
  <c r="Y81"/>
  <c r="AC7"/>
  <c r="G51"/>
  <c r="AB12"/>
  <c r="AC12"/>
  <c r="R22" i="14" s="1"/>
  <c r="AB47" i="3"/>
  <c r="Q57" i="2" s="1"/>
  <c r="AC47" i="3"/>
  <c r="R57" i="2" s="1"/>
  <c r="AB46" i="3"/>
  <c r="Q56" i="2" s="1"/>
  <c r="AC46" i="3"/>
  <c r="R56" i="2" s="1"/>
  <c r="AB7" i="3"/>
  <c r="AC29"/>
  <c r="R39" i="2" s="1"/>
  <c r="Q39"/>
  <c r="AC38" i="3"/>
  <c r="R48" i="2" s="1"/>
  <c r="Q48"/>
  <c r="F52" i="3"/>
  <c r="AC12"/>
  <c r="R22" i="2" s="1"/>
  <c r="Q22"/>
  <c r="AC14" i="3"/>
  <c r="R24" i="2" s="1"/>
  <c r="Q24"/>
  <c r="AC17" i="3"/>
  <c r="R27" i="2" s="1"/>
  <c r="Q27"/>
  <c r="AC18" i="3"/>
  <c r="R28" i="2" s="1"/>
  <c r="Q28"/>
  <c r="AC21" i="3"/>
  <c r="R31" i="2" s="1"/>
  <c r="Q31"/>
  <c r="AC24" i="3"/>
  <c r="R34" i="2" s="1"/>
  <c r="Q34"/>
  <c r="AC25" i="3"/>
  <c r="R35" i="2" s="1"/>
  <c r="Q35"/>
  <c r="AC30" i="3"/>
  <c r="R40" i="2" s="1"/>
  <c r="Q40"/>
  <c r="AC31" i="3"/>
  <c r="R41" i="2" s="1"/>
  <c r="Q41"/>
  <c r="AC35" i="3"/>
  <c r="R45" i="2" s="1"/>
  <c r="Q45"/>
  <c r="Q46"/>
  <c r="AC36" i="3"/>
  <c r="R46" i="2" s="1"/>
  <c r="AC42" i="3"/>
  <c r="R52" i="2" s="1"/>
  <c r="Q52"/>
  <c r="AC43" i="3"/>
  <c r="R53" i="2" s="1"/>
  <c r="Q53"/>
  <c r="AB50" i="3"/>
  <c r="Q60" i="2" s="1"/>
  <c r="AC50" i="3"/>
  <c r="R60" i="2" s="1"/>
  <c r="Y60" i="3"/>
  <c r="AC39"/>
  <c r="R49" i="2" s="1"/>
  <c r="Q49"/>
  <c r="AC37" i="3"/>
  <c r="R47" i="2" s="1"/>
  <c r="Q47"/>
  <c r="AC11" i="3"/>
  <c r="R21" i="2" s="1"/>
  <c r="Q21"/>
  <c r="AC15" i="3"/>
  <c r="R25" i="2" s="1"/>
  <c r="Q25"/>
  <c r="AC16" i="3"/>
  <c r="R26" i="2" s="1"/>
  <c r="Q26"/>
  <c r="AC19" i="3"/>
  <c r="R29" i="2" s="1"/>
  <c r="Q29"/>
  <c r="AC20" i="3"/>
  <c r="R30" i="2" s="1"/>
  <c r="Q30"/>
  <c r="AC22" i="3"/>
  <c r="R32" i="2" s="1"/>
  <c r="Q32"/>
  <c r="AC23" i="3"/>
  <c r="R33" i="2" s="1"/>
  <c r="Q33"/>
  <c r="AC26" i="3"/>
  <c r="R36" i="2" s="1"/>
  <c r="Q36"/>
  <c r="AC27" i="3"/>
  <c r="R37" i="2" s="1"/>
  <c r="Q37"/>
  <c r="AC32" i="3"/>
  <c r="R42" i="2" s="1"/>
  <c r="Q42"/>
  <c r="AC33" i="3"/>
  <c r="R43" i="2" s="1"/>
  <c r="Q43"/>
  <c r="AC40" i="3"/>
  <c r="R50" i="2" s="1"/>
  <c r="Q50"/>
  <c r="AC41" i="3"/>
  <c r="R51" i="2" s="1"/>
  <c r="Q51"/>
  <c r="Q54"/>
  <c r="AC44" i="3"/>
  <c r="R54" i="2" s="1"/>
  <c r="AB51" i="3"/>
  <c r="Q61" i="2" s="1"/>
  <c r="AC51" i="3"/>
  <c r="R61" i="2" s="1"/>
  <c r="U11" i="15" l="1"/>
  <c r="Z11" s="1"/>
  <c r="O21" i="14" s="1"/>
  <c r="K11" i="15"/>
  <c r="I21" i="14" s="1"/>
  <c r="J21" s="1"/>
  <c r="T33" i="15"/>
  <c r="K33" s="1"/>
  <c r="I43" i="14" s="1"/>
  <c r="J43" s="1"/>
  <c r="T34" i="15"/>
  <c r="K73"/>
  <c r="L73" s="1"/>
  <c r="T15"/>
  <c r="K15" s="1"/>
  <c r="I25" i="14" s="1"/>
  <c r="J25" s="1"/>
  <c r="T47" i="15"/>
  <c r="K47" s="1"/>
  <c r="T30"/>
  <c r="K30" s="1"/>
  <c r="I40" i="14" s="1"/>
  <c r="J40" s="1"/>
  <c r="I67" i="2"/>
  <c r="J67" s="1"/>
  <c r="L63" i="3"/>
  <c r="U17" i="15"/>
  <c r="Y17" s="1"/>
  <c r="N27" i="14" s="1"/>
  <c r="U10" i="3"/>
  <c r="Z10" s="1"/>
  <c r="O20" i="2" s="1"/>
  <c r="T13" i="15"/>
  <c r="U13" s="1"/>
  <c r="Y13" s="1"/>
  <c r="N23" i="14" s="1"/>
  <c r="T31" i="15"/>
  <c r="T8"/>
  <c r="U8" s="1"/>
  <c r="T40"/>
  <c r="K40" s="1"/>
  <c r="T19"/>
  <c r="T22"/>
  <c r="U22" s="1"/>
  <c r="F106" i="3"/>
  <c r="B12" i="2" s="1"/>
  <c r="J7" i="1" s="1"/>
  <c r="H106" i="3"/>
  <c r="B13" i="2" s="1"/>
  <c r="J5" i="1" s="1"/>
  <c r="T9" i="3"/>
  <c r="U9" s="1"/>
  <c r="T13"/>
  <c r="U13" s="1"/>
  <c r="AC8"/>
  <c r="R18" i="2" s="1"/>
  <c r="K76" i="3"/>
  <c r="L76" s="1"/>
  <c r="Y94" i="15"/>
  <c r="Y80"/>
  <c r="U92" i="3"/>
  <c r="K8" i="15"/>
  <c r="I18" i="14" s="1"/>
  <c r="J18" s="1"/>
  <c r="T21" i="15"/>
  <c r="U21" s="1"/>
  <c r="U29"/>
  <c r="Y29" s="1"/>
  <c r="N39" i="14" s="1"/>
  <c r="K64" i="15"/>
  <c r="L64" s="1"/>
  <c r="U9"/>
  <c r="Y9" s="1"/>
  <c r="N19" i="14" s="1"/>
  <c r="T45" i="15"/>
  <c r="U45" s="1"/>
  <c r="Z45" s="1"/>
  <c r="T36"/>
  <c r="K36" s="1"/>
  <c r="T50"/>
  <c r="T36" i="3"/>
  <c r="U36" s="1"/>
  <c r="U31" i="15"/>
  <c r="Y31" s="1"/>
  <c r="N41" i="14" s="1"/>
  <c r="K31" i="15"/>
  <c r="I41" i="14" s="1"/>
  <c r="J41" s="1"/>
  <c r="U16" i="15"/>
  <c r="Z16" s="1"/>
  <c r="O26" i="14" s="1"/>
  <c r="K16" i="15"/>
  <c r="I26" i="14" s="1"/>
  <c r="J26" s="1"/>
  <c r="U65" i="15"/>
  <c r="Z65" s="1"/>
  <c r="Y66"/>
  <c r="U74"/>
  <c r="Z74" s="1"/>
  <c r="T39"/>
  <c r="K39" s="1"/>
  <c r="T25"/>
  <c r="K25" s="1"/>
  <c r="I35" i="14" s="1"/>
  <c r="J35" s="1"/>
  <c r="T23" i="15"/>
  <c r="U23" s="1"/>
  <c r="T38"/>
  <c r="K38" s="1"/>
  <c r="T24"/>
  <c r="U14"/>
  <c r="Z14" s="1"/>
  <c r="O24" i="14" s="1"/>
  <c r="T43" i="15"/>
  <c r="K34"/>
  <c r="I44" i="14" s="1"/>
  <c r="J44" s="1"/>
  <c r="U34" i="15"/>
  <c r="Z34" s="1"/>
  <c r="O44" i="14" s="1"/>
  <c r="K80" i="15"/>
  <c r="L80" s="1"/>
  <c r="Y103"/>
  <c r="K72"/>
  <c r="L72" s="1"/>
  <c r="K99"/>
  <c r="L99" s="1"/>
  <c r="Y59"/>
  <c r="U37"/>
  <c r="Y37" s="1"/>
  <c r="Y61"/>
  <c r="K79"/>
  <c r="L79" s="1"/>
  <c r="T42"/>
  <c r="U42" s="1"/>
  <c r="T35"/>
  <c r="U35" s="1"/>
  <c r="T20"/>
  <c r="T7"/>
  <c r="T31" i="3"/>
  <c r="K31" s="1"/>
  <c r="I41" i="2" s="1"/>
  <c r="J41" s="1"/>
  <c r="T17" i="3"/>
  <c r="K17" s="1"/>
  <c r="I27" i="2" s="1"/>
  <c r="J27" s="1"/>
  <c r="T22" i="3"/>
  <c r="U22" s="1"/>
  <c r="T41" i="15"/>
  <c r="K23"/>
  <c r="I33" i="14" s="1"/>
  <c r="J33" s="1"/>
  <c r="U48" i="15"/>
  <c r="Z48" s="1"/>
  <c r="K48"/>
  <c r="K32"/>
  <c r="I42" i="14" s="1"/>
  <c r="J42" s="1"/>
  <c r="U32" i="15"/>
  <c r="Z32" s="1"/>
  <c r="O42" i="14" s="1"/>
  <c r="T27" i="15"/>
  <c r="T44"/>
  <c r="T28"/>
  <c r="T10"/>
  <c r="T12"/>
  <c r="K66" i="3"/>
  <c r="U66"/>
  <c r="U15" i="15"/>
  <c r="K13"/>
  <c r="I23" i="14" s="1"/>
  <c r="J23" s="1"/>
  <c r="U62" i="3"/>
  <c r="K62"/>
  <c r="T18"/>
  <c r="U18" s="1"/>
  <c r="Y72" i="15"/>
  <c r="U81"/>
  <c r="Z81" s="1"/>
  <c r="U99"/>
  <c r="Z99" s="1"/>
  <c r="U61"/>
  <c r="Z61" s="1"/>
  <c r="K65"/>
  <c r="L65" s="1"/>
  <c r="Y78"/>
  <c r="K70"/>
  <c r="L70" s="1"/>
  <c r="K51" i="3"/>
  <c r="I61" i="2" s="1"/>
  <c r="J61" s="1"/>
  <c r="U77" i="3"/>
  <c r="U91"/>
  <c r="K65"/>
  <c r="I69" i="2" s="1"/>
  <c r="J69" s="1"/>
  <c r="K17" i="15"/>
  <c r="I27" i="14" s="1"/>
  <c r="J27" s="1"/>
  <c r="T32" i="3"/>
  <c r="K32" s="1"/>
  <c r="I42" i="2" s="1"/>
  <c r="J42" s="1"/>
  <c r="Y85" i="15"/>
  <c r="U93"/>
  <c r="Z93" s="1"/>
  <c r="K85"/>
  <c r="L85" s="1"/>
  <c r="K103"/>
  <c r="L103" s="1"/>
  <c r="Y95"/>
  <c r="Y93"/>
  <c r="K75"/>
  <c r="L75" s="1"/>
  <c r="K89" i="3"/>
  <c r="I93" i="2" s="1"/>
  <c r="J93" s="1"/>
  <c r="K99" i="3"/>
  <c r="L99" s="1"/>
  <c r="U98" i="15"/>
  <c r="Z98" s="1"/>
  <c r="K88"/>
  <c r="L88" s="1"/>
  <c r="K97"/>
  <c r="L97" s="1"/>
  <c r="U59"/>
  <c r="Z59" s="1"/>
  <c r="Y75"/>
  <c r="T7" i="3"/>
  <c r="U7" s="1"/>
  <c r="Z7" s="1"/>
  <c r="O17" i="2" s="1"/>
  <c r="Y62" i="15"/>
  <c r="Y77"/>
  <c r="K76"/>
  <c r="L76" s="1"/>
  <c r="Y69"/>
  <c r="K86"/>
  <c r="L86" s="1"/>
  <c r="U78"/>
  <c r="Z78" s="1"/>
  <c r="U70"/>
  <c r="Z70" s="1"/>
  <c r="U92"/>
  <c r="Z92" s="1"/>
  <c r="T20" i="3"/>
  <c r="K20" s="1"/>
  <c r="I30" i="2" s="1"/>
  <c r="J30" s="1"/>
  <c r="K22" i="15"/>
  <c r="I32" i="14" s="1"/>
  <c r="J32" s="1"/>
  <c r="K49" i="3"/>
  <c r="I59" i="2" s="1"/>
  <c r="U49" i="3"/>
  <c r="Y108"/>
  <c r="U62" i="15"/>
  <c r="Z62" s="1"/>
  <c r="K98"/>
  <c r="L98" s="1"/>
  <c r="K77"/>
  <c r="L77" s="1"/>
  <c r="Y88"/>
  <c r="Y76"/>
  <c r="K89"/>
  <c r="L89" s="1"/>
  <c r="K94"/>
  <c r="L94" s="1"/>
  <c r="U97"/>
  <c r="Z97" s="1"/>
  <c r="K73" i="3"/>
  <c r="I77" i="2" s="1"/>
  <c r="J77" s="1"/>
  <c r="U72" i="3"/>
  <c r="K88"/>
  <c r="I92" i="2" s="1"/>
  <c r="J92" s="1"/>
  <c r="K101" i="15"/>
  <c r="L101" s="1"/>
  <c r="K84"/>
  <c r="L84" s="1"/>
  <c r="U102" i="3"/>
  <c r="K102"/>
  <c r="K104"/>
  <c r="L104" s="1"/>
  <c r="U104"/>
  <c r="U103"/>
  <c r="T19"/>
  <c r="K19" s="1"/>
  <c r="I29" i="2" s="1"/>
  <c r="J29" s="1"/>
  <c r="K75" i="3"/>
  <c r="I79" i="2" s="1"/>
  <c r="J79" s="1"/>
  <c r="U75" i="3"/>
  <c r="U90"/>
  <c r="K69"/>
  <c r="L69" s="1"/>
  <c r="U79"/>
  <c r="T30"/>
  <c r="U30" s="1"/>
  <c r="K50"/>
  <c r="I60" i="2" s="1"/>
  <c r="U50" i="3"/>
  <c r="Z50" s="1"/>
  <c r="O60" i="2" s="1"/>
  <c r="Y73" i="15"/>
  <c r="U95"/>
  <c r="Z95" s="1"/>
  <c r="Y89"/>
  <c r="U69"/>
  <c r="Z69" s="1"/>
  <c r="U86"/>
  <c r="Z86" s="1"/>
  <c r="K97" i="3"/>
  <c r="L97" s="1"/>
  <c r="Y101" i="15"/>
  <c r="Y84"/>
  <c r="Y74"/>
  <c r="T37" i="3"/>
  <c r="U37" s="1"/>
  <c r="T8"/>
  <c r="U8" s="1"/>
  <c r="Y8" s="1"/>
  <c r="N18" i="2" s="1"/>
  <c r="T41" i="3"/>
  <c r="U41" s="1"/>
  <c r="T21"/>
  <c r="U21" s="1"/>
  <c r="K80"/>
  <c r="L80" s="1"/>
  <c r="U80"/>
  <c r="U93"/>
  <c r="U64"/>
  <c r="U83"/>
  <c r="K94"/>
  <c r="I98" i="2" s="1"/>
  <c r="J98" s="1"/>
  <c r="K95" i="3"/>
  <c r="L95" s="1"/>
  <c r="K78"/>
  <c r="L78" s="1"/>
  <c r="T33"/>
  <c r="U33" s="1"/>
  <c r="Z33" s="1"/>
  <c r="O43" i="2" s="1"/>
  <c r="T15" i="3"/>
  <c r="U15" s="1"/>
  <c r="T27"/>
  <c r="K27" s="1"/>
  <c r="I37" i="2" s="1"/>
  <c r="J37" s="1"/>
  <c r="T43" i="3"/>
  <c r="K43" s="1"/>
  <c r="I53" i="2" s="1"/>
  <c r="J53" s="1"/>
  <c r="F98" i="1" s="1"/>
  <c r="T25" i="3"/>
  <c r="K25" s="1"/>
  <c r="I35" i="2" s="1"/>
  <c r="J35" s="1"/>
  <c r="T23" i="3"/>
  <c r="U23" s="1"/>
  <c r="T35"/>
  <c r="U35" s="1"/>
  <c r="T26"/>
  <c r="K26" s="1"/>
  <c r="I36" i="2" s="1"/>
  <c r="J36" s="1"/>
  <c r="K47" i="3"/>
  <c r="I57" i="2" s="1"/>
  <c r="J57" s="1"/>
  <c r="U60" i="3"/>
  <c r="U70"/>
  <c r="U85"/>
  <c r="K96"/>
  <c r="I100" i="2" s="1"/>
  <c r="J100" s="1"/>
  <c r="U48" i="3"/>
  <c r="K61"/>
  <c r="I65" i="2" s="1"/>
  <c r="J65" s="1"/>
  <c r="Z47" i="3"/>
  <c r="O57" i="2" s="1"/>
  <c r="Y47" i="3"/>
  <c r="N57" i="2" s="1"/>
  <c r="K84" i="3"/>
  <c r="L84" s="1"/>
  <c r="U67"/>
  <c r="U82"/>
  <c r="T12"/>
  <c r="U12" s="1"/>
  <c r="T24"/>
  <c r="K24" s="1"/>
  <c r="I34" i="2" s="1"/>
  <c r="J34" s="1"/>
  <c r="T42" i="3"/>
  <c r="K42" s="1"/>
  <c r="I52" i="2" s="1"/>
  <c r="J52" s="1"/>
  <c r="F96" i="1" s="1"/>
  <c r="T44" i="3"/>
  <c r="K44" s="1"/>
  <c r="I54" i="2" s="1"/>
  <c r="J54" s="1"/>
  <c r="F100" i="1" s="1"/>
  <c r="T39" i="3"/>
  <c r="U39" s="1"/>
  <c r="Z51"/>
  <c r="O61" i="2" s="1"/>
  <c r="Y51" i="3"/>
  <c r="N61" i="2" s="1"/>
  <c r="T38" i="3"/>
  <c r="T29"/>
  <c r="T14"/>
  <c r="U14" s="1"/>
  <c r="T40"/>
  <c r="U40" s="1"/>
  <c r="U82" i="15"/>
  <c r="Z82" s="1"/>
  <c r="Y102"/>
  <c r="U101" i="3"/>
  <c r="K101"/>
  <c r="U71"/>
  <c r="K71"/>
  <c r="U86"/>
  <c r="K86"/>
  <c r="K102" i="15"/>
  <c r="L102" s="1"/>
  <c r="Y87"/>
  <c r="U87"/>
  <c r="Z87" s="1"/>
  <c r="K87"/>
  <c r="L87" s="1"/>
  <c r="K96"/>
  <c r="L96" s="1"/>
  <c r="U96"/>
  <c r="Z96" s="1"/>
  <c r="Y96"/>
  <c r="U104"/>
  <c r="Z104" s="1"/>
  <c r="Y104"/>
  <c r="Y71"/>
  <c r="U71"/>
  <c r="Z71" s="1"/>
  <c r="K71"/>
  <c r="L71" s="1"/>
  <c r="Y91"/>
  <c r="K91"/>
  <c r="L91" s="1"/>
  <c r="U91"/>
  <c r="Z91" s="1"/>
  <c r="U74" i="3"/>
  <c r="K74"/>
  <c r="Y82" i="15"/>
  <c r="K92"/>
  <c r="L92" s="1"/>
  <c r="T11" i="3"/>
  <c r="K60" i="15"/>
  <c r="L60" s="1"/>
  <c r="Y60"/>
  <c r="U60"/>
  <c r="Z60" s="1"/>
  <c r="U63"/>
  <c r="Z63" s="1"/>
  <c r="Y63"/>
  <c r="K63"/>
  <c r="L63" s="1"/>
  <c r="Y67"/>
  <c r="U67"/>
  <c r="Z67" s="1"/>
  <c r="Y68"/>
  <c r="U68"/>
  <c r="Z68" s="1"/>
  <c r="K46" i="3"/>
  <c r="I56" i="2" s="1"/>
  <c r="J56" s="1"/>
  <c r="U46" i="3"/>
  <c r="U100"/>
  <c r="K100"/>
  <c r="U68"/>
  <c r="K68"/>
  <c r="T16"/>
  <c r="U46" i="15"/>
  <c r="Y46" s="1"/>
  <c r="U18"/>
  <c r="K18"/>
  <c r="I28" i="14" s="1"/>
  <c r="J28" s="1"/>
  <c r="Y22" i="15"/>
  <c r="N32" i="14" s="1"/>
  <c r="Z22" i="15"/>
  <c r="O32" i="14" s="1"/>
  <c r="Z13" i="15"/>
  <c r="O23" i="14" s="1"/>
  <c r="I95" i="2"/>
  <c r="J95" s="1"/>
  <c r="L91" i="3"/>
  <c r="Y11" i="15"/>
  <c r="N21" i="14" s="1"/>
  <c r="K49" i="15"/>
  <c r="U49"/>
  <c r="K26"/>
  <c r="I36" i="14" s="1"/>
  <c r="J36" s="1"/>
  <c r="U26" i="15"/>
  <c r="K50"/>
  <c r="U50"/>
  <c r="L103" i="3"/>
  <c r="I107" i="2"/>
  <c r="J107" s="1"/>
  <c r="Y34" i="15"/>
  <c r="N44" i="14" s="1"/>
  <c r="I86" i="2"/>
  <c r="J86" s="1"/>
  <c r="L82" i="3"/>
  <c r="Z17" i="15"/>
  <c r="O27" i="14" s="1"/>
  <c r="B13"/>
  <c r="I5" i="13" s="1"/>
  <c r="B12" i="14"/>
  <c r="I7" i="13" s="1"/>
  <c r="I97" i="2"/>
  <c r="J97" s="1"/>
  <c r="L93" i="3"/>
  <c r="L90"/>
  <c r="I94" i="2"/>
  <c r="J94" s="1"/>
  <c r="L92" i="3"/>
  <c r="I96" i="2"/>
  <c r="J96" s="1"/>
  <c r="I103"/>
  <c r="J103" s="1"/>
  <c r="I71"/>
  <c r="J71" s="1"/>
  <c r="L67" i="3"/>
  <c r="I80" i="2"/>
  <c r="J80" s="1"/>
  <c r="L64" i="3"/>
  <c r="I68" i="2"/>
  <c r="J68" s="1"/>
  <c r="L70" i="3"/>
  <c r="I74" i="2"/>
  <c r="J74" s="1"/>
  <c r="I76"/>
  <c r="J76" s="1"/>
  <c r="L72" i="3"/>
  <c r="L79"/>
  <c r="I83" i="2"/>
  <c r="J83" s="1"/>
  <c r="L83" i="3"/>
  <c r="I87" i="2"/>
  <c r="J87" s="1"/>
  <c r="Z37" i="15"/>
  <c r="AB54"/>
  <c r="Q22" i="14"/>
  <c r="Q159" s="1"/>
  <c r="R17"/>
  <c r="R159" s="1"/>
  <c r="AC54" i="15"/>
  <c r="Y48"/>
  <c r="L60" i="3"/>
  <c r="I64" i="2"/>
  <c r="J64" s="1"/>
  <c r="I81"/>
  <c r="J81" s="1"/>
  <c r="L77" i="3"/>
  <c r="I89" i="2"/>
  <c r="J89" s="1"/>
  <c r="L85" i="3"/>
  <c r="N64" i="2"/>
  <c r="A72" s="1"/>
  <c r="AC7" i="3"/>
  <c r="AB55"/>
  <c r="Q17" i="2"/>
  <c r="Q163" s="1"/>
  <c r="Y8" i="15" l="1"/>
  <c r="N18" i="14" s="1"/>
  <c r="Z8" i="15"/>
  <c r="O18" i="14" s="1"/>
  <c r="Z9" i="15"/>
  <c r="O19" i="14" s="1"/>
  <c r="Z29" i="15"/>
  <c r="O39" i="14" s="1"/>
  <c r="U33" i="15"/>
  <c r="U39"/>
  <c r="U47"/>
  <c r="Z47" s="1"/>
  <c r="Y21"/>
  <c r="N31" i="14" s="1"/>
  <c r="Z21" i="15"/>
  <c r="O31" i="14" s="1"/>
  <c r="Z31" i="15"/>
  <c r="O41" i="14" s="1"/>
  <c r="K21" i="15"/>
  <c r="I31" i="14" s="1"/>
  <c r="J31" s="1"/>
  <c r="Y10" i="3"/>
  <c r="N20" i="2" s="1"/>
  <c r="Y14" i="15"/>
  <c r="N24" i="14" s="1"/>
  <c r="Y16" i="15"/>
  <c r="N26" i="14" s="1"/>
  <c r="U30" i="15"/>
  <c r="Z30" s="1"/>
  <c r="O40" i="14" s="1"/>
  <c r="Z46" i="15"/>
  <c r="Y45"/>
  <c r="K35"/>
  <c r="I45" i="14" s="1"/>
  <c r="J45" s="1"/>
  <c r="U40" i="15"/>
  <c r="K42"/>
  <c r="U19"/>
  <c r="K19"/>
  <c r="I29" i="14" s="1"/>
  <c r="J29" s="1"/>
  <c r="K9" i="3"/>
  <c r="I19" i="2" s="1"/>
  <c r="J19" s="1"/>
  <c r="K13" i="3"/>
  <c r="I23" i="2" s="1"/>
  <c r="J23" s="1"/>
  <c r="Y47" i="15"/>
  <c r="U36"/>
  <c r="U25"/>
  <c r="Y25" s="1"/>
  <c r="N35" i="14" s="1"/>
  <c r="K36" i="3"/>
  <c r="I46" i="2" s="1"/>
  <c r="J46" s="1"/>
  <c r="F84" i="1" s="1"/>
  <c r="Z23" i="15"/>
  <c r="O33" i="14" s="1"/>
  <c r="Y23" i="15"/>
  <c r="N33" i="14" s="1"/>
  <c r="Z35" i="15"/>
  <c r="O45" i="14" s="1"/>
  <c r="Y35" i="15"/>
  <c r="N45" i="14" s="1"/>
  <c r="U43" i="15"/>
  <c r="K43"/>
  <c r="L65" i="3"/>
  <c r="Y32" i="15"/>
  <c r="N42" i="14" s="1"/>
  <c r="U38" i="15"/>
  <c r="Z38" s="1"/>
  <c r="K24"/>
  <c r="I34" i="14" s="1"/>
  <c r="J34" s="1"/>
  <c r="U24" i="15"/>
  <c r="Z42"/>
  <c r="Y42"/>
  <c r="U20"/>
  <c r="K20"/>
  <c r="I30" i="14" s="1"/>
  <c r="J30" s="1"/>
  <c r="K7" i="15"/>
  <c r="I17" i="14" s="1"/>
  <c r="J17" s="1"/>
  <c r="U7" i="15"/>
  <c r="L73" i="3"/>
  <c r="U31"/>
  <c r="Z31" s="1"/>
  <c r="O41" i="2" s="1"/>
  <c r="U17" i="3"/>
  <c r="Z17" s="1"/>
  <c r="O27" i="2" s="1"/>
  <c r="U27" i="3"/>
  <c r="Y27" s="1"/>
  <c r="N37" i="2" s="1"/>
  <c r="K22" i="3"/>
  <c r="I32" i="2" s="1"/>
  <c r="J32" s="1"/>
  <c r="U20" i="3"/>
  <c r="Z20" s="1"/>
  <c r="O30" i="2" s="1"/>
  <c r="Y7" i="3"/>
  <c r="N17" i="2" s="1"/>
  <c r="K18" i="3"/>
  <c r="I28" i="2" s="1"/>
  <c r="J28" s="1"/>
  <c r="K7" i="3"/>
  <c r="I17" i="2" s="1"/>
  <c r="J17" s="1"/>
  <c r="K41" i="15"/>
  <c r="U41"/>
  <c r="Z39"/>
  <c r="Y39"/>
  <c r="K28"/>
  <c r="I38" i="14" s="1"/>
  <c r="J38" s="1"/>
  <c r="U28" i="15"/>
  <c r="U27"/>
  <c r="K27"/>
  <c r="I37" i="14" s="1"/>
  <c r="J37" s="1"/>
  <c r="U12" i="15"/>
  <c r="K12"/>
  <c r="I22" i="14" s="1"/>
  <c r="J22" s="1"/>
  <c r="U10" i="15"/>
  <c r="K10"/>
  <c r="I20" i="14" s="1"/>
  <c r="J20" s="1"/>
  <c r="U44" i="15"/>
  <c r="K44"/>
  <c r="L62" i="3"/>
  <c r="I66" i="2"/>
  <c r="J66" s="1"/>
  <c r="Z15" i="15"/>
  <c r="O25" i="14" s="1"/>
  <c r="Y15" i="15"/>
  <c r="N25" i="14" s="1"/>
  <c r="Z9" i="3"/>
  <c r="O19" i="2" s="1"/>
  <c r="Y9" i="3"/>
  <c r="N19" i="2" s="1"/>
  <c r="L66" i="3"/>
  <c r="I70" i="2"/>
  <c r="J70" s="1"/>
  <c r="Y13" i="3"/>
  <c r="N23" i="2" s="1"/>
  <c r="Z13" i="3"/>
  <c r="O23" i="2" s="1"/>
  <c r="L94" i="3"/>
  <c r="U32"/>
  <c r="Y32" s="1"/>
  <c r="N42" i="2" s="1"/>
  <c r="E26" i="1"/>
  <c r="L89" i="3"/>
  <c r="L75"/>
  <c r="L61"/>
  <c r="K14"/>
  <c r="I24" i="2" s="1"/>
  <c r="J24" s="1"/>
  <c r="I73"/>
  <c r="J73" s="1"/>
  <c r="L88" i="3"/>
  <c r="K30"/>
  <c r="I40" i="2" s="1"/>
  <c r="J40" s="1"/>
  <c r="K37" i="3"/>
  <c r="I47" i="2" s="1"/>
  <c r="J47" s="1"/>
  <c r="F86" i="1" s="1"/>
  <c r="I82" i="2"/>
  <c r="J82" s="1"/>
  <c r="K15" i="3"/>
  <c r="I25" i="2" s="1"/>
  <c r="J25" s="1"/>
  <c r="Z106" i="15"/>
  <c r="I84" i="2"/>
  <c r="J84" s="1"/>
  <c r="I99"/>
  <c r="J99" s="1"/>
  <c r="Z8" i="3"/>
  <c r="O18" i="2" s="1"/>
  <c r="U44" i="3"/>
  <c r="Y44" s="1"/>
  <c r="N54" i="2" s="1"/>
  <c r="U19" i="3"/>
  <c r="Z19" s="1"/>
  <c r="O29" i="2" s="1"/>
  <c r="Y33" i="3"/>
  <c r="N43" i="2" s="1"/>
  <c r="I101"/>
  <c r="J101" s="1"/>
  <c r="I88"/>
  <c r="J88" s="1"/>
  <c r="I108"/>
  <c r="J108" s="1"/>
  <c r="K35" i="3"/>
  <c r="I45" i="2" s="1"/>
  <c r="J45" s="1"/>
  <c r="F82" i="1" s="1"/>
  <c r="U25" i="3"/>
  <c r="Z25" s="1"/>
  <c r="O35" i="2" s="1"/>
  <c r="Y50" i="3"/>
  <c r="N60" i="2" s="1"/>
  <c r="Y49" i="3"/>
  <c r="N59" i="2" s="1"/>
  <c r="Z49" i="3"/>
  <c r="O59" i="2" s="1"/>
  <c r="L96" i="3"/>
  <c r="K8"/>
  <c r="J60" i="2"/>
  <c r="J59"/>
  <c r="L102" i="3"/>
  <c r="I106" i="2"/>
  <c r="J106" s="1"/>
  <c r="K21" i="3"/>
  <c r="I31" i="2" s="1"/>
  <c r="J31" s="1"/>
  <c r="U42" i="3"/>
  <c r="Z42" s="1"/>
  <c r="O52" i="2" s="1"/>
  <c r="K39" i="3"/>
  <c r="I49" i="2" s="1"/>
  <c r="J49" s="1"/>
  <c r="F90" i="1" s="1"/>
  <c r="U43" i="3"/>
  <c r="Y43" s="1"/>
  <c r="N53" i="2" s="1"/>
  <c r="Y106" i="15"/>
  <c r="K41" i="3"/>
  <c r="I51" i="2" s="1"/>
  <c r="J51" s="1"/>
  <c r="F94" i="1" s="1"/>
  <c r="Z41" i="3"/>
  <c r="O51" i="2" s="1"/>
  <c r="Y41" i="3"/>
  <c r="N51" i="2" s="1"/>
  <c r="U24" i="3"/>
  <c r="Y24" s="1"/>
  <c r="N34" i="2" s="1"/>
  <c r="K33" i="3"/>
  <c r="I43" i="2" s="1"/>
  <c r="J43" s="1"/>
  <c r="U26" i="3"/>
  <c r="Y26" s="1"/>
  <c r="N36" i="2" s="1"/>
  <c r="K23" i="3"/>
  <c r="I33" i="2" s="1"/>
  <c r="J33" s="1"/>
  <c r="K12" i="3"/>
  <c r="I22" i="2" s="1"/>
  <c r="J22" s="1"/>
  <c r="Z48" i="3"/>
  <c r="O58" i="2" s="1"/>
  <c r="Y48" i="3"/>
  <c r="N58" i="2" s="1"/>
  <c r="Y23" i="3"/>
  <c r="N33" i="2" s="1"/>
  <c r="Z23" i="3"/>
  <c r="O33" i="2" s="1"/>
  <c r="Z15" i="3"/>
  <c r="O25" i="2" s="1"/>
  <c r="Y15" i="3"/>
  <c r="N25" i="2" s="1"/>
  <c r="K40" i="3"/>
  <c r="I50" i="2" s="1"/>
  <c r="J50" s="1"/>
  <c r="F92" i="1" s="1"/>
  <c r="K38" i="3"/>
  <c r="I48" i="2" s="1"/>
  <c r="J48" s="1"/>
  <c r="F88" i="1" s="1"/>
  <c r="U38" i="3"/>
  <c r="Z36"/>
  <c r="O46" i="2" s="1"/>
  <c r="Y36" i="3"/>
  <c r="N46" i="2" s="1"/>
  <c r="U29" i="3"/>
  <c r="K29"/>
  <c r="I39" i="2" s="1"/>
  <c r="J39" s="1"/>
  <c r="Z40" i="3"/>
  <c r="O50" i="2" s="1"/>
  <c r="Y40" i="3"/>
  <c r="N50" i="2" s="1"/>
  <c r="L86" i="3"/>
  <c r="I90" i="2"/>
  <c r="J90" s="1"/>
  <c r="L71" i="3"/>
  <c r="I75" i="2"/>
  <c r="J75" s="1"/>
  <c r="I105"/>
  <c r="J105" s="1"/>
  <c r="L101" i="3"/>
  <c r="Z14"/>
  <c r="O24" i="2" s="1"/>
  <c r="Y14" i="3"/>
  <c r="N24" i="2" s="1"/>
  <c r="L68" i="3"/>
  <c r="I72" i="2"/>
  <c r="J72" s="1"/>
  <c r="I104"/>
  <c r="J104" s="1"/>
  <c r="L100" i="3"/>
  <c r="Y46"/>
  <c r="N56" i="2" s="1"/>
  <c r="Z46" i="3"/>
  <c r="O56" i="2" s="1"/>
  <c r="K11" i="3"/>
  <c r="I21" i="2" s="1"/>
  <c r="J21" s="1"/>
  <c r="U11" i="3"/>
  <c r="U16"/>
  <c r="K16"/>
  <c r="I26" i="2" s="1"/>
  <c r="J26" s="1"/>
  <c r="L74" i="3"/>
  <c r="I78" i="2"/>
  <c r="J78" s="1"/>
  <c r="Z12" i="3"/>
  <c r="O22" i="2" s="1"/>
  <c r="Y12" i="3"/>
  <c r="N22" i="2" s="1"/>
  <c r="Y30" i="15"/>
  <c r="N40" i="14" s="1"/>
  <c r="Z35" i="3"/>
  <c r="O45" i="2" s="1"/>
  <c r="Y35" i="3"/>
  <c r="N45" i="2" s="1"/>
  <c r="Z22" i="3"/>
  <c r="O32" i="2" s="1"/>
  <c r="Y22" i="3"/>
  <c r="N32" i="2" s="1"/>
  <c r="Y39" i="3"/>
  <c r="N49" i="2" s="1"/>
  <c r="Z39" i="3"/>
  <c r="O49" i="2" s="1"/>
  <c r="Y50" i="15"/>
  <c r="Z50"/>
  <c r="Z26"/>
  <c r="O36" i="14" s="1"/>
  <c r="Y26" i="15"/>
  <c r="N36" i="14" s="1"/>
  <c r="Y49" i="15"/>
  <c r="Z49"/>
  <c r="Y38"/>
  <c r="Y18"/>
  <c r="N28" i="14" s="1"/>
  <c r="Z18" i="15"/>
  <c r="O28" i="14" s="1"/>
  <c r="Y30" i="3"/>
  <c r="N40" i="2" s="1"/>
  <c r="Z30" i="3"/>
  <c r="O40" i="2" s="1"/>
  <c r="Y37" i="3"/>
  <c r="N47" i="2" s="1"/>
  <c r="Z37" i="3"/>
  <c r="O47" i="2" s="1"/>
  <c r="Z25" i="15"/>
  <c r="O35" i="14" s="1"/>
  <c r="Z21" i="3"/>
  <c r="O31" i="2" s="1"/>
  <c r="Y21" i="3"/>
  <c r="N31" i="2" s="1"/>
  <c r="Z18" i="3"/>
  <c r="Y18"/>
  <c r="R17" i="2"/>
  <c r="R163" s="1"/>
  <c r="AC55" i="3"/>
  <c r="Y33" i="15" l="1"/>
  <c r="N43" i="14" s="1"/>
  <c r="Z33" i="15"/>
  <c r="O43" i="14" s="1"/>
  <c r="Y40" i="15"/>
  <c r="Z40"/>
  <c r="Y19"/>
  <c r="N29" i="14" s="1"/>
  <c r="Z19" i="15"/>
  <c r="O29" i="14" s="1"/>
  <c r="Y36" i="15"/>
  <c r="Z36"/>
  <c r="Y24"/>
  <c r="N34" i="14" s="1"/>
  <c r="Z24" i="15"/>
  <c r="O34" i="14" s="1"/>
  <c r="Z43" i="15"/>
  <c r="Y43"/>
  <c r="Y20"/>
  <c r="N30" i="14" s="1"/>
  <c r="Z20" i="15"/>
  <c r="O30" i="14" s="1"/>
  <c r="Y7" i="15"/>
  <c r="N17" i="14" s="1"/>
  <c r="Z7" i="15"/>
  <c r="O17" i="14" s="1"/>
  <c r="Y31" i="3"/>
  <c r="N41" i="2" s="1"/>
  <c r="Y17" i="3"/>
  <c r="N27" i="2" s="1"/>
  <c r="Z32" i="3"/>
  <c r="O42" i="2" s="1"/>
  <c r="Y20" i="3"/>
  <c r="N30" i="2" s="1"/>
  <c r="Z27" i="3"/>
  <c r="O37" i="2" s="1"/>
  <c r="Z44" i="3"/>
  <c r="O54" i="2" s="1"/>
  <c r="Z41" i="15"/>
  <c r="Y41"/>
  <c r="Z44"/>
  <c r="Y44"/>
  <c r="Y10"/>
  <c r="N20" i="14" s="1"/>
  <c r="Z10" i="15"/>
  <c r="O20" i="14" s="1"/>
  <c r="Z12" i="15"/>
  <c r="O22" i="14" s="1"/>
  <c r="Y12" i="15"/>
  <c r="N22" i="14" s="1"/>
  <c r="Z27" i="15"/>
  <c r="O37" i="14" s="1"/>
  <c r="Y27" i="15"/>
  <c r="N37" i="14" s="1"/>
  <c r="Z28" i="15"/>
  <c r="O38" i="14" s="1"/>
  <c r="Y28" i="15"/>
  <c r="N38" i="14" s="1"/>
  <c r="I18" i="2"/>
  <c r="J18" s="1"/>
  <c r="E28" i="1"/>
  <c r="Y42" i="3"/>
  <c r="N52" i="2" s="1"/>
  <c r="Z43" i="3"/>
  <c r="O53" i="2" s="1"/>
  <c r="Z24" i="3"/>
  <c r="O34" i="2" s="1"/>
  <c r="Y19" i="3"/>
  <c r="N29" i="2" s="1"/>
  <c r="Y25" i="3"/>
  <c r="N35" i="2" s="1"/>
  <c r="Z26" i="3"/>
  <c r="O36" i="2" s="1"/>
  <c r="Y29" i="3"/>
  <c r="N39" i="2" s="1"/>
  <c r="Z29" i="3"/>
  <c r="O39" i="2" s="1"/>
  <c r="Y38" i="3"/>
  <c r="N48" i="2" s="1"/>
  <c r="Z38" i="3"/>
  <c r="O48" i="2" s="1"/>
  <c r="Y16" i="3"/>
  <c r="N26" i="2" s="1"/>
  <c r="Z16" i="3"/>
  <c r="O26" i="2" s="1"/>
  <c r="Y11" i="3"/>
  <c r="N21" i="2" s="1"/>
  <c r="Z11" i="3"/>
  <c r="O21" i="2" s="1"/>
  <c r="O28"/>
  <c r="N28"/>
  <c r="O159" i="14" l="1"/>
  <c r="B3" s="1"/>
  <c r="I3" i="13" s="1"/>
  <c r="Y54" i="15"/>
  <c r="C25" s="1"/>
  <c r="N159" i="14"/>
  <c r="A24"/>
  <c r="I10" i="13" s="1"/>
  <c r="Z54" i="15"/>
  <c r="B2" s="1"/>
  <c r="Z55" i="3"/>
  <c r="B2" s="1"/>
  <c r="Y55"/>
  <c r="C28" s="1"/>
  <c r="O159" i="2"/>
  <c r="A24"/>
  <c r="N159"/>
  <c r="N161" s="1"/>
  <c r="F4" i="15" l="1"/>
  <c r="B14" i="14"/>
  <c r="B3" i="2"/>
  <c r="J3" i="1" s="1"/>
  <c r="B14" i="2"/>
  <c r="J9" i="1"/>
</calcChain>
</file>

<file path=xl/comments1.xml><?xml version="1.0" encoding="utf-8"?>
<comments xmlns="http://schemas.openxmlformats.org/spreadsheetml/2006/main">
  <authors>
    <author>+</author>
    <author/>
  </authors>
  <commentList>
    <comment ref="J12" authorId="0">
      <text>
        <r>
          <rPr>
            <b/>
            <sz val="9"/>
            <color indexed="81"/>
            <rFont val="Tahoma"/>
            <family val="2"/>
          </rPr>
          <t xml:space="preserve">marge recuperé facturation de prix en plus </t>
        </r>
      </text>
    </comment>
    <comment ref="C25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27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33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35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39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41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43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45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47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49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51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53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55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57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59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61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63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65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69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71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73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75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77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81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83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85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87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89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91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93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95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97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  <comment ref="C99" authorId="1">
      <text>
        <r>
          <rPr>
            <b/>
            <i/>
            <sz val="6"/>
            <color indexed="10"/>
            <rFont val="Arial"/>
            <family val="2"/>
          </rPr>
          <t>attention en remplissant cette case aucune marge commerciale</t>
        </r>
      </text>
    </comment>
  </commentList>
</comments>
</file>

<file path=xl/sharedStrings.xml><?xml version="1.0" encoding="utf-8"?>
<sst xmlns="http://schemas.openxmlformats.org/spreadsheetml/2006/main" count="3326" uniqueCount="1993">
  <si>
    <r>
      <t>ZYRAX</t>
    </r>
    <r>
      <rPr>
        <sz val="8"/>
        <rFont val="Arial"/>
        <family val="2"/>
      </rPr>
      <t xml:space="preserve"> </t>
    </r>
    <r>
      <rPr>
        <i/>
        <sz val="8"/>
        <rFont val="Arial"/>
        <family val="2"/>
      </rPr>
      <t>Espace des Templiers RN 10 64200 Biarritz</t>
    </r>
  </si>
  <si>
    <r>
      <t xml:space="preserve">Telephonne </t>
    </r>
    <r>
      <rPr>
        <i/>
        <sz val="8"/>
        <rFont val="Wingdings"/>
        <charset val="2"/>
      </rPr>
      <t>è</t>
    </r>
  </si>
  <si>
    <r>
      <t xml:space="preserve">MARGE </t>
    </r>
    <r>
      <rPr>
        <b/>
        <i/>
        <sz val="9"/>
        <rFont val="Wingdings 3"/>
        <family val="1"/>
        <charset val="2"/>
      </rPr>
      <t>ä</t>
    </r>
  </si>
  <si>
    <t>Client:</t>
  </si>
  <si>
    <r>
      <t xml:space="preserve"> Fax </t>
    </r>
    <r>
      <rPr>
        <i/>
        <sz val="8"/>
        <rFont val="Wingdings"/>
        <charset val="2"/>
      </rPr>
      <t>è</t>
    </r>
  </si>
  <si>
    <t>Adresse:</t>
  </si>
  <si>
    <r>
      <t xml:space="preserve">FR </t>
    </r>
    <r>
      <rPr>
        <i/>
        <sz val="8"/>
        <rFont val="Wingdings"/>
        <charset val="2"/>
      </rPr>
      <t>è</t>
    </r>
  </si>
  <si>
    <r>
      <t xml:space="preserve">Poids </t>
    </r>
    <r>
      <rPr>
        <i/>
        <sz val="8"/>
        <rFont val="Wingdings 3"/>
        <family val="1"/>
        <charset val="2"/>
      </rPr>
      <t>ä</t>
    </r>
  </si>
  <si>
    <r>
      <t>Delai de livraison</t>
    </r>
    <r>
      <rPr>
        <i/>
        <sz val="8"/>
        <rFont val="Wingdings"/>
        <charset val="2"/>
      </rPr>
      <t>è</t>
    </r>
  </si>
  <si>
    <r>
      <t xml:space="preserve">Nb de jours &amp; Px d'animation </t>
    </r>
    <r>
      <rPr>
        <i/>
        <sz val="8"/>
        <rFont val="Wingdings"/>
        <charset val="2"/>
      </rPr>
      <t>è</t>
    </r>
  </si>
  <si>
    <r>
      <t xml:space="preserve">Prix </t>
    </r>
    <r>
      <rPr>
        <i/>
        <sz val="8"/>
        <rFont val="Wingdings"/>
        <charset val="2"/>
      </rPr>
      <t>è</t>
    </r>
  </si>
  <si>
    <r>
      <t xml:space="preserve">Location de  meuble </t>
    </r>
    <r>
      <rPr>
        <sz val="8"/>
        <rFont val="Wingdings"/>
        <charset val="2"/>
      </rPr>
      <t>ê</t>
    </r>
  </si>
  <si>
    <r>
      <t xml:space="preserve">Nb de colis </t>
    </r>
    <r>
      <rPr>
        <i/>
        <sz val="8"/>
        <rFont val="Wingdings 3"/>
        <family val="1"/>
        <charset val="2"/>
      </rPr>
      <t>ä</t>
    </r>
  </si>
  <si>
    <t>Objet</t>
  </si>
  <si>
    <t>commande</t>
  </si>
  <si>
    <r>
      <t xml:space="preserve">NB </t>
    </r>
    <r>
      <rPr>
        <i/>
        <sz val="8"/>
        <rFont val="Wingdings"/>
        <charset val="2"/>
      </rPr>
      <t>è</t>
    </r>
  </si>
  <si>
    <t>PRADIE Didier</t>
  </si>
  <si>
    <r>
      <t xml:space="preserve">PRIX </t>
    </r>
    <r>
      <rPr>
        <i/>
        <sz val="8"/>
        <rFont val="Wingdings"/>
        <charset val="2"/>
      </rPr>
      <t>è</t>
    </r>
  </si>
  <si>
    <r>
      <t xml:space="preserve">Total facture </t>
    </r>
    <r>
      <rPr>
        <i/>
        <sz val="8"/>
        <rFont val="Wingdings 3"/>
        <family val="1"/>
        <charset val="2"/>
      </rPr>
      <t>ä</t>
    </r>
  </si>
  <si>
    <t>Livraison</t>
  </si>
  <si>
    <r>
      <t xml:space="preserve">Autre </t>
    </r>
    <r>
      <rPr>
        <i/>
        <sz val="8"/>
        <rFont val="Wingdings"/>
        <charset val="2"/>
      </rPr>
      <t>ê</t>
    </r>
  </si>
  <si>
    <t>Preparation</t>
  </si>
  <si>
    <t>Particularités</t>
  </si>
  <si>
    <r>
      <t xml:space="preserve">Motif </t>
    </r>
    <r>
      <rPr>
        <i/>
        <sz val="8"/>
        <rFont val="Wingdings"/>
        <charset val="2"/>
      </rPr>
      <t>è</t>
    </r>
  </si>
  <si>
    <r>
      <t xml:space="preserve">R/arr </t>
    </r>
    <r>
      <rPr>
        <i/>
        <sz val="8"/>
        <rFont val="Wingdings"/>
        <charset val="2"/>
      </rPr>
      <t>è</t>
    </r>
  </si>
  <si>
    <t xml:space="preserve">Vache thermisè </t>
  </si>
  <si>
    <t>Trois laits</t>
  </si>
  <si>
    <t xml:space="preserve">Brebis nature </t>
  </si>
  <si>
    <t>Brebis nature 0,600 kg</t>
  </si>
  <si>
    <t xml:space="preserve">Brebis au bleu </t>
  </si>
  <si>
    <t>Brebis au piment</t>
  </si>
  <si>
    <t>Brebis au fenugrec</t>
  </si>
  <si>
    <t xml:space="preserve">Chevre nature </t>
  </si>
  <si>
    <t>Chevre nature 0,600 kg</t>
  </si>
  <si>
    <t>Chevre au bleu</t>
  </si>
  <si>
    <t xml:space="preserve">Vache au piment </t>
  </si>
  <si>
    <t>Vache au poivre</t>
  </si>
  <si>
    <t>Brebis vache</t>
  </si>
  <si>
    <t xml:space="preserve">Brebis chevre </t>
  </si>
  <si>
    <t>vache fume au feu de bois</t>
  </si>
  <si>
    <t>vache ail &amp; fines herbes</t>
  </si>
  <si>
    <t>vache au fenugrec</t>
  </si>
  <si>
    <t>GAMME RACLETTE</t>
  </si>
  <si>
    <t>Raclette au poivre</t>
  </si>
  <si>
    <t>Raclette ail &amp; fines herbes</t>
  </si>
  <si>
    <t>Raclette au fenugrec</t>
  </si>
  <si>
    <t>Raclette fume au feu de bois</t>
  </si>
  <si>
    <t>Raclette au piment</t>
  </si>
  <si>
    <t>GAMME SOUS VIDE</t>
  </si>
  <si>
    <r>
      <t xml:space="preserve">PRIX PVC </t>
    </r>
    <r>
      <rPr>
        <b/>
        <sz val="9"/>
        <color indexed="10"/>
        <rFont val="Wingdings"/>
        <charset val="2"/>
      </rPr>
      <t>ð</t>
    </r>
  </si>
  <si>
    <r>
      <t>(</t>
    </r>
    <r>
      <rPr>
        <sz val="9"/>
        <color indexed="10"/>
        <rFont val="Arial"/>
        <family val="2"/>
      </rPr>
      <t>1</t>
    </r>
    <r>
      <rPr>
        <sz val="9"/>
        <rFont val="Arial"/>
        <family val="2"/>
      </rPr>
      <t>)</t>
    </r>
    <r>
      <rPr>
        <sz val="9"/>
        <color indexed="10"/>
        <rFont val="Arial"/>
        <family val="2"/>
      </rPr>
      <t xml:space="preserve"> </t>
    </r>
    <r>
      <rPr>
        <sz val="9"/>
        <rFont val="Arial"/>
        <family val="2"/>
      </rPr>
      <t>sv brebis affine</t>
    </r>
  </si>
  <si>
    <t>PVC</t>
  </si>
  <si>
    <r>
      <t>(</t>
    </r>
    <r>
      <rPr>
        <sz val="9"/>
        <color indexed="10"/>
        <rFont val="Arial"/>
        <family val="2"/>
      </rPr>
      <t>2</t>
    </r>
    <r>
      <rPr>
        <sz val="9"/>
        <rFont val="Arial"/>
        <family val="2"/>
      </rPr>
      <t>)</t>
    </r>
    <r>
      <rPr>
        <sz val="9"/>
        <color indexed="10"/>
        <rFont val="Arial"/>
        <family val="2"/>
      </rPr>
      <t xml:space="preserve"> </t>
    </r>
    <r>
      <rPr>
        <sz val="9"/>
        <rFont val="Arial"/>
        <family val="2"/>
      </rPr>
      <t>sv vache thermisè</t>
    </r>
  </si>
  <si>
    <r>
      <t>(</t>
    </r>
    <r>
      <rPr>
        <sz val="9"/>
        <color indexed="10"/>
        <rFont val="Arial"/>
        <family val="2"/>
      </rPr>
      <t>3</t>
    </r>
    <r>
      <rPr>
        <sz val="9"/>
        <rFont val="Arial"/>
        <family val="2"/>
      </rPr>
      <t>) sv vache au piment</t>
    </r>
  </si>
  <si>
    <r>
      <t>(</t>
    </r>
    <r>
      <rPr>
        <sz val="9"/>
        <color indexed="10"/>
        <rFont val="Arial"/>
        <family val="2"/>
      </rPr>
      <t>4</t>
    </r>
    <r>
      <rPr>
        <sz val="9"/>
        <rFont val="Arial"/>
        <family val="2"/>
      </rPr>
      <t>)</t>
    </r>
    <r>
      <rPr>
        <sz val="9"/>
        <color indexed="10"/>
        <rFont val="Arial"/>
        <family val="2"/>
      </rPr>
      <t xml:space="preserve"> </t>
    </r>
    <r>
      <rPr>
        <sz val="9"/>
        <rFont val="Arial"/>
        <family val="2"/>
      </rPr>
      <t>sv vache au poivre</t>
    </r>
  </si>
  <si>
    <r>
      <t>(</t>
    </r>
    <r>
      <rPr>
        <sz val="9"/>
        <color indexed="10"/>
        <rFont val="Arial"/>
        <family val="2"/>
      </rPr>
      <t>5</t>
    </r>
    <r>
      <rPr>
        <sz val="9"/>
        <rFont val="Arial"/>
        <family val="2"/>
      </rPr>
      <t>)</t>
    </r>
    <r>
      <rPr>
        <sz val="9"/>
        <color indexed="10"/>
        <rFont val="Arial"/>
        <family val="2"/>
      </rPr>
      <t xml:space="preserve"> </t>
    </r>
    <r>
      <rPr>
        <sz val="9"/>
        <rFont val="Arial"/>
        <family val="2"/>
      </rPr>
      <t>sv vache fume au feu de bois</t>
    </r>
  </si>
  <si>
    <r>
      <t>(</t>
    </r>
    <r>
      <rPr>
        <sz val="9"/>
        <color indexed="10"/>
        <rFont val="Arial"/>
        <family val="2"/>
      </rPr>
      <t>6</t>
    </r>
    <r>
      <rPr>
        <sz val="9"/>
        <rFont val="Arial"/>
        <family val="2"/>
      </rPr>
      <t>)</t>
    </r>
    <r>
      <rPr>
        <sz val="9"/>
        <color indexed="10"/>
        <rFont val="Arial"/>
        <family val="2"/>
      </rPr>
      <t xml:space="preserve"> </t>
    </r>
    <r>
      <rPr>
        <sz val="9"/>
        <rFont val="Arial"/>
        <family val="2"/>
      </rPr>
      <t>sv vache ail &amp; fines herbes</t>
    </r>
  </si>
  <si>
    <r>
      <t>(</t>
    </r>
    <r>
      <rPr>
        <sz val="9"/>
        <color indexed="10"/>
        <rFont val="Arial"/>
        <family val="2"/>
      </rPr>
      <t>7</t>
    </r>
    <r>
      <rPr>
        <sz val="9"/>
        <rFont val="Arial"/>
        <family val="2"/>
      </rPr>
      <t>)</t>
    </r>
    <r>
      <rPr>
        <sz val="9"/>
        <color indexed="10"/>
        <rFont val="Arial"/>
        <family val="2"/>
      </rPr>
      <t xml:space="preserve"> </t>
    </r>
    <r>
      <rPr>
        <sz val="9"/>
        <rFont val="Arial"/>
        <family val="2"/>
      </rPr>
      <t>sv  vache au fenugrec</t>
    </r>
  </si>
  <si>
    <r>
      <t>(</t>
    </r>
    <r>
      <rPr>
        <sz val="9"/>
        <color indexed="10"/>
        <rFont val="Arial"/>
        <family val="2"/>
      </rPr>
      <t>8</t>
    </r>
    <r>
      <rPr>
        <sz val="9"/>
        <rFont val="Arial"/>
        <family val="2"/>
      </rPr>
      <t>)</t>
    </r>
    <r>
      <rPr>
        <sz val="9"/>
        <color indexed="10"/>
        <rFont val="Arial"/>
        <family val="2"/>
      </rPr>
      <t xml:space="preserve"> </t>
    </r>
    <r>
      <rPr>
        <sz val="9"/>
        <rFont val="Arial"/>
        <family val="2"/>
      </rPr>
      <t>sv vache &amp; brebis</t>
    </r>
  </si>
  <si>
    <r>
      <t>(</t>
    </r>
    <r>
      <rPr>
        <sz val="9"/>
        <color indexed="10"/>
        <rFont val="Arial"/>
        <family val="2"/>
      </rPr>
      <t>9</t>
    </r>
    <r>
      <rPr>
        <sz val="9"/>
        <rFont val="Arial"/>
        <family val="2"/>
      </rPr>
      <t>)</t>
    </r>
    <r>
      <rPr>
        <sz val="9"/>
        <color indexed="10"/>
        <rFont val="Arial"/>
        <family val="2"/>
      </rPr>
      <t xml:space="preserve"> </t>
    </r>
    <r>
      <rPr>
        <sz val="9"/>
        <rFont val="Arial"/>
        <family val="2"/>
      </rPr>
      <t>sv brebis &amp; chevre</t>
    </r>
  </si>
  <si>
    <r>
      <t>(</t>
    </r>
    <r>
      <rPr>
        <sz val="9"/>
        <color indexed="10"/>
        <rFont val="Arial"/>
        <family val="2"/>
      </rPr>
      <t>10</t>
    </r>
    <r>
      <rPr>
        <sz val="9"/>
        <rFont val="Arial"/>
        <family val="2"/>
      </rPr>
      <t xml:space="preserve">) sv 1/2 tommette brebis </t>
    </r>
  </si>
  <si>
    <r>
      <t>ò</t>
    </r>
    <r>
      <rPr>
        <b/>
        <i/>
        <sz val="13.5"/>
        <color indexed="10"/>
        <rFont val="Arial"/>
        <family val="2"/>
      </rPr>
      <t xml:space="preserve"> </t>
    </r>
    <r>
      <rPr>
        <b/>
        <i/>
        <sz val="9"/>
        <color indexed="10"/>
        <rFont val="Arial"/>
        <family val="2"/>
      </rPr>
      <t xml:space="preserve">GAMME 4 FOIS NET </t>
    </r>
    <r>
      <rPr>
        <b/>
        <sz val="9"/>
        <color indexed="10"/>
        <rFont val="Wingdings"/>
        <charset val="2"/>
      </rPr>
      <t>ò</t>
    </r>
  </si>
  <si>
    <t>Brebis nature 10 kg</t>
  </si>
  <si>
    <t>Vache thermisé 10 kg</t>
  </si>
  <si>
    <t>confiture cerises noire 100 g</t>
  </si>
  <si>
    <t>confiture cerises noires 30 g</t>
  </si>
  <si>
    <t>confiture cerises noire 3 kg</t>
  </si>
  <si>
    <t>VERSION DU 18/01/2008</t>
  </si>
  <si>
    <t>MARGE</t>
  </si>
  <si>
    <t>CALCUL MARGE BASE TARIF FEVRIER 2008</t>
  </si>
  <si>
    <t>MAGASIN</t>
  </si>
  <si>
    <t xml:space="preserve"> </t>
  </si>
  <si>
    <t>INVESTISSEMENT</t>
  </si>
  <si>
    <t>Journées d'animation</t>
  </si>
  <si>
    <t>Location meubles</t>
  </si>
  <si>
    <t>NOMBRE COLIS</t>
  </si>
  <si>
    <t>POIDS LIVRE KG</t>
  </si>
  <si>
    <t xml:space="preserve">TOTAL FACTURE </t>
  </si>
  <si>
    <t>PRODUITS ZYRAX  DIRECT</t>
  </si>
  <si>
    <t>Remises DIRECT(%) :</t>
  </si>
  <si>
    <t>Gratuits</t>
  </si>
  <si>
    <t>Poids</t>
  </si>
  <si>
    <t>Dénomination</t>
  </si>
  <si>
    <t>PRIX 
TG</t>
  </si>
  <si>
    <t>PRIX 
ACHAT</t>
  </si>
  <si>
    <t xml:space="preserve">PVC </t>
  </si>
  <si>
    <t>promo ligne</t>
  </si>
  <si>
    <t>RAR</t>
  </si>
  <si>
    <t>Facture</t>
  </si>
  <si>
    <t>Marge</t>
  </si>
  <si>
    <t>Poids 
gratuit</t>
  </si>
  <si>
    <t>CA 
gratuit</t>
  </si>
  <si>
    <t>R1</t>
  </si>
  <si>
    <t>BREBIS LAIT CRU</t>
  </si>
  <si>
    <t>R2</t>
  </si>
  <si>
    <t xml:space="preserve">VACHE THERMISE </t>
  </si>
  <si>
    <t>R3</t>
  </si>
  <si>
    <t xml:space="preserve">3 LAITS </t>
  </si>
  <si>
    <t>Taux promo.</t>
  </si>
  <si>
    <t>BREBIS RECTANGLE X 2</t>
  </si>
  <si>
    <t>BREBIS NATURE</t>
  </si>
  <si>
    <t>BREBIS NATURE 0,600 KG</t>
  </si>
  <si>
    <t>TOTAL FACTURE</t>
  </si>
  <si>
    <t>BREBIS AU BLEU</t>
  </si>
  <si>
    <t>BREBIS AU PIMENT</t>
  </si>
  <si>
    <t>BREBIS AU FENUGREC</t>
  </si>
  <si>
    <t>CHEVRE NATURE</t>
  </si>
  <si>
    <t>CHEVRE NATURE 0,600 KG</t>
  </si>
  <si>
    <t>CHEVRE AU BLEU</t>
  </si>
  <si>
    <t>VACHE NATURE 0,600 KG</t>
  </si>
  <si>
    <t>VACHE AU PIMENT</t>
  </si>
  <si>
    <t>VACHE AU POIVRE</t>
  </si>
  <si>
    <t>BREBIS VACHE</t>
  </si>
  <si>
    <t>BREBIS CHEVRE</t>
  </si>
  <si>
    <t>VACHE FUME AU FEU DE BOIS</t>
  </si>
  <si>
    <t>VACHE AIL &amp; FINES HERBES</t>
  </si>
  <si>
    <t>VACHE AU FENUGREC</t>
  </si>
  <si>
    <t>RACLETTE DE BREBIS</t>
  </si>
  <si>
    <t>RACLETTE AU POIVRE</t>
  </si>
  <si>
    <t>RACLETTE AIL &amp; FINES HERBES</t>
  </si>
  <si>
    <t>RACLETTE AU FENUGREC</t>
  </si>
  <si>
    <t>RACLETTE FUME AU FEU DE BOIS</t>
  </si>
  <si>
    <t>RACLETTE AU PIMENT</t>
  </si>
  <si>
    <t>SV PUR BREBIS AFFINE</t>
  </si>
  <si>
    <t>SV PUR VACHE THERMISE</t>
  </si>
  <si>
    <t>SV PUR VACHE AU PIMENT</t>
  </si>
  <si>
    <t>SV PUR VACHE AU POIVRE</t>
  </si>
  <si>
    <t>SV PUR VACHE FUME AU FEU DE BOIS</t>
  </si>
  <si>
    <t>SV PUR VACHE AIL &amp; FINES HERBES</t>
  </si>
  <si>
    <t>SV PUR VACHE AU FENUGREC</t>
  </si>
  <si>
    <t>SV VACHE &amp; BREBIS</t>
  </si>
  <si>
    <t>SV BREBIS &amp; CHEVRE</t>
  </si>
  <si>
    <t>SV 1/2 TOMMETTE PUR BREBIS 0,600 KG</t>
  </si>
  <si>
    <t>BREBIS NATURE 10 KG</t>
  </si>
  <si>
    <t>VACHE TERMISE 10KG</t>
  </si>
  <si>
    <t>CONFITURE DE CERISES NOIRE 100 G</t>
  </si>
  <si>
    <t>CONFITURE DE CERISES NOIRE 30G</t>
  </si>
  <si>
    <t>confiture de cerises noires 3 kg + coupes</t>
  </si>
  <si>
    <t>PRODUITS ZYRAX  PLATEFORME</t>
  </si>
  <si>
    <t>Quantités</t>
  </si>
  <si>
    <t xml:space="preserve">PVC
 </t>
  </si>
  <si>
    <t>Remises PTF(%) :</t>
  </si>
  <si>
    <t>sv 1/2 tommette pur brebis 0,600 kg</t>
  </si>
  <si>
    <t>VACHE NATURE 10 KG</t>
  </si>
  <si>
    <t>CONFITURE DE CERISES NOIRE 100G</t>
  </si>
  <si>
    <t>confiture cerises noire 3 kg + coupes</t>
  </si>
  <si>
    <t>Prix 
EURO</t>
  </si>
  <si>
    <t>Remises (%) :</t>
  </si>
  <si>
    <t>Poids
Pces</t>
  </si>
  <si>
    <t xml:space="preserve">PVC 
</t>
  </si>
  <si>
    <t xml:space="preserve"> -</t>
  </si>
  <si>
    <t>PROGRAMME ANIMATION  2008</t>
  </si>
  <si>
    <t>PRIX TG</t>
  </si>
  <si>
    <t>PRIX ACHAT</t>
  </si>
  <si>
    <t>promo</t>
  </si>
  <si>
    <t>TP</t>
  </si>
  <si>
    <t>Coût</t>
  </si>
  <si>
    <t>Poids gratuit</t>
  </si>
  <si>
    <t>CA gratuit</t>
  </si>
  <si>
    <t>Journées avec banque</t>
  </si>
  <si>
    <t>VACHE THERMISE</t>
  </si>
  <si>
    <t>3 LAITS</t>
  </si>
  <si>
    <t>CONFITURE DE CERISES NOIRES 100 G</t>
  </si>
  <si>
    <t>CONFITURE DE CERISES NOIRE 30 G</t>
  </si>
  <si>
    <t>CONFITURE DE CERISES NOIRES 3.0 kg</t>
  </si>
  <si>
    <t>TOTAL</t>
  </si>
  <si>
    <t xml:space="preserve"> + LIVRAISON VIA PLATEFORMES</t>
  </si>
  <si>
    <t>VACHE thermisé</t>
  </si>
  <si>
    <t>Remises PTF (%) :</t>
  </si>
  <si>
    <t>-</t>
  </si>
  <si>
    <t>operation speciale</t>
  </si>
  <si>
    <t>animation via un bureau d'animation</t>
  </si>
  <si>
    <t>animation par Florian</t>
  </si>
  <si>
    <t>PREVOT Jerôme</t>
  </si>
  <si>
    <t>MATHIEU Florian</t>
  </si>
  <si>
    <t>mardi/mercredi/jeudi/vendredi/samedi</t>
  </si>
  <si>
    <t>A pour B</t>
  </si>
  <si>
    <t>FR 67525580130</t>
  </si>
  <si>
    <t>mardi/mercredi/jeudi/vendredi</t>
  </si>
  <si>
    <t>FR 71780330118</t>
  </si>
  <si>
    <t>livraison guyenne lundi/mercredi/vendredi</t>
  </si>
  <si>
    <t>carrefour dax (guyenne)</t>
  </si>
  <si>
    <t>7 r Gaston Phoebus 40100 DAX</t>
  </si>
  <si>
    <t>05.58.90.93.60</t>
  </si>
  <si>
    <t>05.58.74.93.54</t>
  </si>
  <si>
    <t>lundi/mardi/mercredi/jeudi/vendredi/samedi</t>
  </si>
  <si>
    <t>A pour C</t>
  </si>
  <si>
    <t>carrefour market barbezieux</t>
  </si>
  <si>
    <t>avenue de l'europe 16300 BARBEZIEUX</t>
  </si>
  <si>
    <t>05.45.78.19.33</t>
  </si>
  <si>
    <t>05.45.78.65.10</t>
  </si>
  <si>
    <t>FR 75352379390</t>
  </si>
  <si>
    <t>mardi/jeudi</t>
  </si>
  <si>
    <t>carrefour market dax (guyenne)</t>
  </si>
  <si>
    <t>rue  Paul Lahargou 40100 DAX</t>
  </si>
  <si>
    <t>05.58.74.45.46</t>
  </si>
  <si>
    <t>05.58.90.16.58</t>
  </si>
  <si>
    <t>carrefour market gujan mestras</t>
  </si>
  <si>
    <t>25 cours de la republique 33470 GUJAN MESTRAS</t>
  </si>
  <si>
    <t>05.57.52.79.46</t>
  </si>
  <si>
    <t>carrefour market lourdes</t>
  </si>
  <si>
    <t>11 rue lucien pourxet 65100 LOURDES</t>
  </si>
  <si>
    <t>05.62.42.76.30</t>
  </si>
  <si>
    <t>05.62.94.64.15</t>
  </si>
  <si>
    <t>lundi/mardi/jeudi/samedi</t>
  </si>
  <si>
    <t>carrefour market marmande</t>
  </si>
  <si>
    <t>route de tonneins 47200 MARMANDE</t>
  </si>
  <si>
    <t>05.53.20.94.00</t>
  </si>
  <si>
    <t>05.53.20.23.21</t>
  </si>
  <si>
    <t>FR 41502812928</t>
  </si>
  <si>
    <t>carrefour market montrejeau</t>
  </si>
  <si>
    <t>avenue du nord 31210 MONTREJEAU</t>
  </si>
  <si>
    <t>05.61.95.26.26</t>
  </si>
  <si>
    <t>05.61.95.91.95</t>
  </si>
  <si>
    <t>carrefour market muzillac</t>
  </si>
  <si>
    <t>ZAC toulan 56190 AMBON</t>
  </si>
  <si>
    <t>02.97.41.51.51</t>
  </si>
  <si>
    <t>02.97.45.64.88</t>
  </si>
  <si>
    <t>lundi/vendredi</t>
  </si>
  <si>
    <t>mercredi/vendredi</t>
  </si>
  <si>
    <t>FR 11501238414</t>
  </si>
  <si>
    <t>carrefour market salies de bearn</t>
  </si>
  <si>
    <t>route d'orthez 64270 SALIES DE BEARN</t>
  </si>
  <si>
    <t>05.59.38.18.54</t>
  </si>
  <si>
    <t>05.59.65.04.55</t>
  </si>
  <si>
    <t>carrefour market toulouse "cite de l'hers"</t>
  </si>
  <si>
    <t>6 rue clauduis rougenet  31500 TOULOUSE</t>
  </si>
  <si>
    <t>05.62.47.84.10</t>
  </si>
  <si>
    <t>05.62.16.33.34</t>
  </si>
  <si>
    <t>FR 35400859039</t>
  </si>
  <si>
    <t>lundi/mardi/mercredi/jeudi/vendredi</t>
  </si>
  <si>
    <t>Carrefour market villeneuve de marsan (guyenne)</t>
  </si>
  <si>
    <t>avenue jean jaures 40190 VILLENEUVE DE MARSAN</t>
  </si>
  <si>
    <t>05,58,45,27,85</t>
  </si>
  <si>
    <t>05,58,45,85,20</t>
  </si>
  <si>
    <t>carrefour mt de marsan (guyenne)</t>
  </si>
  <si>
    <t>760 av Mar Juin  40000 MONT DE MARSAN</t>
  </si>
  <si>
    <t>05.58.51.50.70</t>
  </si>
  <si>
    <t>05.58.06.45.34</t>
  </si>
  <si>
    <t>carrefour narbonne</t>
  </si>
  <si>
    <t>avenue de la  Mer route de Gruissan 11100 NARBONNE</t>
  </si>
  <si>
    <t>04.68.90.36.00</t>
  </si>
  <si>
    <t>04.68.90.70.48</t>
  </si>
  <si>
    <t>FR 32304352768</t>
  </si>
  <si>
    <t>carrefour st jean de luz (guyenne)</t>
  </si>
  <si>
    <t>20 zi Jalday 64500 SAINT JEAN DE LUZ</t>
  </si>
  <si>
    <t>05.59.51.86.86</t>
  </si>
  <si>
    <t>05.59.26.90.43</t>
  </si>
  <si>
    <t>carrefour vierzon "coop atlantique</t>
  </si>
  <si>
    <t>centre commercial route de neu 18100 VIERZON</t>
  </si>
  <si>
    <t>02.48.53.53.53</t>
  </si>
  <si>
    <t>02.48.71.38.30</t>
  </si>
  <si>
    <t>camp de saint ustre 86220 INGRANDES</t>
  </si>
  <si>
    <t>entrepôt de crassat 87920 CONDAT SUR VIENNE</t>
  </si>
  <si>
    <t>grandes bauches 17100 saintes</t>
  </si>
  <si>
    <t>Centrale system U Carquefou</t>
  </si>
  <si>
    <t>System U ouest Z.I la belle etoile 44470 CARQUEFOU</t>
  </si>
  <si>
    <t>Centrale system U Raussan Plaintel</t>
  </si>
  <si>
    <t>System U ouest Z.A du raussan 22940 PLAINTEL</t>
  </si>
  <si>
    <t>Centrale system U savigny en veron</t>
  </si>
  <si>
    <t>System U ouest Z.A les champs fleury 37420 SAVIGNY EN VERON</t>
  </si>
  <si>
    <t>26 avenue geruzet 65200 BAGNERE DE BIGORRE</t>
  </si>
  <si>
    <t>05.62.91.02.62</t>
  </si>
  <si>
    <t>05.62.91.05.25</t>
  </si>
  <si>
    <t>mardi/jeudi/vendredi/samedi</t>
  </si>
  <si>
    <t>rue Guy Petit 64200 BIARRITZ</t>
  </si>
  <si>
    <t>05.59.22.13.13</t>
  </si>
  <si>
    <t>05.59.22.79.91</t>
  </si>
  <si>
    <t>Place des Grands Hommes  33 000 BORDEAUX</t>
  </si>
  <si>
    <t>05,56,00,67,20</t>
  </si>
  <si>
    <t>05,56,00,67,29</t>
  </si>
  <si>
    <t>LOGIDIS MONDEVILLE</t>
  </si>
  <si>
    <t>pey du prat 33420 GREZILLAC</t>
  </si>
  <si>
    <t>05.57.84.62.00</t>
  </si>
  <si>
    <t>05.57.84.61.33</t>
  </si>
  <si>
    <t xml:space="preserve">172 rue Jules Ferry 33021 BORDEAUX CEDEX </t>
  </si>
  <si>
    <t>05.56.28.48.45</t>
  </si>
  <si>
    <t>05.56.28.77.31</t>
  </si>
  <si>
    <t>FR 63310710223</t>
  </si>
  <si>
    <t xml:space="preserve">avenue de l' Entre Deux Mers 33670 CREON </t>
  </si>
  <si>
    <t>05.57.34.30.34</t>
  </si>
  <si>
    <t>05.57.34.50.10</t>
  </si>
  <si>
    <t>FR 79389180480</t>
  </si>
  <si>
    <t>zi avenue jacques albert 66200 ELNE</t>
  </si>
  <si>
    <t>04.68.22.04.56</t>
  </si>
  <si>
    <t>04.68.22.06.92</t>
  </si>
  <si>
    <t>mardi/mercredi/jeudi</t>
  </si>
  <si>
    <t>route de Lectoure 32500 FLEURANCE</t>
  </si>
  <si>
    <t>05.62.06.63.65</t>
  </si>
  <si>
    <t>25 rue Ollé Laprune 64110 JURANCON</t>
  </si>
  <si>
    <t>COOP ATLANTIQUES</t>
  </si>
  <si>
    <t>Cclarramondia 65300 LANNEMEZAN</t>
  </si>
  <si>
    <t>05.62.50.05.10</t>
  </si>
  <si>
    <t>05.62.40.10.98</t>
  </si>
  <si>
    <t>230 avenue Marensin 40550 LEON</t>
  </si>
  <si>
    <t>05.58.49.20.20</t>
  </si>
  <si>
    <t>05.58.48.70.71</t>
  </si>
  <si>
    <t>36 boulevard Pyrénées 64130 MAULEON SOULE</t>
  </si>
  <si>
    <t>05.59.28.29.37</t>
  </si>
  <si>
    <t>route de baleste 40200 MIMIZAN</t>
  </si>
  <si>
    <t>05.58.09.04.93</t>
  </si>
  <si>
    <t>05.58.09.21.35</t>
  </si>
  <si>
    <t xml:space="preserve">FR </t>
  </si>
  <si>
    <t>route Lafrançaise 82200 MOISSAC</t>
  </si>
  <si>
    <t>05.63.04.46.46</t>
  </si>
  <si>
    <t>05.63.04.30.60</t>
  </si>
  <si>
    <t xml:space="preserve">lot 4 Chemins 64800 NAY </t>
  </si>
  <si>
    <t>05.59.61.09.33</t>
  </si>
  <si>
    <t>05.5992.93.41</t>
  </si>
  <si>
    <t>30 avenue de verdun 34120 PEZENAS</t>
  </si>
  <si>
    <t>04.67.90.43.50</t>
  </si>
  <si>
    <t>04.67.90.79.45</t>
  </si>
  <si>
    <t>FR 88316980085</t>
  </si>
  <si>
    <t xml:space="preserve">6 route du  Commandant Pinson 24130 PRIGONRIEUX </t>
  </si>
  <si>
    <t>05.53.58.72.59</t>
  </si>
  <si>
    <t>05.53.58.85.45</t>
  </si>
  <si>
    <t>FR 27378721179</t>
  </si>
  <si>
    <t>68 avenue du marechal juin 17110 SAINT GEORGES DE DIDONNE</t>
  </si>
  <si>
    <t>05.46.05.78.12</t>
  </si>
  <si>
    <t>05.46.05.72.66</t>
  </si>
  <si>
    <t xml:space="preserve">mardi /jeudi </t>
  </si>
  <si>
    <t>1 avenue du general leclerc 17310 SAINT PIERRE D'OLERON</t>
  </si>
  <si>
    <t>05.46.47.00.47</t>
  </si>
  <si>
    <t>mardi/jeudi/samedi</t>
  </si>
  <si>
    <t>8 boulevard du Canigou 66240 SAINT ESTEVE</t>
  </si>
  <si>
    <t>04.68.92.76.02</t>
  </si>
  <si>
    <t>04.68.92.47.23</t>
  </si>
  <si>
    <t>lundi/mercredi/vendredi</t>
  </si>
  <si>
    <t xml:space="preserve">route du Barcarès 66250 SAINT LAURENT DE LA SALANQUE </t>
  </si>
  <si>
    <t>04.68.28.30.99</t>
  </si>
  <si>
    <t>4 chemin Jupiter 64990 SAINT PIERRE D'IRUBE</t>
  </si>
  <si>
    <t>05.59.44.08.73</t>
  </si>
  <si>
    <t>05.59.44.08.74</t>
  </si>
  <si>
    <t>1 avenue de la Côte Vermeille 66300 THUIR</t>
  </si>
  <si>
    <t>04.68.53.01.15</t>
  </si>
  <si>
    <t>04.68.53.36.12</t>
  </si>
  <si>
    <t>41/43 avenue de lombez 31300 TOULOUSE</t>
  </si>
  <si>
    <t>05.62.48.60.70</t>
  </si>
  <si>
    <t>05.62.48.50.75</t>
  </si>
  <si>
    <t>FR 11501238114</t>
  </si>
  <si>
    <t>avenue Hountète 32190 VIC FEZENSAC</t>
  </si>
  <si>
    <t>05.62.64.48.48</t>
  </si>
  <si>
    <t>05.62.64.44.43</t>
  </si>
  <si>
    <t>client magasin</t>
  </si>
  <si>
    <t>Couturier J luc</t>
  </si>
  <si>
    <t>06.85.62.28.68</t>
  </si>
  <si>
    <t>echantillons gratuit</t>
  </si>
  <si>
    <t>FMCD</t>
  </si>
  <si>
    <t>ZAE le landry 24750 BOULAZAC</t>
  </si>
  <si>
    <t>08.99.70.00.49</t>
  </si>
  <si>
    <t>05.53.05.85.54</t>
  </si>
  <si>
    <t>FR 48484347299</t>
  </si>
  <si>
    <t>guyenne et gascogne</t>
  </si>
  <si>
    <t>ZI route nationale 10 40530 LABENNE</t>
  </si>
  <si>
    <t>05.59.44.56.25</t>
  </si>
  <si>
    <t>05.59.44.56.00</t>
  </si>
  <si>
    <t>hyper frais 12 SAS sovia</t>
  </si>
  <si>
    <t xml:space="preserve">Espace St Marc 2 rond point du bowling 12850 ONET LE CHÂTEAU </t>
  </si>
  <si>
    <t>05.65.87.00.25</t>
  </si>
  <si>
    <t>05.65.87.18.05</t>
  </si>
  <si>
    <t>FR 78410152979</t>
  </si>
  <si>
    <t>hyper u agde</t>
  </si>
  <si>
    <t>boulevard jean monet 34300 AGDE</t>
  </si>
  <si>
    <t>04.67.01.06.80</t>
  </si>
  <si>
    <t>04.67.21.26.71</t>
  </si>
  <si>
    <t>FR 57316701911</t>
  </si>
  <si>
    <t>hyper u ales</t>
  </si>
  <si>
    <t xml:space="preserve">Rocade Sud avenue Olivier de Serres 30100 ALES </t>
  </si>
  <si>
    <t>04.66.52.92.40</t>
  </si>
  <si>
    <t>04.66.52.10.71</t>
  </si>
  <si>
    <t>FR 89378358840</t>
  </si>
  <si>
    <t>hyper u chantonnay</t>
  </si>
  <si>
    <t>45 avenue georges clemenceau 85110 CHANTONNAY</t>
  </si>
  <si>
    <t>02.51.09.09.09</t>
  </si>
  <si>
    <t>02.51.94.56.12</t>
  </si>
  <si>
    <t>FR 24775691190</t>
  </si>
  <si>
    <t>hyper u chateaugiron</t>
  </si>
  <si>
    <t xml:space="preserve">Les grands chênes, 35410 Chateaugiron </t>
  </si>
  <si>
    <t>02,99,37,49,45</t>
  </si>
  <si>
    <t>02,99,35,51,17</t>
  </si>
  <si>
    <t>02.99.37.51.17</t>
  </si>
  <si>
    <t xml:space="preserve">hyper u gujan mestras </t>
  </si>
  <si>
    <t xml:space="preserve">centre commercial Grand Large 33470 GUJAN MESTRAS </t>
  </si>
  <si>
    <t>05.56.22.36.00</t>
  </si>
  <si>
    <t>05.56.66.59.40</t>
  </si>
  <si>
    <t>FR 31822697400</t>
  </si>
  <si>
    <t>hyper u le cres</t>
  </si>
  <si>
    <t>route nationale 113 34920 le crès</t>
  </si>
  <si>
    <t>04.67.87.66.66</t>
  </si>
  <si>
    <t>04.67.87.66.77</t>
  </si>
  <si>
    <t>FR 22397770199</t>
  </si>
  <si>
    <t>hyper u les arcs</t>
  </si>
  <si>
    <t>voie Jacques Prévert 83460 LES ARCS</t>
  </si>
  <si>
    <t>04.98.10.00.60</t>
  </si>
  <si>
    <t>04.98.10.00.85</t>
  </si>
  <si>
    <t>hyper u montmorillon</t>
  </si>
  <si>
    <t xml:space="preserve">avenue de Provence 86500 MONTMORILLON </t>
  </si>
  <si>
    <t>05.49.84.08.40</t>
  </si>
  <si>
    <t>05.49.91.35.96</t>
  </si>
  <si>
    <t>FR 82326880291</t>
  </si>
  <si>
    <t>hyper u pertuis</t>
  </si>
  <si>
    <t>04.90.09.32.00</t>
  </si>
  <si>
    <t>04.90.79.04.71</t>
  </si>
  <si>
    <t>hyper u rumilly</t>
  </si>
  <si>
    <t>39 boulevard de l'europe 74150 RUMILLY</t>
  </si>
  <si>
    <t>04.50.64.52.70</t>
  </si>
  <si>
    <t>04.50.64.54.92</t>
  </si>
  <si>
    <t>hyper u villefranche de rouergue</t>
  </si>
  <si>
    <t xml:space="preserve">avenue de Toulouse 12200 VILLEFRANCHE DE ROUERGUE </t>
  </si>
  <si>
    <t>05.65.65.15.30</t>
  </si>
  <si>
    <t>05.65.65.15.40</t>
  </si>
  <si>
    <t>FR 68306092669</t>
  </si>
  <si>
    <t>hyper u vitré</t>
  </si>
  <si>
    <t>21 Route de Redon, 35500 Vitré</t>
  </si>
  <si>
    <t>02,99,75,30,05</t>
  </si>
  <si>
    <t>02,99,74,61,71</t>
  </si>
  <si>
    <t>FR 39552121584</t>
  </si>
  <si>
    <t>hyper u yffiniac</t>
  </si>
  <si>
    <t>CC de la baie rue penthiervre 22120 YFFINIAC</t>
  </si>
  <si>
    <t>02.96.63.36.33</t>
  </si>
  <si>
    <t>intermarche aiguillon</t>
  </si>
  <si>
    <t>rue anatole France 47190 AIGUILLON</t>
  </si>
  <si>
    <t>05.53.88.14.21</t>
  </si>
  <si>
    <t>05.53.79.64.32</t>
  </si>
  <si>
    <t>FR 21377726054</t>
  </si>
  <si>
    <t>intermarche aixe sur vienne</t>
  </si>
  <si>
    <t>avenue jeanne picheneau 87700 AIXE SUR VIENNE</t>
  </si>
  <si>
    <t>05.55.70.37.60</t>
  </si>
  <si>
    <t>05.55.70.13.54</t>
  </si>
  <si>
    <t>FR 94383926383</t>
  </si>
  <si>
    <t>intermarche ales les allemandes</t>
  </si>
  <si>
    <t xml:space="preserve">152 avenue des Frères Lumière 30100 ALES </t>
  </si>
  <si>
    <t>04.66.30.26.12</t>
  </si>
  <si>
    <t>04.66.30.30.82</t>
  </si>
  <si>
    <t>FR 25309124519</t>
  </si>
  <si>
    <t>intermarche ancenis</t>
  </si>
  <si>
    <t>rue audigane 44150 ANCENIS</t>
  </si>
  <si>
    <t>02.40.96.22.97</t>
  </si>
  <si>
    <t>02.40.83.10.42</t>
  </si>
  <si>
    <t>mardi/mercredi/vendredi</t>
  </si>
  <si>
    <t>intermarche andernos</t>
  </si>
  <si>
    <t xml:space="preserve">2 rue Bertin Lalande 33510 ANDERNOS LES BAINS </t>
  </si>
  <si>
    <t>05.56.82.52.24</t>
  </si>
  <si>
    <t>05.56.82.51.11</t>
  </si>
  <si>
    <t>FR 85342043429</t>
  </si>
  <si>
    <t>intermarche angouleme</t>
  </si>
  <si>
    <t>ma campagne 1 boulevard jean moulin 16000 ANGOULEME</t>
  </si>
  <si>
    <t>05.45.61.10.19</t>
  </si>
  <si>
    <t>05.45.41.62.52</t>
  </si>
  <si>
    <t>FR 05404578494</t>
  </si>
  <si>
    <t>intermarche apt</t>
  </si>
  <si>
    <t xml:space="preserve">368 avenue de la Libération 84400 APT </t>
  </si>
  <si>
    <t>04.90.04.45.60</t>
  </si>
  <si>
    <t>04.90.04.78.24</t>
  </si>
  <si>
    <t>FR 90305810665</t>
  </si>
  <si>
    <t>intermarche artigues</t>
  </si>
  <si>
    <t xml:space="preserve">avenue Guyenne 33370 ARTIGUES PRES BORDEAUX </t>
  </si>
  <si>
    <t>05.57.77.48.00</t>
  </si>
  <si>
    <t>05.56.40.84.36</t>
  </si>
  <si>
    <t>FR 86351769781</t>
  </si>
  <si>
    <t>intermarche aubenas</t>
  </si>
  <si>
    <t>ZAC de moulon route de montelimar 07200 AUBENAS</t>
  </si>
  <si>
    <t>04.75.35.87.50</t>
  </si>
  <si>
    <t>04.75.93.02.50</t>
  </si>
  <si>
    <t>FR 37401402466</t>
  </si>
  <si>
    <t>intermarche balma</t>
  </si>
  <si>
    <t xml:space="preserve">31 avenue des Arènes 31130 BALMA </t>
  </si>
  <si>
    <t>05.61.24.75.00</t>
  </si>
  <si>
    <t>05.61.24.75.03</t>
  </si>
  <si>
    <t>intermarche baraqueville</t>
  </si>
  <si>
    <t>600 avenue de rodez 12160 BARAQUEVILLE</t>
  </si>
  <si>
    <t>05.65.70.19.59</t>
  </si>
  <si>
    <t>05.65.70.14.90</t>
  </si>
  <si>
    <t>FR 45351919600</t>
  </si>
  <si>
    <t>intermarche barbezieux</t>
  </si>
  <si>
    <t>intermarche beautiran</t>
  </si>
  <si>
    <t xml:space="preserve">1 zone artisanale Calens 33640 BEAUTIRAN </t>
  </si>
  <si>
    <t>05.56.77.17.88</t>
  </si>
  <si>
    <t>05.56.67.53.70</t>
  </si>
  <si>
    <t>FR 42344593868</t>
  </si>
  <si>
    <t xml:space="preserve">intermarche beguey </t>
  </si>
  <si>
    <t xml:space="preserve">2 centre commercial Clos du Pin 33410 BEGUEY </t>
  </si>
  <si>
    <t>05.56.62.94.33</t>
  </si>
  <si>
    <t>05.56.62.12.91</t>
  </si>
  <si>
    <t>FR 13390002921</t>
  </si>
  <si>
    <t>intermarche brive</t>
  </si>
  <si>
    <t>chemin du pilou 19100 BRIVE</t>
  </si>
  <si>
    <t>05.55.23.19.22</t>
  </si>
  <si>
    <t>05.55.84.38.10</t>
  </si>
  <si>
    <t>intermarche bruz</t>
  </si>
  <si>
    <t xml:space="preserve">avenue d'Ouessant 35170 BRUZ </t>
  </si>
  <si>
    <t>02.99.05.04.10</t>
  </si>
  <si>
    <t>02.99.05.04.11</t>
  </si>
  <si>
    <t>intermarche cabestany</t>
  </si>
  <si>
    <t>4 rue gay lussac 66330 CABESTANY</t>
  </si>
  <si>
    <t>04.68.50.02.27</t>
  </si>
  <si>
    <t>04.68.50.13.03</t>
  </si>
  <si>
    <t>FR 64339082885</t>
  </si>
  <si>
    <t>intermarche cannes "la bocca"</t>
  </si>
  <si>
    <t>130 avenue francis tonner 06150 CANNES LA BOCCA</t>
  </si>
  <si>
    <t>04.92.19.46.46</t>
  </si>
  <si>
    <t>04.93.90.30.19</t>
  </si>
  <si>
    <t>FR 46331086795</t>
  </si>
  <si>
    <t>intermarche capbreton</t>
  </si>
  <si>
    <t>boulevard des cigales 40130 CAPBRETON</t>
  </si>
  <si>
    <t>05.58.72.40.21</t>
  </si>
  <si>
    <t>05.58.72.70.58</t>
  </si>
  <si>
    <t>FR 89343876504</t>
  </si>
  <si>
    <t>intermarche castanet</t>
  </si>
  <si>
    <t xml:space="preserve">Rabaudy 31320 CASTANET TOLOSAN </t>
  </si>
  <si>
    <t>05.34.66.79.79</t>
  </si>
  <si>
    <t>05.34.66.79.70</t>
  </si>
  <si>
    <t>FR 32338549827</t>
  </si>
  <si>
    <t>intermarche castelnau (avensan)</t>
  </si>
  <si>
    <t xml:space="preserve">Herreyre Route de  Bordeaux 33480 AVENSAN </t>
  </si>
  <si>
    <t>05.56.58.38.99</t>
  </si>
  <si>
    <t>05.56.58.71.93</t>
  </si>
  <si>
    <t>FR 07391186707</t>
  </si>
  <si>
    <t>intermarche cauneille</t>
  </si>
  <si>
    <t>plaine de laregle 40300 CAUNEILLE</t>
  </si>
  <si>
    <t>05.58.73.19.33</t>
  </si>
  <si>
    <t>05.58.73.08.71</t>
  </si>
  <si>
    <t>FR 44382318947</t>
  </si>
  <si>
    <t>intermarche cestas gazinet</t>
  </si>
  <si>
    <t>gazinet nord 33610 CESTAS</t>
  </si>
  <si>
    <t>05.57.26.04.26</t>
  </si>
  <si>
    <t>05.57.26.04.20</t>
  </si>
  <si>
    <t>FR 09338521560</t>
  </si>
  <si>
    <t>intermarche chalais</t>
  </si>
  <si>
    <t xml:space="preserve">rue de la Tude 16210 CHALAIS </t>
  </si>
  <si>
    <t>05.45.98.16.74</t>
  </si>
  <si>
    <t>05.45.98.68.39</t>
  </si>
  <si>
    <t>FR 21350964045</t>
  </si>
  <si>
    <t>intermarche champniers</t>
  </si>
  <si>
    <t>route d'argis les plantes neuves 16430 CHAMPNIERS</t>
  </si>
  <si>
    <t>05.45.94.85.85</t>
  </si>
  <si>
    <t>05.45.94.28.38</t>
  </si>
  <si>
    <t>mardi/jeudi/vendredi</t>
  </si>
  <si>
    <t>intermarche cognac</t>
  </si>
  <si>
    <t xml:space="preserve">20 avenue de Saintes 16100 COGNAC </t>
  </si>
  <si>
    <t>05.45.36.37.40</t>
  </si>
  <si>
    <t>05.45.36.37.41</t>
  </si>
  <si>
    <t>FR 11350525440</t>
  </si>
  <si>
    <t>intermarche condom</t>
  </si>
  <si>
    <t>rue bonne maison 32100 CONDOM</t>
  </si>
  <si>
    <t>05.62.68.36.36</t>
  </si>
  <si>
    <t>05.62.68.36.30</t>
  </si>
  <si>
    <t>FR 28383790367</t>
  </si>
  <si>
    <t>intermarche coutras</t>
  </si>
  <si>
    <t>5 rue Bouquets 33230 COUTRAS</t>
  </si>
  <si>
    <t>05.57.49.01.66</t>
  </si>
  <si>
    <t>05.57.49.13.66</t>
  </si>
  <si>
    <t>FR 76349772871</t>
  </si>
  <si>
    <t>intermarche cugnaux</t>
  </si>
  <si>
    <t xml:space="preserve">34 rue Vimona 31270 CUGNAUX </t>
  </si>
  <si>
    <t>05.62.20.88.99</t>
  </si>
  <si>
    <t>05.61.92.02.10</t>
  </si>
  <si>
    <t>FR 09327992210</t>
  </si>
  <si>
    <t>intermarche garlin</t>
  </si>
  <si>
    <t>avenue georges phefans  64330 GARLIN</t>
  </si>
  <si>
    <t>05.59.04.76.76</t>
  </si>
  <si>
    <t>05.59.04.77.24</t>
  </si>
  <si>
    <t>FR 44379618952</t>
  </si>
  <si>
    <t>intermarche gauchy</t>
  </si>
  <si>
    <t xml:space="preserve">rue Auguste Delaune 02430 GAUCHY </t>
  </si>
  <si>
    <t>03.23.50.33.77</t>
  </si>
  <si>
    <t>03.23.50.35.17</t>
  </si>
  <si>
    <t>FR 58304748924</t>
  </si>
  <si>
    <t>intermarche gignac</t>
  </si>
  <si>
    <t xml:space="preserve">La Croix 34150 GIGNAC </t>
  </si>
  <si>
    <t>04.67.57.90.00</t>
  </si>
  <si>
    <t>04.67.57.93.04</t>
  </si>
  <si>
    <t>FR 23341644318</t>
  </si>
  <si>
    <t>intermarche jarnac</t>
  </si>
  <si>
    <t xml:space="preserve">21 avenue de l' Europe 16200 JARNAC </t>
  </si>
  <si>
    <t>05.45.81.61.61</t>
  </si>
  <si>
    <t>05.45.81.74.93</t>
  </si>
  <si>
    <t>FR 16349562264</t>
  </si>
  <si>
    <t>intermarche la reole</t>
  </si>
  <si>
    <t>route nationale 113 ZI frimon 33190 LA REOLE</t>
  </si>
  <si>
    <t>05.56.61.18.29</t>
  </si>
  <si>
    <t>05.56.71.22.63</t>
  </si>
  <si>
    <t>FR 59351339189</t>
  </si>
  <si>
    <t>intermarché la rochelle</t>
  </si>
  <si>
    <t>rue du château la fond 17000 LA ROCHELLE</t>
  </si>
  <si>
    <t>05.46.34.65.18</t>
  </si>
  <si>
    <t>05.46.67.38.93</t>
  </si>
  <si>
    <t>intermarche lamballe</t>
  </si>
  <si>
    <t>avenue clemenceau 22400 LAMBALLE</t>
  </si>
  <si>
    <t>02.96.31.17.96</t>
  </si>
  <si>
    <t>02.96.34.74.68</t>
  </si>
  <si>
    <t>FR 83394183321</t>
  </si>
  <si>
    <t>intermarche le mans (bollé)</t>
  </si>
  <si>
    <t>284 avenue bollé 72000 LE MANS</t>
  </si>
  <si>
    <t>02.43.72.62.42</t>
  </si>
  <si>
    <t>02.43.78.19.63</t>
  </si>
  <si>
    <t>intermarche le passage</t>
  </si>
  <si>
    <t xml:space="preserve">La Ville 47520 PASSAGE (LE) </t>
  </si>
  <si>
    <t>05.53.77.00.40</t>
  </si>
  <si>
    <t>05.53.77.00.49</t>
  </si>
  <si>
    <t>FR 65397857384</t>
  </si>
  <si>
    <t>intermarche mallemort</t>
  </si>
  <si>
    <t xml:space="preserve">avenue de Craponne 13370 MALLEMORT </t>
  </si>
  <si>
    <t>04.90.59.10.11</t>
  </si>
  <si>
    <t>04.90.59.43.18</t>
  </si>
  <si>
    <t>FR 32340476829</t>
  </si>
  <si>
    <t>intermarche marambat</t>
  </si>
  <si>
    <t xml:space="preserve">A Tiret 32190 MARAMBAT </t>
  </si>
  <si>
    <t>05.62.06.39.67</t>
  </si>
  <si>
    <t>05.62.06.37.26</t>
  </si>
  <si>
    <t>FR 53352857916</t>
  </si>
  <si>
    <t>intermarche marennes</t>
  </si>
  <si>
    <t xml:space="preserve">zone artisanale Grossines 17320 MARENNES </t>
  </si>
  <si>
    <t>05.46.85.80.50</t>
  </si>
  <si>
    <t>05.46.85.80.51</t>
  </si>
  <si>
    <t>FR 94341545531</t>
  </si>
  <si>
    <t>intermarche matha</t>
  </si>
  <si>
    <t>36 rue Marc Jeanjean - 17160 MATHA</t>
  </si>
  <si>
    <t>05,46,58,79,08</t>
  </si>
  <si>
    <t>05,46,58,56,37</t>
  </si>
  <si>
    <t>FR 91399255389</t>
  </si>
  <si>
    <t>mardi</t>
  </si>
  <si>
    <t>intermarche montendre</t>
  </si>
  <si>
    <t xml:space="preserve">boulebard Saintonge 17130 MONTENDRE </t>
  </si>
  <si>
    <t>05.46.70.32.23</t>
  </si>
  <si>
    <t>05.46.70.79.55</t>
  </si>
  <si>
    <t>FR 09527350102</t>
  </si>
  <si>
    <t>intermarche niort</t>
  </si>
  <si>
    <t xml:space="preserve">5 rue Jules Ferry 79000 NIORT </t>
  </si>
  <si>
    <t>05.49.77.44.50</t>
  </si>
  <si>
    <t>05.49.77.44.51</t>
  </si>
  <si>
    <t>FR 76305506727</t>
  </si>
  <si>
    <t>intermarche plaisance du touch</t>
  </si>
  <si>
    <t xml:space="preserve">2 rue Pierre Loti 31830 PLAISANCE DU TOUCH </t>
  </si>
  <si>
    <t>05.34.51.61.61</t>
  </si>
  <si>
    <t>05.34.51.61.69</t>
  </si>
  <si>
    <t>FR 10385282124</t>
  </si>
  <si>
    <t>intermarche pollestre</t>
  </si>
  <si>
    <t xml:space="preserve">parc Activités La Dévèze 66450 POLLESTRES </t>
  </si>
  <si>
    <t>04.68.83.54.20</t>
  </si>
  <si>
    <t>04.68.21.28.97</t>
  </si>
  <si>
    <t>FR 47478922412</t>
  </si>
  <si>
    <t>jeudi</t>
  </si>
  <si>
    <t>intermarché saint symphorien</t>
  </si>
  <si>
    <t>lieu dit "Argileyre" route de Sore 33113 ST SYMPHORIEN</t>
  </si>
  <si>
    <t>05,56,25,70,39</t>
  </si>
  <si>
    <t>05,56,25,71,05</t>
  </si>
  <si>
    <t>FR 52444183933</t>
  </si>
  <si>
    <t>intermarche st jean d'angely</t>
  </si>
  <si>
    <t xml:space="preserve">rue Alexandre Dumas 17400 SAINT JEAN D'ANGELY </t>
  </si>
  <si>
    <t>05.46.32.22.66</t>
  </si>
  <si>
    <t>intermarche tartas</t>
  </si>
  <si>
    <t xml:space="preserve">129 rue Victor Hugo 40400 TARTAS </t>
  </si>
  <si>
    <t>05.58.73.53.27</t>
  </si>
  <si>
    <t>intermarche toulouse "lardenne"</t>
  </si>
  <si>
    <t xml:space="preserve">30 chemin Ferro Lebres 31100 TOULOUSE </t>
  </si>
  <si>
    <t>05.34.50.54.80</t>
  </si>
  <si>
    <t>05.61.15.06.23</t>
  </si>
  <si>
    <t>FR 35348097247</t>
  </si>
  <si>
    <t>intermarche toulouse fronton</t>
  </si>
  <si>
    <t xml:space="preserve">138 avenue du Fronton 31200 TOULOUSE </t>
  </si>
  <si>
    <t>05.61.57.10.27</t>
  </si>
  <si>
    <t>05.61.47.12.01</t>
  </si>
  <si>
    <t>Intermarché Tulle</t>
  </si>
  <si>
    <t>Quai Contensouza 19 000  TULLE</t>
  </si>
  <si>
    <t>05,55,20,76,85</t>
  </si>
  <si>
    <t>05,55,20,76,89</t>
  </si>
  <si>
    <t>FR 14338191018</t>
  </si>
  <si>
    <t>leclerc ales</t>
  </si>
  <si>
    <t xml:space="preserve">quartier Zac Rieu 30100 ALES </t>
  </si>
  <si>
    <t>04.66.56.80.00</t>
  </si>
  <si>
    <t>04.66.56.81.84</t>
  </si>
  <si>
    <t>FR 93326046224</t>
  </si>
  <si>
    <t>leclerc allones</t>
  </si>
  <si>
    <t>route de la suze sur sarthe, 72700 Allones</t>
  </si>
  <si>
    <t xml:space="preserve">02 43 39 40 41 </t>
  </si>
  <si>
    <t>02,43,39,40,39</t>
  </si>
  <si>
    <t>FR 29,577,351,216</t>
  </si>
  <si>
    <t>leclerc angers</t>
  </si>
  <si>
    <t>boulevard albert camus 49100 ANGERS</t>
  </si>
  <si>
    <t>02.41.73.28.88</t>
  </si>
  <si>
    <t>02.41.36.03.30</t>
  </si>
  <si>
    <t>leclerc angouleme</t>
  </si>
  <si>
    <t xml:space="preserve">31 rue Lunesse 16000 ANGOULEME </t>
  </si>
  <si>
    <t>05.45.69.64.64</t>
  </si>
  <si>
    <t>05.45.69.30.52</t>
  </si>
  <si>
    <t>FR 61343120994</t>
  </si>
  <si>
    <t>leclerc aussonne</t>
  </si>
  <si>
    <t>445 route du nord 82000 MONTAUBAN</t>
  </si>
  <si>
    <t>05.63.66.03.00</t>
  </si>
  <si>
    <t>05.63.20.20.96</t>
  </si>
  <si>
    <t>FR 04344392063</t>
  </si>
  <si>
    <t>leclerc autun</t>
  </si>
  <si>
    <t>36 rue de la croix blanche 71400 AUTUN</t>
  </si>
  <si>
    <t>03.85.86.52.80</t>
  </si>
  <si>
    <t>03.85.86.27.75</t>
  </si>
  <si>
    <t>FR 69448848507</t>
  </si>
  <si>
    <t>leclerc barbezieux</t>
  </si>
  <si>
    <t>9 bis du commandant foucau 16300 BARBEZIEUX</t>
  </si>
  <si>
    <t>05.45.78.09.55</t>
  </si>
  <si>
    <t>05.45.78.31.46</t>
  </si>
  <si>
    <t>leclerc bergerac "bercadis"</t>
  </si>
  <si>
    <t xml:space="preserve">La Cavaille route Bordeaux 24100 BERGERAC </t>
  </si>
  <si>
    <t>05.53.63.68.68</t>
  </si>
  <si>
    <t>05.53.63.68.66</t>
  </si>
  <si>
    <t>FR 96389881343</t>
  </si>
  <si>
    <t>leclerc bergerac "pasteur"</t>
  </si>
  <si>
    <t>101 avenue Pasteur 24100 BERGERAC</t>
  </si>
  <si>
    <t>05.53.63.59.59</t>
  </si>
  <si>
    <t>05.53.24.59.61</t>
  </si>
  <si>
    <t>leclerc biscarosse</t>
  </si>
  <si>
    <t xml:space="preserve">809 avenue Laouadie 40600 BISCARROSSE </t>
  </si>
  <si>
    <t>05.58.82.83.83</t>
  </si>
  <si>
    <t>05.58.78.02.96</t>
  </si>
  <si>
    <t>FR 24896950177</t>
  </si>
  <si>
    <t>leclerc bressuire</t>
  </si>
  <si>
    <t xml:space="preserve">quartier Bellefeuille 13 rue des Joncs 79300 BRESSUIRE </t>
  </si>
  <si>
    <t>05.49.74.24.44</t>
  </si>
  <si>
    <t>05.49.74.13.22</t>
  </si>
  <si>
    <t>FR 45327775524</t>
  </si>
  <si>
    <t>leclerc capbreton</t>
  </si>
  <si>
    <t>rue des ecureuils 40130 CAPBRETON</t>
  </si>
  <si>
    <t>05.58.41.86.20</t>
  </si>
  <si>
    <t>05.58.72.03.96</t>
  </si>
  <si>
    <t>FR 15987020203</t>
  </si>
  <si>
    <t>leclerc carcassonne</t>
  </si>
  <si>
    <t>zone alibert route nationale 113 11000 CARCASSONNE</t>
  </si>
  <si>
    <t>04.68.10.20.40</t>
  </si>
  <si>
    <t>04.68.47.60.24</t>
  </si>
  <si>
    <t>leclerc castillon</t>
  </si>
  <si>
    <t xml:space="preserve">2 chem Perrin 33350 SAINT MAGNE DE CASTILLON </t>
  </si>
  <si>
    <t>05.57.56.42.51</t>
  </si>
  <si>
    <t>05.57.40.39.89</t>
  </si>
  <si>
    <t>FR 77394338131</t>
  </si>
  <si>
    <t>leclerc cholet</t>
  </si>
  <si>
    <t>1 avenue du Marechal Koénig 49300 CHOLET</t>
  </si>
  <si>
    <t>02.41.75.27.77</t>
  </si>
  <si>
    <t>02.41.75.27.89</t>
  </si>
  <si>
    <t>FR 24400461497</t>
  </si>
  <si>
    <t>leclerc cogolin</t>
  </si>
  <si>
    <t>av Sigismond Coulet 83310 COGOLIN</t>
  </si>
  <si>
    <t>04.94.55.09.20</t>
  </si>
  <si>
    <t>04.94.55.09.36</t>
  </si>
  <si>
    <t>FR 83381609114</t>
  </si>
  <si>
    <t>leclerc coutances</t>
  </si>
  <si>
    <t xml:space="preserve">route Carentan 50200 COUTANCES </t>
  </si>
  <si>
    <t>02.33.76.63.63</t>
  </si>
  <si>
    <t>leclerc coutras</t>
  </si>
  <si>
    <t>1 rue françois mittérand 33230 COUTRAS</t>
  </si>
  <si>
    <t>05,57,56,02,56</t>
  </si>
  <si>
    <t>05,57,56,02,57</t>
  </si>
  <si>
    <t>FR 17319471959</t>
  </si>
  <si>
    <t>leclerc gaillac</t>
  </si>
  <si>
    <t xml:space="preserve">route de Toulouse 81600 GAILLAC </t>
  </si>
  <si>
    <t>05.63.57.30.00</t>
  </si>
  <si>
    <t>05.63.57.60.36</t>
  </si>
  <si>
    <t>FR 74318828092</t>
  </si>
  <si>
    <t>leclerc issoudun</t>
  </si>
  <si>
    <t>rue de la Limoise 36100 ISSOUDUN</t>
  </si>
  <si>
    <t>02.54.03.66.66</t>
  </si>
  <si>
    <t>02.54.03.20.03</t>
  </si>
  <si>
    <t>FR 08329506703</t>
  </si>
  <si>
    <t>02.51.24.18.00</t>
  </si>
  <si>
    <t>02.51.37.44.63</t>
  </si>
  <si>
    <t>FR 81350056339</t>
  </si>
  <si>
    <t>leclerc langon</t>
  </si>
  <si>
    <t xml:space="preserve">Moléon 33210 LANGON </t>
  </si>
  <si>
    <t>05.57.98.08.38</t>
  </si>
  <si>
    <t>05.57.98.08.29</t>
  </si>
  <si>
    <t>FR 58390923175</t>
  </si>
  <si>
    <t>leclerc le cannet</t>
  </si>
  <si>
    <t>46 avenue franklin roosvelt 06110 LE CANNET ROCHEVILLE</t>
  </si>
  <si>
    <t>04.92.18.77.67</t>
  </si>
  <si>
    <t>04.93.45.17.20</t>
  </si>
  <si>
    <t>FR 57582099537</t>
  </si>
  <si>
    <t>leclerc le luc</t>
  </si>
  <si>
    <t xml:space="preserve">La Retrache av Pierre Mendès France 83340 LE LUC </t>
  </si>
  <si>
    <t>04.94.50.07.30</t>
  </si>
  <si>
    <t>04.94.50.07.31</t>
  </si>
  <si>
    <t>leclerc le mans</t>
  </si>
  <si>
    <t>route de bonnetable 72016 LE MANS</t>
  </si>
  <si>
    <t>02.43.74.60.00</t>
  </si>
  <si>
    <t>02.43.74.60.01</t>
  </si>
  <si>
    <t>leclerc le sequestre</t>
  </si>
  <si>
    <t>C.C les portes d'albi Fonlabour 81000 ALBI</t>
  </si>
  <si>
    <t>05.63.47.01.56</t>
  </si>
  <si>
    <t>05.63.38.91.50</t>
  </si>
  <si>
    <t>FR 58086520103</t>
  </si>
  <si>
    <t>leclerc lecousse (fougeres)</t>
  </si>
  <si>
    <t>route de rennes 35133 LECOUSSE</t>
  </si>
  <si>
    <t>leclerc lescure d'albigeois</t>
  </si>
  <si>
    <t>route de carmaux 81380 LESCURE D'ALBIGEOIS</t>
  </si>
  <si>
    <t>05.63.77.84.70</t>
  </si>
  <si>
    <t>05.63.46.14.31</t>
  </si>
  <si>
    <t>FR 63087220380</t>
  </si>
  <si>
    <t>leclerc lesparre</t>
  </si>
  <si>
    <t xml:space="preserve">1 zac Belloc 33340 LESPARRE MEDOC </t>
  </si>
  <si>
    <t>05.56.73.25.00</t>
  </si>
  <si>
    <t>05.56.73.25.10</t>
  </si>
  <si>
    <t>leclerc libourne</t>
  </si>
  <si>
    <t xml:space="preserve">23 avenue de la Roudet 33500 LIBOURNE </t>
  </si>
  <si>
    <t>05.57.55.08.08</t>
  </si>
  <si>
    <t>05.57.51.70.70</t>
  </si>
  <si>
    <t>FR 51333593101</t>
  </si>
  <si>
    <t>leclerc limoges</t>
  </si>
  <si>
    <t xml:space="preserve">2 rue Henri Giffard 87280 LIMOGES </t>
  </si>
  <si>
    <t>05.55.38.14.28</t>
  </si>
  <si>
    <t>05.55.38.48.59</t>
  </si>
  <si>
    <t>FR 72322033036</t>
  </si>
  <si>
    <t>leclerc limoux</t>
  </si>
  <si>
    <t>route de Carcassonne 11300 LIMOUX</t>
  </si>
  <si>
    <t>04.68.74.60.60</t>
  </si>
  <si>
    <t>FR 53337797211</t>
  </si>
  <si>
    <t>leclerc mont de marsan</t>
  </si>
  <si>
    <t>1234 avenue du vignau rocade est 40000 MONT DE MARSAN</t>
  </si>
  <si>
    <t>05.58.05.54.54</t>
  </si>
  <si>
    <t>05.58.06.27.67</t>
  </si>
  <si>
    <t>FR 83322376161</t>
  </si>
  <si>
    <t>leclerc nantes "atlantis"</t>
  </si>
  <si>
    <t>ZAC atlantis le moulin neuf 44800 saint herblain</t>
  </si>
  <si>
    <t>02.40.92.09.10</t>
  </si>
  <si>
    <t>02.40.02.92</t>
  </si>
  <si>
    <t>FR 74869800508</t>
  </si>
  <si>
    <t>leclerc nantes "grand "orvault"</t>
  </si>
  <si>
    <t>1 rue de la conraie 44700 ORVAULT</t>
  </si>
  <si>
    <t>02.40.40.40.90</t>
  </si>
  <si>
    <t>02.40.40.85.70</t>
  </si>
  <si>
    <t>FR 21310083589</t>
  </si>
  <si>
    <t>leclerc narbonne</t>
  </si>
  <si>
    <t xml:space="preserve">voie Elysiques 11100 NARBONNE </t>
  </si>
  <si>
    <t>04.68.45.00.00</t>
  </si>
  <si>
    <t>04.68.41.46.92</t>
  </si>
  <si>
    <t>FR 91350532289</t>
  </si>
  <si>
    <t>leclerc nice (saint isidore)</t>
  </si>
  <si>
    <t>route nationnale 202 quartier st isidore 06200 NICE</t>
  </si>
  <si>
    <t>04.93.18.35.50</t>
  </si>
  <si>
    <t>leclerc niort "trentes ormeaux"</t>
  </si>
  <si>
    <t xml:space="preserve">boulevard pierre mendes france 79000 NIORT </t>
  </si>
  <si>
    <t>05.49.17.80.00</t>
  </si>
  <si>
    <t>05.49.33.31.91</t>
  </si>
  <si>
    <t>FR 11331302562</t>
  </si>
  <si>
    <t>leclerc noidan-les-vesoul</t>
  </si>
  <si>
    <t>rue albert olivier 70000 NOIDAN LES VESOUL</t>
  </si>
  <si>
    <t>03.84.76.33.74</t>
  </si>
  <si>
    <t xml:space="preserve">leclerc olonne sur mer </t>
  </si>
  <si>
    <t>Avenue Francois Mitterand, 85340 Olonne sur mer</t>
  </si>
  <si>
    <t>02,51,23,84,87</t>
  </si>
  <si>
    <t>02,51,23,11,75</t>
  </si>
  <si>
    <t>leclerc parthenay</t>
  </si>
  <si>
    <t xml:space="preserve">rue Léonard de Vinci 79200 PARTHENAY </t>
  </si>
  <si>
    <t>05.49.64.58.88</t>
  </si>
  <si>
    <t>05.49.64.34.50</t>
  </si>
  <si>
    <t>leclerc pau</t>
  </si>
  <si>
    <t>avenue Louis Sallenave 64000 PAU</t>
  </si>
  <si>
    <t>05.59.80.80.80</t>
  </si>
  <si>
    <t>05.59.80.80.00</t>
  </si>
  <si>
    <t>FR 87342802196</t>
  </si>
  <si>
    <t>leclerc perpignan</t>
  </si>
  <si>
    <t xml:space="preserve">67 avenue Victor Dalbiez 66000 PERPIGNAN </t>
  </si>
  <si>
    <t>04.68.68.32.00</t>
  </si>
  <si>
    <t>04.68.55.33.36</t>
  </si>
  <si>
    <t>FR 29316539071</t>
  </si>
  <si>
    <t>leclerc pian medoc</t>
  </si>
  <si>
    <t xml:space="preserve">route de Pauillac 33290 LE PIAN MEDOC </t>
  </si>
  <si>
    <t>05.56.95.58.00</t>
  </si>
  <si>
    <t>05.56.95.58.01</t>
  </si>
  <si>
    <t>FR 88344978747</t>
  </si>
  <si>
    <t>leclerc plerin</t>
  </si>
  <si>
    <t>centre commercial du plateau 22190 PLERIN</t>
  </si>
  <si>
    <t>02.96.79.27.92</t>
  </si>
  <si>
    <t>02.96.79.27.60</t>
  </si>
  <si>
    <t>leclerc poitier</t>
  </si>
  <si>
    <t xml:space="preserve">93 route Gençay 86000 POITIERS </t>
  </si>
  <si>
    <t>05.49.42.20.00</t>
  </si>
  <si>
    <t>05.49.42.20.50</t>
  </si>
  <si>
    <t>leclerc riberac</t>
  </si>
  <si>
    <t>zi Chaumes 24600 RIBERAC</t>
  </si>
  <si>
    <t>05.53.92.48.48</t>
  </si>
  <si>
    <t>05.53.90.19.34</t>
  </si>
  <si>
    <t>FR 79342189412</t>
  </si>
  <si>
    <t>leclerc roques sur garonne</t>
  </si>
  <si>
    <t>3 alleés Fraixinet 31120 ROQUES SUR GARONNE</t>
  </si>
  <si>
    <t>05.61.72.72.72</t>
  </si>
  <si>
    <t>05.61.72.72.99</t>
  </si>
  <si>
    <t>FR 55301795597</t>
  </si>
  <si>
    <t>leclerc rouffiac</t>
  </si>
  <si>
    <t xml:space="preserve">route Albi 31180 ROUFFIAC TOLOSAN </t>
  </si>
  <si>
    <t>05.61.37.89.37</t>
  </si>
  <si>
    <t>FR 88327216883</t>
  </si>
  <si>
    <t>leclerc royan</t>
  </si>
  <si>
    <t xml:space="preserve">2 rue Antoine de Lavoisier 17200 ROYAN CEDEX </t>
  </si>
  <si>
    <t>05.46.05.11.89</t>
  </si>
  <si>
    <t>leclerc saint eulalie</t>
  </si>
  <si>
    <t xml:space="preserve">centre cial Grand Tour av Aquitaine 33560 SAINTE EULALIE </t>
  </si>
  <si>
    <t>05.56.77.35.35</t>
  </si>
  <si>
    <t>05.56.77.35.05</t>
  </si>
  <si>
    <t>FR 29301295424</t>
  </si>
  <si>
    <t>leclerc saint gregoire</t>
  </si>
  <si>
    <t xml:space="preserve">rue Etang au Diable 35760 SAINT GREGOIRE </t>
  </si>
  <si>
    <t>02.99.84.86.86</t>
  </si>
  <si>
    <t>02.99.84.86.87</t>
  </si>
  <si>
    <t>FR 56320292204</t>
  </si>
  <si>
    <t>Leclerc saint Jean d'Angély</t>
  </si>
  <si>
    <t>zone industrielle de la sacristinerie 17400 SAINT JEAN D'ANGELY</t>
  </si>
  <si>
    <t>05.46.32.11.83</t>
  </si>
  <si>
    <t>leclerc saint medard en jalles</t>
  </si>
  <si>
    <t>34 av Descartes 33160 ST MEDARD EN JALLES</t>
  </si>
  <si>
    <t>05.56.70.80.80</t>
  </si>
  <si>
    <t>05.56070.80.90</t>
  </si>
  <si>
    <t>FR 77470202995</t>
  </si>
  <si>
    <t>leclerc saint orens</t>
  </si>
  <si>
    <t xml:space="preserve">14 alleès Champs Pinsons 31650 SAINT ORENS DE GAMEVILLE </t>
  </si>
  <si>
    <t>05.61.17.17.17</t>
  </si>
  <si>
    <t>05.61.17.17.99</t>
  </si>
  <si>
    <t>FR 47309066876</t>
  </si>
  <si>
    <t>leclerc sainte foy la gande</t>
  </si>
  <si>
    <t xml:space="preserve">113 av Bordeaux 33220 PORT SAINTE FOY ET PONCHAPT </t>
  </si>
  <si>
    <t>05.53.63.58.58</t>
  </si>
  <si>
    <t>05.53.24.86.90</t>
  </si>
  <si>
    <t>FR 78332235886</t>
  </si>
  <si>
    <t>leclerc st eulalie</t>
  </si>
  <si>
    <t>CC grand tour 33560 SAINT EULALIE</t>
  </si>
  <si>
    <t>leclerc trelissac</t>
  </si>
  <si>
    <t xml:space="preserve">centre commercial La Feuilleraie 24750 TRÉLISSAC </t>
  </si>
  <si>
    <t>05.53.35.75.75</t>
  </si>
  <si>
    <t>05.53.35.75.50</t>
  </si>
  <si>
    <t>FR 67395363450</t>
  </si>
  <si>
    <t>leclerc urrugne</t>
  </si>
  <si>
    <t xml:space="preserve">RN 10 Centre Commercial Argia 64122 URRUGNE  </t>
  </si>
  <si>
    <t>05.59.47.07.66</t>
  </si>
  <si>
    <t>05.59.47.22.28</t>
  </si>
  <si>
    <t>FR 04333542710</t>
  </si>
  <si>
    <t>leclerc villemur sur tarn</t>
  </si>
  <si>
    <t xml:space="preserve">31 rue Pierre Marchet 31340 VILLEMUR SUR TARN </t>
  </si>
  <si>
    <t>05.34.27.23.30</t>
  </si>
  <si>
    <t>05.61.74.82.88</t>
  </si>
  <si>
    <t>FR 83451677355</t>
  </si>
  <si>
    <t>lycee laure gatet</t>
  </si>
  <si>
    <t xml:space="preserve">25 avenue Georges Pompidou 24000 PERIGUEUX </t>
  </si>
  <si>
    <t>05.53.02.47.00</t>
  </si>
  <si>
    <t>05.53.02.47.07</t>
  </si>
  <si>
    <t>lycee ramiro arrue</t>
  </si>
  <si>
    <t>4 rue Rodolphe Caillaux  64 500  ST JEAN DE LUZ</t>
  </si>
  <si>
    <t>05.59.51.55.55</t>
  </si>
  <si>
    <t>05.59.51.23.57</t>
  </si>
  <si>
    <t>M.LOJEWSKI</t>
  </si>
  <si>
    <t>20 rue jean baptiste corot 16710 SAINT YRIEIX</t>
  </si>
  <si>
    <t>06.67.69.71.80</t>
  </si>
  <si>
    <t>06.84.78.60.22</t>
  </si>
  <si>
    <t>noiseline du perigord</t>
  </si>
  <si>
    <t>chez carrier le bourg 24250 la roques gajac</t>
  </si>
  <si>
    <t>05.53.28.25.91</t>
  </si>
  <si>
    <t>promocash bergerac</t>
  </si>
  <si>
    <t xml:space="preserve">Vallade 24100 BERGERAC </t>
  </si>
  <si>
    <t>05.53.74.42.60</t>
  </si>
  <si>
    <t>FR 90502749377</t>
  </si>
  <si>
    <t>promocash bordeaux</t>
  </si>
  <si>
    <t xml:space="preserve">14 rue Carle Vernet 33000 BORDEAUX </t>
  </si>
  <si>
    <t>05.57.35.83.83</t>
  </si>
  <si>
    <t>super u arnage</t>
  </si>
  <si>
    <t>CC rives sud boulevard pierre lefaucheux 72230 ARNAGE</t>
  </si>
  <si>
    <t>02.43.21.22.23</t>
  </si>
  <si>
    <t>super u auray</t>
  </si>
  <si>
    <t>porte oceane 56400 AURAY</t>
  </si>
  <si>
    <t>02.97.56.23.51</t>
  </si>
  <si>
    <t>02.97.56.60.27</t>
  </si>
  <si>
    <t>super u bain de bretragne</t>
  </si>
  <si>
    <t>ZA château gaillard 35470 BAIN DE BRETAGNE</t>
  </si>
  <si>
    <t>02.99.43.78.79</t>
  </si>
  <si>
    <t>02.99.43.85.43</t>
  </si>
  <si>
    <t>FR 34495405029</t>
  </si>
  <si>
    <t>super u bazas (franchisé)</t>
  </si>
  <si>
    <t xml:space="preserve">1 Malbrought 33430 BAZAS </t>
  </si>
  <si>
    <t>05.56.65.05.50</t>
  </si>
  <si>
    <t>05.56.65.05.58</t>
  </si>
  <si>
    <t>FR 44343870572</t>
  </si>
  <si>
    <t>super u beauvoisin</t>
  </si>
  <si>
    <t>Zone industrielle de la baronie 73330 PONT DE BEAUVOISIN</t>
  </si>
  <si>
    <t>04.76.37.38.39</t>
  </si>
  <si>
    <t>04.76.37.34.78</t>
  </si>
  <si>
    <t>FR 34400996229</t>
  </si>
  <si>
    <t>super u binic</t>
  </si>
  <si>
    <t>espace commercial les pres catalan 22520 BINIC</t>
  </si>
  <si>
    <t>02.96.73.38.28</t>
  </si>
  <si>
    <t>02.96.73.60.56</t>
  </si>
  <si>
    <t>super u biscarrosse</t>
  </si>
  <si>
    <t xml:space="preserve">536 avenue Marechal Lyautey 40600 BISCARROSSE </t>
  </si>
  <si>
    <t>05.58.82.58.82</t>
  </si>
  <si>
    <t>05.58.78.87.20</t>
  </si>
  <si>
    <t>FR 91337795801</t>
  </si>
  <si>
    <t>super U blain</t>
  </si>
  <si>
    <t>route de lissac 44130 BLAIN</t>
  </si>
  <si>
    <t>02.40.79.02.23</t>
  </si>
  <si>
    <t>02.40.79.14.77</t>
  </si>
  <si>
    <t>super u bonnetable</t>
  </si>
  <si>
    <t>avenue du 8 mai 1945 72110 BONNETABLE</t>
  </si>
  <si>
    <t>02.43.52.11.22</t>
  </si>
  <si>
    <t>02.43.29.73.04</t>
  </si>
  <si>
    <t>super u bruz</t>
  </si>
  <si>
    <t>12 place de bretagne 35170 BRUZ</t>
  </si>
  <si>
    <t>02.99.05.90.00</t>
  </si>
  <si>
    <t>FR 43997685912</t>
  </si>
  <si>
    <t>super u camblanes</t>
  </si>
  <si>
    <t xml:space="preserve">4 route de Morillon 33360 CAMBLANES ET MEYNAC </t>
  </si>
  <si>
    <t>05.56.20.11.11</t>
  </si>
  <si>
    <t>05.56.20.11.06</t>
  </si>
  <si>
    <t>FR 83343512752</t>
  </si>
  <si>
    <t>super u castelnau lez</t>
  </si>
  <si>
    <t xml:space="preserve">753 route Pompignane 34170 CASTELNAU LE LEZ </t>
  </si>
  <si>
    <t>04.67.79.83.19</t>
  </si>
  <si>
    <t>04.67.79.82.89</t>
  </si>
  <si>
    <t>FR 02352783088</t>
  </si>
  <si>
    <t>super u castres</t>
  </si>
  <si>
    <t>avenue georges pompidou ZAC de la prade 81000 castres</t>
  </si>
  <si>
    <t>05.63.35.33.52</t>
  </si>
  <si>
    <t>05.63.35.38.88</t>
  </si>
  <si>
    <t>FR 56348076399</t>
  </si>
  <si>
    <t>super u cavignac</t>
  </si>
  <si>
    <t>le bourg 33620 CAVIGNAC</t>
  </si>
  <si>
    <t>05.57.68.11.20</t>
  </si>
  <si>
    <t>05.57.68.12.00</t>
  </si>
  <si>
    <t>super u chabanais</t>
  </si>
  <si>
    <t xml:space="preserve">Moulin du Bouchaud 16150 CHABANAIS </t>
  </si>
  <si>
    <t>05.45.30.73.00</t>
  </si>
  <si>
    <t>05.45.30.73.09</t>
  </si>
  <si>
    <t>super u Changé</t>
  </si>
  <si>
    <t>le grand pins, 72560 CHANGE</t>
  </si>
  <si>
    <t>02 43 78 30 10</t>
  </si>
  <si>
    <t xml:space="preserve">02 43 78 30 09 </t>
  </si>
  <si>
    <t>FR 65432478915</t>
  </si>
  <si>
    <t>super u châteauneuf</t>
  </si>
  <si>
    <t xml:space="preserve">route de Blanzac 16120 CHATEAUNEUF SUR CHARENTE </t>
  </si>
  <si>
    <t>05.45.66.24.28</t>
  </si>
  <si>
    <t>FR 78325147320</t>
  </si>
  <si>
    <t>super u colomiers</t>
  </si>
  <si>
    <t>05.61.16.81.21</t>
  </si>
  <si>
    <t>05.61.16.81.22</t>
  </si>
  <si>
    <t>FR 82403196884</t>
  </si>
  <si>
    <t>super u combourg</t>
  </si>
  <si>
    <t xml:space="preserve">7 avenue des Erables 35270 COMBOURG </t>
  </si>
  <si>
    <t>02.99.73.25.78</t>
  </si>
  <si>
    <t>super u doué la fontaine</t>
  </si>
  <si>
    <t>boulevard du docteur lionet, 49700 Doué la fontaine</t>
  </si>
  <si>
    <t>02,41,40,19,60</t>
  </si>
  <si>
    <t>02,41,40,19,69</t>
  </si>
  <si>
    <t>FR 87431816768</t>
  </si>
  <si>
    <t>super u eysines</t>
  </si>
  <si>
    <t>325 route du taillan 33320 EYSINES</t>
  </si>
  <si>
    <t>05.56.28.92.58</t>
  </si>
  <si>
    <t>05.56.28.43.95</t>
  </si>
  <si>
    <t>FR 50502143340</t>
  </si>
  <si>
    <t>super u fargues</t>
  </si>
  <si>
    <t xml:space="preserve">1 centre cial Val Laurence 33370 FARGUES SAINT HILAIRE </t>
  </si>
  <si>
    <t>05.56.68.33.33</t>
  </si>
  <si>
    <t>05.56.68.31.12</t>
  </si>
  <si>
    <t>super u fonbeauzard</t>
  </si>
  <si>
    <t>121 route de Bessières 31140 FONBEAUZARD</t>
  </si>
  <si>
    <t>05.62.79.88.18</t>
  </si>
  <si>
    <t xml:space="preserve">05.62.79.88.19 </t>
  </si>
  <si>
    <t>super u galgon</t>
  </si>
  <si>
    <t xml:space="preserve">29 Rigole Est 33133 GALGON </t>
  </si>
  <si>
    <t>05.57.74.30.07</t>
  </si>
  <si>
    <t>05.57.84.31.18</t>
  </si>
  <si>
    <t>FR 94421346073</t>
  </si>
  <si>
    <t>super u gemozac</t>
  </si>
  <si>
    <t xml:space="preserve">zac Pied Sec 17260 GÉMOZAC </t>
  </si>
  <si>
    <t>05.46.94.21.10</t>
  </si>
  <si>
    <t>05.46.94.62.55</t>
  </si>
  <si>
    <t>FR 31311274314</t>
  </si>
  <si>
    <t>super u grasse</t>
  </si>
  <si>
    <t>28 route Valbonne 06130 GRASSE</t>
  </si>
  <si>
    <t>04.93.40.57.00</t>
  </si>
  <si>
    <t>04.93.40.57.01</t>
  </si>
  <si>
    <t>FR 44325473940</t>
  </si>
  <si>
    <t>super u josselin</t>
  </si>
  <si>
    <t>rue de l'ecuson 56120 JOSSELIN</t>
  </si>
  <si>
    <t>02.97.75.61.23</t>
  </si>
  <si>
    <t>02.97.22.34.36</t>
  </si>
  <si>
    <t>super u joué les tours</t>
  </si>
  <si>
    <t>boulevard bretoniere 37300 JOUE LES TOURS</t>
  </si>
  <si>
    <t>super u la chataigneraie</t>
  </si>
  <si>
    <t>52 avenue du general de gaulle 85120 LA CHATAIGNERAIE</t>
  </si>
  <si>
    <t>02.51.87.87.87</t>
  </si>
  <si>
    <t>02.51.87.97.08</t>
  </si>
  <si>
    <t>super u la suze sur sarthe</t>
  </si>
  <si>
    <t>les trenetières 72210 LA SUZE SUR SARTHE</t>
  </si>
  <si>
    <t>02.43.39.02.50</t>
  </si>
  <si>
    <t>02.43.39.02.59</t>
  </si>
  <si>
    <t>FR 57867800427</t>
  </si>
  <si>
    <t xml:space="preserve">Super U L'Arbresle </t>
  </si>
  <si>
    <t>Z.I Les Martinets  69 210 L'ARBRESLE</t>
  </si>
  <si>
    <t>04,74,01,29,37</t>
  </si>
  <si>
    <t>04,74,26,91,18</t>
  </si>
  <si>
    <t>FR 73957510753</t>
  </si>
  <si>
    <t>super u lavardac</t>
  </si>
  <si>
    <t>route de mezin 47230 LAVARDAC</t>
  </si>
  <si>
    <t>05.53.65.55.12</t>
  </si>
  <si>
    <t>05.53.65.75.74</t>
  </si>
  <si>
    <t>super u le vigan</t>
  </si>
  <si>
    <t xml:space="preserve">place de la Gare 30120 LE VIGAN </t>
  </si>
  <si>
    <t>04.67.81.25.23</t>
  </si>
  <si>
    <t>04.67.81.26.34</t>
  </si>
  <si>
    <t>FR 62314658543</t>
  </si>
  <si>
    <t>super u les essarts</t>
  </si>
  <si>
    <t>rond point les charmettes, 85140  Les Essarts</t>
  </si>
  <si>
    <t>02,51,48,43,45</t>
  </si>
  <si>
    <t>02,51,06,03,39</t>
  </si>
  <si>
    <t>FR 79321018483</t>
  </si>
  <si>
    <t>super u limoges labussiere</t>
  </si>
  <si>
    <t>avenue emile labussiere 87100 LIMOGES</t>
  </si>
  <si>
    <t>05.55.77.46.16</t>
  </si>
  <si>
    <t>05.55.77.48.05</t>
  </si>
  <si>
    <t>FR 89341032464</t>
  </si>
  <si>
    <t>super u lubersac</t>
  </si>
  <si>
    <t>route de pompadour 19210 LUBERSAC</t>
  </si>
  <si>
    <t>05.55.73.56.84</t>
  </si>
  <si>
    <t>05.55.73.66.59</t>
  </si>
  <si>
    <t>FR 28310792338</t>
  </si>
  <si>
    <t>super u luynes</t>
  </si>
  <si>
    <t>le chapelet 37230 LUYNES</t>
  </si>
  <si>
    <t>02.47.55.56.56</t>
  </si>
  <si>
    <t>super u mamers</t>
  </si>
  <si>
    <t>route de belleme 72600 MAMERS</t>
  </si>
  <si>
    <t>02.43.31.11.40</t>
  </si>
  <si>
    <t>02.43.31.16.74</t>
  </si>
  <si>
    <t>FR 64350642278</t>
  </si>
  <si>
    <t>lundi/mardi/jeudi/vendredi</t>
  </si>
  <si>
    <t>super u mazé</t>
  </si>
  <si>
    <t>5 rue principale 49630 MAZE</t>
  </si>
  <si>
    <t>02.41.66.13.10</t>
  </si>
  <si>
    <t>02.41.66.13.19</t>
  </si>
  <si>
    <t>super u melesse</t>
  </si>
  <si>
    <t>zone artinanale la metairie 35520 MELESSE</t>
  </si>
  <si>
    <t>02.99.66.11.58</t>
  </si>
  <si>
    <t>02.99.66.04.98</t>
  </si>
  <si>
    <t>super u mer</t>
  </si>
  <si>
    <t xml:space="preserve">53 route Nationale 41500 MER </t>
  </si>
  <si>
    <t>02.54.81.32.30</t>
  </si>
  <si>
    <t>02.54.81.34.09</t>
  </si>
  <si>
    <t>super u mirambeau</t>
  </si>
  <si>
    <t xml:space="preserve">109 avenue de la République 17150 MIRAMBEAU </t>
  </si>
  <si>
    <t>05.46.49.72.33</t>
  </si>
  <si>
    <t>05.46.70.70.96</t>
  </si>
  <si>
    <t>FR 75324018530</t>
  </si>
  <si>
    <t>super u montrabe</t>
  </si>
  <si>
    <t>chemin de saint jean 31850 MONTRABE</t>
  </si>
  <si>
    <t>05.62.10.70.30</t>
  </si>
  <si>
    <t>05.62.10.74.94</t>
  </si>
  <si>
    <t>super u mordelles</t>
  </si>
  <si>
    <t xml:space="preserve">1, avenue des platanes- BP 13- 35310 Mordelles </t>
  </si>
  <si>
    <t>02,99,85,13,10</t>
  </si>
  <si>
    <t>02,99,60,03,46</t>
  </si>
  <si>
    <t>super u mussidan</t>
  </si>
  <si>
    <t xml:space="preserve">rue du 11 Juin 1944 24400 SAINT MEDARD DE MUSSIDAN </t>
  </si>
  <si>
    <t>05.53.82.86.80</t>
  </si>
  <si>
    <t>05.53.82.86.90</t>
  </si>
  <si>
    <t>FR 29449889336</t>
  </si>
  <si>
    <t>super u nontron</t>
  </si>
  <si>
    <t>26 avenue jules ferry 24300 NONTRON</t>
  </si>
  <si>
    <t>05.53.60.93.00</t>
  </si>
  <si>
    <t>05.53.60.77.37</t>
  </si>
  <si>
    <t>FR 05391218005</t>
  </si>
  <si>
    <t>super u noyal chatillon sur seiche</t>
  </si>
  <si>
    <t>rue des potiers 35230 NOYAL CHATILLON SUR SEICHE</t>
  </si>
  <si>
    <t>02.99.52.26.52</t>
  </si>
  <si>
    <t>02.99.52.28.33</t>
  </si>
  <si>
    <t>super u olemps</t>
  </si>
  <si>
    <t xml:space="preserve">Le Lachet 12510 OLEMPS </t>
  </si>
  <si>
    <t>05.65.73.64.30</t>
  </si>
  <si>
    <t>05.65.73.64.32</t>
  </si>
  <si>
    <t>FR 00326876901</t>
  </si>
  <si>
    <t>super u pays de monfort</t>
  </si>
  <si>
    <t>launay quero 35160 BRETEIL</t>
  </si>
  <si>
    <t>02.99.09.13.41</t>
  </si>
  <si>
    <t>02.99.09.13.88</t>
  </si>
  <si>
    <t>FR 96399519651</t>
  </si>
  <si>
    <t>super u plancoet</t>
  </si>
  <si>
    <t>Rue Connetable de clisson, 22 130 Plancoët</t>
  </si>
  <si>
    <t>02,96,89,40,10</t>
  </si>
  <si>
    <t>02,96,89,40,69</t>
  </si>
  <si>
    <t>FR 92389996125</t>
  </si>
  <si>
    <t>super u podensac</t>
  </si>
  <si>
    <t xml:space="preserve">77 Bis cours Marechal Foch 33720 PODENSAC </t>
  </si>
  <si>
    <t>05.56.27.23.00</t>
  </si>
  <si>
    <t>05.56.27.11.33</t>
  </si>
  <si>
    <t>super u pouzauges</t>
  </si>
  <si>
    <t xml:space="preserve">La Grande Fournière 85700 POUZAUGES </t>
  </si>
  <si>
    <t>02.51.57.53.53</t>
  </si>
  <si>
    <t>02.51.57.07.22</t>
  </si>
  <si>
    <t>super u prades</t>
  </si>
  <si>
    <t>lieu dut de gibraltard 66500 PRADES</t>
  </si>
  <si>
    <t>04.68.05.46.30</t>
  </si>
  <si>
    <t>04.68.05.46.39</t>
  </si>
  <si>
    <t>FR 05311877534</t>
  </si>
  <si>
    <t>super u rennes "brest"</t>
  </si>
  <si>
    <t>21 rue de brest 35000 RENNES</t>
  </si>
  <si>
    <t>02.99.14.31.10</t>
  </si>
  <si>
    <t>02.99.14.31.11</t>
  </si>
  <si>
    <t>FR 428793673</t>
  </si>
  <si>
    <t>super u rennes "fougeres"</t>
  </si>
  <si>
    <t>205 rue de fougeres 35700 RENNES</t>
  </si>
  <si>
    <t>02.99.36.04.26</t>
  </si>
  <si>
    <t>02.99.36.49.55</t>
  </si>
  <si>
    <t>FR 53659200018</t>
  </si>
  <si>
    <t>super u romillè</t>
  </si>
  <si>
    <t>2 rue de brocelliande 35850 ROMILLE</t>
  </si>
  <si>
    <t>02.99.68.28.30</t>
  </si>
  <si>
    <t>02.99.68.28.31</t>
  </si>
  <si>
    <t>super u saint laurent des eaux</t>
  </si>
  <si>
    <t>Z,A du petit four 41220 ST LAURENT DES EAUX</t>
  </si>
  <si>
    <t>02.54.87.22.00</t>
  </si>
  <si>
    <t>super u saint macaire en mauges</t>
  </si>
  <si>
    <t>centre commercial des allouettes 49450 SAINT MACAIRE EN MAUGES</t>
  </si>
  <si>
    <t>02,41,49,13,80</t>
  </si>
  <si>
    <t>02,41,49,13,89</t>
  </si>
  <si>
    <t>super u seillac</t>
  </si>
  <si>
    <t>avenue jean vinatier 19700 SEILLAC</t>
  </si>
  <si>
    <t>05.55.27.02.50</t>
  </si>
  <si>
    <t>05.55.27.92.31</t>
  </si>
  <si>
    <t>super u soual</t>
  </si>
  <si>
    <t>ZA de la prade 81580 SOUAL</t>
  </si>
  <si>
    <t>05.63.74.47.47</t>
  </si>
  <si>
    <t>05.63.74.47.</t>
  </si>
  <si>
    <t>FR 19489216366</t>
  </si>
  <si>
    <t>mercredi /vendredi</t>
  </si>
  <si>
    <t xml:space="preserve">super u st seurin sur l'isle </t>
  </si>
  <si>
    <t xml:space="preserve">12 route Bordeaux 33660 SAINT SEURIN SUR L'ISLE </t>
  </si>
  <si>
    <t>05.57.49.72.40</t>
  </si>
  <si>
    <t>05.57.49.62.51</t>
  </si>
  <si>
    <t>FR 50340510106</t>
  </si>
  <si>
    <t>super u st suplice et cameyrac</t>
  </si>
  <si>
    <t xml:space="preserve">17 place Maucaillou 33450 SAINT SULPICE ET CAMEYRAC </t>
  </si>
  <si>
    <t>05.57.34.51.00</t>
  </si>
  <si>
    <t>05.56.30.83.01</t>
  </si>
  <si>
    <t>FR 95419077599</t>
  </si>
  <si>
    <t>super u thouare sur loire</t>
  </si>
  <si>
    <t>rue de la manoue 44470 THOUARE SUR LOIRE</t>
  </si>
  <si>
    <t>02.40.68.09.41</t>
  </si>
  <si>
    <t>super u thouars</t>
  </si>
  <si>
    <t xml:space="preserve">route Puyraveau 79100 THOUARS </t>
  </si>
  <si>
    <t>05.49.66.30.34</t>
  </si>
  <si>
    <t>05.49.96.12.79</t>
  </si>
  <si>
    <t>FR 63311440051</t>
  </si>
  <si>
    <t>super u tinténiac</t>
  </si>
  <si>
    <t>rue papegault 35190 TINTENIAC</t>
  </si>
  <si>
    <t>02.99.68.09.22</t>
  </si>
  <si>
    <t>02.99.68.12.48</t>
  </si>
  <si>
    <t>super u tonnay sur charente</t>
  </si>
  <si>
    <t>ZAC la varenne 17430 TONNAY SUR CHARENTE</t>
  </si>
  <si>
    <t>05.46.84.01.57</t>
  </si>
  <si>
    <t>05.46.84.74.87</t>
  </si>
  <si>
    <t>FR 20322094010</t>
  </si>
  <si>
    <t>super u trebes</t>
  </si>
  <si>
    <t xml:space="preserve">RN 113 rond point de l'Europe 11800 TRÈBES </t>
  </si>
  <si>
    <t>04.68.78.76.31</t>
  </si>
  <si>
    <t>04.68.78.51.00</t>
  </si>
  <si>
    <t>FR 49382737633</t>
  </si>
  <si>
    <t>super u uzerche</t>
  </si>
  <si>
    <t>route de limoges 19140 UZERCHE</t>
  </si>
  <si>
    <t>05.55.98.80.80</t>
  </si>
  <si>
    <t>05.55.98.82.50</t>
  </si>
  <si>
    <t>FR 34402290209</t>
  </si>
  <si>
    <t>team ouest</t>
  </si>
  <si>
    <r>
      <t>Jours de livraison</t>
    </r>
    <r>
      <rPr>
        <sz val="8"/>
        <rFont val="Arial"/>
        <family val="2"/>
      </rPr>
      <t xml:space="preserve"> </t>
    </r>
    <r>
      <rPr>
        <sz val="8"/>
        <rFont val="Wingdings"/>
        <charset val="2"/>
      </rPr>
      <t>è</t>
    </r>
  </si>
  <si>
    <r>
      <t>Conditions %</t>
    </r>
    <r>
      <rPr>
        <sz val="8"/>
        <rFont val="Times New Roman"/>
        <family val="1"/>
      </rPr>
      <t xml:space="preserve">  </t>
    </r>
  </si>
  <si>
    <r>
      <t>Commercial</t>
    </r>
    <r>
      <rPr>
        <sz val="8"/>
        <rFont val="Times New Roman"/>
        <family val="1"/>
      </rPr>
      <t xml:space="preserve"> </t>
    </r>
  </si>
  <si>
    <r>
      <t xml:space="preserve">Nombre de colis en promo </t>
    </r>
    <r>
      <rPr>
        <i/>
        <sz val="9"/>
        <rFont val="Wingdings"/>
        <charset val="2"/>
      </rPr>
      <t>ð</t>
    </r>
  </si>
  <si>
    <r>
      <t xml:space="preserve">Nombre de colis hors promo </t>
    </r>
    <r>
      <rPr>
        <i/>
        <sz val="9"/>
        <rFont val="Wingdings"/>
        <charset val="2"/>
      </rPr>
      <t>ð</t>
    </r>
  </si>
  <si>
    <t>leclerc lamballe</t>
  </si>
  <si>
    <t>02.96.50.11.30</t>
  </si>
  <si>
    <t>02.96.50.11.49</t>
  </si>
  <si>
    <t>FR 67389496308</t>
  </si>
  <si>
    <t>vincent severine</t>
  </si>
  <si>
    <t>6 rue de la mairie 17800 CHADENAC</t>
  </si>
  <si>
    <t>09.81.74.12.66</t>
  </si>
  <si>
    <r>
      <t xml:space="preserve">college et lycee 3% remise arriere </t>
    </r>
    <r>
      <rPr>
        <sz val="10"/>
        <rFont val="Wingdings 3"/>
        <family val="1"/>
        <charset val="2"/>
      </rPr>
      <t>]</t>
    </r>
  </si>
  <si>
    <t>lycee albert camus</t>
  </si>
  <si>
    <t>avenue pierre angot 64150 MOURENX</t>
  </si>
  <si>
    <t>05.59.60.11.61</t>
  </si>
  <si>
    <t>05.59.60.07.06</t>
  </si>
  <si>
    <t>PRIX
promo</t>
  </si>
  <si>
    <t>intermarche la roche chalais</t>
  </si>
  <si>
    <t>59 bis avenue d'aquitaine 24490 LA ROCHE CHALAIS</t>
  </si>
  <si>
    <t>05.53.91.40.80</t>
  </si>
  <si>
    <t>05.53.91.24.92</t>
  </si>
  <si>
    <t>intermarche saint pee sur nivelle</t>
  </si>
  <si>
    <t xml:space="preserve">zone artisanale Lizardia 64310 SAINT PEE SUR NIVELLE </t>
  </si>
  <si>
    <t>05 59 54 10 61</t>
  </si>
  <si>
    <t>05 59 54 53 85</t>
  </si>
  <si>
    <t>FR</t>
  </si>
  <si>
    <t>super u marans</t>
  </si>
  <si>
    <t>1 B rue d'aligre 17230 MARANS</t>
  </si>
  <si>
    <t>super u nexon</t>
  </si>
  <si>
    <t>route de la meyze 87800 NEXON</t>
  </si>
  <si>
    <t>05.55.58.32.32</t>
  </si>
  <si>
    <t>05.55.58.31.92</t>
  </si>
  <si>
    <t>FR 459461097</t>
  </si>
  <si>
    <t>super u rouillac</t>
  </si>
  <si>
    <t>route de genac 16170 ROUILLAC</t>
  </si>
  <si>
    <t>05.45.96.87.88</t>
  </si>
  <si>
    <t>05.45.96.51.46</t>
  </si>
  <si>
    <t>a pour b</t>
  </si>
  <si>
    <t>lycee saint exupery</t>
  </si>
  <si>
    <t>route palais 87000 LIMOGES</t>
  </si>
  <si>
    <t>05.55.33.18.28</t>
  </si>
  <si>
    <t>rue nicolat gargot 17440 AYTRE</t>
  </si>
  <si>
    <t>05.46.45.73.20</t>
  </si>
  <si>
    <t>05.46.45.73.21</t>
  </si>
  <si>
    <t>intermarche limoges</t>
  </si>
  <si>
    <t xml:space="preserve">ZAC de montevert avenue du mas loge 87100 LIMOGES </t>
  </si>
  <si>
    <t>05.55.01.11.22</t>
  </si>
  <si>
    <t>05.55.50.91.60</t>
  </si>
  <si>
    <t>college cassignol</t>
  </si>
  <si>
    <t>Closquinet damien</t>
  </si>
  <si>
    <t>3 rue de saulnay 85270 NOTRE DAME DE RIEZ</t>
  </si>
  <si>
    <t>06.89.28.26.69</t>
  </si>
  <si>
    <t>mardi / jeudi</t>
  </si>
  <si>
    <t>03.85.44.16.54</t>
  </si>
  <si>
    <t>Nanard le Savoyard</t>
  </si>
  <si>
    <t>15 ruelle Boitout 71530 Sassenay</t>
  </si>
  <si>
    <t>06.60.28.52.23</t>
  </si>
  <si>
    <t>Soret sebastien</t>
  </si>
  <si>
    <t>130 avenue de la rive 74500 AMPHION LES BAINS</t>
  </si>
  <si>
    <t>intermarche billere</t>
  </si>
  <si>
    <t>78 route de bayonne 64140 BILLERE</t>
  </si>
  <si>
    <t>05.59.92.08.00</t>
  </si>
  <si>
    <t>05.59.62.56.48</t>
  </si>
  <si>
    <t>verneau patricia</t>
  </si>
  <si>
    <t>13 route des evois 37140 RESTIGNE</t>
  </si>
  <si>
    <t>06.34.56.52.74</t>
  </si>
  <si>
    <t xml:space="preserve">suchot </t>
  </si>
  <si>
    <t>a quai gregoire gaillard zone des vauglliettes 89100 SENS</t>
  </si>
  <si>
    <t>06.70.73.65.15</t>
  </si>
  <si>
    <t>super u belberaud</t>
  </si>
  <si>
    <t>ZA de la balme  31450 BELBERAUD</t>
  </si>
  <si>
    <t>05.34.66.10.80</t>
  </si>
  <si>
    <t>05.34.66.72.40</t>
  </si>
  <si>
    <t xml:space="preserve">demontier damien </t>
  </si>
  <si>
    <t>06.86.28.49.49</t>
  </si>
  <si>
    <t>06.89.02.81.63</t>
  </si>
  <si>
    <t>carrefour market saint palais (guyenne)</t>
  </si>
  <si>
    <t xml:space="preserve">       CC le lehena 64120 AMENDEUIX ONEIX</t>
  </si>
  <si>
    <t>05.59.65.72.72</t>
  </si>
  <si>
    <t>05.59.65.59.59</t>
  </si>
  <si>
    <t>carrefour tarnos guyenne)</t>
  </si>
  <si>
    <t>route nationnale 10 avenue J Duclos 40220 TARNOS</t>
  </si>
  <si>
    <t>Les Fromages d'Harmony Mme DARDEAU</t>
  </si>
  <si>
    <t>66 rue mouexigne 22400 LAMBALLE</t>
  </si>
  <si>
    <t>06.85.08.57.90</t>
  </si>
  <si>
    <r>
      <t>ZYRAX</t>
    </r>
    <r>
      <rPr>
        <sz val="11"/>
        <rFont val="Arial"/>
        <family val="2"/>
      </rPr>
      <t xml:space="preserve"> Espace des Templiers R N 10 64200 Biarritz</t>
    </r>
  </si>
  <si>
    <r>
      <t xml:space="preserve">Telephonne </t>
    </r>
    <r>
      <rPr>
        <sz val="8"/>
        <rFont val="Wingdings"/>
        <charset val="2"/>
      </rPr>
      <t>è</t>
    </r>
  </si>
  <si>
    <r>
      <t xml:space="preserve">MARGE </t>
    </r>
    <r>
      <rPr>
        <b/>
        <sz val="9"/>
        <rFont val="Wingdings 3"/>
        <family val="1"/>
        <charset val="2"/>
      </rPr>
      <t>ä</t>
    </r>
  </si>
  <si>
    <r>
      <t xml:space="preserve"> Fax </t>
    </r>
    <r>
      <rPr>
        <sz val="8"/>
        <rFont val="Wingdings"/>
        <charset val="2"/>
      </rPr>
      <t>è</t>
    </r>
  </si>
  <si>
    <r>
      <t xml:space="preserve">FR </t>
    </r>
    <r>
      <rPr>
        <sz val="7"/>
        <rFont val="Wingdings"/>
        <charset val="2"/>
      </rPr>
      <t>è</t>
    </r>
  </si>
  <si>
    <r>
      <t xml:space="preserve">Poids </t>
    </r>
    <r>
      <rPr>
        <sz val="8"/>
        <rFont val="Wingdings 3"/>
        <family val="1"/>
        <charset val="2"/>
      </rPr>
      <t>ä</t>
    </r>
  </si>
  <si>
    <r>
      <t>Jours de livraison</t>
    </r>
    <r>
      <rPr>
        <sz val="10"/>
        <rFont val="Arial"/>
        <family val="2"/>
      </rPr>
      <t xml:space="preserve"> </t>
    </r>
    <r>
      <rPr>
        <sz val="10"/>
        <rFont val="Wingdings"/>
        <charset val="2"/>
      </rPr>
      <t>è</t>
    </r>
  </si>
  <si>
    <r>
      <t>Delai de livraison</t>
    </r>
    <r>
      <rPr>
        <sz val="8"/>
        <rFont val="Wingdings"/>
        <charset val="2"/>
      </rPr>
      <t>è</t>
    </r>
  </si>
  <si>
    <r>
      <t xml:space="preserve">Conditions % </t>
    </r>
    <r>
      <rPr>
        <sz val="10"/>
        <rFont val="Arial"/>
        <family val="2"/>
      </rPr>
      <t>:</t>
    </r>
    <r>
      <rPr>
        <sz val="10"/>
        <rFont val="Times New Roman"/>
        <family val="1"/>
      </rPr>
      <t xml:space="preserve">   </t>
    </r>
  </si>
  <si>
    <r>
      <t xml:space="preserve">       Nombre de jours &amp; Prix d'animation </t>
    </r>
    <r>
      <rPr>
        <sz val="8"/>
        <rFont val="Wingdings"/>
        <charset val="2"/>
      </rPr>
      <t>è</t>
    </r>
  </si>
  <si>
    <r>
      <t xml:space="preserve">Prix </t>
    </r>
    <r>
      <rPr>
        <sz val="8"/>
        <rFont val="Wingdings"/>
        <charset val="2"/>
      </rPr>
      <t>è</t>
    </r>
  </si>
  <si>
    <r>
      <t xml:space="preserve">Nb de pieces </t>
    </r>
    <r>
      <rPr>
        <sz val="8"/>
        <rFont val="Wingdings 3"/>
        <family val="1"/>
        <charset val="2"/>
      </rPr>
      <t>ä</t>
    </r>
  </si>
  <si>
    <r>
      <t>Objet</t>
    </r>
    <r>
      <rPr>
        <sz val="10"/>
        <rFont val="Arial"/>
        <family val="2"/>
      </rPr>
      <t>:</t>
    </r>
    <r>
      <rPr>
        <sz val="10"/>
        <rFont val="Times New Roman"/>
        <family val="1"/>
      </rPr>
      <t xml:space="preserve">   </t>
    </r>
  </si>
  <si>
    <r>
      <t xml:space="preserve">NB </t>
    </r>
    <r>
      <rPr>
        <sz val="8"/>
        <rFont val="Wingdings"/>
        <charset val="2"/>
      </rPr>
      <t>è</t>
    </r>
  </si>
  <si>
    <r>
      <t>Commercial</t>
    </r>
    <r>
      <rPr>
        <sz val="10"/>
        <rFont val="Arial"/>
        <family val="2"/>
      </rPr>
      <t>:</t>
    </r>
    <r>
      <rPr>
        <sz val="10"/>
        <rFont val="Times New Roman"/>
        <family val="1"/>
      </rPr>
      <t xml:space="preserve">   </t>
    </r>
  </si>
  <si>
    <r>
      <t xml:space="preserve">PRIX </t>
    </r>
    <r>
      <rPr>
        <sz val="8"/>
        <rFont val="Wingdings"/>
        <charset val="2"/>
      </rPr>
      <t>è</t>
    </r>
  </si>
  <si>
    <t>Livraison:</t>
  </si>
  <si>
    <r>
      <t xml:space="preserve">Autre </t>
    </r>
    <r>
      <rPr>
        <sz val="8"/>
        <rFont val="Wingdings"/>
        <charset val="2"/>
      </rPr>
      <t>ê</t>
    </r>
  </si>
  <si>
    <r>
      <t xml:space="preserve">Total facture </t>
    </r>
    <r>
      <rPr>
        <sz val="8"/>
        <rFont val="Wingdings 3"/>
        <family val="1"/>
        <charset val="2"/>
      </rPr>
      <t>ä</t>
    </r>
  </si>
  <si>
    <t>Preparation:</t>
  </si>
  <si>
    <t>Particularites:</t>
  </si>
  <si>
    <r>
      <t xml:space="preserve">Motif </t>
    </r>
    <r>
      <rPr>
        <sz val="8"/>
        <rFont val="Wingdings"/>
        <charset val="2"/>
      </rPr>
      <t>è</t>
    </r>
  </si>
  <si>
    <r>
      <t xml:space="preserve">R/arr </t>
    </r>
    <r>
      <rPr>
        <sz val="8"/>
        <rFont val="Wingdings"/>
        <charset val="2"/>
      </rPr>
      <t>è</t>
    </r>
  </si>
  <si>
    <t>saucisson pur porc nature</t>
  </si>
  <si>
    <t>saucisson pur porc au herbes</t>
  </si>
  <si>
    <t>saucisson pur porc au poivre</t>
  </si>
  <si>
    <t>saucisson pur porc fumé</t>
  </si>
  <si>
    <t>saucisson pur porc aux noisettes</t>
  </si>
  <si>
    <t>saucisse seche courbe</t>
  </si>
  <si>
    <t>saucisson de sanglier</t>
  </si>
  <si>
    <t>saucisson au cerf</t>
  </si>
  <si>
    <t>saucisson au canard</t>
  </si>
  <si>
    <t>saucisson a la chevre</t>
  </si>
  <si>
    <t>saucisson au taureau</t>
  </si>
  <si>
    <t>saucisson a l'ane</t>
  </si>
  <si>
    <t>saucisson a l'autruche</t>
  </si>
  <si>
    <t>saucisson pur porc aux mirilles</t>
  </si>
  <si>
    <t>saucisson pur porc au beaufort</t>
  </si>
  <si>
    <t>saucisson pur porc a la tomme de chevre</t>
  </si>
  <si>
    <t>saucisson pur porc au roquefort</t>
  </si>
  <si>
    <t>saucisson pur porc aux olives</t>
  </si>
  <si>
    <t>saucisson pur porcaux cépes</t>
  </si>
  <si>
    <t>saucisson pur porc aux noix</t>
  </si>
  <si>
    <t>saucisson pur porc au vin</t>
  </si>
  <si>
    <t>saucisson pur porc au genepi</t>
  </si>
  <si>
    <t>saucisson pur porc a l'ail</t>
  </si>
  <si>
    <t>saucisson pur porc a la figues</t>
  </si>
  <si>
    <t>noix de jambon</t>
  </si>
  <si>
    <t>BREBIS AU POIVRE</t>
  </si>
  <si>
    <t>BREBIS AIL &amp; FINE HERBES</t>
  </si>
  <si>
    <t>GRUYERE DES PYRENEES</t>
  </si>
  <si>
    <t>VACHE AU BLEU</t>
  </si>
  <si>
    <t>VACHE ALLEGE</t>
  </si>
  <si>
    <t>CONFITURE DE FIGUES 30G</t>
  </si>
  <si>
    <t xml:space="preserve">VACHE LAIT CRU </t>
  </si>
  <si>
    <t>college alain fournier</t>
  </si>
  <si>
    <t>21 rue cassignol 33000 BORDEAUX</t>
  </si>
  <si>
    <t>05.56.81.80.25</t>
  </si>
  <si>
    <t>leclerc perpignan espace polygone</t>
  </si>
  <si>
    <t>04.68.61.58.66</t>
  </si>
  <si>
    <t>04.68.61.59.93</t>
  </si>
  <si>
    <t>62 rue Laroche 33000 BORDEAUX</t>
  </si>
  <si>
    <t>leclerc périgueux</t>
  </si>
  <si>
    <t>rue clos chassaing 24000 PERIGUEUX</t>
  </si>
  <si>
    <t>05.53.53.67.73</t>
  </si>
  <si>
    <t>05.53.07.69.72</t>
  </si>
  <si>
    <t>D32 ;route de saint-alvère ; lieu-dit crabol  24100 BERGERAC</t>
  </si>
  <si>
    <t>05.53.22.24.00</t>
  </si>
  <si>
    <t>05.53.63.27.48</t>
  </si>
  <si>
    <t>intermarché saint medard en jalles</t>
  </si>
  <si>
    <t>route de lacanau 33160 SAINT MEDARD EN JALLES</t>
  </si>
  <si>
    <t>05.56.05.70.60</t>
  </si>
  <si>
    <t>05.56.70.47.48</t>
  </si>
  <si>
    <t xml:space="preserve">super u cestas </t>
  </si>
  <si>
    <t>chemin Pujau 33610 CESTAS</t>
  </si>
  <si>
    <t>05.56.78.12.60</t>
  </si>
  <si>
    <t>05.56.21.58.94</t>
  </si>
  <si>
    <t>intermarché argentré du plessis</t>
  </si>
  <si>
    <t>8 rue des sports 35370 Argentré du plessis</t>
  </si>
  <si>
    <t>02,99,96,79,55</t>
  </si>
  <si>
    <t>02,99,96,54,69</t>
  </si>
  <si>
    <t>FR 02341424703</t>
  </si>
  <si>
    <t xml:space="preserve">Intermarché Boen  </t>
  </si>
  <si>
    <t>Zone Artisanale Giraud  42130 BOEN</t>
  </si>
  <si>
    <t>04,77,97,38,80</t>
  </si>
  <si>
    <t>04,77,97,39,01</t>
  </si>
  <si>
    <t>FR 10404000408</t>
  </si>
  <si>
    <t>Apour C</t>
  </si>
  <si>
    <t>route d'aigre - le clos geay  16700 RUFFEC</t>
  </si>
  <si>
    <t>05,45,31,07,76</t>
  </si>
  <si>
    <t>05,45,31,32,97</t>
  </si>
  <si>
    <t>FR 18661820332</t>
  </si>
  <si>
    <t>La Table Basque</t>
  </si>
  <si>
    <t>37 Av. des Minimes   17 000 LA ROCHELLE</t>
  </si>
  <si>
    <t>05,46,45,32,02</t>
  </si>
  <si>
    <t>05,46,44,50,38</t>
  </si>
  <si>
    <t>intermarché bergerac route de st alvere</t>
  </si>
  <si>
    <t xml:space="preserve"> 2130 avenue du languedoc BP 19917 66000 PERPIGNAN cédex 9</t>
  </si>
  <si>
    <t>leclerc ruffec</t>
  </si>
  <si>
    <t>restaurant la maisonde pays</t>
  </si>
  <si>
    <t>05.49.98.26.57</t>
  </si>
  <si>
    <t>aire de repos de la briande 86200 chalais</t>
  </si>
  <si>
    <t>a quai TFE BEGLES</t>
  </si>
  <si>
    <t>06.08.06.11.04</t>
  </si>
  <si>
    <t>274 chemin du tym 34400 LUNEL ( a quai TFE vendargues</t>
  </si>
  <si>
    <t>restivo michel</t>
  </si>
  <si>
    <t>05.61.74.02.09</t>
  </si>
  <si>
    <t>leclerc amilly montargis</t>
  </si>
  <si>
    <t>1094 avenue d'antibe 45200 AMILLY</t>
  </si>
  <si>
    <t>02.38.95.05.15</t>
  </si>
  <si>
    <t>02.38.95.05.95</t>
  </si>
  <si>
    <t>FR 3433066531</t>
  </si>
  <si>
    <t>06.77.09.91.45</t>
  </si>
  <si>
    <t>carrefour market ille sur têt</t>
  </si>
  <si>
    <t>CC du riberal  ILLE SUR TET 66130</t>
  </si>
  <si>
    <t>04.68.84.87.70</t>
  </si>
  <si>
    <t>04.68.84.22.83</t>
  </si>
  <si>
    <t>route de bordeaux 16400 LA COURONNE</t>
  </si>
  <si>
    <t>05.45.24.45.24</t>
  </si>
  <si>
    <t>05.45.24.45.55</t>
  </si>
  <si>
    <t>gendre michel</t>
  </si>
  <si>
    <t>12 rue du lavoir 11200 MONTSERET</t>
  </si>
  <si>
    <t>leclerc dammarie les lys</t>
  </si>
  <si>
    <t>544 AV andre ampere ZAC champlys 77190 DAMMARIE LES LYS</t>
  </si>
  <si>
    <t>01.64.79.34.34</t>
  </si>
  <si>
    <t>quartier erketa 64240 AYHERRE</t>
  </si>
  <si>
    <t>TOTARO veronique</t>
  </si>
  <si>
    <t>06.01.16.56.21</t>
  </si>
  <si>
    <t xml:space="preserve">Salomon gerard </t>
  </si>
  <si>
    <t>les moise 74420 HABERE POCHE</t>
  </si>
  <si>
    <t>04.50.31.09.05</t>
  </si>
  <si>
    <t>06.25.30.22.74</t>
  </si>
  <si>
    <t>Lalliard chrostophe</t>
  </si>
  <si>
    <t>568 route de toisinges 74800 ST PIERRE EN FAUCIGNY</t>
  </si>
  <si>
    <t>04.50.97.05.36</t>
  </si>
  <si>
    <t>06.84.81.67.61</t>
  </si>
  <si>
    <t>CONFITURE DE PIQUILLOS AU PIMENT D'ESPELLETTE</t>
  </si>
  <si>
    <t>confiture de piquillos au piment</t>
  </si>
  <si>
    <t>Brebis lait cru 4.5 kg</t>
  </si>
  <si>
    <t>carrefour market aytre</t>
  </si>
  <si>
    <t>carrefour market bagnere de bigorre</t>
  </si>
  <si>
    <t>carrefour market biarritz (altis)</t>
  </si>
  <si>
    <t>carrefour market Bordeaux "Grands Hommes"</t>
  </si>
  <si>
    <t>carrefour market branne (logidis)</t>
  </si>
  <si>
    <t>carrefour market bx cauderans (altis)</t>
  </si>
  <si>
    <t>carrefour market creon (logidis)</t>
  </si>
  <si>
    <t>carrefour market elne</t>
  </si>
  <si>
    <t>carrefour market fleurance (altis)</t>
  </si>
  <si>
    <t>carrefour market jurancon</t>
  </si>
  <si>
    <t>carrefour market lannemezan "guyenne "</t>
  </si>
  <si>
    <t>carrefour market leon (guyenne)</t>
  </si>
  <si>
    <t>carrefour market mauleon soule (altis)</t>
  </si>
  <si>
    <t>carrefour market mimizan</t>
  </si>
  <si>
    <t>carrefour market moissac (altis)</t>
  </si>
  <si>
    <t>carrefour market nay (guyenne)</t>
  </si>
  <si>
    <t xml:space="preserve">carrefour market pezenas </t>
  </si>
  <si>
    <t>carrefour market prigonrieux (logidis)</t>
  </si>
  <si>
    <t>carrefour market saint georges de didonne</t>
  </si>
  <si>
    <t>carrefour market saint pierre d'oleron</t>
  </si>
  <si>
    <t>carrefour market st esteve (altis)</t>
  </si>
  <si>
    <t>carrefour market st laurent la salanque (altis)</t>
  </si>
  <si>
    <t>carrefour market st pierre d'irube (guyenne)</t>
  </si>
  <si>
    <t>carrefour market thuir (altis)</t>
  </si>
  <si>
    <t>carrefour market toulouse "mirail"</t>
  </si>
  <si>
    <t>carrefour market vic fezensac (altis)</t>
  </si>
  <si>
    <t>chemin de gabardie 31075 TOULOUSE</t>
  </si>
  <si>
    <t>05.61.26.73.00</t>
  </si>
  <si>
    <t>carrefour market villeneuve les béziers</t>
  </si>
  <si>
    <t>ZAE Pôle Méditerranée 34420 VILLENEUVE LES BEZIERS</t>
  </si>
  <si>
    <t>04.67.00.87.20</t>
  </si>
  <si>
    <t>04.67.00.87.22</t>
  </si>
  <si>
    <t>intermarche st nizier</t>
  </si>
  <si>
    <t>route de roanne " pont de tigny" 42190 st nizier/charlieu</t>
  </si>
  <si>
    <t>04,77,60,27,33</t>
  </si>
  <si>
    <t>04,77,60,26,02</t>
  </si>
  <si>
    <t>FR 14383512134</t>
  </si>
  <si>
    <t>leclerc blagnac</t>
  </si>
  <si>
    <t xml:space="preserve">2 ALLEE EMILE ZOLA ZAC DU GRAND NOBLE  31715 BLAGNAC </t>
  </si>
  <si>
    <t>05.62.74.74.74</t>
  </si>
  <si>
    <t xml:space="preserve">05.62.74.74.99
</t>
  </si>
  <si>
    <t xml:space="preserve">leclerc ibos </t>
  </si>
  <si>
    <t>centre commercial le Méridien; route de pau 65420 IBOS</t>
  </si>
  <si>
    <t>05.62.90.62.62</t>
  </si>
  <si>
    <t>05.62.90.06.43</t>
  </si>
  <si>
    <t>FR 50592780043</t>
  </si>
  <si>
    <t>leclerc la seyne sur mer</t>
  </si>
  <si>
    <t xml:space="preserve">                                   quartier Lery 83500 LA SEYNE SUR MER</t>
  </si>
  <si>
    <t>Carrefour Market St Léonard de Noblat</t>
  </si>
  <si>
    <t>8 Avenue Jean Moulin 87400 St Léonard de Noblat</t>
  </si>
  <si>
    <t>05,55,56,11,37</t>
  </si>
  <si>
    <t>05,55,56,11,07</t>
  </si>
  <si>
    <t>Super U Beaune La Rolande</t>
  </si>
  <si>
    <t>route de Bois commun  45340 Beaune La Rolande</t>
  </si>
  <si>
    <t>02,38,33,23,30</t>
  </si>
  <si>
    <t>FR 50493267355</t>
  </si>
  <si>
    <t xml:space="preserve">Super U Buxerolles </t>
  </si>
  <si>
    <t>10 rue de la charletterie 86 180 BUXEROLLES</t>
  </si>
  <si>
    <t>05,49,44,11,97</t>
  </si>
  <si>
    <t>05,49,56,72,91</t>
  </si>
  <si>
    <t>FR 02379457336</t>
  </si>
  <si>
    <t>Mardi/mercredi/jeudi/vendredi/samedi</t>
  </si>
  <si>
    <t>super u vénissieux</t>
  </si>
  <si>
    <t>40 rue du moulin à vent  69 200 FENISSIEUX</t>
  </si>
  <si>
    <t>04.78.75.09.42</t>
  </si>
  <si>
    <t>04.78.76.43.92</t>
  </si>
  <si>
    <t>FR 31851669714</t>
  </si>
  <si>
    <t>leclerc bois d'arcy</t>
  </si>
  <si>
    <t>11 av Jean Jaures 78390 BOIS D'ARCY</t>
  </si>
  <si>
    <t>01.30.14.41.41</t>
  </si>
  <si>
    <t>01.30.45.25.22</t>
  </si>
  <si>
    <t>auchan mériadeck (N°029)</t>
  </si>
  <si>
    <t>CC mériadeck, rue Robert Lateulade 33000 BORDEAUX</t>
  </si>
  <si>
    <t>05.56.99.59.00</t>
  </si>
  <si>
    <t>05.56.98.34.14</t>
  </si>
  <si>
    <t>auchan biganos (N°139)</t>
  </si>
  <si>
    <t>71 ru des fonderies, lieu-dit facture 33380 BIGANOS</t>
  </si>
  <si>
    <t>05.56.82.65.00</t>
  </si>
  <si>
    <t>05.56.26.74.69</t>
  </si>
  <si>
    <t>leclerc brive</t>
  </si>
  <si>
    <t>86 avenue Président Kennedy 19100 BRIVE LA GAILLARDE</t>
  </si>
  <si>
    <t>05.55.92.76.00</t>
  </si>
  <si>
    <t>05.55.92.76.01</t>
  </si>
  <si>
    <t>leclerc outreau</t>
  </si>
  <si>
    <t>boulevard industriel de la liane 62230 OUTREAU</t>
  </si>
  <si>
    <t>03.21.10.28.00</t>
  </si>
  <si>
    <t>03.21.10.28.01</t>
  </si>
  <si>
    <t xml:space="preserve">livraison guyenne  </t>
  </si>
  <si>
    <t>livraison guyenne</t>
  </si>
  <si>
    <t>livaison avec Mr SALOMON</t>
  </si>
  <si>
    <t>mercredi</t>
  </si>
  <si>
    <t>Knauss jean paul</t>
  </si>
  <si>
    <t>15 rue des parees 85270 saint hilaire de riez</t>
  </si>
  <si>
    <t>Crémerie Laurent</t>
  </si>
  <si>
    <t>05.59.27.93.58</t>
  </si>
  <si>
    <t>GOEHNER edy</t>
  </si>
  <si>
    <t>06.89.44.33.01</t>
  </si>
  <si>
    <t>A quai TFE vendargue</t>
  </si>
  <si>
    <t>leclerc quimper</t>
  </si>
  <si>
    <t>150 route de brest 29000 QUIMPER</t>
  </si>
  <si>
    <t>02.98.98.50.50</t>
  </si>
  <si>
    <t>02.98.95.11.63</t>
  </si>
  <si>
    <t>leclerc ferney voltaire</t>
  </si>
  <si>
    <t>route de meyrin 01210 FERNEY VOLTAIRE</t>
  </si>
  <si>
    <t>04.50.32.80.00</t>
  </si>
  <si>
    <t>04.50.40.75.69</t>
  </si>
  <si>
    <t>Guignoir didier</t>
  </si>
  <si>
    <t>a quai Class perigueux</t>
  </si>
  <si>
    <t>06.82.71.84.33</t>
  </si>
  <si>
    <t>leclerc château thierry</t>
  </si>
  <si>
    <t>ZI rue de la plaine 02400 CHÂTEAU THIERRY</t>
  </si>
  <si>
    <t>03.23.84.28.72</t>
  </si>
  <si>
    <t>03.23.83.21.71</t>
  </si>
  <si>
    <t>FR 395079933277</t>
  </si>
  <si>
    <t>cuvelliers david</t>
  </si>
  <si>
    <t>65 c avenue de paris 33620 CAVIGNAC</t>
  </si>
  <si>
    <t>06.86.59.89.67</t>
  </si>
  <si>
    <t>a quai TFE begles</t>
  </si>
  <si>
    <t>06.33.50.33.62</t>
  </si>
  <si>
    <t>la chabeaudie sud notre dame de sanilhiac 24660</t>
  </si>
  <si>
    <t>STE MP Pascal RABUSSEAU</t>
  </si>
  <si>
    <t>SAS send boulevard jean guigues</t>
  </si>
  <si>
    <t>FR 60350563923</t>
  </si>
  <si>
    <t xml:space="preserve">KEISKOPF </t>
  </si>
  <si>
    <t>9 route des boissons 17120 MEURSAC</t>
  </si>
  <si>
    <t>06.62.86.51.35</t>
  </si>
  <si>
    <t>chemin de constantine lieu dit castelnau 40410 SAUGNAC &amp; MURET</t>
  </si>
  <si>
    <t>MONTEIL</t>
  </si>
  <si>
    <t>promocash agen</t>
  </si>
  <si>
    <t>rue d'Espagne - ZI sud 47000 AGEN</t>
  </si>
  <si>
    <t>05.53.77.07.20</t>
  </si>
  <si>
    <t>05.53.77.07.29</t>
  </si>
  <si>
    <t>Béarn Froid Avenue Philippe le BON 64140 BILLIERE</t>
  </si>
  <si>
    <t>SARL La Ferme de TROSSY</t>
  </si>
  <si>
    <t>90, Route de TROSSY 74200 LE LYAUD</t>
  </si>
  <si>
    <t>04.50.70.57.19</t>
  </si>
  <si>
    <t>05.63.63.62.66</t>
  </si>
  <si>
    <t>05.63.66.38.89</t>
  </si>
  <si>
    <t>rue de l'abbaye 82000 MONTAUBAN</t>
  </si>
  <si>
    <t xml:space="preserve">SA les croise rue du centre 31770 COLOMIERS </t>
  </si>
  <si>
    <t>BEC laurent</t>
  </si>
  <si>
    <t>98 chemin du riolet 83136 LA ROQUE BRUSSANNE</t>
  </si>
  <si>
    <t>06.11.14.93.02</t>
  </si>
  <si>
    <t>A pour D</t>
  </si>
  <si>
    <t>az quai TFE toulon</t>
  </si>
  <si>
    <t>maison ene pausua 310 chemin zuraidegarai 64250 souraide</t>
  </si>
  <si>
    <r>
      <t>VACHE THERMISE</t>
    </r>
    <r>
      <rPr>
        <b/>
        <sz val="10"/>
        <color rgb="FFFF0000"/>
        <rFont val="Arial"/>
        <family val="2"/>
      </rPr>
      <t xml:space="preserve"> "PROMO"</t>
    </r>
  </si>
  <si>
    <r>
      <t xml:space="preserve">VACHE THERMISE </t>
    </r>
    <r>
      <rPr>
        <b/>
        <sz val="10"/>
        <color rgb="FFFF0000"/>
        <rFont val="Arial"/>
        <family val="2"/>
      </rPr>
      <t>"PROMO"</t>
    </r>
  </si>
  <si>
    <r>
      <t xml:space="preserve">BREBIS NATURE </t>
    </r>
    <r>
      <rPr>
        <b/>
        <sz val="10"/>
        <color rgb="FFFF0000"/>
        <rFont val="Arial"/>
        <family val="2"/>
      </rPr>
      <t>"PROMO"</t>
    </r>
  </si>
  <si>
    <r>
      <t xml:space="preserve">VACHE thermisé </t>
    </r>
    <r>
      <rPr>
        <sz val="10"/>
        <color rgb="FFFF0000"/>
        <rFont val="Arial"/>
        <family val="2"/>
      </rPr>
      <t>"PROMO"</t>
    </r>
  </si>
  <si>
    <r>
      <t xml:space="preserve">BREBIS NATURE </t>
    </r>
    <r>
      <rPr>
        <sz val="10"/>
        <color rgb="FFFF0000"/>
        <rFont val="Arial"/>
        <family val="2"/>
      </rPr>
      <t>"PROMO"</t>
    </r>
  </si>
  <si>
    <r>
      <rPr>
        <sz val="9"/>
        <rFont val="Arial"/>
        <family val="2"/>
      </rPr>
      <t>Vache thermisè</t>
    </r>
    <r>
      <rPr>
        <sz val="9"/>
        <color rgb="FFFF0000"/>
        <rFont val="Arial"/>
        <family val="2"/>
      </rPr>
      <t xml:space="preserve"> "</t>
    </r>
    <r>
      <rPr>
        <b/>
        <i/>
        <sz val="9"/>
        <color rgb="FFFF0000"/>
        <rFont val="Arial"/>
        <family val="2"/>
      </rPr>
      <t>PROMO</t>
    </r>
    <r>
      <rPr>
        <sz val="9"/>
        <color rgb="FFFF0000"/>
        <rFont val="Arial"/>
        <family val="2"/>
      </rPr>
      <t>"</t>
    </r>
  </si>
  <si>
    <r>
      <t xml:space="preserve">Brebis nature </t>
    </r>
    <r>
      <rPr>
        <sz val="9"/>
        <color rgb="FFFF0000"/>
        <rFont val="Arial"/>
        <family val="2"/>
      </rPr>
      <t>"</t>
    </r>
    <r>
      <rPr>
        <b/>
        <i/>
        <sz val="9"/>
        <color rgb="FFFF0000"/>
        <rFont val="Arial"/>
        <family val="2"/>
      </rPr>
      <t>PROMO</t>
    </r>
    <r>
      <rPr>
        <sz val="9"/>
        <color rgb="FFFF0000"/>
        <rFont val="Arial"/>
        <family val="2"/>
      </rPr>
      <t>"</t>
    </r>
  </si>
  <si>
    <t>SALLABERRY Arnaud</t>
  </si>
  <si>
    <t>PAGNOTTA sergio</t>
  </si>
  <si>
    <t>hyper u lucon</t>
  </si>
  <si>
    <t>boulevard michel phelippon 85400 LUCON</t>
  </si>
  <si>
    <t>02.51.56.02.06</t>
  </si>
  <si>
    <t>02.51.56.09.10</t>
  </si>
  <si>
    <t>blaty christophe</t>
  </si>
  <si>
    <t>13 lotissement de la gare 47140 PENNE D'AGENAIS</t>
  </si>
  <si>
    <t>05.24.32.10.11</t>
  </si>
  <si>
    <t>carrefour market ferrieres d'aunis</t>
  </si>
  <si>
    <t>rue de la juillerie 17170 ferrieres</t>
  </si>
  <si>
    <t>vendredi</t>
  </si>
  <si>
    <t>carrefour market peyrehorade n°804 (guyenne)</t>
  </si>
  <si>
    <t xml:space="preserve">route de bayonne 40300 PEYREHORADE </t>
  </si>
  <si>
    <t>05.58.73.00.31</t>
  </si>
  <si>
    <t>05.58.73.18.98</t>
  </si>
  <si>
    <t>DUBOURG J.P</t>
  </si>
  <si>
    <t>domaine de st paul 34370 MAUREILHAN</t>
  </si>
  <si>
    <t>06.24.24.40.21</t>
  </si>
  <si>
    <t>a quai TFE narbonne</t>
  </si>
  <si>
    <t xml:space="preserve">durand eric </t>
  </si>
  <si>
    <t>1 avenue francois mitterrand 11000 carcassonne</t>
  </si>
  <si>
    <t>hyper u les herbiers</t>
  </si>
  <si>
    <t>avenue de la maine  85500 LES HERBIERS</t>
  </si>
  <si>
    <t>02.51.91.02.97</t>
  </si>
  <si>
    <t>intermarche bidart</t>
  </si>
  <si>
    <t>route de bayonne route nationale 10 64210 BIDART</t>
  </si>
  <si>
    <t>05.59.47.58.00</t>
  </si>
  <si>
    <t>05.59.47.58.01</t>
  </si>
  <si>
    <t>FR 55353152150</t>
  </si>
  <si>
    <t>intermarche creney</t>
  </si>
  <si>
    <t>ZAC de creney 10150 TROYES</t>
  </si>
  <si>
    <t>03.25.76.98.20</t>
  </si>
  <si>
    <t>03.25.76.93.58</t>
  </si>
  <si>
    <t>FR 17387877426</t>
  </si>
  <si>
    <t>intermarché joinville SA CAPIE</t>
  </si>
  <si>
    <t>avenue de la marne 52300 JOINVILLE</t>
  </si>
  <si>
    <t>03.25.94.00.34</t>
  </si>
  <si>
    <t>03.25.94.34.70</t>
  </si>
  <si>
    <t>intermarche langon</t>
  </si>
  <si>
    <t>rue jules ferry 33210 langon</t>
  </si>
  <si>
    <t>05.56.63.30.79</t>
  </si>
  <si>
    <t>intermarche lanton</t>
  </si>
  <si>
    <t>avenue de la plage lieu dit le braou 33138 LANTON</t>
  </si>
  <si>
    <t>05.56.82.99.52</t>
  </si>
  <si>
    <t>05.56.82.95.72</t>
  </si>
  <si>
    <t>cite des provinces 54520 LAXOU</t>
  </si>
  <si>
    <t>03.83.27.07.54</t>
  </si>
  <si>
    <t>intermarche SAINTE-FEYRE</t>
  </si>
  <si>
    <t>1 sainte feyre 23000 SAINTE-FEYRE</t>
  </si>
  <si>
    <t>05.55.52.60.95</t>
  </si>
  <si>
    <t>05.55.41.00.24</t>
  </si>
  <si>
    <t>FR 39417954773</t>
  </si>
  <si>
    <t>intermarche savigne</t>
  </si>
  <si>
    <t>route de niort 86400 SAVIGNE</t>
  </si>
  <si>
    <t>05.49.87.05.89</t>
  </si>
  <si>
    <t>05.49.87.00.34</t>
  </si>
  <si>
    <t>intermarche semeac</t>
  </si>
  <si>
    <t>80 avenue francois mitterrand 65600 SEMEAC</t>
  </si>
  <si>
    <t>05.62.36.00.60</t>
  </si>
  <si>
    <t>05.62.36.04.09</t>
  </si>
  <si>
    <t>FR 10421112566</t>
  </si>
  <si>
    <t>intermarche vic en bigorre</t>
  </si>
  <si>
    <t>2 quai rossignol 65500 VIC EN BIGORRE</t>
  </si>
  <si>
    <t>05.62.31.69.79</t>
  </si>
  <si>
    <t>05.62.31.69.75</t>
  </si>
  <si>
    <t>FR 3888968725</t>
  </si>
  <si>
    <t>leclerc challans</t>
  </si>
  <si>
    <t>route de noirmoutier 85300 CHALLAN</t>
  </si>
  <si>
    <t>02.51.49.79.80</t>
  </si>
  <si>
    <t>02.51.49.82.03</t>
  </si>
  <si>
    <t>leclerc fontenay le comte</t>
  </si>
  <si>
    <t>Route de la Rochelle  85 200 FONTENAY LE COMTE</t>
  </si>
  <si>
    <t>02,51,69,19,47</t>
  </si>
  <si>
    <t>02,51,69,08,73</t>
  </si>
  <si>
    <t>FR 93303644850</t>
  </si>
  <si>
    <t>du lundi au samedi</t>
  </si>
  <si>
    <t>leclerc gueret</t>
  </si>
  <si>
    <t>36/40 avenue du berry 23000 GURET</t>
  </si>
  <si>
    <t>05.55.51.91.00</t>
  </si>
  <si>
    <t>05.55.52.36.99</t>
  </si>
  <si>
    <t>leclerc verdun</t>
  </si>
  <si>
    <t>place maurice genevoix 55100 VERDUN</t>
  </si>
  <si>
    <t>03.29.86.02.00</t>
  </si>
  <si>
    <t>03.29.86.28.22</t>
  </si>
  <si>
    <t>les saveurs montagnarde Mr DUMOUCHEL remi</t>
  </si>
  <si>
    <t>1 route de la vallée 76340 saint martin au bosc</t>
  </si>
  <si>
    <t>02.35.17.58.43</t>
  </si>
  <si>
    <t>Pagnotta sergio</t>
  </si>
  <si>
    <t>143 valonniere 54600 VILLIERS LES NANCY</t>
  </si>
  <si>
    <t>ROUCAN thomas</t>
  </si>
  <si>
    <t>les pres grands 81320 MURAT</t>
  </si>
  <si>
    <t>06.76.02.94.37</t>
  </si>
  <si>
    <t>a quai TFE Narbonne</t>
  </si>
  <si>
    <t>sas kerbassi</t>
  </si>
  <si>
    <t>avenue des pyrennée 65700 MAUBOURGUET</t>
  </si>
  <si>
    <t>05.62.96.98.587</t>
  </si>
  <si>
    <t>05.62.96.31.37</t>
  </si>
  <si>
    <t>mercredi / vendredi</t>
  </si>
  <si>
    <t>super u briey</t>
  </si>
  <si>
    <t>avenue m. puhl demange 54150 BRIEY</t>
  </si>
  <si>
    <t>03.82.46.62.34</t>
  </si>
  <si>
    <t>03.29.46.31.88</t>
  </si>
  <si>
    <t>mercredi/jeudi/vendredi</t>
  </si>
  <si>
    <t>super u fontoy</t>
  </si>
  <si>
    <t>cd 59 a le rond bois 57650 FONTOY</t>
  </si>
  <si>
    <t>03.82.84.94.94</t>
  </si>
  <si>
    <t>03.82.84.87.51</t>
  </si>
  <si>
    <t>super u l'aiguillon sur mer</t>
  </si>
  <si>
    <t>route de saint michel 85460 l AIGUILLON SUR MER</t>
  </si>
  <si>
    <t>02.51.56.41.86</t>
  </si>
  <si>
    <t>02.51.97.11.92</t>
  </si>
  <si>
    <t>FR 52306762675</t>
  </si>
  <si>
    <t>super u le teich (GIE)</t>
  </si>
  <si>
    <t>avenue de bordeaux 33470 LE TEICH</t>
  </si>
  <si>
    <t>05.56.22.88.21</t>
  </si>
  <si>
    <t>05.56.22.68.81</t>
  </si>
  <si>
    <t>super u maubourguet</t>
  </si>
  <si>
    <t>FR 67343051447</t>
  </si>
  <si>
    <t>super u maxeville</t>
  </si>
  <si>
    <t>avenue de la meurthe 54320 MAXEVILLE</t>
  </si>
  <si>
    <t>03.83.36.66.80</t>
  </si>
  <si>
    <t>03.83.36.55.99</t>
  </si>
  <si>
    <t>super u pouxeux SAS ronal</t>
  </si>
  <si>
    <t xml:space="preserve"> route remiremont ZA savrons 88550 POUXEUX</t>
  </si>
  <si>
    <t>03.29.36.91.92</t>
  </si>
  <si>
    <t>03.29.36.96.60</t>
  </si>
  <si>
    <t>super u sauveterrre de guyenne</t>
  </si>
  <si>
    <t>route de  libourne 33540 SAUVETERRE DE GUYENNE</t>
  </si>
  <si>
    <t>05.56.71.59.21</t>
  </si>
  <si>
    <t>05.56.71.55.13</t>
  </si>
  <si>
    <t>leclerc sedan</t>
  </si>
  <si>
    <t>14 avenue pasteur 08200 SEDAN</t>
  </si>
  <si>
    <t>03.24.2973.73</t>
  </si>
  <si>
    <t>03.24.29.91.67</t>
  </si>
  <si>
    <t>FR 94507620201</t>
  </si>
  <si>
    <t>super u vihiers</t>
  </si>
  <si>
    <t>02.41.75.01.39</t>
  </si>
  <si>
    <t>02.41.56.12.54</t>
  </si>
  <si>
    <t>ZI des courtils 49310 VIHIERS</t>
  </si>
  <si>
    <t>intermarche commercy</t>
  </si>
  <si>
    <t>rue de breuil 55200 COMMERCY</t>
  </si>
  <si>
    <t>03.29.91.27.30</t>
  </si>
  <si>
    <t>03.29.92.00.70</t>
  </si>
  <si>
    <t>intermarche jarville</t>
  </si>
  <si>
    <t>115 rue de la republique 54140 JARVILLE</t>
  </si>
  <si>
    <t>03.83.65.27.16</t>
  </si>
  <si>
    <t>super u notre dame de sanilhac</t>
  </si>
  <si>
    <t>Zone de créavallée sud 24660</t>
  </si>
  <si>
    <t>.05.53.05.52.80</t>
  </si>
  <si>
    <t>05.53.05.52.81</t>
  </si>
  <si>
    <t>leclerc marmoutier</t>
  </si>
  <si>
    <t>4 rue de saverne 67740 MARMOUTIER</t>
  </si>
  <si>
    <t>super u ingwiller</t>
  </si>
  <si>
    <t>9 rue wittholz 67340 INGWILLER</t>
  </si>
  <si>
    <t>intermarche deneuvre</t>
  </si>
  <si>
    <t>route de la chapelle 54120 DENEUVRE</t>
  </si>
  <si>
    <t>03.83.75.49.32</t>
  </si>
  <si>
    <t>03.83.75.19.48</t>
  </si>
  <si>
    <t>intermarche labarthe sur leze</t>
  </si>
  <si>
    <t xml:space="preserve">2111 route du planpaurel 31860 LABARTHE SUR LEZE </t>
  </si>
  <si>
    <t>05.62.20.20.55</t>
  </si>
  <si>
    <t>mardi /jeudi</t>
  </si>
  <si>
    <t>leclerc vandoeuvre</t>
  </si>
  <si>
    <t>2 rue palissy 54500 VANDOEUVRE</t>
  </si>
  <si>
    <t>03.83.50.80.00</t>
  </si>
  <si>
    <t>leclerc creutzwald</t>
  </si>
  <si>
    <t>zone artisanale rue de st etienne 57150 CREUTZWALT</t>
  </si>
  <si>
    <t>03.87.29.23.33</t>
  </si>
  <si>
    <t>03.87.23.96</t>
  </si>
  <si>
    <t>super u boulay</t>
  </si>
  <si>
    <t xml:space="preserve">rue du general newinger 57220 BOULAY </t>
  </si>
  <si>
    <t>super u masevaux</t>
  </si>
  <si>
    <t>fossé des veaux 68290 MASEVAUX</t>
  </si>
  <si>
    <t>03.89.82.47.00</t>
  </si>
  <si>
    <t>03.89.82.80.90</t>
  </si>
  <si>
    <t>rue du chene de denant 85000 la roche sur yon</t>
  </si>
  <si>
    <t>02.51.47.81.00</t>
  </si>
  <si>
    <t>02.51.37.01.80</t>
  </si>
  <si>
    <t>leclerc la roche sud</t>
  </si>
  <si>
    <t>super u claouey</t>
  </si>
  <si>
    <t>ZA la riviere rue ravalet BP 93311 35533 NOYAL SUR VILAINE</t>
  </si>
  <si>
    <t>02.30.21.01.21</t>
  </si>
  <si>
    <t>02.30.21.01.22</t>
  </si>
  <si>
    <t xml:space="preserve">route de la tranche 85000 LA ROCHE SUR YON </t>
  </si>
  <si>
    <t>170 rue des breuils 17940 RIVEDOUX PLAGE</t>
  </si>
  <si>
    <t>07.78.87.75.89</t>
  </si>
  <si>
    <t>BAUJARD</t>
  </si>
  <si>
    <t>rivehaute 64190 RIVEHAUTE</t>
  </si>
  <si>
    <t>leclerc la roche sur yon sodiroche</t>
  </si>
  <si>
    <t>hachin yann</t>
  </si>
  <si>
    <t>59 avenue de verdun 17420 st palais sur mer</t>
  </si>
  <si>
    <t>06.68.79.79.92</t>
  </si>
  <si>
    <t>gantier philippe</t>
  </si>
  <si>
    <t>60 avenue de verdun 17420 st palais sur mer</t>
  </si>
  <si>
    <t>cervera</t>
  </si>
  <si>
    <t>122 chemin de lajeunesse 40700 MORGANX</t>
  </si>
  <si>
    <t>mas tude 30B route des aresquiers 34110 VIC LA GARDIOLE</t>
  </si>
  <si>
    <t>Vache salé a la main</t>
  </si>
  <si>
    <t>hardas delphine</t>
  </si>
  <si>
    <t>98 chemin du riolet haut 83136 LA ROQUE BRUSSANNE</t>
  </si>
  <si>
    <t>quai TFE toulon</t>
  </si>
  <si>
    <t>06.18.65.46.37</t>
  </si>
  <si>
    <t>auchan castres (N°156)</t>
  </si>
  <si>
    <t>10 rue Albert Calmette 81115 CASTRES</t>
  </si>
  <si>
    <t>auchan toulouse (N°70)</t>
  </si>
  <si>
    <t>bourran frais</t>
  </si>
  <si>
    <t>16 avenue de bourran 12000 RODEZ</t>
  </si>
  <si>
    <t>05.65.75.90.24</t>
  </si>
  <si>
    <t>leclerc bout du pont de l'arn</t>
  </si>
  <si>
    <t>CD 54 RN 112 lieu dit laggarrigue 81660 BOUT DU PONT DE L ARN</t>
  </si>
  <si>
    <t>05.63.61.77.22</t>
  </si>
  <si>
    <t>05.63.98.92.37</t>
  </si>
  <si>
    <t>leclerc capdenac le haut</t>
  </si>
  <si>
    <t>LE COUQUET CAPDENAC LE HAUT 46100 FIGEAC</t>
  </si>
  <si>
    <t>05.65.50.78.00</t>
  </si>
  <si>
    <t>05.65.50.03.25</t>
  </si>
  <si>
    <t>leclerc montauban aussonne</t>
  </si>
  <si>
    <t>leclerc montauban sapiac</t>
  </si>
  <si>
    <t>super u flourens</t>
  </si>
  <si>
    <t>lieu dit MOUSSARD 31130 FLOURENS</t>
  </si>
  <si>
    <t>08.99.02.30.09</t>
  </si>
  <si>
    <t>05.34.43.29.19</t>
  </si>
  <si>
    <t>leclerc mimizan</t>
  </si>
  <si>
    <t>52 avenue de bordeaux 40200 MIMIZAN</t>
  </si>
  <si>
    <t>05.58.09.04.04</t>
  </si>
  <si>
    <t>05.58.09.27.08</t>
  </si>
  <si>
    <t>FR 25394121545</t>
  </si>
  <si>
    <t>DU LUNDI AU SAMEDI</t>
  </si>
  <si>
    <t xml:space="preserve">DU MARDI AU SAMEDI </t>
  </si>
  <si>
    <t>Intermarché Hasparren</t>
  </si>
  <si>
    <t>Route de Cambo  64 240 Hasparren</t>
  </si>
  <si>
    <t>05,59,29,16,76</t>
  </si>
  <si>
    <t>05,59,29,16,82</t>
  </si>
  <si>
    <t>FR 27384484531</t>
  </si>
  <si>
    <t>intermarché Nieul</t>
  </si>
  <si>
    <t>S.A SYTAVER fief Arnaud  17137  NIEUL SUR MER</t>
  </si>
  <si>
    <t>05,46,37,81,12</t>
  </si>
  <si>
    <t>05,46,37,07,23</t>
  </si>
  <si>
    <t>FR 04332746825</t>
  </si>
  <si>
    <t>lundi au samedi</t>
  </si>
  <si>
    <t>Leclerc Bayonne</t>
  </si>
  <si>
    <t>90 Av. Henri de Navarre  64 100 BAYONNE</t>
  </si>
  <si>
    <t>05,59,50,30,50</t>
  </si>
  <si>
    <t>05,59,55,54,01</t>
  </si>
  <si>
    <t>FR 38324559616</t>
  </si>
  <si>
    <t>leclerc DINAN</t>
  </si>
  <si>
    <t>Route de Vannes LA Coulébart   22 100  LEHON</t>
  </si>
  <si>
    <t>02,96,87,67,67</t>
  </si>
  <si>
    <t>02,96,87,67,68</t>
  </si>
  <si>
    <t>FR 60027250323</t>
  </si>
  <si>
    <t>leclerc Gouesnou</t>
  </si>
  <si>
    <t>Kergaradec  29 850 GOUESNOU</t>
  </si>
  <si>
    <t>02,98,41,20,20</t>
  </si>
  <si>
    <t>02,98,41,20,21</t>
  </si>
  <si>
    <t>FR 45442439709</t>
  </si>
  <si>
    <t>Leclerc Landerneau</t>
  </si>
  <si>
    <t>Route du Leck   29 800 LANDERNEAU</t>
  </si>
  <si>
    <t>02,98,21,47,11</t>
  </si>
  <si>
    <t>02,98,21,43,68</t>
  </si>
  <si>
    <t>Leclerc La Rochefoucauld</t>
  </si>
  <si>
    <t>Route de Limoges  16 110 RIVIERES</t>
  </si>
  <si>
    <t>05,45,63,06,82</t>
  </si>
  <si>
    <t>FR 75388081986</t>
  </si>
  <si>
    <t>Leclerc Pleuven</t>
  </si>
  <si>
    <t xml:space="preserve">quai 29  Z.A.C de penhoat salaun  29170 PLEUVEN </t>
  </si>
  <si>
    <t>02,98,56,05,67</t>
  </si>
  <si>
    <t>02,98,56,64,99</t>
  </si>
  <si>
    <t>DU LUNDI AU VENDREDI</t>
  </si>
  <si>
    <t>A POUR C</t>
  </si>
  <si>
    <t>AROTCARENA</t>
  </si>
  <si>
    <t>Auchan angouleme (N° 044)</t>
  </si>
  <si>
    <t>Auchan BEZIERS (N°015)</t>
  </si>
  <si>
    <t>Auchan cognac (N° 142)</t>
  </si>
  <si>
    <t>auchan le lac (N°030)</t>
  </si>
  <si>
    <t>Auchan perpignan (N° 020)</t>
  </si>
  <si>
    <t>Auchan poitier sud (N° 143)</t>
  </si>
  <si>
    <t>auchan saint sebastien sur loire (N° 053)</t>
  </si>
  <si>
    <t>carrefour market aussonne</t>
  </si>
  <si>
    <t>CERVERA</t>
  </si>
  <si>
    <t>entrepôt coop atlantique ingrandes</t>
  </si>
  <si>
    <t>entrepôt coop atlantique saintes</t>
  </si>
  <si>
    <t>entrepôt coop atlantiquee condat sur vienne</t>
  </si>
  <si>
    <t>intermarche giromany</t>
  </si>
  <si>
    <t>intermarche parentis</t>
  </si>
  <si>
    <t>intermarche rochefort</t>
  </si>
  <si>
    <t>intermarche st denis de pile</t>
  </si>
  <si>
    <t>intermarche st hilaire de loulay</t>
  </si>
  <si>
    <t>intermarche vieux thann</t>
  </si>
  <si>
    <t>leclerc anglet</t>
  </si>
  <si>
    <t>leclerc auxerre</t>
  </si>
  <si>
    <t>leclerc cernay</t>
  </si>
  <si>
    <t>leclerc geispolsheim</t>
  </si>
  <si>
    <t>leclerc LEHON</t>
  </si>
  <si>
    <t>leclerc noirmoutier</t>
  </si>
  <si>
    <t>leclerc paray le monial</t>
  </si>
  <si>
    <t>leclerc pierry</t>
  </si>
  <si>
    <t>leclerc rochefort</t>
  </si>
  <si>
    <t>leclerc saintes</t>
  </si>
  <si>
    <t>leclerc selestat</t>
  </si>
  <si>
    <t>leclerc st gilles croix de vie</t>
  </si>
  <si>
    <t xml:space="preserve">MORENO Marc </t>
  </si>
  <si>
    <t>opera des fromages</t>
  </si>
  <si>
    <t>super u arc sur tille</t>
  </si>
  <si>
    <t>super u beaucourt</t>
  </si>
  <si>
    <t>super u chenove</t>
  </si>
  <si>
    <t>super u fessenheim</t>
  </si>
  <si>
    <t>super u gertwiller</t>
  </si>
  <si>
    <t>super u guebwiller</t>
  </si>
  <si>
    <t>super u la tranche sur mer</t>
  </si>
  <si>
    <t>super u le teich</t>
  </si>
  <si>
    <t>super u lemud</t>
  </si>
  <si>
    <t>super u noirmoutier en l'ile</t>
  </si>
  <si>
    <t>super u parentis</t>
  </si>
  <si>
    <t>super u pfastatt</t>
  </si>
  <si>
    <t>super u sennecey</t>
  </si>
  <si>
    <t>super u st gilles croix de vie</t>
  </si>
  <si>
    <t>super u st philibert de grand lieu</t>
  </si>
  <si>
    <t>super u vertou</t>
  </si>
  <si>
    <t xml:space="preserve">intermarche ouxal </t>
  </si>
  <si>
    <t>Avenue des Halles 33950 CLAOUEY</t>
  </si>
  <si>
    <t>SOCAMIL</t>
  </si>
  <si>
    <t>1 chemin de larramet 31170 TOURNEFEUILLE</t>
  </si>
  <si>
    <t>CC grand lac 44310 ST PHILIBERT DE GRAND LIEU</t>
  </si>
  <si>
    <t>1 rue de la drie BP 444 85804 ST GILLES CROIX DE VIE</t>
  </si>
  <si>
    <t>VACHE sale a la main</t>
  </si>
  <si>
    <t>VACHE SALE A LA MAIN</t>
  </si>
  <si>
    <t>8 RUE DU CHEMIN BLANC 02800 BEAUTOR</t>
  </si>
  <si>
    <t>leclerc beautor</t>
  </si>
  <si>
    <t>03.23.56.61.20</t>
  </si>
  <si>
    <t>03.23.56.61.30</t>
  </si>
  <si>
    <t>intermarche avrille</t>
  </si>
  <si>
    <t>6 route nationale 49240 AVRILLE</t>
  </si>
  <si>
    <t>02 41 31 11 40</t>
  </si>
  <si>
    <t xml:space="preserve">carrefour market st sever </t>
  </si>
  <si>
    <t>route de pau 40500 saint sever</t>
  </si>
  <si>
    <t>05.58.76.06.00</t>
  </si>
  <si>
    <t>carrefour market PIBRAC</t>
  </si>
  <si>
    <t>route de toulouse CD 65 31820 PIBRAC</t>
  </si>
  <si>
    <t>05.34.57.22.10</t>
  </si>
  <si>
    <t>43 rue bois belin 64000 ANGLET</t>
  </si>
  <si>
    <t>rond point de l'europe 85600 ST GILLES CROIX DE VIE</t>
  </si>
  <si>
    <t>DUMASDELAGE Daniel</t>
  </si>
  <si>
    <t>animation par Daniel</t>
  </si>
  <si>
    <t>animation par Jerôme</t>
  </si>
  <si>
    <t>animation par Didier</t>
  </si>
  <si>
    <t>animation par Arnaud</t>
  </si>
  <si>
    <t>animation par Sergio</t>
  </si>
  <si>
    <t>DUMAS DELAGE</t>
  </si>
  <si>
    <t>1 rue bonnevie</t>
  </si>
  <si>
    <t>05.56.58.63</t>
  </si>
  <si>
    <t>05.58.63.21</t>
  </si>
</sst>
</file>

<file path=xl/styles.xml><?xml version="1.0" encoding="utf-8"?>
<styleSheet xmlns="http://schemas.openxmlformats.org/spreadsheetml/2006/main">
  <numFmts count="10">
    <numFmt numFmtId="164" formatCode="ddd\ dd/mm/yyyy"/>
    <numFmt numFmtId="165" formatCode="#,##0.00&quot; €&quot;"/>
    <numFmt numFmtId="166" formatCode="#,##0&quot; €&quot;"/>
    <numFmt numFmtId="167" formatCode="#,##0.00\ [$€-40C]"/>
    <numFmt numFmtId="168" formatCode="0.000"/>
    <numFmt numFmtId="169" formatCode="0.0"/>
    <numFmt numFmtId="170" formatCode="00000"/>
    <numFmt numFmtId="171" formatCode="#,##0.000"/>
    <numFmt numFmtId="172" formatCode="dddd\ dd\ mmmm\ yyyy"/>
    <numFmt numFmtId="173" formatCode="#,##0.00\ &quot;€&quot;"/>
  </numFmts>
  <fonts count="112">
    <font>
      <sz val="10"/>
      <name val="Arial"/>
      <family val="2"/>
    </font>
    <font>
      <sz val="8"/>
      <name val="Arial"/>
      <family val="2"/>
    </font>
    <font>
      <sz val="8"/>
      <name val="Magda"/>
      <family val="2"/>
    </font>
    <font>
      <i/>
      <sz val="8"/>
      <name val="Arial"/>
      <family val="2"/>
    </font>
    <font>
      <i/>
      <sz val="8"/>
      <name val="Wingdings"/>
      <charset val="2"/>
    </font>
    <font>
      <sz val="9"/>
      <name val="Arial"/>
      <family val="2"/>
    </font>
    <font>
      <b/>
      <i/>
      <sz val="12"/>
      <name val="Arial"/>
      <family val="2"/>
    </font>
    <font>
      <b/>
      <i/>
      <sz val="9"/>
      <name val="Wingdings 3"/>
      <family val="1"/>
      <charset val="2"/>
    </font>
    <font>
      <sz val="12"/>
      <name val="Arial"/>
      <family val="2"/>
    </font>
    <font>
      <u/>
      <sz val="9"/>
      <name val="Arial"/>
      <family val="2"/>
    </font>
    <font>
      <i/>
      <sz val="9"/>
      <name val="Arial"/>
      <family val="2"/>
    </font>
    <font>
      <i/>
      <sz val="8"/>
      <name val="Wingdings 3"/>
      <family val="1"/>
      <charset val="2"/>
    </font>
    <font>
      <sz val="9"/>
      <color indexed="10"/>
      <name val="Arial"/>
      <family val="2"/>
    </font>
    <font>
      <sz val="8"/>
      <name val="Wingdings"/>
      <charset val="2"/>
    </font>
    <font>
      <sz val="10"/>
      <color indexed="10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9"/>
      <name val="Arial"/>
      <family val="2"/>
    </font>
    <font>
      <b/>
      <i/>
      <sz val="6"/>
      <color indexed="10"/>
      <name val="Arial"/>
      <family val="2"/>
    </font>
    <font>
      <b/>
      <sz val="12"/>
      <color indexed="9"/>
      <name val="Arial"/>
      <family val="2"/>
    </font>
    <font>
      <b/>
      <sz val="10"/>
      <color indexed="10"/>
      <name val="Arial"/>
      <family val="2"/>
    </font>
    <font>
      <sz val="7"/>
      <name val="Arial"/>
      <family val="2"/>
    </font>
    <font>
      <b/>
      <sz val="12"/>
      <name val="Arial"/>
      <family val="2"/>
    </font>
    <font>
      <b/>
      <sz val="9"/>
      <color indexed="10"/>
      <name val="Arial"/>
      <family val="2"/>
    </font>
    <font>
      <sz val="8"/>
      <color indexed="10"/>
      <name val="Arial"/>
      <family val="2"/>
    </font>
    <font>
      <b/>
      <i/>
      <sz val="9"/>
      <color indexed="10"/>
      <name val="Arial"/>
      <family val="2"/>
    </font>
    <font>
      <sz val="12"/>
      <color indexed="9"/>
      <name val="Arial"/>
      <family val="2"/>
    </font>
    <font>
      <b/>
      <sz val="9"/>
      <color indexed="10"/>
      <name val="Wingdings"/>
      <charset val="2"/>
    </font>
    <font>
      <b/>
      <sz val="8"/>
      <name val="Arial"/>
      <family val="2"/>
    </font>
    <font>
      <sz val="6"/>
      <name val="Arial"/>
      <family val="2"/>
    </font>
    <font>
      <b/>
      <i/>
      <sz val="13.5"/>
      <color indexed="10"/>
      <name val="Arial"/>
      <family val="2"/>
    </font>
    <font>
      <b/>
      <sz val="10"/>
      <color indexed="17"/>
      <name val="Arial"/>
      <family val="2"/>
    </font>
    <font>
      <b/>
      <sz val="10"/>
      <color indexed="62"/>
      <name val="Arial"/>
      <family val="2"/>
    </font>
    <font>
      <b/>
      <sz val="10"/>
      <color indexed="53"/>
      <name val="Arial"/>
      <family val="2"/>
    </font>
    <font>
      <b/>
      <u/>
      <sz val="14"/>
      <name val="Comic Sans MS"/>
      <family val="4"/>
    </font>
    <font>
      <b/>
      <sz val="24"/>
      <color indexed="10"/>
      <name val="Arial"/>
      <family val="2"/>
    </font>
    <font>
      <b/>
      <i/>
      <sz val="24"/>
      <color indexed="10"/>
      <name val="Arial"/>
      <family val="2"/>
    </font>
    <font>
      <sz val="12"/>
      <color indexed="10"/>
      <name val="Arial"/>
      <family val="2"/>
    </font>
    <font>
      <b/>
      <sz val="12"/>
      <color indexed="17"/>
      <name val="Arial"/>
      <family val="2"/>
    </font>
    <font>
      <b/>
      <sz val="12"/>
      <color indexed="62"/>
      <name val="Arial"/>
      <family val="2"/>
    </font>
    <font>
      <b/>
      <u/>
      <sz val="12"/>
      <color indexed="10"/>
      <name val="Arial"/>
      <family val="2"/>
    </font>
    <font>
      <b/>
      <sz val="12"/>
      <color indexed="10"/>
      <name val="Arial"/>
      <family val="2"/>
    </font>
    <font>
      <b/>
      <sz val="12"/>
      <color indexed="53"/>
      <name val="Arial"/>
      <family val="2"/>
    </font>
    <font>
      <b/>
      <u/>
      <sz val="14"/>
      <color indexed="62"/>
      <name val="Arial"/>
      <family val="2"/>
    </font>
    <font>
      <b/>
      <sz val="24"/>
      <color indexed="62"/>
      <name val="Arial"/>
      <family val="2"/>
    </font>
    <font>
      <b/>
      <sz val="22"/>
      <color indexed="10"/>
      <name val="Arial"/>
      <family val="2"/>
    </font>
    <font>
      <b/>
      <u/>
      <sz val="10"/>
      <name val="Arial"/>
      <family val="2"/>
    </font>
    <font>
      <sz val="10"/>
      <color indexed="18"/>
      <name val="Arial"/>
      <family val="2"/>
    </font>
    <font>
      <b/>
      <sz val="10"/>
      <color indexed="18"/>
      <name val="Arial"/>
      <family val="2"/>
    </font>
    <font>
      <b/>
      <sz val="11"/>
      <color indexed="53"/>
      <name val="Arial"/>
      <family val="2"/>
    </font>
    <font>
      <b/>
      <sz val="8"/>
      <color indexed="10"/>
      <name val="Arial"/>
      <family val="2"/>
    </font>
    <font>
      <sz val="10"/>
      <color indexed="22"/>
      <name val="Arial"/>
      <family val="2"/>
    </font>
    <font>
      <b/>
      <sz val="11"/>
      <color indexed="17"/>
      <name val="Arial"/>
      <family val="2"/>
    </font>
    <font>
      <b/>
      <i/>
      <sz val="12"/>
      <color indexed="10"/>
      <name val="Arial"/>
      <family val="2"/>
    </font>
    <font>
      <b/>
      <u/>
      <sz val="11"/>
      <color indexed="6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8"/>
      <name val="Calibri"/>
      <family val="2"/>
    </font>
    <font>
      <sz val="10"/>
      <name val="Arial"/>
      <family val="2"/>
    </font>
    <font>
      <i/>
      <sz val="8"/>
      <color indexed="10"/>
      <name val="Arial"/>
      <family val="2"/>
    </font>
    <font>
      <u/>
      <sz val="8"/>
      <name val="Arial"/>
      <family val="2"/>
    </font>
    <font>
      <i/>
      <sz val="8"/>
      <color indexed="8"/>
      <name val="Arial"/>
      <family val="2"/>
    </font>
    <font>
      <sz val="8"/>
      <name val="Times New Roman"/>
      <family val="1"/>
    </font>
    <font>
      <i/>
      <sz val="9"/>
      <name val="Wingdings"/>
      <charset val="2"/>
    </font>
    <font>
      <i/>
      <sz val="8"/>
      <color indexed="8"/>
      <name val="Calibri"/>
      <family val="2"/>
    </font>
    <font>
      <sz val="10"/>
      <name val="Wingdings 3"/>
      <family val="1"/>
      <charset val="2"/>
    </font>
    <font>
      <b/>
      <i/>
      <sz val="10"/>
      <name val="Arial"/>
      <family val="2"/>
    </font>
    <font>
      <sz val="11"/>
      <name val="Magda"/>
      <family val="2"/>
    </font>
    <font>
      <b/>
      <sz val="9"/>
      <name val="Wingdings 3"/>
      <family val="1"/>
      <charset val="2"/>
    </font>
    <font>
      <u/>
      <sz val="10"/>
      <name val="Arial"/>
      <family val="2"/>
    </font>
    <font>
      <sz val="10"/>
      <color indexed="8"/>
      <name val="Calibri"/>
      <family val="2"/>
    </font>
    <font>
      <sz val="7"/>
      <name val="Wingdings"/>
      <charset val="2"/>
    </font>
    <font>
      <sz val="9"/>
      <color indexed="8"/>
      <name val="Arial"/>
      <family val="2"/>
    </font>
    <font>
      <sz val="8"/>
      <name val="Wingdings 3"/>
      <family val="1"/>
      <charset val="2"/>
    </font>
    <font>
      <sz val="10"/>
      <name val="Wingdings"/>
      <charset val="2"/>
    </font>
    <font>
      <sz val="10"/>
      <name val="Times New Roman"/>
      <family val="1"/>
    </font>
    <font>
      <u/>
      <sz val="8"/>
      <color theme="10"/>
      <name val="Arial"/>
      <family val="2"/>
    </font>
    <font>
      <sz val="10"/>
      <color theme="0"/>
      <name val="Arial"/>
      <family val="2"/>
    </font>
    <font>
      <u/>
      <sz val="11"/>
      <color theme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1"/>
      <color indexed="17"/>
      <name val="Arial"/>
      <family val="2"/>
    </font>
    <font>
      <i/>
      <sz val="12"/>
      <color indexed="10"/>
      <name val="Arial"/>
      <family val="2"/>
    </font>
    <font>
      <sz val="10"/>
      <color indexed="17"/>
      <name val="Arial"/>
      <family val="2"/>
    </font>
    <font>
      <u/>
      <sz val="11"/>
      <color indexed="62"/>
      <name val="Arial"/>
      <family val="2"/>
    </font>
    <font>
      <sz val="10"/>
      <color indexed="53"/>
      <name val="Arial"/>
      <family val="2"/>
    </font>
    <font>
      <sz val="11"/>
      <color indexed="53"/>
      <name val="Arial"/>
      <family val="2"/>
    </font>
    <font>
      <sz val="10"/>
      <color indexed="62"/>
      <name val="Arial"/>
      <family val="2"/>
    </font>
    <font>
      <u/>
      <sz val="12"/>
      <color indexed="10"/>
      <name val="Arial"/>
      <family val="2"/>
    </font>
    <font>
      <u/>
      <sz val="14"/>
      <name val="Comic Sans MS"/>
      <family val="4"/>
    </font>
    <font>
      <sz val="24"/>
      <color indexed="10"/>
      <name val="Arial"/>
      <family val="2"/>
    </font>
    <font>
      <i/>
      <sz val="24"/>
      <color indexed="10"/>
      <name val="Arial"/>
      <family val="2"/>
    </font>
    <font>
      <sz val="12"/>
      <color indexed="17"/>
      <name val="Arial"/>
      <family val="2"/>
    </font>
    <font>
      <sz val="12"/>
      <color indexed="62"/>
      <name val="Arial"/>
      <family val="2"/>
    </font>
    <font>
      <sz val="12"/>
      <color indexed="53"/>
      <name val="Arial"/>
      <family val="2"/>
    </font>
    <font>
      <u/>
      <sz val="14"/>
      <color indexed="62"/>
      <name val="Arial"/>
      <family val="2"/>
    </font>
    <font>
      <sz val="24"/>
      <color indexed="62"/>
      <name val="Arial"/>
      <family val="2"/>
    </font>
    <font>
      <sz val="22"/>
      <color indexed="10"/>
      <name val="Arial"/>
      <family val="2"/>
    </font>
    <font>
      <sz val="12"/>
      <color theme="0"/>
      <name val="Arial"/>
      <family val="2"/>
    </font>
    <font>
      <sz val="8"/>
      <color theme="0"/>
      <name val="Arial"/>
      <family val="2"/>
    </font>
    <font>
      <sz val="7"/>
      <color theme="0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</font>
    <font>
      <b/>
      <i/>
      <sz val="9"/>
      <color rgb="FFFF0000"/>
      <name val="Arial"/>
      <family val="2"/>
    </font>
    <font>
      <i/>
      <sz val="10"/>
      <color rgb="FFFF0000"/>
      <name val="Arial"/>
      <family val="2"/>
    </font>
    <font>
      <sz val="8"/>
      <color rgb="FF000000"/>
      <name val="Tahoma"/>
      <family val="2"/>
    </font>
    <font>
      <b/>
      <sz val="9"/>
      <color indexed="81"/>
      <name val="Tahoma"/>
      <family val="2"/>
    </font>
    <font>
      <sz val="48"/>
      <name val="Comic Sans MS"/>
      <family val="4"/>
    </font>
    <font>
      <sz val="6"/>
      <color theme="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5"/>
        <bgColor indexed="29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99"/>
        <bgColor indexed="64"/>
      </patternFill>
    </fill>
  </fills>
  <borders count="96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medium">
        <color rgb="FFE2E2E2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58" fillId="0" borderId="0"/>
    <xf numFmtId="0" fontId="58" fillId="0" borderId="0"/>
    <xf numFmtId="0" fontId="76" fillId="0" borderId="0" applyNumberFormat="0" applyFill="0" applyBorder="0" applyAlignment="0" applyProtection="0">
      <alignment vertical="top"/>
      <protection locked="0"/>
    </xf>
    <xf numFmtId="9" fontId="58" fillId="0" borderId="0" applyFill="0" applyBorder="0" applyAlignment="0" applyProtection="0"/>
    <xf numFmtId="0" fontId="58" fillId="0" borderId="0"/>
  </cellStyleXfs>
  <cellXfs count="712">
    <xf numFmtId="0" fontId="0" fillId="0" borderId="0" xfId="0"/>
    <xf numFmtId="0" fontId="0" fillId="0" borderId="0" xfId="0" applyProtection="1"/>
    <xf numFmtId="0" fontId="1" fillId="0" borderId="0" xfId="0" applyFont="1" applyProtection="1"/>
    <xf numFmtId="0" fontId="8" fillId="0" borderId="0" xfId="0" applyFont="1" applyProtection="1"/>
    <xf numFmtId="0" fontId="9" fillId="0" borderId="0" xfId="0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right"/>
    </xf>
    <xf numFmtId="0" fontId="3" fillId="0" borderId="2" xfId="0" applyFont="1" applyBorder="1" applyAlignment="1">
      <alignment horizontal="right"/>
    </xf>
    <xf numFmtId="0" fontId="1" fillId="0" borderId="1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left"/>
    </xf>
    <xf numFmtId="1" fontId="1" fillId="0" borderId="2" xfId="0" applyNumberFormat="1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right"/>
    </xf>
    <xf numFmtId="166" fontId="3" fillId="0" borderId="2" xfId="0" applyNumberFormat="1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  <protection locked="0"/>
    </xf>
    <xf numFmtId="0" fontId="0" fillId="0" borderId="0" xfId="0" applyFont="1" applyProtection="1"/>
    <xf numFmtId="0" fontId="0" fillId="2" borderId="0" xfId="0" applyFont="1" applyFill="1" applyProtection="1"/>
    <xf numFmtId="0" fontId="3" fillId="0" borderId="3" xfId="0" applyFont="1" applyBorder="1" applyAlignment="1" applyProtection="1">
      <alignment horizontal="center"/>
    </xf>
    <xf numFmtId="1" fontId="15" fillId="0" borderId="4" xfId="0" applyNumberFormat="1" applyFont="1" applyBorder="1" applyAlignment="1" applyProtection="1">
      <alignment horizontal="center"/>
      <protection locked="0"/>
    </xf>
    <xf numFmtId="1" fontId="15" fillId="0" borderId="5" xfId="0" applyNumberFormat="1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</xf>
    <xf numFmtId="0" fontId="1" fillId="0" borderId="3" xfId="0" applyFont="1" applyBorder="1" applyAlignment="1" applyProtection="1">
      <alignment horizontal="center"/>
    </xf>
    <xf numFmtId="0" fontId="0" fillId="0" borderId="10" xfId="0" applyBorder="1" applyProtection="1"/>
    <xf numFmtId="0" fontId="0" fillId="0" borderId="0" xfId="0" applyBorder="1" applyProtection="1"/>
    <xf numFmtId="0" fontId="14" fillId="0" borderId="0" xfId="0" applyFont="1" applyBorder="1" applyAlignment="1" applyProtection="1">
      <alignment horizontal="center"/>
    </xf>
    <xf numFmtId="0" fontId="31" fillId="0" borderId="0" xfId="0" applyFont="1" applyBorder="1" applyAlignment="1" applyProtection="1">
      <alignment horizontal="center"/>
    </xf>
    <xf numFmtId="0" fontId="32" fillId="0" borderId="0" xfId="0" applyFont="1" applyBorder="1" applyAlignment="1" applyProtection="1">
      <alignment horizontal="center"/>
    </xf>
    <xf numFmtId="0" fontId="20" fillId="0" borderId="0" xfId="0" applyFont="1" applyBorder="1" applyAlignment="1" applyProtection="1">
      <alignment horizontal="center"/>
    </xf>
    <xf numFmtId="0" fontId="33" fillId="0" borderId="0" xfId="0" applyFont="1" applyBorder="1" applyAlignment="1" applyProtection="1">
      <alignment horizontal="center"/>
    </xf>
    <xf numFmtId="0" fontId="0" fillId="0" borderId="11" xfId="0" applyFill="1" applyBorder="1" applyProtection="1"/>
    <xf numFmtId="0" fontId="14" fillId="0" borderId="11" xfId="0" applyFont="1" applyFill="1" applyBorder="1" applyAlignment="1" applyProtection="1">
      <alignment horizontal="center"/>
    </xf>
    <xf numFmtId="0" fontId="31" fillId="0" borderId="11" xfId="0" applyFont="1" applyFill="1" applyBorder="1" applyAlignment="1" applyProtection="1">
      <alignment horizontal="center"/>
    </xf>
    <xf numFmtId="0" fontId="32" fillId="0" borderId="11" xfId="0" applyFont="1" applyFill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center"/>
    </xf>
    <xf numFmtId="0" fontId="33" fillId="0" borderId="11" xfId="0" applyFont="1" applyFill="1" applyBorder="1" applyAlignment="1" applyProtection="1">
      <alignment horizontal="center"/>
    </xf>
    <xf numFmtId="0" fontId="0" fillId="0" borderId="11" xfId="0" applyBorder="1" applyProtection="1"/>
    <xf numFmtId="0" fontId="0" fillId="0" borderId="10" xfId="0" applyFill="1" applyBorder="1" applyProtection="1"/>
    <xf numFmtId="0" fontId="0" fillId="0" borderId="0" xfId="0" applyFill="1" applyBorder="1" applyProtection="1"/>
    <xf numFmtId="0" fontId="14" fillId="0" borderId="0" xfId="0" applyFont="1" applyFill="1" applyBorder="1" applyAlignment="1" applyProtection="1">
      <alignment horizontal="center"/>
    </xf>
    <xf numFmtId="0" fontId="31" fillId="0" borderId="0" xfId="0" applyFont="1" applyFill="1" applyBorder="1" applyAlignment="1" applyProtection="1">
      <alignment horizontal="center"/>
    </xf>
    <xf numFmtId="0" fontId="32" fillId="0" borderId="0" xfId="0" applyFont="1" applyFill="1" applyBorder="1" applyAlignment="1" applyProtection="1">
      <alignment horizontal="center"/>
    </xf>
    <xf numFmtId="0" fontId="20" fillId="0" borderId="0" xfId="0" applyFont="1" applyFill="1" applyBorder="1" applyAlignment="1" applyProtection="1">
      <alignment horizontal="center"/>
    </xf>
    <xf numFmtId="0" fontId="33" fillId="0" borderId="0" xfId="0" applyFont="1" applyFill="1" applyBorder="1" applyAlignment="1" applyProtection="1">
      <alignment horizontal="center"/>
    </xf>
    <xf numFmtId="0" fontId="35" fillId="0" borderId="10" xfId="0" applyNumberFormat="1" applyFont="1" applyFill="1" applyBorder="1" applyAlignment="1" applyProtection="1">
      <alignment horizontal="left"/>
    </xf>
    <xf numFmtId="2" fontId="35" fillId="0" borderId="0" xfId="0" applyNumberFormat="1" applyFont="1" applyFill="1" applyBorder="1" applyAlignment="1" applyProtection="1">
      <alignment horizontal="center"/>
    </xf>
    <xf numFmtId="2" fontId="37" fillId="0" borderId="0" xfId="0" applyNumberFormat="1" applyFont="1" applyFill="1" applyBorder="1" applyAlignment="1" applyProtection="1">
      <alignment horizontal="center"/>
    </xf>
    <xf numFmtId="2" fontId="38" fillId="0" borderId="0" xfId="0" applyNumberFormat="1" applyFont="1" applyFill="1" applyBorder="1" applyAlignment="1" applyProtection="1">
      <alignment horizontal="center"/>
    </xf>
    <xf numFmtId="2" fontId="39" fillId="0" borderId="0" xfId="0" applyNumberFormat="1" applyFont="1" applyFill="1" applyBorder="1" applyAlignment="1" applyProtection="1">
      <alignment horizontal="center"/>
    </xf>
    <xf numFmtId="4" fontId="40" fillId="0" borderId="0" xfId="0" applyNumberFormat="1" applyFont="1" applyFill="1" applyBorder="1" applyAlignment="1" applyProtection="1">
      <alignment horizontal="left"/>
    </xf>
    <xf numFmtId="0" fontId="41" fillId="0" borderId="0" xfId="0" applyNumberFormat="1" applyFont="1" applyFill="1" applyBorder="1" applyAlignment="1" applyProtection="1">
      <alignment horizontal="center"/>
    </xf>
    <xf numFmtId="4" fontId="42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left"/>
    </xf>
    <xf numFmtId="2" fontId="8" fillId="0" borderId="0" xfId="0" applyNumberFormat="1" applyFont="1" applyFill="1" applyBorder="1" applyAlignment="1" applyProtection="1">
      <alignment horizontal="left"/>
    </xf>
    <xf numFmtId="0" fontId="43" fillId="0" borderId="10" xfId="0" applyNumberFormat="1" applyFont="1" applyFill="1" applyBorder="1" applyAlignment="1" applyProtection="1"/>
    <xf numFmtId="0" fontId="0" fillId="0" borderId="0" xfId="0" applyBorder="1" applyAlignment="1" applyProtection="1"/>
    <xf numFmtId="0" fontId="0" fillId="0" borderId="0" xfId="0" applyNumberFormat="1" applyFont="1" applyFill="1" applyBorder="1" applyAlignment="1" applyProtection="1"/>
    <xf numFmtId="2" fontId="0" fillId="0" borderId="0" xfId="0" applyNumberFormat="1" applyFont="1" applyFill="1" applyBorder="1" applyAlignment="1" applyProtection="1"/>
    <xf numFmtId="0" fontId="17" fillId="2" borderId="0" xfId="0" applyFont="1" applyFill="1" applyBorder="1" applyAlignment="1" applyProtection="1">
      <alignment horizontal="center" wrapText="1"/>
    </xf>
    <xf numFmtId="0" fontId="0" fillId="0" borderId="0" xfId="0" applyFont="1" applyFill="1" applyBorder="1" applyProtection="1"/>
    <xf numFmtId="0" fontId="46" fillId="0" borderId="10" xfId="0" applyFont="1" applyFill="1" applyBorder="1" applyProtection="1"/>
    <xf numFmtId="0" fontId="0" fillId="0" borderId="0" xfId="0" applyAlignment="1"/>
    <xf numFmtId="2" fontId="31" fillId="0" borderId="12" xfId="0" applyNumberFormat="1" applyFont="1" applyFill="1" applyBorder="1" applyAlignment="1" applyProtection="1"/>
    <xf numFmtId="0" fontId="31" fillId="0" borderId="13" xfId="0" applyNumberFormat="1" applyFont="1" applyFill="1" applyBorder="1" applyAlignment="1" applyProtection="1">
      <alignment horizontal="center"/>
    </xf>
    <xf numFmtId="1" fontId="31" fillId="0" borderId="13" xfId="0" applyNumberFormat="1" applyFont="1" applyFill="1" applyBorder="1" applyAlignment="1" applyProtection="1">
      <alignment horizontal="center"/>
    </xf>
    <xf numFmtId="0" fontId="31" fillId="2" borderId="13" xfId="0" applyNumberFormat="1" applyFont="1" applyFill="1" applyBorder="1" applyAlignment="1" applyProtection="1">
      <alignment horizontal="center"/>
    </xf>
    <xf numFmtId="2" fontId="31" fillId="2" borderId="12" xfId="0" applyNumberFormat="1" applyFont="1" applyFill="1" applyBorder="1" applyAlignment="1" applyProtection="1">
      <alignment horizontal="left"/>
    </xf>
    <xf numFmtId="0" fontId="15" fillId="0" borderId="0" xfId="0" applyFont="1" applyFill="1" applyBorder="1" applyProtection="1"/>
    <xf numFmtId="0" fontId="15" fillId="0" borderId="0" xfId="0" applyNumberFormat="1" applyFont="1" applyFill="1" applyBorder="1" applyAlignment="1" applyProtection="1"/>
    <xf numFmtId="2" fontId="20" fillId="0" borderId="0" xfId="0" applyNumberFormat="1" applyFont="1" applyFill="1" applyBorder="1" applyProtection="1"/>
    <xf numFmtId="0" fontId="47" fillId="0" borderId="0" xfId="0" applyFont="1" applyFill="1" applyBorder="1" applyProtection="1"/>
    <xf numFmtId="0" fontId="31" fillId="0" borderId="13" xfId="0" applyFont="1" applyFill="1" applyBorder="1" applyProtection="1"/>
    <xf numFmtId="3" fontId="31" fillId="0" borderId="13" xfId="0" applyNumberFormat="1" applyFont="1" applyFill="1" applyBorder="1" applyAlignment="1" applyProtection="1">
      <alignment horizontal="center"/>
    </xf>
    <xf numFmtId="4" fontId="31" fillId="0" borderId="13" xfId="0" applyNumberFormat="1" applyFont="1" applyFill="1" applyBorder="1" applyAlignment="1" applyProtection="1">
      <alignment horizontal="center"/>
    </xf>
    <xf numFmtId="2" fontId="32" fillId="0" borderId="0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/>
    <xf numFmtId="2" fontId="20" fillId="0" borderId="13" xfId="0" applyNumberFormat="1" applyFont="1" applyFill="1" applyBorder="1" applyAlignment="1" applyProtection="1">
      <alignment horizontal="center" wrapText="1"/>
    </xf>
    <xf numFmtId="2" fontId="48" fillId="0" borderId="13" xfId="0" applyNumberFormat="1" applyFont="1" applyFill="1" applyBorder="1" applyAlignment="1" applyProtection="1">
      <alignment horizontal="center" wrapText="1"/>
    </xf>
    <xf numFmtId="2" fontId="33" fillId="0" borderId="12" xfId="0" applyNumberFormat="1" applyFont="1" applyFill="1" applyBorder="1" applyAlignment="1" applyProtection="1">
      <alignment horizontal="center" wrapText="1"/>
    </xf>
    <xf numFmtId="2" fontId="49" fillId="2" borderId="13" xfId="0" applyNumberFormat="1" applyFont="1" applyFill="1" applyBorder="1" applyAlignment="1" applyProtection="1">
      <alignment horizontal="center"/>
    </xf>
    <xf numFmtId="0" fontId="50" fillId="0" borderId="15" xfId="0" applyFont="1" applyFill="1" applyBorder="1" applyAlignment="1" applyProtection="1">
      <alignment horizontal="center" vertical="center" wrapText="1"/>
    </xf>
    <xf numFmtId="0" fontId="50" fillId="0" borderId="13" xfId="0" applyFont="1" applyFill="1" applyBorder="1" applyAlignment="1" applyProtection="1">
      <alignment horizontal="center" vertical="center" wrapText="1"/>
    </xf>
    <xf numFmtId="2" fontId="31" fillId="0" borderId="13" xfId="0" applyNumberFormat="1" applyFont="1" applyFill="1" applyBorder="1" applyAlignment="1" applyProtection="1">
      <alignment horizontal="center"/>
    </xf>
    <xf numFmtId="2" fontId="32" fillId="0" borderId="13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2" fontId="33" fillId="0" borderId="13" xfId="0" applyNumberFormat="1" applyFont="1" applyFill="1" applyBorder="1" applyAlignment="1" applyProtection="1">
      <alignment horizontal="center" wrapText="1"/>
    </xf>
    <xf numFmtId="2" fontId="31" fillId="0" borderId="12" xfId="0" applyNumberFormat="1" applyFont="1" applyFill="1" applyBorder="1" applyAlignment="1" applyProtection="1">
      <alignment horizontal="center"/>
    </xf>
    <xf numFmtId="1" fontId="51" fillId="0" borderId="0" xfId="0" applyNumberFormat="1" applyFont="1" applyFill="1" applyBorder="1" applyAlignment="1" applyProtection="1"/>
    <xf numFmtId="1" fontId="15" fillId="0" borderId="13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>
      <alignment horizontal="center"/>
    </xf>
    <xf numFmtId="2" fontId="0" fillId="0" borderId="15" xfId="0" applyNumberFormat="1" applyFont="1" applyFill="1" applyBorder="1" applyAlignment="1" applyProtection="1">
      <alignment horizontal="center"/>
    </xf>
    <xf numFmtId="2" fontId="48" fillId="0" borderId="13" xfId="0" applyNumberFormat="1" applyFont="1" applyFill="1" applyBorder="1" applyAlignment="1" applyProtection="1">
      <alignment horizontal="center"/>
    </xf>
    <xf numFmtId="2" fontId="33" fillId="0" borderId="13" xfId="0" applyNumberFormat="1" applyFont="1" applyFill="1" applyBorder="1" applyAlignment="1" applyProtection="1">
      <alignment horizontal="center"/>
    </xf>
    <xf numFmtId="2" fontId="0" fillId="0" borderId="0" xfId="0" applyNumberFormat="1" applyFont="1" applyFill="1" applyBorder="1" applyAlignment="1" applyProtection="1">
      <alignment horizontal="center"/>
    </xf>
    <xf numFmtId="0" fontId="20" fillId="0" borderId="13" xfId="0" applyFont="1" applyFill="1" applyBorder="1" applyAlignment="1" applyProtection="1">
      <alignment horizontal="center"/>
    </xf>
    <xf numFmtId="1" fontId="31" fillId="2" borderId="13" xfId="0" applyNumberFormat="1" applyFont="1" applyFill="1" applyBorder="1" applyAlignment="1" applyProtection="1">
      <alignment horizontal="center"/>
    </xf>
    <xf numFmtId="0" fontId="0" fillId="0" borderId="10" xfId="0" applyNumberFormat="1" applyFont="1" applyFill="1" applyBorder="1" applyAlignment="1" applyProtection="1"/>
    <xf numFmtId="2" fontId="0" fillId="0" borderId="10" xfId="0" applyNumberFormat="1" applyFont="1" applyFill="1" applyBorder="1" applyAlignment="1" applyProtection="1"/>
    <xf numFmtId="2" fontId="51" fillId="3" borderId="13" xfId="0" applyNumberFormat="1" applyFont="1" applyFill="1" applyBorder="1" applyAlignment="1" applyProtection="1">
      <alignment horizontal="center"/>
    </xf>
    <xf numFmtId="0" fontId="20" fillId="4" borderId="13" xfId="0" applyNumberFormat="1" applyFont="1" applyFill="1" applyBorder="1" applyAlignment="1" applyProtection="1">
      <alignment horizontal="center"/>
    </xf>
    <xf numFmtId="2" fontId="20" fillId="4" borderId="13" xfId="0" applyNumberFormat="1" applyFont="1" applyFill="1" applyBorder="1" applyAlignment="1" applyProtection="1">
      <alignment horizontal="center"/>
    </xf>
    <xf numFmtId="2" fontId="48" fillId="4" borderId="13" xfId="0" applyNumberFormat="1" applyFont="1" applyFill="1" applyBorder="1" applyAlignment="1" applyProtection="1">
      <alignment horizontal="center"/>
    </xf>
    <xf numFmtId="2" fontId="33" fillId="4" borderId="13" xfId="0" applyNumberFormat="1" applyFont="1" applyFill="1" applyBorder="1" applyAlignment="1" applyProtection="1">
      <alignment horizontal="center"/>
    </xf>
    <xf numFmtId="2" fontId="31" fillId="4" borderId="13" xfId="0" applyNumberFormat="1" applyFont="1" applyFill="1" applyBorder="1" applyAlignment="1" applyProtection="1">
      <alignment horizontal="center"/>
    </xf>
    <xf numFmtId="2" fontId="32" fillId="4" borderId="13" xfId="0" applyNumberFormat="1" applyFont="1" applyFill="1" applyBorder="1" applyAlignment="1" applyProtection="1">
      <alignment horizontal="center"/>
    </xf>
    <xf numFmtId="2" fontId="0" fillId="3" borderId="13" xfId="0" applyNumberFormat="1" applyFont="1" applyFill="1" applyBorder="1" applyAlignment="1" applyProtection="1">
      <alignment horizontal="center"/>
    </xf>
    <xf numFmtId="0" fontId="17" fillId="0" borderId="17" xfId="0" applyFont="1" applyBorder="1" applyAlignment="1" applyProtection="1">
      <alignment horizontal="left"/>
    </xf>
    <xf numFmtId="0" fontId="15" fillId="4" borderId="13" xfId="0" applyNumberFormat="1" applyFont="1" applyFill="1" applyBorder="1" applyAlignment="1" applyProtection="1">
      <alignment horizontal="center"/>
    </xf>
    <xf numFmtId="2" fontId="0" fillId="4" borderId="15" xfId="0" applyNumberFormat="1" applyFont="1" applyFill="1" applyBorder="1" applyAlignment="1" applyProtection="1">
      <alignment horizontal="center"/>
    </xf>
    <xf numFmtId="0" fontId="15" fillId="4" borderId="13" xfId="0" applyNumberFormat="1" applyFont="1" applyFill="1" applyBorder="1" applyAlignment="1" applyProtection="1"/>
    <xf numFmtId="2" fontId="0" fillId="2" borderId="15" xfId="0" applyNumberFormat="1" applyFont="1" applyFill="1" applyBorder="1" applyAlignment="1" applyProtection="1">
      <alignment horizontal="center"/>
    </xf>
    <xf numFmtId="0" fontId="15" fillId="2" borderId="13" xfId="0" applyNumberFormat="1" applyFont="1" applyFill="1" applyBorder="1" applyAlignment="1" applyProtection="1"/>
    <xf numFmtId="2" fontId="0" fillId="2" borderId="0" xfId="0" applyNumberFormat="1" applyFont="1" applyFill="1" applyBorder="1" applyAlignment="1" applyProtection="1">
      <alignment horizontal="center"/>
    </xf>
    <xf numFmtId="0" fontId="0" fillId="2" borderId="0" xfId="0" applyNumberFormat="1" applyFont="1" applyFill="1" applyBorder="1" applyAlignment="1" applyProtection="1"/>
    <xf numFmtId="1" fontId="0" fillId="0" borderId="15" xfId="0" applyNumberFormat="1" applyFont="1" applyFill="1" applyBorder="1" applyAlignment="1" applyProtection="1">
      <alignment horizontal="center"/>
    </xf>
    <xf numFmtId="2" fontId="31" fillId="0" borderId="0" xfId="0" applyNumberFormat="1" applyFont="1" applyFill="1" applyBorder="1" applyAlignment="1" applyProtection="1">
      <alignment horizontal="center"/>
    </xf>
    <xf numFmtId="2" fontId="20" fillId="0" borderId="0" xfId="0" applyNumberFormat="1" applyFont="1" applyFill="1" applyBorder="1" applyAlignment="1" applyProtection="1">
      <alignment horizontal="center"/>
    </xf>
    <xf numFmtId="2" fontId="33" fillId="0" borderId="0" xfId="0" applyNumberFormat="1" applyFont="1" applyFill="1" applyBorder="1" applyAlignment="1" applyProtection="1">
      <alignment horizontal="center"/>
    </xf>
    <xf numFmtId="0" fontId="15" fillId="2" borderId="13" xfId="0" applyNumberFormat="1" applyFont="1" applyFill="1" applyBorder="1" applyAlignment="1" applyProtection="1">
      <alignment horizontal="center"/>
    </xf>
    <xf numFmtId="2" fontId="0" fillId="0" borderId="13" xfId="0" applyNumberFormat="1" applyFont="1" applyFill="1" applyBorder="1" applyAlignment="1" applyProtection="1">
      <alignment horizontal="center"/>
    </xf>
    <xf numFmtId="0" fontId="15" fillId="3" borderId="13" xfId="0" applyNumberFormat="1" applyFont="1" applyFill="1" applyBorder="1" applyAlignment="1" applyProtection="1">
      <alignment horizontal="center"/>
    </xf>
    <xf numFmtId="2" fontId="0" fillId="4" borderId="13" xfId="0" applyNumberFormat="1" applyFont="1" applyFill="1" applyBorder="1" applyAlignment="1" applyProtection="1">
      <alignment horizontal="center"/>
    </xf>
    <xf numFmtId="2" fontId="0" fillId="2" borderId="13" xfId="0" applyNumberFormat="1" applyFont="1" applyFill="1" applyBorder="1" applyAlignment="1" applyProtection="1">
      <alignment horizontal="center"/>
    </xf>
    <xf numFmtId="1" fontId="0" fillId="0" borderId="13" xfId="0" applyNumberFormat="1" applyFont="1" applyFill="1" applyBorder="1" applyAlignment="1" applyProtection="1">
      <alignment horizontal="center"/>
    </xf>
    <xf numFmtId="0" fontId="15" fillId="2" borderId="14" xfId="0" applyNumberFormat="1" applyFont="1" applyFill="1" applyBorder="1" applyAlignment="1" applyProtection="1">
      <alignment horizontal="center"/>
    </xf>
    <xf numFmtId="2" fontId="0" fillId="0" borderId="14" xfId="0" applyNumberFormat="1" applyFont="1" applyFill="1" applyBorder="1" applyAlignment="1" applyProtection="1">
      <alignment horizontal="center"/>
    </xf>
    <xf numFmtId="0" fontId="50" fillId="0" borderId="14" xfId="0" applyFont="1" applyFill="1" applyBorder="1" applyAlignment="1" applyProtection="1">
      <alignment horizontal="center" vertical="center" wrapText="1"/>
    </xf>
    <xf numFmtId="2" fontId="31" fillId="0" borderId="10" xfId="0" applyNumberFormat="1" applyFont="1" applyFill="1" applyBorder="1" applyAlignment="1" applyProtection="1">
      <alignment horizontal="center"/>
    </xf>
    <xf numFmtId="0" fontId="31" fillId="0" borderId="0" xfId="0" applyNumberFormat="1" applyFont="1" applyFill="1" applyBorder="1" applyAlignment="1" applyProtection="1">
      <alignment horizontal="center"/>
    </xf>
    <xf numFmtId="2" fontId="15" fillId="0" borderId="13" xfId="0" applyNumberFormat="1" applyFont="1" applyFill="1" applyBorder="1" applyAlignment="1" applyProtection="1">
      <alignment horizontal="center" wrapText="1"/>
    </xf>
    <xf numFmtId="0" fontId="23" fillId="0" borderId="15" xfId="0" applyFont="1" applyFill="1" applyBorder="1" applyAlignment="1" applyProtection="1">
      <alignment horizontal="center" vertical="center" wrapText="1"/>
    </xf>
    <xf numFmtId="169" fontId="0" fillId="0" borderId="13" xfId="0" applyNumberFormat="1" applyFont="1" applyFill="1" applyBorder="1" applyAlignment="1" applyProtection="1">
      <alignment horizontal="center"/>
    </xf>
    <xf numFmtId="2" fontId="20" fillId="0" borderId="13" xfId="0" applyNumberFormat="1" applyFont="1" applyFill="1" applyBorder="1" applyAlignment="1" applyProtection="1"/>
    <xf numFmtId="168" fontId="0" fillId="0" borderId="13" xfId="0" applyNumberFormat="1" applyFont="1" applyFill="1" applyBorder="1" applyAlignment="1" applyProtection="1">
      <alignment horizontal="center"/>
    </xf>
    <xf numFmtId="2" fontId="0" fillId="0" borderId="0" xfId="0" applyNumberFormat="1" applyFill="1" applyBorder="1" applyProtection="1"/>
    <xf numFmtId="2" fontId="31" fillId="0" borderId="17" xfId="0" applyNumberFormat="1" applyFont="1" applyFill="1" applyBorder="1" applyAlignment="1" applyProtection="1">
      <alignment horizontal="center"/>
    </xf>
    <xf numFmtId="2" fontId="32" fillId="0" borderId="0" xfId="0" applyNumberFormat="1" applyFont="1" applyFill="1" applyBorder="1" applyProtection="1"/>
    <xf numFmtId="4" fontId="14" fillId="0" borderId="0" xfId="0" applyNumberFormat="1" applyFont="1" applyFill="1" applyBorder="1" applyAlignment="1" applyProtection="1">
      <alignment horizontal="center"/>
    </xf>
    <xf numFmtId="0" fontId="52" fillId="0" borderId="0" xfId="0" applyNumberFormat="1" applyFont="1" applyFill="1" applyBorder="1" applyAlignment="1" applyProtection="1">
      <alignment horizontal="center"/>
    </xf>
    <xf numFmtId="1" fontId="52" fillId="0" borderId="0" xfId="0" applyNumberFormat="1" applyFont="1" applyFill="1" applyBorder="1" applyAlignment="1" applyProtection="1">
      <alignment horizontal="center"/>
    </xf>
    <xf numFmtId="0" fontId="53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/>
    </xf>
    <xf numFmtId="2" fontId="8" fillId="0" borderId="0" xfId="0" applyNumberFormat="1" applyFont="1" applyFill="1" applyBorder="1" applyAlignment="1" applyProtection="1">
      <alignment horizontal="center"/>
    </xf>
    <xf numFmtId="4" fontId="37" fillId="0" borderId="0" xfId="0" applyNumberFormat="1" applyFont="1" applyFill="1" applyBorder="1" applyAlignment="1" applyProtection="1">
      <alignment horizontal="center"/>
    </xf>
    <xf numFmtId="1" fontId="31" fillId="0" borderId="0" xfId="0" applyNumberFormat="1" applyFont="1" applyFill="1" applyBorder="1" applyAlignment="1" applyProtection="1">
      <alignment horizontal="center"/>
    </xf>
    <xf numFmtId="0" fontId="54" fillId="0" borderId="0" xfId="0" applyNumberFormat="1" applyFont="1" applyFill="1" applyBorder="1" applyAlignment="1" applyProtection="1">
      <alignment horizontal="center"/>
    </xf>
    <xf numFmtId="2" fontId="55" fillId="0" borderId="0" xfId="0" applyNumberFormat="1" applyFont="1" applyFill="1" applyBorder="1" applyAlignment="1" applyProtection="1">
      <alignment horizontal="center"/>
    </xf>
    <xf numFmtId="0" fontId="55" fillId="0" borderId="0" xfId="0" applyNumberFormat="1" applyFont="1" applyFill="1" applyBorder="1" applyAlignment="1" applyProtection="1">
      <alignment horizontal="center"/>
    </xf>
    <xf numFmtId="10" fontId="56" fillId="0" borderId="0" xfId="4" applyNumberFormat="1" applyFont="1" applyFill="1" applyBorder="1" applyAlignment="1" applyProtection="1">
      <alignment horizontal="center"/>
    </xf>
    <xf numFmtId="10" fontId="55" fillId="0" borderId="0" xfId="4" applyNumberFormat="1" applyFont="1" applyFill="1" applyBorder="1" applyAlignment="1" applyProtection="1">
      <alignment horizontal="center"/>
    </xf>
    <xf numFmtId="2" fontId="0" fillId="0" borderId="0" xfId="0" applyNumberFormat="1" applyFill="1" applyBorder="1" applyAlignment="1" applyProtection="1">
      <alignment horizontal="center"/>
    </xf>
    <xf numFmtId="9" fontId="0" fillId="0" borderId="0" xfId="4" applyFont="1" applyFill="1" applyBorder="1" applyAlignment="1" applyProtection="1">
      <alignment horizontal="center"/>
    </xf>
    <xf numFmtId="2" fontId="49" fillId="0" borderId="0" xfId="0" applyNumberFormat="1" applyFont="1" applyFill="1" applyBorder="1" applyAlignment="1" applyProtection="1">
      <alignment horizontal="center"/>
    </xf>
    <xf numFmtId="0" fontId="14" fillId="0" borderId="13" xfId="0" applyNumberFormat="1" applyFont="1" applyFill="1" applyBorder="1" applyAlignment="1" applyProtection="1">
      <alignment horizontal="center"/>
    </xf>
    <xf numFmtId="0" fontId="16" fillId="0" borderId="0" xfId="0" applyNumberFormat="1" applyFont="1" applyFill="1" applyBorder="1" applyAlignment="1" applyProtection="1">
      <alignment horizontal="center"/>
    </xf>
    <xf numFmtId="1" fontId="51" fillId="0" borderId="0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>
      <alignment horizontal="left"/>
    </xf>
    <xf numFmtId="4" fontId="20" fillId="0" borderId="13" xfId="0" applyNumberFormat="1" applyFont="1" applyFill="1" applyBorder="1" applyAlignment="1" applyProtection="1">
      <alignment horizontal="center"/>
    </xf>
    <xf numFmtId="0" fontId="0" fillId="0" borderId="13" xfId="0" applyNumberFormat="1" applyFont="1" applyFill="1" applyBorder="1" applyAlignment="1" applyProtection="1">
      <alignment horizontal="center"/>
    </xf>
    <xf numFmtId="2" fontId="15" fillId="0" borderId="0" xfId="0" applyNumberFormat="1" applyFont="1" applyFill="1" applyBorder="1" applyAlignment="1" applyProtection="1">
      <alignment horizontal="center"/>
    </xf>
    <xf numFmtId="0" fontId="15" fillId="0" borderId="0" xfId="0" applyNumberFormat="1" applyFont="1" applyFill="1" applyBorder="1" applyAlignment="1" applyProtection="1">
      <alignment horizontal="center"/>
    </xf>
    <xf numFmtId="0" fontId="14" fillId="4" borderId="13" xfId="0" applyNumberFormat="1" applyFont="1" applyFill="1" applyBorder="1" applyAlignment="1" applyProtection="1">
      <alignment horizontal="center"/>
    </xf>
    <xf numFmtId="0" fontId="0" fillId="4" borderId="0" xfId="0" applyNumberFormat="1" applyFont="1" applyFill="1" applyBorder="1" applyAlignment="1" applyProtection="1">
      <alignment horizontal="center"/>
    </xf>
    <xf numFmtId="4" fontId="20" fillId="4" borderId="13" xfId="0" applyNumberFormat="1" applyFont="1" applyFill="1" applyBorder="1" applyAlignment="1" applyProtection="1">
      <alignment horizontal="center"/>
    </xf>
    <xf numFmtId="0" fontId="0" fillId="4" borderId="13" xfId="0" applyNumberFormat="1" applyFont="1" applyFill="1" applyBorder="1" applyAlignment="1" applyProtection="1">
      <alignment horizontal="center"/>
    </xf>
    <xf numFmtId="9" fontId="0" fillId="0" borderId="0" xfId="0" applyNumberFormat="1" applyFont="1" applyFill="1" applyBorder="1" applyAlignment="1" applyProtection="1">
      <alignment horizontal="center"/>
    </xf>
    <xf numFmtId="168" fontId="20" fillId="4" borderId="13" xfId="0" applyNumberFormat="1" applyFont="1" applyFill="1" applyBorder="1" applyAlignment="1" applyProtection="1">
      <alignment horizontal="center"/>
    </xf>
    <xf numFmtId="0" fontId="0" fillId="2" borderId="0" xfId="0" applyNumberFormat="1" applyFont="1" applyFill="1" applyBorder="1" applyAlignment="1" applyProtection="1">
      <alignment horizontal="center"/>
    </xf>
    <xf numFmtId="0" fontId="0" fillId="2" borderId="13" xfId="0" applyNumberFormat="1" applyFont="1" applyFill="1" applyBorder="1" applyAlignment="1" applyProtection="1">
      <alignment horizontal="center"/>
    </xf>
    <xf numFmtId="0" fontId="20" fillId="0" borderId="13" xfId="0" applyNumberFormat="1" applyFont="1" applyFill="1" applyBorder="1" applyAlignment="1" applyProtection="1">
      <alignment horizontal="center"/>
    </xf>
    <xf numFmtId="0" fontId="48" fillId="0" borderId="13" xfId="0" applyNumberFormat="1" applyFont="1" applyFill="1" applyBorder="1" applyAlignment="1" applyProtection="1">
      <alignment horizontal="center"/>
    </xf>
    <xf numFmtId="0" fontId="33" fillId="0" borderId="0" xfId="0" applyNumberFormat="1" applyFont="1" applyFill="1" applyBorder="1" applyAlignment="1" applyProtection="1">
      <alignment horizontal="center"/>
    </xf>
    <xf numFmtId="0" fontId="40" fillId="0" borderId="0" xfId="0" applyNumberFormat="1" applyFont="1" applyFill="1" applyBorder="1" applyAlignment="1" applyProtection="1">
      <alignment horizontal="center"/>
    </xf>
    <xf numFmtId="168" fontId="48" fillId="4" borderId="13" xfId="0" applyNumberFormat="1" applyFont="1" applyFill="1" applyBorder="1" applyAlignment="1" applyProtection="1">
      <alignment horizontal="center"/>
    </xf>
    <xf numFmtId="4" fontId="15" fillId="4" borderId="13" xfId="0" applyNumberFormat="1" applyFont="1" applyFill="1" applyBorder="1" applyAlignment="1" applyProtection="1">
      <alignment horizontal="left"/>
    </xf>
    <xf numFmtId="168" fontId="20" fillId="0" borderId="13" xfId="0" applyNumberFormat="1" applyFont="1" applyFill="1" applyBorder="1" applyAlignment="1" applyProtection="1">
      <alignment horizontal="center"/>
    </xf>
    <xf numFmtId="168" fontId="48" fillId="0" borderId="13" xfId="0" applyNumberFormat="1" applyFont="1" applyFill="1" applyBorder="1" applyAlignment="1" applyProtection="1">
      <alignment horizontal="center"/>
    </xf>
    <xf numFmtId="4" fontId="15" fillId="0" borderId="13" xfId="0" applyNumberFormat="1" applyFont="1" applyFill="1" applyBorder="1" applyAlignment="1" applyProtection="1">
      <alignment horizontal="left"/>
    </xf>
    <xf numFmtId="0" fontId="0" fillId="0" borderId="0" xfId="0" applyFont="1"/>
    <xf numFmtId="0" fontId="1" fillId="0" borderId="13" xfId="0" applyFont="1" applyBorder="1" applyAlignment="1">
      <alignment horizontal="left"/>
    </xf>
    <xf numFmtId="0" fontId="1" fillId="0" borderId="13" xfId="0" applyFont="1" applyBorder="1" applyAlignment="1">
      <alignment horizontal="center"/>
    </xf>
    <xf numFmtId="0" fontId="1" fillId="0" borderId="0" xfId="0" applyFont="1"/>
    <xf numFmtId="0" fontId="1" fillId="0" borderId="13" xfId="0" applyFont="1" applyBorder="1" applyAlignment="1" applyProtection="1">
      <alignment horizontal="left"/>
      <protection locked="0"/>
    </xf>
    <xf numFmtId="0" fontId="1" fillId="0" borderId="13" xfId="1" applyFont="1" applyBorder="1" applyAlignment="1" applyProtection="1">
      <alignment horizontal="left"/>
      <protection locked="0"/>
    </xf>
    <xf numFmtId="0" fontId="1" fillId="0" borderId="13" xfId="0" applyFont="1" applyFill="1" applyBorder="1" applyAlignment="1" applyProtection="1">
      <alignment horizontal="left"/>
      <protection locked="0"/>
    </xf>
    <xf numFmtId="0" fontId="1" fillId="2" borderId="13" xfId="0" applyFont="1" applyFill="1" applyBorder="1" applyAlignment="1" applyProtection="1">
      <alignment horizontal="left"/>
      <protection locked="0"/>
    </xf>
    <xf numFmtId="0" fontId="1" fillId="0" borderId="13" xfId="0" applyFont="1" applyBorder="1" applyAlignment="1">
      <alignment horizontal="center" wrapText="1"/>
    </xf>
    <xf numFmtId="0" fontId="1" fillId="2" borderId="13" xfId="1" applyFont="1" applyFill="1" applyBorder="1" applyAlignment="1" applyProtection="1">
      <alignment horizontal="left"/>
      <protection locked="0"/>
    </xf>
    <xf numFmtId="0" fontId="1" fillId="0" borderId="13" xfId="1" applyFont="1" applyFill="1" applyBorder="1" applyAlignment="1" applyProtection="1">
      <alignment horizontal="left"/>
      <protection locked="0"/>
    </xf>
    <xf numFmtId="0" fontId="1" fillId="0" borderId="13" xfId="0" applyFont="1" applyBorder="1" applyAlignment="1" applyProtection="1">
      <protection locked="0"/>
    </xf>
    <xf numFmtId="0" fontId="1" fillId="0" borderId="13" xfId="2" applyFont="1" applyBorder="1" applyAlignment="1" applyProtection="1">
      <alignment horizontal="left"/>
      <protection locked="0"/>
    </xf>
    <xf numFmtId="0" fontId="3" fillId="0" borderId="20" xfId="0" applyFont="1" applyBorder="1" applyAlignment="1" applyProtection="1">
      <alignment horizontal="center"/>
    </xf>
    <xf numFmtId="1" fontId="1" fillId="0" borderId="21" xfId="0" applyNumberFormat="1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vertical="center"/>
    </xf>
    <xf numFmtId="0" fontId="60" fillId="0" borderId="0" xfId="0" applyFont="1" applyBorder="1" applyAlignment="1" applyProtection="1">
      <alignment horizontal="right"/>
    </xf>
    <xf numFmtId="0" fontId="1" fillId="0" borderId="3" xfId="0" applyFont="1" applyBorder="1" applyAlignment="1">
      <alignment horizontal="left"/>
    </xf>
    <xf numFmtId="1" fontId="10" fillId="0" borderId="22" xfId="0" applyNumberFormat="1" applyFont="1" applyBorder="1" applyAlignment="1" applyProtection="1">
      <alignment horizontal="center" vertical="center"/>
    </xf>
    <xf numFmtId="0" fontId="1" fillId="0" borderId="47" xfId="0" applyFont="1" applyBorder="1" applyAlignment="1">
      <alignment horizontal="center"/>
    </xf>
    <xf numFmtId="0" fontId="1" fillId="0" borderId="13" xfId="0" applyFont="1" applyBorder="1"/>
    <xf numFmtId="0" fontId="0" fillId="0" borderId="0" xfId="0" applyFont="1" applyBorder="1" applyProtection="1"/>
    <xf numFmtId="0" fontId="29" fillId="0" borderId="0" xfId="0" applyFont="1" applyBorder="1" applyProtection="1"/>
    <xf numFmtId="0" fontId="77" fillId="0" borderId="0" xfId="0" applyNumberFormat="1" applyFont="1" applyProtection="1">
      <protection locked="0"/>
    </xf>
    <xf numFmtId="0" fontId="77" fillId="0" borderId="0" xfId="0" applyFont="1" applyProtection="1">
      <protection locked="0"/>
    </xf>
    <xf numFmtId="2" fontId="15" fillId="0" borderId="13" xfId="0" applyNumberFormat="1" applyFont="1" applyFill="1" applyBorder="1" applyAlignment="1" applyProtection="1">
      <alignment horizontal="center"/>
    </xf>
    <xf numFmtId="2" fontId="20" fillId="0" borderId="13" xfId="0" applyNumberFormat="1" applyFont="1" applyFill="1" applyBorder="1" applyAlignment="1" applyProtection="1">
      <alignment horizontal="center"/>
    </xf>
    <xf numFmtId="2" fontId="15" fillId="0" borderId="10" xfId="0" applyNumberFormat="1" applyFont="1" applyFill="1" applyBorder="1" applyAlignment="1" applyProtection="1">
      <alignment horizontal="center"/>
    </xf>
    <xf numFmtId="2" fontId="53" fillId="0" borderId="0" xfId="0" applyNumberFormat="1" applyFont="1" applyFill="1" applyBorder="1" applyAlignment="1" applyProtection="1">
      <alignment horizontal="center"/>
    </xf>
    <xf numFmtId="1" fontId="15" fillId="6" borderId="8" xfId="0" applyNumberFormat="1" applyFont="1" applyFill="1" applyBorder="1" applyAlignment="1" applyProtection="1">
      <alignment horizontal="center"/>
      <protection locked="0"/>
    </xf>
    <xf numFmtId="0" fontId="78" fillId="6" borderId="0" xfId="3" applyFont="1" applyFill="1" applyAlignment="1" applyProtection="1"/>
    <xf numFmtId="0" fontId="69" fillId="0" borderId="0" xfId="0" applyFont="1" applyBorder="1" applyAlignment="1" applyProtection="1">
      <alignment horizontal="right"/>
    </xf>
    <xf numFmtId="49" fontId="1" fillId="0" borderId="1" xfId="0" applyNumberFormat="1" applyFont="1" applyBorder="1" applyAlignment="1" applyProtection="1">
      <alignment horizontal="right"/>
    </xf>
    <xf numFmtId="0" fontId="21" fillId="0" borderId="2" xfId="0" applyFont="1" applyBorder="1" applyAlignment="1">
      <alignment horizontal="right"/>
    </xf>
    <xf numFmtId="0" fontId="1" fillId="0" borderId="1" xfId="0" applyFont="1" applyBorder="1" applyAlignment="1" applyProtection="1">
      <alignment horizontal="left"/>
    </xf>
    <xf numFmtId="0" fontId="1" fillId="0" borderId="3" xfId="0" applyFont="1" applyBorder="1" applyAlignment="1" applyProtection="1">
      <alignment horizontal="right"/>
    </xf>
    <xf numFmtId="166" fontId="1" fillId="0" borderId="2" xfId="0" applyNumberFormat="1" applyFont="1" applyBorder="1" applyAlignment="1" applyProtection="1">
      <alignment horizontal="center"/>
      <protection locked="0"/>
    </xf>
    <xf numFmtId="0" fontId="14" fillId="0" borderId="0" xfId="0" applyFont="1" applyProtection="1"/>
    <xf numFmtId="0" fontId="1" fillId="0" borderId="9" xfId="0" applyFont="1" applyBorder="1" applyAlignment="1" applyProtection="1">
      <alignment horizontal="center"/>
      <protection locked="0"/>
    </xf>
    <xf numFmtId="0" fontId="1" fillId="0" borderId="24" xfId="0" applyFont="1" applyBorder="1" applyAlignment="1" applyProtection="1">
      <alignment horizontal="left"/>
      <protection locked="0"/>
    </xf>
    <xf numFmtId="0" fontId="1" fillId="0" borderId="3" xfId="0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69" fillId="0" borderId="25" xfId="0" applyFont="1" applyBorder="1" applyAlignment="1" applyProtection="1">
      <alignment horizontal="right"/>
    </xf>
    <xf numFmtId="0" fontId="0" fillId="0" borderId="0" xfId="0" applyFont="1" applyBorder="1" applyAlignment="1" applyProtection="1"/>
    <xf numFmtId="1" fontId="15" fillId="0" borderId="19" xfId="0" applyNumberFormat="1" applyFont="1" applyBorder="1" applyAlignment="1" applyProtection="1">
      <alignment horizontal="center"/>
      <protection locked="0"/>
    </xf>
    <xf numFmtId="0" fontId="75" fillId="0" borderId="19" xfId="0" applyFont="1" applyFill="1" applyBorder="1" applyAlignment="1" applyProtection="1">
      <alignment horizontal="left"/>
    </xf>
    <xf numFmtId="168" fontId="22" fillId="0" borderId="0" xfId="0" applyNumberFormat="1" applyFont="1" applyBorder="1" applyAlignment="1" applyProtection="1"/>
    <xf numFmtId="0" fontId="20" fillId="0" borderId="26" xfId="0" applyFont="1" applyBorder="1" applyAlignment="1" applyProtection="1">
      <alignment horizontal="center"/>
      <protection locked="0"/>
    </xf>
    <xf numFmtId="0" fontId="23" fillId="0" borderId="26" xfId="0" applyNumberFormat="1" applyFont="1" applyBorder="1" applyAlignment="1" applyProtection="1">
      <alignment horizontal="left"/>
    </xf>
    <xf numFmtId="0" fontId="0" fillId="0" borderId="25" xfId="0" applyBorder="1" applyAlignment="1" applyProtection="1"/>
    <xf numFmtId="1" fontId="15" fillId="0" borderId="18" xfId="0" applyNumberFormat="1" applyFont="1" applyBorder="1" applyAlignment="1" applyProtection="1">
      <alignment horizontal="center"/>
      <protection locked="0"/>
    </xf>
    <xf numFmtId="0" fontId="75" fillId="0" borderId="13" xfId="0" applyFont="1" applyFill="1" applyBorder="1" applyAlignment="1" applyProtection="1">
      <alignment horizontal="left"/>
    </xf>
    <xf numFmtId="168" fontId="22" fillId="0" borderId="7" xfId="0" applyNumberFormat="1" applyFont="1" applyBorder="1" applyAlignment="1" applyProtection="1"/>
    <xf numFmtId="0" fontId="0" fillId="0" borderId="7" xfId="0" applyBorder="1" applyAlignment="1" applyProtection="1"/>
    <xf numFmtId="0" fontId="23" fillId="0" borderId="26" xfId="0" applyFont="1" applyBorder="1" applyAlignment="1" applyProtection="1">
      <alignment horizontal="left"/>
    </xf>
    <xf numFmtId="0" fontId="15" fillId="0" borderId="18" xfId="0" applyFont="1" applyBorder="1" applyAlignment="1" applyProtection="1">
      <alignment horizontal="center"/>
      <protection locked="0"/>
    </xf>
    <xf numFmtId="0" fontId="75" fillId="0" borderId="18" xfId="0" applyFont="1" applyFill="1" applyBorder="1" applyAlignment="1" applyProtection="1">
      <alignment horizontal="left"/>
    </xf>
    <xf numFmtId="0" fontId="15" fillId="0" borderId="19" xfId="0" applyFont="1" applyBorder="1" applyAlignment="1" applyProtection="1">
      <alignment horizontal="center"/>
      <protection locked="0"/>
    </xf>
    <xf numFmtId="1" fontId="28" fillId="0" borderId="18" xfId="0" applyNumberFormat="1" applyFont="1" applyBorder="1" applyAlignment="1" applyProtection="1"/>
    <xf numFmtId="1" fontId="15" fillId="2" borderId="18" xfId="0" applyNumberFormat="1" applyFont="1" applyFill="1" applyBorder="1" applyAlignment="1" applyProtection="1">
      <alignment horizontal="center"/>
      <protection locked="0"/>
    </xf>
    <xf numFmtId="168" fontId="28" fillId="0" borderId="7" xfId="0" applyNumberFormat="1" applyFont="1" applyBorder="1" applyAlignment="1" applyProtection="1"/>
    <xf numFmtId="0" fontId="0" fillId="0" borderId="27" xfId="0" applyBorder="1" applyAlignment="1" applyProtection="1"/>
    <xf numFmtId="0" fontId="0" fillId="0" borderId="26" xfId="0" applyBorder="1" applyAlignment="1" applyProtection="1"/>
    <xf numFmtId="0" fontId="20" fillId="2" borderId="26" xfId="0" applyFont="1" applyFill="1" applyBorder="1" applyAlignment="1" applyProtection="1">
      <alignment horizontal="center"/>
      <protection locked="0"/>
    </xf>
    <xf numFmtId="0" fontId="0" fillId="0" borderId="28" xfId="0" applyBorder="1" applyAlignment="1" applyProtection="1"/>
    <xf numFmtId="0" fontId="15" fillId="2" borderId="18" xfId="0" applyFont="1" applyFill="1" applyBorder="1" applyAlignment="1" applyProtection="1">
      <alignment horizontal="center"/>
      <protection locked="0"/>
    </xf>
    <xf numFmtId="168" fontId="8" fillId="0" borderId="7" xfId="0" applyNumberFormat="1" applyFont="1" applyBorder="1" applyAlignment="1" applyProtection="1"/>
    <xf numFmtId="0" fontId="15" fillId="0" borderId="29" xfId="0" applyFont="1" applyBorder="1" applyAlignment="1" applyProtection="1">
      <alignment horizontal="center"/>
      <protection locked="0"/>
    </xf>
    <xf numFmtId="0" fontId="20" fillId="0" borderId="30" xfId="0" applyFont="1" applyBorder="1" applyAlignment="1" applyProtection="1">
      <alignment horizontal="center"/>
      <protection locked="0"/>
    </xf>
    <xf numFmtId="1" fontId="15" fillId="0" borderId="31" xfId="0" applyNumberFormat="1" applyFont="1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  <protection locked="0"/>
    </xf>
    <xf numFmtId="0" fontId="0" fillId="0" borderId="10" xfId="0" applyBorder="1" applyAlignment="1" applyProtection="1"/>
    <xf numFmtId="0" fontId="14" fillId="0" borderId="26" xfId="0" applyFont="1" applyBorder="1" applyAlignment="1" applyProtection="1">
      <alignment horizontal="center"/>
      <protection locked="0"/>
    </xf>
    <xf numFmtId="0" fontId="12" fillId="0" borderId="26" xfId="0" applyFont="1" applyBorder="1" applyAlignment="1" applyProtection="1">
      <alignment horizontal="left"/>
    </xf>
    <xf numFmtId="0" fontId="0" fillId="0" borderId="32" xfId="0" applyBorder="1" applyAlignment="1" applyProtection="1"/>
    <xf numFmtId="0" fontId="0" fillId="0" borderId="19" xfId="0" applyFont="1" applyBorder="1" applyAlignment="1" applyProtection="1">
      <alignment horizontal="center"/>
      <protection locked="0"/>
    </xf>
    <xf numFmtId="0" fontId="5" fillId="0" borderId="19" xfId="0" applyFont="1" applyBorder="1" applyAlignment="1" applyProtection="1">
      <alignment horizontal="left"/>
    </xf>
    <xf numFmtId="0" fontId="12" fillId="0" borderId="26" xfId="0" applyFont="1" applyBorder="1" applyProtection="1"/>
    <xf numFmtId="168" fontId="0" fillId="0" borderId="15" xfId="0" applyNumberFormat="1" applyFont="1" applyFill="1" applyBorder="1" applyAlignment="1" applyProtection="1">
      <alignment horizontal="center"/>
    </xf>
    <xf numFmtId="0" fontId="75" fillId="0" borderId="19" xfId="0" applyFont="1" applyFill="1" applyBorder="1" applyAlignment="1" applyProtection="1">
      <alignment horizontal="center"/>
    </xf>
    <xf numFmtId="0" fontId="75" fillId="0" borderId="13" xfId="0" applyFont="1" applyFill="1" applyBorder="1" applyAlignment="1" applyProtection="1">
      <alignment horizontal="center"/>
    </xf>
    <xf numFmtId="168" fontId="0" fillId="2" borderId="15" xfId="0" applyNumberFormat="1" applyFont="1" applyFill="1" applyBorder="1" applyAlignment="1" applyProtection="1">
      <alignment horizontal="center"/>
    </xf>
    <xf numFmtId="0" fontId="17" fillId="2" borderId="17" xfId="0" applyFont="1" applyFill="1" applyBorder="1" applyAlignment="1" applyProtection="1">
      <alignment horizontal="left"/>
    </xf>
    <xf numFmtId="1" fontId="0" fillId="2" borderId="15" xfId="0" applyNumberFormat="1" applyFont="1" applyFill="1" applyBorder="1" applyAlignment="1" applyProtection="1">
      <alignment horizontal="center"/>
    </xf>
    <xf numFmtId="1" fontId="0" fillId="0" borderId="14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/>
    <xf numFmtId="168" fontId="0" fillId="2" borderId="13" xfId="0" applyNumberFormat="1" applyFont="1" applyFill="1" applyBorder="1" applyAlignment="1" applyProtection="1">
      <alignment horizontal="center"/>
    </xf>
    <xf numFmtId="168" fontId="20" fillId="2" borderId="13" xfId="0" applyNumberFormat="1" applyFont="1" applyFill="1" applyBorder="1" applyAlignment="1" applyProtection="1">
      <alignment horizontal="center"/>
    </xf>
    <xf numFmtId="2" fontId="48" fillId="2" borderId="13" xfId="0" applyNumberFormat="1" applyFont="1" applyFill="1" applyBorder="1" applyAlignment="1" applyProtection="1">
      <alignment horizontal="center"/>
    </xf>
    <xf numFmtId="4" fontId="15" fillId="2" borderId="13" xfId="0" applyNumberFormat="1" applyFont="1" applyFill="1" applyBorder="1" applyAlignment="1" applyProtection="1">
      <alignment horizontal="center"/>
    </xf>
    <xf numFmtId="1" fontId="20" fillId="0" borderId="13" xfId="0" applyNumberFormat="1" applyFont="1" applyFill="1" applyBorder="1" applyAlignment="1" applyProtection="1">
      <alignment horizontal="center"/>
    </xf>
    <xf numFmtId="1" fontId="14" fillId="0" borderId="13" xfId="0" applyNumberFormat="1" applyFont="1" applyFill="1" applyBorder="1" applyAlignment="1" applyProtection="1">
      <alignment horizontal="center"/>
    </xf>
    <xf numFmtId="0" fontId="81" fillId="0" borderId="0" xfId="0" applyNumberFormat="1" applyFont="1" applyFill="1" applyBorder="1" applyAlignment="1" applyProtection="1">
      <alignment horizontal="center"/>
    </xf>
    <xf numFmtId="1" fontId="81" fillId="0" borderId="0" xfId="0" applyNumberFormat="1" applyFont="1" applyFill="1" applyBorder="1" applyAlignment="1" applyProtection="1">
      <alignment horizontal="center"/>
    </xf>
    <xf numFmtId="0" fontId="82" fillId="0" borderId="0" xfId="0" applyNumberFormat="1" applyFont="1" applyFill="1" applyBorder="1" applyAlignment="1" applyProtection="1">
      <alignment horizontal="center"/>
    </xf>
    <xf numFmtId="1" fontId="83" fillId="0" borderId="0" xfId="0" applyNumberFormat="1" applyFont="1" applyFill="1" applyBorder="1" applyAlignment="1" applyProtection="1">
      <alignment horizontal="center"/>
    </xf>
    <xf numFmtId="2" fontId="82" fillId="0" borderId="0" xfId="0" applyNumberFormat="1" applyFont="1" applyFill="1" applyBorder="1" applyAlignment="1" applyProtection="1">
      <alignment horizontal="center"/>
    </xf>
    <xf numFmtId="0" fontId="84" fillId="0" borderId="0" xfId="0" applyNumberFormat="1" applyFont="1" applyFill="1" applyBorder="1" applyAlignment="1" applyProtection="1">
      <alignment horizontal="center"/>
    </xf>
    <xf numFmtId="9" fontId="58" fillId="0" borderId="0" xfId="4" applyFont="1" applyFill="1" applyBorder="1" applyAlignment="1" applyProtection="1">
      <alignment horizontal="center"/>
    </xf>
    <xf numFmtId="2" fontId="14" fillId="0" borderId="13" xfId="0" applyNumberFormat="1" applyFont="1" applyFill="1" applyBorder="1" applyAlignment="1" applyProtection="1">
      <alignment horizontal="center"/>
    </xf>
    <xf numFmtId="2" fontId="47" fillId="0" borderId="13" xfId="0" applyNumberFormat="1" applyFont="1" applyFill="1" applyBorder="1" applyAlignment="1" applyProtection="1">
      <alignment horizontal="center"/>
    </xf>
    <xf numFmtId="2" fontId="85" fillId="0" borderId="0" xfId="0" applyNumberFormat="1" applyFont="1" applyFill="1" applyBorder="1" applyAlignment="1" applyProtection="1">
      <alignment horizontal="center"/>
    </xf>
    <xf numFmtId="2" fontId="86" fillId="0" borderId="0" xfId="0" applyNumberFormat="1" applyFont="1" applyFill="1" applyBorder="1" applyAlignment="1" applyProtection="1">
      <alignment horizontal="center"/>
    </xf>
    <xf numFmtId="2" fontId="14" fillId="0" borderId="0" xfId="0" applyNumberFormat="1" applyFont="1" applyFill="1" applyBorder="1" applyAlignment="1" applyProtection="1">
      <alignment horizontal="center"/>
    </xf>
    <xf numFmtId="2" fontId="83" fillId="0" borderId="13" xfId="0" applyNumberFormat="1" applyFont="1" applyFill="1" applyBorder="1" applyAlignment="1" applyProtection="1">
      <alignment horizontal="center"/>
    </xf>
    <xf numFmtId="0" fontId="83" fillId="0" borderId="13" xfId="0" applyNumberFormat="1" applyFont="1" applyFill="1" applyBorder="1" applyAlignment="1" applyProtection="1">
      <alignment horizontal="center"/>
    </xf>
    <xf numFmtId="0" fontId="0" fillId="0" borderId="13" xfId="0" applyNumberFormat="1" applyFont="1" applyFill="1" applyBorder="1" applyAlignment="1" applyProtection="1">
      <alignment horizontal="left"/>
    </xf>
    <xf numFmtId="4" fontId="14" fillId="0" borderId="13" xfId="0" applyNumberFormat="1" applyFont="1" applyFill="1" applyBorder="1" applyAlignment="1" applyProtection="1">
      <alignment horizontal="center"/>
    </xf>
    <xf numFmtId="0" fontId="0" fillId="0" borderId="13" xfId="0" applyNumberFormat="1" applyFont="1" applyFill="1" applyBorder="1" applyAlignment="1" applyProtection="1"/>
    <xf numFmtId="1" fontId="83" fillId="0" borderId="13" xfId="0" applyNumberFormat="1" applyFont="1" applyFill="1" applyBorder="1" applyAlignment="1" applyProtection="1">
      <alignment horizontal="center"/>
    </xf>
    <xf numFmtId="2" fontId="14" fillId="4" borderId="13" xfId="0" applyNumberFormat="1" applyFont="1" applyFill="1" applyBorder="1" applyAlignment="1" applyProtection="1">
      <alignment horizontal="center"/>
    </xf>
    <xf numFmtId="2" fontId="47" fillId="4" borderId="13" xfId="0" applyNumberFormat="1" applyFont="1" applyFill="1" applyBorder="1" applyAlignment="1" applyProtection="1">
      <alignment horizontal="center"/>
    </xf>
    <xf numFmtId="4" fontId="14" fillId="4" borderId="13" xfId="0" applyNumberFormat="1" applyFont="1" applyFill="1" applyBorder="1" applyAlignment="1" applyProtection="1">
      <alignment horizontal="center"/>
    </xf>
    <xf numFmtId="0" fontId="0" fillId="0" borderId="17" xfId="0" applyFont="1" applyBorder="1" applyAlignment="1" applyProtection="1">
      <alignment horizontal="left"/>
    </xf>
    <xf numFmtId="168" fontId="14" fillId="4" borderId="13" xfId="0" applyNumberFormat="1" applyFont="1" applyFill="1" applyBorder="1" applyAlignment="1" applyProtection="1">
      <alignment horizontal="center"/>
    </xf>
    <xf numFmtId="4" fontId="0" fillId="4" borderId="13" xfId="0" applyNumberFormat="1" applyFont="1" applyFill="1" applyBorder="1" applyAlignment="1" applyProtection="1">
      <alignment horizontal="center"/>
    </xf>
    <xf numFmtId="0" fontId="0" fillId="2" borderId="13" xfId="0" applyNumberFormat="1" applyFont="1" applyFill="1" applyBorder="1" applyAlignment="1" applyProtection="1"/>
    <xf numFmtId="2" fontId="85" fillId="2" borderId="0" xfId="0" applyNumberFormat="1" applyFont="1" applyFill="1" applyBorder="1" applyAlignment="1" applyProtection="1">
      <alignment horizontal="center"/>
    </xf>
    <xf numFmtId="4" fontId="14" fillId="2" borderId="13" xfId="0" applyNumberFormat="1" applyFont="1" applyFill="1" applyBorder="1" applyAlignment="1" applyProtection="1">
      <alignment horizontal="center"/>
    </xf>
    <xf numFmtId="0" fontId="47" fillId="0" borderId="13" xfId="0" applyNumberFormat="1" applyFont="1" applyFill="1" applyBorder="1" applyAlignment="1" applyProtection="1">
      <alignment horizontal="center"/>
    </xf>
    <xf numFmtId="0" fontId="85" fillId="0" borderId="0" xfId="0" applyNumberFormat="1" applyFont="1" applyFill="1" applyBorder="1" applyAlignment="1" applyProtection="1">
      <alignment horizontal="center"/>
    </xf>
    <xf numFmtId="2" fontId="87" fillId="0" borderId="13" xfId="0" applyNumberFormat="1" applyFont="1" applyFill="1" applyBorder="1" applyAlignment="1" applyProtection="1">
      <alignment horizontal="center"/>
    </xf>
    <xf numFmtId="2" fontId="85" fillId="0" borderId="13" xfId="0" applyNumberFormat="1" applyFont="1" applyFill="1" applyBorder="1" applyAlignment="1" applyProtection="1">
      <alignment horizontal="center"/>
    </xf>
    <xf numFmtId="0" fontId="88" fillId="0" borderId="0" xfId="0" applyNumberFormat="1" applyFont="1" applyFill="1" applyBorder="1" applyAlignment="1" applyProtection="1">
      <alignment horizontal="center"/>
    </xf>
    <xf numFmtId="2" fontId="83" fillId="0" borderId="0" xfId="0" applyNumberFormat="1" applyFont="1" applyFill="1" applyBorder="1" applyAlignment="1" applyProtection="1">
      <alignment horizontal="center"/>
    </xf>
    <xf numFmtId="0" fontId="83" fillId="0" borderId="0" xfId="0" applyNumberFormat="1" applyFont="1" applyFill="1" applyBorder="1" applyAlignment="1" applyProtection="1">
      <alignment horizontal="center"/>
    </xf>
    <xf numFmtId="2" fontId="87" fillId="0" borderId="0" xfId="0" applyNumberFormat="1" applyFont="1" applyFill="1" applyBorder="1" applyAlignment="1" applyProtection="1">
      <alignment horizontal="center"/>
    </xf>
    <xf numFmtId="2" fontId="85" fillId="4" borderId="13" xfId="0" applyNumberFormat="1" applyFont="1" applyFill="1" applyBorder="1" applyAlignment="1" applyProtection="1">
      <alignment horizontal="center"/>
    </xf>
    <xf numFmtId="0" fontId="0" fillId="0" borderId="33" xfId="0" applyNumberFormat="1" applyFont="1" applyFill="1" applyBorder="1" applyAlignment="1" applyProtection="1">
      <alignment horizontal="left"/>
    </xf>
    <xf numFmtId="168" fontId="47" fillId="4" borderId="13" xfId="0" applyNumberFormat="1" applyFont="1" applyFill="1" applyBorder="1" applyAlignment="1" applyProtection="1">
      <alignment horizontal="center"/>
    </xf>
    <xf numFmtId="4" fontId="0" fillId="4" borderId="13" xfId="0" applyNumberFormat="1" applyFont="1" applyFill="1" applyBorder="1" applyAlignment="1" applyProtection="1">
      <alignment horizontal="left"/>
    </xf>
    <xf numFmtId="0" fontId="0" fillId="0" borderId="14" xfId="0" applyNumberFormat="1" applyFont="1" applyFill="1" applyBorder="1" applyAlignment="1" applyProtection="1">
      <alignment horizontal="left"/>
    </xf>
    <xf numFmtId="0" fontId="0" fillId="0" borderId="19" xfId="0" applyFont="1" applyBorder="1" applyProtection="1"/>
    <xf numFmtId="168" fontId="14" fillId="0" borderId="13" xfId="0" applyNumberFormat="1" applyFont="1" applyFill="1" applyBorder="1" applyAlignment="1" applyProtection="1">
      <alignment horizontal="center"/>
    </xf>
    <xf numFmtId="168" fontId="47" fillId="0" borderId="13" xfId="0" applyNumberFormat="1" applyFont="1" applyFill="1" applyBorder="1" applyAlignment="1" applyProtection="1">
      <alignment horizontal="center"/>
    </xf>
    <xf numFmtId="4" fontId="0" fillId="0" borderId="13" xfId="0" applyNumberFormat="1" applyFont="1" applyFill="1" applyBorder="1" applyAlignment="1" applyProtection="1">
      <alignment horizontal="left"/>
    </xf>
    <xf numFmtId="0" fontId="0" fillId="2" borderId="14" xfId="0" applyNumberFormat="1" applyFont="1" applyFill="1" applyBorder="1" applyAlignment="1" applyProtection="1"/>
    <xf numFmtId="0" fontId="0" fillId="2" borderId="23" xfId="0" applyNumberFormat="1" applyFont="1" applyFill="1" applyBorder="1" applyAlignment="1" applyProtection="1"/>
    <xf numFmtId="0" fontId="0" fillId="0" borderId="23" xfId="0" applyNumberFormat="1" applyFont="1" applyFill="1" applyBorder="1" applyAlignment="1" applyProtection="1">
      <alignment horizontal="left"/>
    </xf>
    <xf numFmtId="0" fontId="0" fillId="0" borderId="23" xfId="0" applyFont="1" applyBorder="1" applyProtection="1"/>
    <xf numFmtId="2" fontId="14" fillId="0" borderId="12" xfId="0" applyNumberFormat="1" applyFont="1" applyFill="1" applyBorder="1" applyAlignment="1" applyProtection="1">
      <alignment horizontal="center"/>
    </xf>
    <xf numFmtId="0" fontId="0" fillId="0" borderId="19" xfId="0" applyNumberFormat="1" applyFont="1" applyFill="1" applyBorder="1" applyAlignment="1" applyProtection="1">
      <alignment horizontal="left"/>
    </xf>
    <xf numFmtId="0" fontId="0" fillId="0" borderId="13" xfId="0" applyNumberFormat="1" applyFill="1" applyBorder="1" applyAlignment="1" applyProtection="1">
      <alignment horizontal="center"/>
    </xf>
    <xf numFmtId="2" fontId="0" fillId="0" borderId="23" xfId="0" applyNumberFormat="1" applyFont="1" applyFill="1" applyBorder="1" applyAlignment="1" applyProtection="1">
      <alignment horizontal="center"/>
    </xf>
    <xf numFmtId="0" fontId="0" fillId="0" borderId="11" xfId="0" applyFont="1" applyFill="1" applyBorder="1" applyProtection="1"/>
    <xf numFmtId="0" fontId="83" fillId="0" borderId="11" xfId="0" applyFont="1" applyFill="1" applyBorder="1" applyAlignment="1" applyProtection="1">
      <alignment horizontal="center"/>
    </xf>
    <xf numFmtId="0" fontId="87" fillId="0" borderId="11" xfId="0" applyFont="1" applyFill="1" applyBorder="1" applyAlignment="1" applyProtection="1">
      <alignment horizontal="center"/>
    </xf>
    <xf numFmtId="0" fontId="85" fillId="0" borderId="11" xfId="0" applyFont="1" applyFill="1" applyBorder="1" applyAlignment="1" applyProtection="1">
      <alignment horizontal="center"/>
    </xf>
    <xf numFmtId="0" fontId="0" fillId="0" borderId="11" xfId="0" applyFont="1" applyBorder="1" applyProtection="1"/>
    <xf numFmtId="0" fontId="0" fillId="0" borderId="10" xfId="0" applyFont="1" applyFill="1" applyBorder="1" applyProtection="1"/>
    <xf numFmtId="0" fontId="83" fillId="0" borderId="0" xfId="0" applyFont="1" applyFill="1" applyBorder="1" applyAlignment="1" applyProtection="1">
      <alignment horizontal="center"/>
    </xf>
    <xf numFmtId="0" fontId="87" fillId="0" borderId="0" xfId="0" applyFont="1" applyFill="1" applyBorder="1" applyAlignment="1" applyProtection="1">
      <alignment horizontal="center"/>
    </xf>
    <xf numFmtId="0" fontId="85" fillId="0" borderId="0" xfId="0" applyFont="1" applyFill="1" applyBorder="1" applyAlignment="1" applyProtection="1">
      <alignment horizontal="center"/>
    </xf>
    <xf numFmtId="0" fontId="90" fillId="0" borderId="10" xfId="0" applyNumberFormat="1" applyFont="1" applyFill="1" applyBorder="1" applyAlignment="1" applyProtection="1">
      <alignment horizontal="left"/>
    </xf>
    <xf numFmtId="2" fontId="90" fillId="0" borderId="0" xfId="0" applyNumberFormat="1" applyFont="1" applyFill="1" applyBorder="1" applyAlignment="1" applyProtection="1">
      <alignment horizontal="center"/>
    </xf>
    <xf numFmtId="2" fontId="92" fillId="0" borderId="0" xfId="0" applyNumberFormat="1" applyFont="1" applyFill="1" applyBorder="1" applyAlignment="1" applyProtection="1">
      <alignment horizontal="center"/>
    </xf>
    <xf numFmtId="2" fontId="93" fillId="0" borderId="0" xfId="0" applyNumberFormat="1" applyFont="1" applyFill="1" applyBorder="1" applyAlignment="1" applyProtection="1">
      <alignment horizontal="center"/>
    </xf>
    <xf numFmtId="4" fontId="88" fillId="0" borderId="0" xfId="0" applyNumberFormat="1" applyFont="1" applyFill="1" applyBorder="1" applyAlignment="1" applyProtection="1">
      <alignment horizontal="left"/>
    </xf>
    <xf numFmtId="0" fontId="37" fillId="0" borderId="0" xfId="0" applyNumberFormat="1" applyFont="1" applyFill="1" applyBorder="1" applyAlignment="1" applyProtection="1">
      <alignment horizontal="center"/>
    </xf>
    <xf numFmtId="4" fontId="94" fillId="0" borderId="0" xfId="0" applyNumberFormat="1" applyFont="1" applyFill="1" applyBorder="1" applyAlignment="1" applyProtection="1">
      <alignment horizontal="center"/>
    </xf>
    <xf numFmtId="0" fontId="95" fillId="0" borderId="10" xfId="0" applyNumberFormat="1" applyFont="1" applyFill="1" applyBorder="1" applyAlignment="1" applyProtection="1"/>
    <xf numFmtId="0" fontId="5" fillId="2" borderId="0" xfId="0" applyFont="1" applyFill="1" applyBorder="1" applyAlignment="1" applyProtection="1">
      <alignment horizontal="center" wrapText="1"/>
    </xf>
    <xf numFmtId="0" fontId="69" fillId="0" borderId="10" xfId="0" applyFont="1" applyFill="1" applyBorder="1" applyProtection="1"/>
    <xf numFmtId="0" fontId="0" fillId="0" borderId="0" xfId="0" applyFont="1" applyAlignment="1"/>
    <xf numFmtId="2" fontId="83" fillId="0" borderId="12" xfId="0" applyNumberFormat="1" applyFont="1" applyFill="1" applyBorder="1" applyAlignment="1" applyProtection="1"/>
    <xf numFmtId="0" fontId="83" fillId="2" borderId="13" xfId="0" applyNumberFormat="1" applyFont="1" applyFill="1" applyBorder="1" applyAlignment="1" applyProtection="1">
      <alignment horizontal="center"/>
    </xf>
    <xf numFmtId="2" fontId="83" fillId="2" borderId="12" xfId="0" applyNumberFormat="1" applyFont="1" applyFill="1" applyBorder="1" applyAlignment="1" applyProtection="1">
      <alignment horizontal="left"/>
    </xf>
    <xf numFmtId="2" fontId="14" fillId="0" borderId="0" xfId="0" applyNumberFormat="1" applyFont="1" applyFill="1" applyBorder="1" applyProtection="1"/>
    <xf numFmtId="0" fontId="83" fillId="0" borderId="13" xfId="0" applyFont="1" applyFill="1" applyBorder="1" applyProtection="1"/>
    <xf numFmtId="3" fontId="83" fillId="0" borderId="13" xfId="0" applyNumberFormat="1" applyFont="1" applyFill="1" applyBorder="1" applyAlignment="1" applyProtection="1">
      <alignment horizontal="center"/>
    </xf>
    <xf numFmtId="4" fontId="83" fillId="0" borderId="13" xfId="0" applyNumberFormat="1" applyFont="1" applyFill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 wrapText="1"/>
    </xf>
    <xf numFmtId="2" fontId="14" fillId="0" borderId="13" xfId="0" applyNumberFormat="1" applyFont="1" applyFill="1" applyBorder="1" applyAlignment="1" applyProtection="1">
      <alignment horizontal="center" wrapText="1"/>
    </xf>
    <xf numFmtId="2" fontId="47" fillId="0" borderId="13" xfId="0" applyNumberFormat="1" applyFont="1" applyFill="1" applyBorder="1" applyAlignment="1" applyProtection="1">
      <alignment horizontal="center" wrapText="1"/>
    </xf>
    <xf numFmtId="2" fontId="86" fillId="2" borderId="13" xfId="0" applyNumberFormat="1" applyFont="1" applyFill="1" applyBorder="1" applyAlignment="1" applyProtection="1">
      <alignment horizontal="center"/>
    </xf>
    <xf numFmtId="0" fontId="24" fillId="0" borderId="15" xfId="0" applyFont="1" applyFill="1" applyBorder="1" applyAlignment="1" applyProtection="1">
      <alignment horizontal="center" vertical="center" wrapText="1"/>
    </xf>
    <xf numFmtId="0" fontId="24" fillId="0" borderId="13" xfId="0" applyFont="1" applyFill="1" applyBorder="1" applyAlignment="1" applyProtection="1">
      <alignment horizontal="center" vertical="center" wrapText="1"/>
    </xf>
    <xf numFmtId="2" fontId="85" fillId="0" borderId="13" xfId="0" applyNumberFormat="1" applyFont="1" applyFill="1" applyBorder="1" applyAlignment="1" applyProtection="1">
      <alignment horizontal="center" wrapText="1"/>
    </xf>
    <xf numFmtId="2" fontId="83" fillId="0" borderId="12" xfId="0" applyNumberFormat="1" applyFont="1" applyFill="1" applyBorder="1" applyAlignment="1" applyProtection="1">
      <alignment horizontal="center"/>
    </xf>
    <xf numFmtId="0" fontId="14" fillId="0" borderId="13" xfId="0" applyFont="1" applyFill="1" applyBorder="1" applyAlignment="1" applyProtection="1">
      <alignment horizontal="center"/>
    </xf>
    <xf numFmtId="1" fontId="83" fillId="2" borderId="13" xfId="0" applyNumberFormat="1" applyFont="1" applyFill="1" applyBorder="1" applyAlignment="1" applyProtection="1">
      <alignment horizontal="center"/>
    </xf>
    <xf numFmtId="2" fontId="0" fillId="0" borderId="10" xfId="0" applyNumberFormat="1" applyFont="1" applyFill="1" applyBorder="1" applyAlignment="1" applyProtection="1">
      <alignment horizontal="center"/>
    </xf>
    <xf numFmtId="0" fontId="51" fillId="3" borderId="16" xfId="0" applyNumberFormat="1" applyFont="1" applyFill="1" applyBorder="1" applyAlignment="1" applyProtection="1">
      <alignment horizontal="center"/>
    </xf>
    <xf numFmtId="0" fontId="14" fillId="4" borderId="13" xfId="0" applyFont="1" applyFill="1" applyBorder="1" applyAlignment="1" applyProtection="1">
      <alignment horizontal="center"/>
    </xf>
    <xf numFmtId="2" fontId="83" fillId="4" borderId="13" xfId="0" applyNumberFormat="1" applyFont="1" applyFill="1" applyBorder="1" applyAlignment="1" applyProtection="1">
      <alignment horizontal="center"/>
    </xf>
    <xf numFmtId="2" fontId="87" fillId="4" borderId="13" xfId="0" applyNumberFormat="1" applyFont="1" applyFill="1" applyBorder="1" applyAlignment="1" applyProtection="1">
      <alignment horizontal="center"/>
    </xf>
    <xf numFmtId="0" fontId="0" fillId="3" borderId="16" xfId="0" applyNumberFormat="1" applyFont="1" applyFill="1" applyBorder="1" applyAlignment="1" applyProtection="1">
      <alignment horizontal="center"/>
    </xf>
    <xf numFmtId="0" fontId="5" fillId="0" borderId="17" xfId="0" applyFont="1" applyBorder="1" applyAlignment="1" applyProtection="1">
      <alignment horizontal="left"/>
    </xf>
    <xf numFmtId="0" fontId="0" fillId="4" borderId="13" xfId="0" applyNumberFormat="1" applyFont="1" applyFill="1" applyBorder="1" applyAlignment="1" applyProtection="1"/>
    <xf numFmtId="1" fontId="0" fillId="2" borderId="13" xfId="0" applyNumberFormat="1" applyFont="1" applyFill="1" applyBorder="1" applyAlignment="1" applyProtection="1">
      <alignment horizontal="center"/>
    </xf>
    <xf numFmtId="0" fontId="0" fillId="3" borderId="13" xfId="0" applyNumberFormat="1" applyFont="1" applyFill="1" applyBorder="1" applyAlignment="1" applyProtection="1">
      <alignment horizontal="center"/>
    </xf>
    <xf numFmtId="1" fontId="0" fillId="4" borderId="13" xfId="0" applyNumberFormat="1" applyFont="1" applyFill="1" applyBorder="1" applyAlignment="1" applyProtection="1">
      <alignment horizontal="center"/>
    </xf>
    <xf numFmtId="0" fontId="14" fillId="2" borderId="0" xfId="0" applyFont="1" applyFill="1" applyBorder="1" applyAlignment="1" applyProtection="1">
      <alignment horizontal="center"/>
    </xf>
    <xf numFmtId="0" fontId="0" fillId="2" borderId="14" xfId="0" applyNumberFormat="1" applyFont="1" applyFill="1" applyBorder="1" applyAlignment="1" applyProtection="1">
      <alignment horizontal="center"/>
    </xf>
    <xf numFmtId="0" fontId="24" fillId="0" borderId="14" xfId="0" applyFont="1" applyFill="1" applyBorder="1" applyAlignment="1" applyProtection="1">
      <alignment horizontal="center" vertical="center" wrapText="1"/>
    </xf>
    <xf numFmtId="2" fontId="0" fillId="0" borderId="13" xfId="0" applyNumberFormat="1" applyFont="1" applyFill="1" applyBorder="1" applyAlignment="1" applyProtection="1">
      <alignment horizont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2" fontId="83" fillId="0" borderId="10" xfId="0" applyNumberFormat="1" applyFont="1" applyFill="1" applyBorder="1" applyAlignment="1" applyProtection="1">
      <alignment horizontal="center"/>
    </xf>
    <xf numFmtId="2" fontId="14" fillId="0" borderId="13" xfId="0" applyNumberFormat="1" applyFont="1" applyFill="1" applyBorder="1" applyAlignment="1" applyProtection="1"/>
    <xf numFmtId="2" fontId="0" fillId="0" borderId="0" xfId="0" applyNumberFormat="1" applyFont="1" applyFill="1" applyBorder="1" applyProtection="1"/>
    <xf numFmtId="0" fontId="83" fillId="0" borderId="0" xfId="0" applyFont="1" applyBorder="1" applyAlignment="1" applyProtection="1">
      <alignment horizontal="center"/>
    </xf>
    <xf numFmtId="0" fontId="87" fillId="0" borderId="0" xfId="0" applyFont="1" applyBorder="1" applyAlignment="1" applyProtection="1">
      <alignment horizontal="center"/>
    </xf>
    <xf numFmtId="2" fontId="83" fillId="0" borderId="0" xfId="0" applyNumberFormat="1" applyFont="1" applyBorder="1" applyAlignment="1" applyProtection="1">
      <alignment horizontal="center"/>
    </xf>
    <xf numFmtId="2" fontId="83" fillId="0" borderId="17" xfId="0" applyNumberFormat="1" applyFont="1" applyFill="1" applyBorder="1" applyAlignment="1" applyProtection="1">
      <alignment horizontal="center"/>
    </xf>
    <xf numFmtId="2" fontId="87" fillId="0" borderId="0" xfId="0" applyNumberFormat="1" applyFont="1" applyFill="1" applyBorder="1" applyProtection="1"/>
    <xf numFmtId="0" fontId="85" fillId="0" borderId="0" xfId="0" applyFont="1" applyBorder="1" applyAlignment="1" applyProtection="1">
      <alignment horizontal="center"/>
    </xf>
    <xf numFmtId="0" fontId="0" fillId="0" borderId="10" xfId="0" applyFont="1" applyBorder="1" applyProtection="1"/>
    <xf numFmtId="0" fontId="0" fillId="0" borderId="13" xfId="0" applyNumberFormat="1" applyFont="1" applyFill="1" applyBorder="1" applyAlignment="1" applyProtection="1">
      <alignment horizontal="center" vertical="center"/>
    </xf>
    <xf numFmtId="2" fontId="0" fillId="0" borderId="13" xfId="0" applyNumberFormat="1" applyFont="1" applyFill="1" applyBorder="1" applyAlignment="1" applyProtection="1">
      <alignment horizontal="center" vertical="center"/>
    </xf>
    <xf numFmtId="2" fontId="14" fillId="0" borderId="13" xfId="0" applyNumberFormat="1" applyFont="1" applyFill="1" applyBorder="1" applyAlignment="1" applyProtection="1">
      <alignment horizontal="center" vertical="center" wrapText="1"/>
    </xf>
    <xf numFmtId="2" fontId="47" fillId="0" borderId="13" xfId="0" applyNumberFormat="1" applyFont="1" applyFill="1" applyBorder="1" applyAlignment="1" applyProtection="1">
      <alignment horizontal="center" vertical="center" wrapText="1"/>
    </xf>
    <xf numFmtId="2" fontId="85" fillId="0" borderId="13" xfId="0" applyNumberFormat="1" applyFont="1" applyFill="1" applyBorder="1" applyAlignment="1" applyProtection="1">
      <alignment horizontal="center" vertical="center" wrapText="1"/>
    </xf>
    <xf numFmtId="0" fontId="0" fillId="0" borderId="14" xfId="0" applyNumberFormat="1" applyFont="1" applyFill="1" applyBorder="1" applyAlignment="1" applyProtection="1">
      <alignment horizontal="center" vertical="center"/>
    </xf>
    <xf numFmtId="2" fontId="85" fillId="0" borderId="12" xfId="0" applyNumberFormat="1" applyFont="1" applyFill="1" applyBorder="1" applyAlignment="1" applyProtection="1">
      <alignment horizontal="center" vertical="center" wrapText="1"/>
    </xf>
    <xf numFmtId="2" fontId="86" fillId="2" borderId="13" xfId="0" applyNumberFormat="1" applyFont="1" applyFill="1" applyBorder="1" applyAlignment="1" applyProtection="1">
      <alignment horizontal="center" vertical="center"/>
    </xf>
    <xf numFmtId="2" fontId="83" fillId="0" borderId="13" xfId="0" applyNumberFormat="1" applyFont="1" applyFill="1" applyBorder="1" applyAlignment="1" applyProtection="1">
      <alignment horizontal="center" vertical="center"/>
    </xf>
    <xf numFmtId="2" fontId="87" fillId="0" borderId="13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2" fontId="0" fillId="0" borderId="12" xfId="0" applyNumberFormat="1" applyFont="1" applyFill="1" applyBorder="1" applyAlignment="1" applyProtection="1">
      <alignment horizontal="center"/>
    </xf>
    <xf numFmtId="2" fontId="14" fillId="0" borderId="15" xfId="0" applyNumberFormat="1" applyFont="1" applyFill="1" applyBorder="1" applyAlignment="1" applyProtection="1">
      <alignment horizontal="center"/>
    </xf>
    <xf numFmtId="0" fontId="0" fillId="0" borderId="14" xfId="0" applyNumberFormat="1" applyFont="1" applyFill="1" applyBorder="1" applyAlignment="1" applyProtection="1"/>
    <xf numFmtId="0" fontId="0" fillId="0" borderId="23" xfId="0" applyNumberFormat="1" applyFont="1" applyFill="1" applyBorder="1" applyAlignment="1" applyProtection="1"/>
    <xf numFmtId="1" fontId="0" fillId="0" borderId="12" xfId="0" applyNumberFormat="1" applyFont="1" applyFill="1" applyBorder="1" applyAlignment="1" applyProtection="1">
      <alignment horizontal="center"/>
    </xf>
    <xf numFmtId="165" fontId="1" fillId="0" borderId="50" xfId="0" applyNumberFormat="1" applyFont="1" applyBorder="1" applyAlignment="1" applyProtection="1">
      <alignment horizontal="center"/>
    </xf>
    <xf numFmtId="0" fontId="12" fillId="0" borderId="52" xfId="0" applyFont="1" applyBorder="1" applyAlignment="1" applyProtection="1">
      <alignment horizontal="left"/>
    </xf>
    <xf numFmtId="1" fontId="15" fillId="6" borderId="5" xfId="0" applyNumberFormat="1" applyFont="1" applyFill="1" applyBorder="1" applyAlignment="1" applyProtection="1">
      <alignment horizontal="center"/>
      <protection locked="0"/>
    </xf>
    <xf numFmtId="165" fontId="1" fillId="6" borderId="54" xfId="0" applyNumberFormat="1" applyFont="1" applyFill="1" applyBorder="1" applyAlignment="1" applyProtection="1"/>
    <xf numFmtId="0" fontId="5" fillId="6" borderId="51" xfId="0" applyFont="1" applyFill="1" applyBorder="1" applyAlignment="1" applyProtection="1"/>
    <xf numFmtId="0" fontId="12" fillId="6" borderId="52" xfId="0" applyNumberFormat="1" applyFont="1" applyFill="1" applyBorder="1" applyAlignment="1" applyProtection="1">
      <alignment horizontal="left"/>
    </xf>
    <xf numFmtId="0" fontId="5" fillId="0" borderId="55" xfId="0" applyFont="1" applyBorder="1" applyAlignment="1" applyProtection="1">
      <alignment horizontal="left"/>
    </xf>
    <xf numFmtId="0" fontId="5" fillId="0" borderId="51" xfId="0" applyFont="1" applyBorder="1" applyAlignment="1" applyProtection="1"/>
    <xf numFmtId="0" fontId="12" fillId="0" borderId="52" xfId="0" applyNumberFormat="1" applyFont="1" applyBorder="1" applyAlignment="1" applyProtection="1">
      <alignment horizontal="left"/>
    </xf>
    <xf numFmtId="14" fontId="12" fillId="6" borderId="52" xfId="0" applyNumberFormat="1" applyFont="1" applyFill="1" applyBorder="1" applyAlignment="1" applyProtection="1">
      <alignment horizontal="left"/>
    </xf>
    <xf numFmtId="0" fontId="12" fillId="6" borderId="52" xfId="0" applyFont="1" applyFill="1" applyBorder="1" applyAlignment="1" applyProtection="1">
      <alignment horizontal="left"/>
    </xf>
    <xf numFmtId="0" fontId="12" fillId="0" borderId="52" xfId="0" applyFont="1" applyBorder="1" applyAlignment="1" applyProtection="1"/>
    <xf numFmtId="165" fontId="1" fillId="0" borderId="37" xfId="0" applyNumberFormat="1" applyFont="1" applyBorder="1" applyAlignment="1" applyProtection="1">
      <alignment horizontal="center"/>
    </xf>
    <xf numFmtId="0" fontId="5" fillId="0" borderId="51" xfId="0" applyFont="1" applyBorder="1" applyAlignment="1"/>
    <xf numFmtId="0" fontId="12" fillId="0" borderId="52" xfId="0" applyFont="1" applyBorder="1" applyAlignment="1"/>
    <xf numFmtId="0" fontId="5" fillId="0" borderId="56" xfId="0" applyFont="1" applyBorder="1" applyAlignment="1" applyProtection="1">
      <alignment horizontal="left"/>
    </xf>
    <xf numFmtId="0" fontId="12" fillId="0" borderId="48" xfId="0" applyFont="1" applyBorder="1" applyAlignment="1" applyProtection="1">
      <alignment horizontal="left"/>
    </xf>
    <xf numFmtId="0" fontId="5" fillId="0" borderId="51" xfId="0" applyFont="1" applyBorder="1" applyProtection="1"/>
    <xf numFmtId="0" fontId="12" fillId="0" borderId="52" xfId="0" applyFont="1" applyBorder="1" applyProtection="1"/>
    <xf numFmtId="165" fontId="1" fillId="0" borderId="59" xfId="0" applyNumberFormat="1" applyFont="1" applyBorder="1" applyAlignment="1" applyProtection="1">
      <alignment horizontal="center"/>
    </xf>
    <xf numFmtId="165" fontId="1" fillId="0" borderId="62" xfId="0" applyNumberFormat="1" applyFont="1" applyBorder="1" applyAlignment="1" applyProtection="1">
      <alignment horizontal="center"/>
    </xf>
    <xf numFmtId="0" fontId="15" fillId="0" borderId="5" xfId="0" applyFont="1" applyBorder="1" applyAlignment="1" applyProtection="1">
      <alignment horizontal="center"/>
      <protection locked="0"/>
    </xf>
    <xf numFmtId="165" fontId="1" fillId="0" borderId="54" xfId="0" applyNumberFormat="1" applyFont="1" applyBorder="1" applyAlignment="1" applyProtection="1">
      <alignment horizontal="center"/>
    </xf>
    <xf numFmtId="2" fontId="1" fillId="0" borderId="4" xfId="0" applyNumberFormat="1" applyFont="1" applyBorder="1" applyAlignment="1" applyProtection="1">
      <alignment horizontal="center"/>
    </xf>
    <xf numFmtId="0" fontId="5" fillId="0" borderId="55" xfId="0" applyFont="1" applyBorder="1" applyAlignment="1" applyProtection="1"/>
    <xf numFmtId="168" fontId="1" fillId="0" borderId="4" xfId="0" applyNumberFormat="1" applyFont="1" applyBorder="1" applyAlignment="1" applyProtection="1">
      <alignment horizontal="center"/>
    </xf>
    <xf numFmtId="0" fontId="15" fillId="0" borderId="8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</xf>
    <xf numFmtId="0" fontId="15" fillId="0" borderId="4" xfId="0" applyFont="1" applyBorder="1" applyAlignment="1" applyProtection="1">
      <alignment horizontal="center"/>
      <protection locked="0"/>
    </xf>
    <xf numFmtId="1" fontId="15" fillId="0" borderId="39" xfId="0" applyNumberFormat="1" applyFont="1" applyBorder="1" applyAlignment="1" applyProtection="1">
      <alignment horizontal="center"/>
      <protection locked="0"/>
    </xf>
    <xf numFmtId="0" fontId="1" fillId="0" borderId="40" xfId="0" applyFont="1" applyBorder="1" applyAlignment="1" applyProtection="1">
      <alignment horizontal="center"/>
    </xf>
    <xf numFmtId="165" fontId="1" fillId="0" borderId="63" xfId="0" applyNumberFormat="1" applyFont="1" applyBorder="1" applyAlignment="1" applyProtection="1">
      <alignment horizontal="center"/>
    </xf>
    <xf numFmtId="165" fontId="1" fillId="0" borderId="21" xfId="0" applyNumberFormat="1" applyFont="1" applyBorder="1" applyAlignment="1" applyProtection="1">
      <alignment horizontal="center"/>
    </xf>
    <xf numFmtId="165" fontId="1" fillId="0" borderId="20" xfId="0" applyNumberFormat="1" applyFont="1" applyBorder="1" applyAlignment="1" applyProtection="1">
      <alignment horizontal="center"/>
    </xf>
    <xf numFmtId="165" fontId="1" fillId="0" borderId="64" xfId="0" applyNumberFormat="1" applyFont="1" applyBorder="1" applyAlignment="1" applyProtection="1">
      <alignment horizontal="center"/>
    </xf>
    <xf numFmtId="0" fontId="15" fillId="2" borderId="4" xfId="0" applyFont="1" applyFill="1" applyBorder="1" applyAlignment="1" applyProtection="1">
      <alignment horizontal="center"/>
      <protection locked="0"/>
    </xf>
    <xf numFmtId="1" fontId="15" fillId="2" borderId="4" xfId="0" applyNumberFormat="1" applyFont="1" applyFill="1" applyBorder="1" applyAlignment="1" applyProtection="1">
      <alignment horizontal="center"/>
      <protection locked="0"/>
    </xf>
    <xf numFmtId="0" fontId="15" fillId="0" borderId="37" xfId="0" applyFont="1" applyBorder="1" applyAlignment="1" applyProtection="1">
      <alignment horizontal="center"/>
      <protection locked="0"/>
    </xf>
    <xf numFmtId="1" fontId="15" fillId="0" borderId="0" xfId="0" applyNumberFormat="1" applyFont="1" applyBorder="1" applyAlignment="1" applyProtection="1">
      <alignment horizontal="center"/>
      <protection locked="0"/>
    </xf>
    <xf numFmtId="1" fontId="15" fillId="0" borderId="37" xfId="0" applyNumberFormat="1" applyFont="1" applyBorder="1" applyAlignment="1" applyProtection="1">
      <alignment horizontal="center"/>
      <protection locked="0"/>
    </xf>
    <xf numFmtId="1" fontId="15" fillId="0" borderId="40" xfId="0" applyNumberFormat="1" applyFont="1" applyBorder="1" applyAlignment="1" applyProtection="1">
      <alignment horizontal="center"/>
      <protection locked="0"/>
    </xf>
    <xf numFmtId="0" fontId="15" fillId="0" borderId="40" xfId="0" applyFont="1" applyBorder="1" applyAlignment="1" applyProtection="1">
      <alignment horizontal="center"/>
      <protection locked="0"/>
    </xf>
    <xf numFmtId="0" fontId="5" fillId="6" borderId="55" xfId="0" applyFont="1" applyFill="1" applyBorder="1" applyAlignment="1" applyProtection="1"/>
    <xf numFmtId="165" fontId="1" fillId="6" borderId="59" xfId="0" applyNumberFormat="1" applyFont="1" applyFill="1" applyBorder="1" applyAlignment="1" applyProtection="1">
      <alignment horizontal="center"/>
    </xf>
    <xf numFmtId="165" fontId="1" fillId="6" borderId="59" xfId="0" applyNumberFormat="1" applyFont="1" applyFill="1" applyBorder="1" applyAlignment="1" applyProtection="1"/>
    <xf numFmtId="0" fontId="16" fillId="0" borderId="0" xfId="0" applyNumberFormat="1" applyFont="1" applyBorder="1" applyAlignment="1" applyProtection="1"/>
    <xf numFmtId="0" fontId="15" fillId="2" borderId="69" xfId="0" applyFont="1" applyFill="1" applyBorder="1" applyAlignment="1" applyProtection="1">
      <alignment horizontal="center"/>
      <protection locked="0"/>
    </xf>
    <xf numFmtId="1" fontId="15" fillId="0" borderId="70" xfId="0" applyNumberFormat="1" applyFont="1" applyBorder="1" applyAlignment="1" applyProtection="1">
      <alignment horizontal="center"/>
      <protection locked="0"/>
    </xf>
    <xf numFmtId="165" fontId="1" fillId="0" borderId="71" xfId="0" applyNumberFormat="1" applyFont="1" applyBorder="1" applyAlignment="1" applyProtection="1">
      <alignment horizontal="center"/>
    </xf>
    <xf numFmtId="0" fontId="28" fillId="0" borderId="22" xfId="0" applyFont="1" applyBorder="1" applyAlignment="1" applyProtection="1">
      <alignment horizontal="center"/>
      <protection locked="0"/>
    </xf>
    <xf numFmtId="0" fontId="1" fillId="0" borderId="13" xfId="0" applyFont="1" applyBorder="1" applyAlignment="1" applyProtection="1">
      <alignment horizontal="center"/>
      <protection locked="0"/>
    </xf>
    <xf numFmtId="170" fontId="1" fillId="0" borderId="13" xfId="0" applyNumberFormat="1" applyFont="1" applyBorder="1" applyAlignment="1">
      <alignment horizontal="center"/>
    </xf>
    <xf numFmtId="0" fontId="1" fillId="0" borderId="13" xfId="0" applyFont="1" applyBorder="1" applyAlignment="1" applyProtection="1">
      <alignment horizontal="center"/>
    </xf>
    <xf numFmtId="0" fontId="98" fillId="0" borderId="0" xfId="0" applyFont="1" applyProtection="1"/>
    <xf numFmtId="0" fontId="77" fillId="0" borderId="0" xfId="0" applyFont="1" applyProtection="1"/>
    <xf numFmtId="0" fontId="99" fillId="0" borderId="0" xfId="0" applyFont="1" applyProtection="1"/>
    <xf numFmtId="0" fontId="99" fillId="0" borderId="0" xfId="0" applyNumberFormat="1" applyFont="1" applyAlignment="1" applyProtection="1">
      <alignment vertical="center"/>
      <protection locked="0"/>
    </xf>
    <xf numFmtId="165" fontId="99" fillId="0" borderId="0" xfId="0" applyNumberFormat="1" applyFont="1" applyProtection="1"/>
    <xf numFmtId="0" fontId="100" fillId="0" borderId="0" xfId="0" applyFont="1" applyBorder="1" applyAlignment="1">
      <alignment vertical="center"/>
    </xf>
    <xf numFmtId="0" fontId="77" fillId="0" borderId="0" xfId="0" applyFont="1" applyBorder="1" applyAlignment="1">
      <alignment vertical="center"/>
    </xf>
    <xf numFmtId="165" fontId="101" fillId="0" borderId="0" xfId="0" applyNumberFormat="1" applyFont="1" applyBorder="1" applyAlignment="1" applyProtection="1">
      <alignment horizontal="center" vertical="center"/>
    </xf>
    <xf numFmtId="0" fontId="77" fillId="0" borderId="0" xfId="0" applyFont="1" applyBorder="1" applyProtection="1"/>
    <xf numFmtId="2" fontId="0" fillId="0" borderId="13" xfId="0" applyNumberFormat="1" applyFont="1" applyFill="1" applyBorder="1" applyAlignment="1" applyProtection="1">
      <alignment horizontal="center"/>
    </xf>
    <xf numFmtId="2" fontId="14" fillId="0" borderId="13" xfId="0" applyNumberFormat="1" applyFont="1" applyFill="1" applyBorder="1" applyAlignment="1" applyProtection="1">
      <alignment horizontal="center"/>
    </xf>
    <xf numFmtId="0" fontId="0" fillId="0" borderId="13" xfId="0" applyNumberFormat="1" applyFill="1" applyBorder="1" applyAlignment="1" applyProtection="1">
      <alignment horizontal="left"/>
    </xf>
    <xf numFmtId="0" fontId="0" fillId="0" borderId="13" xfId="0" applyNumberFormat="1" applyFill="1" applyBorder="1" applyAlignment="1" applyProtection="1"/>
    <xf numFmtId="1" fontId="17" fillId="0" borderId="8" xfId="0" applyNumberFormat="1" applyFont="1" applyBorder="1" applyAlignment="1" applyProtection="1"/>
    <xf numFmtId="1" fontId="17" fillId="6" borderId="8" xfId="0" applyNumberFormat="1" applyFont="1" applyFill="1" applyBorder="1" applyAlignment="1" applyProtection="1"/>
    <xf numFmtId="1" fontId="17" fillId="0" borderId="60" xfId="0" applyNumberFormat="1" applyFont="1" applyBorder="1" applyAlignment="1" applyProtection="1"/>
    <xf numFmtId="1" fontId="17" fillId="6" borderId="60" xfId="0" applyNumberFormat="1" applyFont="1" applyFill="1" applyBorder="1" applyAlignment="1" applyProtection="1"/>
    <xf numFmtId="0" fontId="12" fillId="6" borderId="48" xfId="0" applyFont="1" applyFill="1" applyBorder="1" applyAlignment="1" applyProtection="1">
      <alignment horizontal="left"/>
    </xf>
    <xf numFmtId="1" fontId="15" fillId="6" borderId="73" xfId="0" applyNumberFormat="1" applyFont="1" applyFill="1" applyBorder="1" applyAlignment="1" applyProtection="1">
      <alignment horizontal="center"/>
      <protection locked="0"/>
    </xf>
    <xf numFmtId="1" fontId="15" fillId="6" borderId="70" xfId="0" applyNumberFormat="1" applyFont="1" applyFill="1" applyBorder="1" applyAlignment="1" applyProtection="1">
      <alignment horizontal="center"/>
      <protection locked="0"/>
    </xf>
    <xf numFmtId="165" fontId="1" fillId="6" borderId="71" xfId="0" applyNumberFormat="1" applyFont="1" applyFill="1" applyBorder="1" applyAlignment="1" applyProtection="1">
      <alignment horizontal="center"/>
    </xf>
    <xf numFmtId="165" fontId="1" fillId="6" borderId="48" xfId="0" applyNumberFormat="1" applyFont="1" applyFill="1" applyBorder="1" applyAlignment="1" applyProtection="1">
      <alignment horizontal="center"/>
    </xf>
    <xf numFmtId="165" fontId="1" fillId="6" borderId="56" xfId="0" applyNumberFormat="1" applyFont="1" applyFill="1" applyBorder="1" applyAlignment="1" applyProtection="1">
      <alignment horizontal="center"/>
    </xf>
    <xf numFmtId="165" fontId="1" fillId="0" borderId="56" xfId="0" applyNumberFormat="1" applyFont="1" applyBorder="1" applyAlignment="1" applyProtection="1">
      <alignment horizontal="center"/>
    </xf>
    <xf numFmtId="0" fontId="12" fillId="0" borderId="56" xfId="0" applyNumberFormat="1" applyFont="1" applyBorder="1" applyAlignment="1" applyProtection="1">
      <alignment horizontal="left"/>
    </xf>
    <xf numFmtId="0" fontId="102" fillId="6" borderId="56" xfId="0" applyFont="1" applyFill="1" applyBorder="1" applyAlignment="1" applyProtection="1">
      <alignment horizontal="left"/>
    </xf>
    <xf numFmtId="0" fontId="15" fillId="0" borderId="74" xfId="0" applyFont="1" applyBorder="1" applyAlignment="1" applyProtection="1">
      <alignment horizontal="center"/>
      <protection locked="0"/>
    </xf>
    <xf numFmtId="0" fontId="15" fillId="6" borderId="74" xfId="0" applyFont="1" applyFill="1" applyBorder="1" applyAlignment="1" applyProtection="1">
      <alignment horizontal="center"/>
      <protection locked="0"/>
    </xf>
    <xf numFmtId="0" fontId="15" fillId="7" borderId="75" xfId="0" applyFont="1" applyFill="1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2" fontId="0" fillId="0" borderId="13" xfId="0" applyNumberFormat="1" applyFont="1" applyFill="1" applyBorder="1" applyAlignment="1" applyProtection="1">
      <alignment horizontal="center"/>
    </xf>
    <xf numFmtId="0" fontId="12" fillId="0" borderId="66" xfId="0" applyNumberFormat="1" applyFont="1" applyBorder="1" applyAlignment="1" applyProtection="1">
      <alignment horizontal="left"/>
    </xf>
    <xf numFmtId="1" fontId="15" fillId="6" borderId="22" xfId="0" applyNumberFormat="1" applyFont="1" applyFill="1" applyBorder="1" applyAlignment="1" applyProtection="1">
      <alignment horizontal="center"/>
      <protection locked="0"/>
    </xf>
    <xf numFmtId="165" fontId="1" fillId="6" borderId="81" xfId="0" applyNumberFormat="1" applyFont="1" applyFill="1" applyBorder="1" applyAlignment="1" applyProtection="1">
      <alignment horizontal="center"/>
    </xf>
    <xf numFmtId="165" fontId="1" fillId="0" borderId="66" xfId="0" applyNumberFormat="1" applyFont="1" applyBorder="1" applyAlignment="1" applyProtection="1">
      <alignment horizontal="center"/>
    </xf>
    <xf numFmtId="165" fontId="1" fillId="6" borderId="82" xfId="0" applyNumberFormat="1" applyFont="1" applyFill="1" applyBorder="1" applyAlignment="1" applyProtection="1">
      <alignment horizontal="center"/>
    </xf>
    <xf numFmtId="165" fontId="1" fillId="0" borderId="83" xfId="0" applyNumberFormat="1" applyFont="1" applyBorder="1" applyAlignment="1" applyProtection="1">
      <alignment horizontal="center"/>
    </xf>
    <xf numFmtId="165" fontId="1" fillId="0" borderId="77" xfId="0" applyNumberFormat="1" applyFont="1" applyBorder="1" applyAlignment="1" applyProtection="1">
      <alignment horizontal="center"/>
    </xf>
    <xf numFmtId="0" fontId="12" fillId="0" borderId="84" xfId="0" applyNumberFormat="1" applyFont="1" applyBorder="1" applyAlignment="1" applyProtection="1">
      <alignment horizontal="left"/>
    </xf>
    <xf numFmtId="0" fontId="102" fillId="0" borderId="56" xfId="0" applyNumberFormat="1" applyFont="1" applyBorder="1" applyAlignment="1" applyProtection="1">
      <alignment horizontal="left"/>
    </xf>
    <xf numFmtId="1" fontId="17" fillId="0" borderId="85" xfId="0" applyNumberFormat="1" applyFont="1" applyBorder="1" applyAlignment="1" applyProtection="1"/>
    <xf numFmtId="1" fontId="17" fillId="0" borderId="48" xfId="0" applyNumberFormat="1" applyFont="1" applyBorder="1" applyAlignment="1" applyProtection="1"/>
    <xf numFmtId="0" fontId="77" fillId="2" borderId="0" xfId="0" applyFont="1" applyFill="1" applyProtection="1"/>
    <xf numFmtId="0" fontId="109" fillId="0" borderId="0" xfId="0" applyFont="1" applyBorder="1" applyProtection="1"/>
    <xf numFmtId="0" fontId="0" fillId="0" borderId="57" xfId="0" applyBorder="1" applyAlignment="1"/>
    <xf numFmtId="0" fontId="0" fillId="0" borderId="68" xfId="0" applyBorder="1" applyAlignment="1"/>
    <xf numFmtId="0" fontId="0" fillId="0" borderId="79" xfId="0" applyBorder="1" applyAlignment="1"/>
    <xf numFmtId="0" fontId="0" fillId="0" borderId="78" xfId="0" applyBorder="1" applyAlignment="1"/>
    <xf numFmtId="0" fontId="15" fillId="0" borderId="35" xfId="0" applyFont="1" applyBorder="1" applyAlignment="1" applyProtection="1">
      <alignment horizontal="center"/>
      <protection locked="0"/>
    </xf>
    <xf numFmtId="0" fontId="15" fillId="0" borderId="36" xfId="0" applyFont="1" applyBorder="1" applyAlignment="1" applyProtection="1">
      <alignment horizontal="center"/>
      <protection locked="0"/>
    </xf>
    <xf numFmtId="0" fontId="1" fillId="0" borderId="86" xfId="0" applyFont="1" applyBorder="1" applyAlignment="1" applyProtection="1">
      <protection locked="0"/>
    </xf>
    <xf numFmtId="0" fontId="1" fillId="0" borderId="87" xfId="0" applyFont="1" applyBorder="1" applyAlignment="1" applyProtection="1">
      <protection locked="0"/>
    </xf>
    <xf numFmtId="0" fontId="1" fillId="0" borderId="86" xfId="1" applyFont="1" applyBorder="1" applyAlignment="1" applyProtection="1">
      <alignment horizontal="left"/>
      <protection locked="0"/>
    </xf>
    <xf numFmtId="0" fontId="1" fillId="0" borderId="86" xfId="0" applyFont="1" applyBorder="1" applyAlignment="1" applyProtection="1">
      <alignment horizontal="left"/>
      <protection locked="0"/>
    </xf>
    <xf numFmtId="0" fontId="1" fillId="0" borderId="13" xfId="5" applyFont="1" applyBorder="1" applyAlignment="1" applyProtection="1">
      <protection locked="0"/>
    </xf>
    <xf numFmtId="0" fontId="1" fillId="0" borderId="86" xfId="0" applyFont="1" applyBorder="1" applyAlignment="1">
      <alignment horizontal="left"/>
    </xf>
    <xf numFmtId="0" fontId="1" fillId="0" borderId="87" xfId="0" applyFont="1" applyBorder="1" applyAlignment="1" applyProtection="1">
      <alignment horizontal="left"/>
      <protection locked="0"/>
    </xf>
    <xf numFmtId="0" fontId="1" fillId="0" borderId="87" xfId="1" applyFont="1" applyBorder="1" applyAlignment="1" applyProtection="1">
      <alignment horizontal="left"/>
      <protection locked="0"/>
    </xf>
    <xf numFmtId="0" fontId="1" fillId="0" borderId="87" xfId="0" applyFont="1" applyBorder="1" applyAlignment="1">
      <alignment horizontal="left"/>
    </xf>
    <xf numFmtId="0" fontId="1" fillId="0" borderId="86" xfId="0" applyFont="1" applyFill="1" applyBorder="1" applyAlignment="1" applyProtection="1">
      <alignment horizontal="left"/>
      <protection locked="0"/>
    </xf>
    <xf numFmtId="0" fontId="1" fillId="0" borderId="86" xfId="0" applyFont="1" applyBorder="1"/>
    <xf numFmtId="2" fontId="0" fillId="0" borderId="13" xfId="0" applyNumberFormat="1" applyFont="1" applyFill="1" applyBorder="1" applyAlignment="1" applyProtection="1">
      <alignment horizontal="center"/>
    </xf>
    <xf numFmtId="2" fontId="14" fillId="0" borderId="13" xfId="0" applyNumberFormat="1" applyFont="1" applyFill="1" applyBorder="1" applyAlignment="1" applyProtection="1">
      <alignment horizontal="center"/>
    </xf>
    <xf numFmtId="0" fontId="110" fillId="0" borderId="13" xfId="0" applyFont="1" applyBorder="1" applyAlignment="1">
      <alignment horizontal="center"/>
    </xf>
    <xf numFmtId="0" fontId="1" fillId="0" borderId="88" xfId="0" applyFont="1" applyBorder="1" applyAlignment="1">
      <alignment horizontal="center"/>
    </xf>
    <xf numFmtId="170" fontId="110" fillId="0" borderId="13" xfId="0" applyNumberFormat="1" applyFont="1" applyBorder="1" applyAlignment="1">
      <alignment horizontal="center"/>
    </xf>
    <xf numFmtId="0" fontId="111" fillId="0" borderId="13" xfId="0" applyFont="1" applyBorder="1" applyAlignment="1">
      <alignment horizontal="center" vertical="center"/>
    </xf>
    <xf numFmtId="0" fontId="57" fillId="0" borderId="13" xfId="0" applyFont="1" applyBorder="1" applyAlignment="1">
      <alignment horizontal="center"/>
    </xf>
    <xf numFmtId="0" fontId="111" fillId="0" borderId="13" xfId="0" applyFont="1" applyBorder="1" applyAlignment="1">
      <alignment horizontal="center"/>
    </xf>
    <xf numFmtId="0" fontId="1" fillId="0" borderId="19" xfId="0" applyFont="1" applyBorder="1" applyAlignment="1" applyProtection="1">
      <alignment horizontal="left"/>
      <protection locked="0"/>
    </xf>
    <xf numFmtId="0" fontId="66" fillId="0" borderId="57" xfId="0" applyFont="1" applyBorder="1" applyAlignment="1" applyProtection="1">
      <alignment horizontal="center"/>
    </xf>
    <xf numFmtId="0" fontId="3" fillId="0" borderId="9" xfId="0" applyFont="1" applyBorder="1" applyAlignment="1" applyProtection="1">
      <alignment horizontal="center"/>
    </xf>
    <xf numFmtId="0" fontId="3" fillId="0" borderId="91" xfId="0" applyFont="1" applyBorder="1" applyAlignment="1" applyProtection="1">
      <alignment horizontal="center"/>
    </xf>
    <xf numFmtId="0" fontId="1" fillId="0" borderId="69" xfId="0" applyFont="1" applyBorder="1" applyAlignment="1" applyProtection="1">
      <alignment horizontal="center"/>
      <protection locked="0"/>
    </xf>
    <xf numFmtId="0" fontId="66" fillId="0" borderId="0" xfId="0" applyFont="1" applyBorder="1" applyAlignment="1" applyProtection="1">
      <alignment horizontal="center"/>
    </xf>
    <xf numFmtId="0" fontId="0" fillId="0" borderId="0" xfId="0" applyFont="1" applyAlignment="1" applyProtection="1">
      <alignment horizontal="center"/>
    </xf>
    <xf numFmtId="0" fontId="1" fillId="0" borderId="19" xfId="1" applyFont="1" applyBorder="1" applyAlignment="1" applyProtection="1">
      <alignment horizontal="left"/>
      <protection locked="0"/>
    </xf>
    <xf numFmtId="0" fontId="27" fillId="0" borderId="68" xfId="0" applyFont="1" applyBorder="1" applyAlignment="1" applyProtection="1">
      <alignment horizontal="center" vertical="center"/>
    </xf>
    <xf numFmtId="0" fontId="0" fillId="0" borderId="68" xfId="0" applyBorder="1" applyAlignment="1">
      <alignment vertical="center"/>
    </xf>
    <xf numFmtId="0" fontId="0" fillId="0" borderId="0" xfId="0" applyAlignment="1">
      <alignment vertical="center"/>
    </xf>
    <xf numFmtId="49" fontId="1" fillId="0" borderId="2" xfId="0" applyNumberFormat="1" applyFont="1" applyBorder="1" applyAlignment="1" applyProtection="1">
      <alignment horizontal="left"/>
      <protection locked="0"/>
    </xf>
    <xf numFmtId="3" fontId="3" fillId="0" borderId="2" xfId="0" applyNumberFormat="1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</xf>
    <xf numFmtId="0" fontId="64" fillId="0" borderId="2" xfId="0" applyFont="1" applyBorder="1" applyAlignment="1" applyProtection="1">
      <alignment horizontal="left"/>
    </xf>
    <xf numFmtId="0" fontId="61" fillId="0" borderId="2" xfId="0" applyFont="1" applyBorder="1" applyAlignment="1" applyProtection="1">
      <alignment horizontal="center"/>
    </xf>
    <xf numFmtId="0" fontId="60" fillId="0" borderId="37" xfId="0" applyFont="1" applyBorder="1" applyAlignment="1" applyProtection="1">
      <alignment horizontal="right"/>
    </xf>
    <xf numFmtId="0" fontId="59" fillId="0" borderId="1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59" fillId="0" borderId="2" xfId="0" applyFont="1" applyBorder="1" applyAlignment="1">
      <alignment horizontal="center"/>
    </xf>
    <xf numFmtId="4" fontId="3" fillId="0" borderId="2" xfId="0" applyNumberFormat="1" applyFont="1" applyBorder="1" applyAlignment="1" applyProtection="1">
      <alignment horizontal="center"/>
    </xf>
    <xf numFmtId="1" fontId="17" fillId="6" borderId="4" xfId="0" applyNumberFormat="1" applyFont="1" applyFill="1" applyBorder="1" applyAlignment="1" applyProtection="1"/>
    <xf numFmtId="1" fontId="17" fillId="6" borderId="58" xfId="0" applyNumberFormat="1" applyFont="1" applyFill="1" applyBorder="1" applyAlignment="1" applyProtection="1"/>
    <xf numFmtId="168" fontId="19" fillId="6" borderId="39" xfId="0" applyNumberFormat="1" applyFont="1" applyFill="1" applyBorder="1" applyAlignment="1" applyProtection="1"/>
    <xf numFmtId="168" fontId="19" fillId="6" borderId="38" xfId="0" applyNumberFormat="1" applyFont="1" applyFill="1" applyBorder="1" applyAlignment="1" applyProtection="1"/>
    <xf numFmtId="0" fontId="20" fillId="6" borderId="49" xfId="0" applyFont="1" applyFill="1" applyBorder="1" applyAlignment="1" applyProtection="1">
      <alignment horizontal="center"/>
      <protection locked="0"/>
    </xf>
    <xf numFmtId="0" fontId="20" fillId="6" borderId="53" xfId="0" applyFont="1" applyFill="1" applyBorder="1" applyAlignment="1" applyProtection="1">
      <alignment horizontal="center"/>
      <protection locked="0"/>
    </xf>
    <xf numFmtId="1" fontId="17" fillId="0" borderId="4" xfId="0" applyNumberFormat="1" applyFont="1" applyBorder="1" applyAlignment="1" applyProtection="1"/>
    <xf numFmtId="1" fontId="17" fillId="0" borderId="21" xfId="0" applyNumberFormat="1" applyFont="1" applyBorder="1" applyAlignment="1" applyProtection="1"/>
    <xf numFmtId="0" fontId="19" fillId="0" borderId="72" xfId="0" applyNumberFormat="1" applyFont="1" applyBorder="1" applyAlignment="1" applyProtection="1"/>
    <xf numFmtId="0" fontId="19" fillId="0" borderId="58" xfId="0" applyNumberFormat="1" applyFont="1" applyBorder="1" applyAlignment="1" applyProtection="1"/>
    <xf numFmtId="0" fontId="20" fillId="0" borderId="58" xfId="0" applyFont="1" applyBorder="1" applyAlignment="1" applyProtection="1">
      <alignment horizontal="center"/>
      <protection locked="0"/>
    </xf>
    <xf numFmtId="164" fontId="1" fillId="0" borderId="2" xfId="0" applyNumberFormat="1" applyFont="1" applyBorder="1" applyAlignment="1" applyProtection="1">
      <alignment horizontal="left"/>
      <protection locked="0"/>
    </xf>
    <xf numFmtId="167" fontId="3" fillId="0" borderId="2" xfId="0" applyNumberFormat="1" applyFont="1" applyBorder="1" applyAlignment="1" applyProtection="1">
      <alignment horizontal="center"/>
    </xf>
    <xf numFmtId="164" fontId="1" fillId="0" borderId="9" xfId="0" applyNumberFormat="1" applyFont="1" applyBorder="1" applyAlignment="1" applyProtection="1">
      <alignment horizontal="left"/>
      <protection locked="0"/>
    </xf>
    <xf numFmtId="0" fontId="1" fillId="0" borderId="6" xfId="0" applyFont="1" applyBorder="1" applyAlignment="1" applyProtection="1"/>
    <xf numFmtId="172" fontId="0" fillId="0" borderId="25" xfId="0" applyNumberFormat="1" applyBorder="1" applyAlignment="1" applyProtection="1"/>
    <xf numFmtId="0" fontId="2" fillId="0" borderId="0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right"/>
    </xf>
    <xf numFmtId="0" fontId="6" fillId="2" borderId="2" xfId="0" applyFont="1" applyFill="1" applyBorder="1" applyAlignment="1" applyProtection="1">
      <alignment horizontal="center"/>
    </xf>
    <xf numFmtId="49" fontId="5" fillId="0" borderId="2" xfId="0" applyNumberFormat="1" applyFont="1" applyBorder="1" applyAlignment="1" applyProtection="1">
      <alignment horizontal="left"/>
      <protection locked="0"/>
    </xf>
    <xf numFmtId="0" fontId="3" fillId="0" borderId="2" xfId="0" applyNumberFormat="1" applyFont="1" applyBorder="1" applyAlignment="1" applyProtection="1">
      <alignment horizontal="center"/>
    </xf>
    <xf numFmtId="165" fontId="6" fillId="2" borderId="2" xfId="0" applyNumberFormat="1" applyFont="1" applyFill="1" applyBorder="1" applyAlignment="1" applyProtection="1">
      <alignment horizontal="center"/>
    </xf>
    <xf numFmtId="49" fontId="24" fillId="0" borderId="89" xfId="0" applyNumberFormat="1" applyFont="1" applyBorder="1" applyAlignment="1" applyProtection="1">
      <alignment horizontal="left" vertical="center" wrapText="1"/>
      <protection locked="0"/>
    </xf>
    <xf numFmtId="49" fontId="24" fillId="0" borderId="90" xfId="0" applyNumberFormat="1" applyFont="1" applyBorder="1" applyAlignment="1" applyProtection="1">
      <alignment horizontal="left" vertical="center" wrapText="1"/>
      <protection locked="0"/>
    </xf>
    <xf numFmtId="49" fontId="24" fillId="0" borderId="93" xfId="0" applyNumberFormat="1" applyFont="1" applyBorder="1" applyAlignment="1" applyProtection="1">
      <alignment horizontal="left" vertical="center" wrapText="1"/>
      <protection locked="0"/>
    </xf>
    <xf numFmtId="49" fontId="24" fillId="0" borderId="9" xfId="0" applyNumberFormat="1" applyFont="1" applyBorder="1" applyAlignment="1" applyProtection="1">
      <alignment horizontal="left" vertical="center" wrapText="1"/>
      <protection locked="0"/>
    </xf>
    <xf numFmtId="49" fontId="24" fillId="0" borderId="94" xfId="0" applyNumberFormat="1" applyFont="1" applyBorder="1" applyAlignment="1" applyProtection="1">
      <alignment horizontal="left" vertical="center" wrapText="1"/>
      <protection locked="0"/>
    </xf>
    <xf numFmtId="49" fontId="24" fillId="0" borderId="21" xfId="0" applyNumberFormat="1" applyFont="1" applyBorder="1" applyAlignment="1" applyProtection="1">
      <alignment horizontal="left" vertical="center" wrapText="1"/>
      <protection locked="0"/>
    </xf>
    <xf numFmtId="0" fontId="1" fillId="0" borderId="70" xfId="0" applyFont="1" applyBorder="1" applyAlignment="1" applyProtection="1">
      <alignment horizontal="left"/>
      <protection locked="0"/>
    </xf>
    <xf numFmtId="0" fontId="1" fillId="0" borderId="92" xfId="0" applyFont="1" applyBorder="1" applyAlignment="1" applyProtection="1">
      <alignment horizontal="left"/>
      <protection locked="0"/>
    </xf>
    <xf numFmtId="173" fontId="66" fillId="8" borderId="34" xfId="0" applyNumberFormat="1" applyFont="1" applyFill="1" applyBorder="1" applyAlignment="1" applyProtection="1">
      <alignment horizontal="center"/>
    </xf>
    <xf numFmtId="173" fontId="66" fillId="8" borderId="80" xfId="0" applyNumberFormat="1" applyFont="1" applyFill="1" applyBorder="1" applyAlignment="1" applyProtection="1">
      <alignment horizontal="center"/>
    </xf>
    <xf numFmtId="0" fontId="66" fillId="0" borderId="38" xfId="0" applyFont="1" applyBorder="1" applyAlignment="1" applyProtection="1">
      <alignment horizontal="center"/>
    </xf>
    <xf numFmtId="0" fontId="66" fillId="0" borderId="95" xfId="0" applyFont="1" applyBorder="1" applyAlignment="1" applyProtection="1">
      <alignment horizontal="center"/>
    </xf>
    <xf numFmtId="0" fontId="10" fillId="0" borderId="34" xfId="0" applyFont="1" applyBorder="1" applyAlignment="1" applyProtection="1">
      <alignment horizontal="right" vertical="center"/>
    </xf>
    <xf numFmtId="0" fontId="0" fillId="0" borderId="35" xfId="0" applyBorder="1" applyAlignment="1">
      <alignment horizontal="right" vertical="center"/>
    </xf>
    <xf numFmtId="0" fontId="1" fillId="0" borderId="34" xfId="0" applyFont="1" applyBorder="1" applyAlignment="1" applyProtection="1">
      <alignment vertical="center"/>
    </xf>
    <xf numFmtId="0" fontId="0" fillId="0" borderId="36" xfId="0" applyBorder="1" applyAlignment="1" applyProtection="1">
      <alignment vertical="center"/>
    </xf>
    <xf numFmtId="0" fontId="0" fillId="0" borderId="35" xfId="0" applyBorder="1" applyAlignment="1" applyProtection="1">
      <alignment vertical="center"/>
    </xf>
    <xf numFmtId="1" fontId="17" fillId="6" borderId="69" xfId="0" applyNumberFormat="1" applyFont="1" applyFill="1" applyBorder="1" applyAlignment="1" applyProtection="1"/>
    <xf numFmtId="1" fontId="17" fillId="6" borderId="21" xfId="0" applyNumberFormat="1" applyFont="1" applyFill="1" applyBorder="1" applyAlignment="1" applyProtection="1"/>
    <xf numFmtId="0" fontId="19" fillId="6" borderId="72" xfId="0" applyNumberFormat="1" applyFont="1" applyFill="1" applyBorder="1" applyAlignment="1" applyProtection="1"/>
    <xf numFmtId="0" fontId="19" fillId="6" borderId="38" xfId="0" applyNumberFormat="1" applyFont="1" applyFill="1" applyBorder="1" applyAlignment="1" applyProtection="1"/>
    <xf numFmtId="0" fontId="20" fillId="6" borderId="58" xfId="0" applyFont="1" applyFill="1" applyBorder="1" applyAlignment="1" applyProtection="1">
      <alignment horizontal="center"/>
      <protection locked="0"/>
    </xf>
    <xf numFmtId="0" fontId="20" fillId="0" borderId="76" xfId="0" applyFont="1" applyBorder="1" applyAlignment="1" applyProtection="1">
      <alignment horizontal="center"/>
      <protection locked="0"/>
    </xf>
    <xf numFmtId="0" fontId="20" fillId="0" borderId="77" xfId="0" applyFont="1" applyBorder="1" applyAlignment="1" applyProtection="1">
      <alignment horizontal="center"/>
      <protection locked="0"/>
    </xf>
    <xf numFmtId="0" fontId="19" fillId="0" borderId="78" xfId="0" applyNumberFormat="1" applyFont="1" applyBorder="1" applyAlignment="1" applyProtection="1"/>
    <xf numFmtId="0" fontId="0" fillId="0" borderId="68" xfId="0" applyBorder="1" applyAlignment="1"/>
    <xf numFmtId="0" fontId="0" fillId="0" borderId="79" xfId="0" applyBorder="1" applyAlignment="1"/>
    <xf numFmtId="0" fontId="0" fillId="0" borderId="57" xfId="0" applyBorder="1" applyAlignment="1"/>
    <xf numFmtId="0" fontId="79" fillId="0" borderId="34" xfId="0" applyFont="1" applyBorder="1" applyAlignment="1" applyProtection="1">
      <alignment horizontal="center"/>
      <protection locked="0"/>
    </xf>
    <xf numFmtId="0" fontId="80" fillId="0" borderId="35" xfId="0" applyFont="1" applyBorder="1" applyAlignment="1">
      <alignment horizontal="center"/>
    </xf>
    <xf numFmtId="0" fontId="108" fillId="0" borderId="0" xfId="0" applyFont="1" applyAlignment="1" applyProtection="1">
      <alignment horizontal="center" vertical="center" wrapText="1"/>
    </xf>
    <xf numFmtId="0" fontId="108" fillId="0" borderId="0" xfId="0" applyFont="1" applyAlignment="1">
      <alignment horizontal="center" vertical="center" wrapText="1"/>
    </xf>
    <xf numFmtId="0" fontId="19" fillId="0" borderId="39" xfId="0" applyNumberFormat="1" applyFont="1" applyBorder="1" applyAlignment="1" applyProtection="1"/>
    <xf numFmtId="0" fontId="19" fillId="0" borderId="38" xfId="0" applyNumberFormat="1" applyFont="1" applyBorder="1" applyAlignment="1" applyProtection="1"/>
    <xf numFmtId="1" fontId="17" fillId="6" borderId="39" xfId="0" applyNumberFormat="1" applyFont="1" applyFill="1" applyBorder="1" applyAlignment="1" applyProtection="1"/>
    <xf numFmtId="0" fontId="19" fillId="6" borderId="25" xfId="0" applyNumberFormat="1" applyFont="1" applyFill="1" applyBorder="1" applyAlignment="1" applyProtection="1"/>
    <xf numFmtId="0" fontId="19" fillId="6" borderId="39" xfId="0" applyNumberFormat="1" applyFont="1" applyFill="1" applyBorder="1" applyAlignment="1" applyProtection="1"/>
    <xf numFmtId="0" fontId="19" fillId="6" borderId="61" xfId="0" applyNumberFormat="1" applyFont="1" applyFill="1" applyBorder="1" applyAlignment="1" applyProtection="1"/>
    <xf numFmtId="0" fontId="19" fillId="6" borderId="58" xfId="0" applyNumberFormat="1" applyFont="1" applyFill="1" applyBorder="1" applyAlignment="1" applyProtection="1"/>
    <xf numFmtId="0" fontId="20" fillId="6" borderId="38" xfId="0" applyFont="1" applyFill="1" applyBorder="1" applyAlignment="1" applyProtection="1">
      <alignment horizontal="center"/>
      <protection locked="0"/>
    </xf>
    <xf numFmtId="0" fontId="16" fillId="0" borderId="39" xfId="0" applyNumberFormat="1" applyFont="1" applyBorder="1" applyAlignment="1" applyProtection="1"/>
    <xf numFmtId="0" fontId="16" fillId="0" borderId="38" xfId="0" applyNumberFormat="1" applyFont="1" applyBorder="1" applyAlignment="1" applyProtection="1"/>
    <xf numFmtId="0" fontId="20" fillId="0" borderId="61" xfId="0" applyFont="1" applyBorder="1" applyAlignment="1" applyProtection="1">
      <alignment horizontal="center"/>
      <protection locked="0"/>
    </xf>
    <xf numFmtId="168" fontId="22" fillId="0" borderId="39" xfId="0" applyNumberFormat="1" applyFont="1" applyBorder="1" applyAlignment="1" applyProtection="1"/>
    <xf numFmtId="168" fontId="22" fillId="0" borderId="38" xfId="0" applyNumberFormat="1" applyFont="1" applyBorder="1" applyAlignment="1" applyProtection="1"/>
    <xf numFmtId="0" fontId="20" fillId="6" borderId="76" xfId="0" applyFont="1" applyFill="1" applyBorder="1" applyAlignment="1" applyProtection="1">
      <alignment horizontal="center"/>
      <protection locked="0"/>
    </xf>
    <xf numFmtId="0" fontId="20" fillId="6" borderId="77" xfId="0" applyFont="1" applyFill="1" applyBorder="1" applyAlignment="1" applyProtection="1">
      <alignment horizontal="center"/>
      <protection locked="0"/>
    </xf>
    <xf numFmtId="0" fontId="19" fillId="6" borderId="78" xfId="0" applyNumberFormat="1" applyFont="1" applyFill="1" applyBorder="1" applyAlignment="1" applyProtection="1"/>
    <xf numFmtId="0" fontId="20" fillId="0" borderId="38" xfId="0" applyFont="1" applyBorder="1" applyAlignment="1" applyProtection="1">
      <alignment horizontal="center"/>
      <protection locked="0"/>
    </xf>
    <xf numFmtId="0" fontId="5" fillId="0" borderId="66" xfId="0" applyFont="1" applyBorder="1" applyAlignment="1" applyProtection="1"/>
    <xf numFmtId="0" fontId="5" fillId="0" borderId="48" xfId="0" applyFont="1" applyBorder="1" applyAlignment="1" applyProtection="1"/>
    <xf numFmtId="0" fontId="5" fillId="0" borderId="4" xfId="0" applyFont="1" applyBorder="1" applyAlignment="1" applyProtection="1"/>
    <xf numFmtId="0" fontId="5" fillId="0" borderId="21" xfId="0" applyFont="1" applyBorder="1" applyAlignment="1" applyProtection="1"/>
    <xf numFmtId="0" fontId="20" fillId="2" borderId="58" xfId="0" applyFont="1" applyFill="1" applyBorder="1" applyAlignment="1" applyProtection="1">
      <alignment horizontal="center"/>
      <protection locked="0"/>
    </xf>
    <xf numFmtId="0" fontId="26" fillId="0" borderId="39" xfId="0" applyNumberFormat="1" applyFont="1" applyBorder="1" applyAlignment="1" applyProtection="1"/>
    <xf numFmtId="0" fontId="26" fillId="0" borderId="38" xfId="0" applyNumberFormat="1" applyFont="1" applyBorder="1" applyAlignment="1" applyProtection="1"/>
    <xf numFmtId="0" fontId="25" fillId="0" borderId="67" xfId="0" applyFont="1" applyBorder="1" applyAlignment="1" applyProtection="1">
      <alignment horizontal="center" vertical="center"/>
    </xf>
    <xf numFmtId="0" fontId="0" fillId="0" borderId="65" xfId="0" applyBorder="1" applyAlignment="1">
      <alignment vertical="center"/>
    </xf>
    <xf numFmtId="0" fontId="0" fillId="0" borderId="57" xfId="0" applyBorder="1" applyAlignment="1">
      <alignment vertical="center"/>
    </xf>
    <xf numFmtId="0" fontId="5" fillId="0" borderId="69" xfId="0" applyFont="1" applyBorder="1" applyAlignment="1" applyProtection="1"/>
    <xf numFmtId="0" fontId="16" fillId="0" borderId="72" xfId="0" applyNumberFormat="1" applyFont="1" applyBorder="1" applyAlignment="1" applyProtection="1"/>
    <xf numFmtId="0" fontId="25" fillId="0" borderId="62" xfId="0" applyFont="1" applyBorder="1" applyAlignment="1">
      <alignment horizontal="right"/>
    </xf>
    <xf numFmtId="0" fontId="25" fillId="0" borderId="57" xfId="0" applyFont="1" applyBorder="1" applyAlignment="1">
      <alignment horizontal="right"/>
    </xf>
    <xf numFmtId="0" fontId="16" fillId="0" borderId="39" xfId="0" applyNumberFormat="1" applyFont="1" applyBorder="1" applyAlignment="1"/>
    <xf numFmtId="0" fontId="16" fillId="0" borderId="58" xfId="0" applyNumberFormat="1" applyFont="1" applyBorder="1" applyAlignment="1"/>
    <xf numFmtId="0" fontId="16" fillId="0" borderId="38" xfId="0" applyNumberFormat="1" applyFont="1" applyBorder="1" applyAlignment="1"/>
    <xf numFmtId="0" fontId="5" fillId="0" borderId="2" xfId="0" applyFont="1" applyBorder="1" applyAlignment="1" applyProtection="1"/>
    <xf numFmtId="0" fontId="0" fillId="0" borderId="39" xfId="0" applyBorder="1" applyAlignment="1"/>
    <xf numFmtId="0" fontId="0" fillId="0" borderId="38" xfId="0" applyBorder="1" applyAlignment="1"/>
    <xf numFmtId="1" fontId="17" fillId="0" borderId="2" xfId="0" applyNumberFormat="1" applyFont="1" applyBorder="1" applyAlignment="1" applyProtection="1"/>
    <xf numFmtId="1" fontId="15" fillId="0" borderId="1" xfId="0" applyNumberFormat="1" applyFont="1" applyBorder="1" applyAlignment="1" applyProtection="1">
      <alignment horizontal="center"/>
      <protection locked="0"/>
    </xf>
    <xf numFmtId="0" fontId="0" fillId="0" borderId="24" xfId="0" applyBorder="1" applyAlignment="1">
      <alignment horizontal="center"/>
    </xf>
    <xf numFmtId="0" fontId="0" fillId="0" borderId="6" xfId="0" applyBorder="1" applyAlignment="1"/>
    <xf numFmtId="0" fontId="0" fillId="0" borderId="7" xfId="0" applyBorder="1" applyAlignment="1"/>
    <xf numFmtId="0" fontId="15" fillId="0" borderId="1" xfId="0" applyFont="1" applyBorder="1" applyAlignment="1" applyProtection="1">
      <alignment horizontal="center"/>
      <protection locked="0"/>
    </xf>
    <xf numFmtId="0" fontId="0" fillId="0" borderId="24" xfId="0" applyFont="1" applyBorder="1" applyAlignment="1">
      <alignment horizontal="center"/>
    </xf>
    <xf numFmtId="0" fontId="79" fillId="0" borderId="58" xfId="0" applyFont="1" applyBorder="1" applyAlignment="1" applyProtection="1">
      <alignment horizontal="center"/>
      <protection locked="0"/>
    </xf>
    <xf numFmtId="0" fontId="80" fillId="0" borderId="61" xfId="0" applyFont="1" applyBorder="1" applyAlignment="1">
      <alignment horizontal="center"/>
    </xf>
    <xf numFmtId="0" fontId="5" fillId="0" borderId="9" xfId="0" applyFont="1" applyBorder="1" applyAlignment="1" applyProtection="1"/>
    <xf numFmtId="0" fontId="5" fillId="0" borderId="60" xfId="0" applyFont="1" applyBorder="1" applyAlignment="1" applyProtection="1"/>
    <xf numFmtId="49" fontId="10" fillId="0" borderId="34" xfId="0" applyNumberFormat="1" applyFont="1" applyBorder="1" applyAlignment="1" applyProtection="1">
      <alignment horizontal="right" vertical="center" wrapText="1"/>
    </xf>
    <xf numFmtId="0" fontId="10" fillId="0" borderId="36" xfId="0" applyFont="1" applyBorder="1" applyAlignment="1" applyProtection="1">
      <alignment horizontal="right" vertical="center"/>
    </xf>
    <xf numFmtId="0" fontId="10" fillId="0" borderId="35" xfId="0" applyFont="1" applyBorder="1" applyAlignment="1" applyProtection="1">
      <alignment horizontal="right" vertical="center"/>
    </xf>
    <xf numFmtId="0" fontId="0" fillId="0" borderId="1" xfId="0" applyBorder="1" applyAlignment="1"/>
    <xf numFmtId="0" fontId="0" fillId="0" borderId="58" xfId="0" applyBorder="1" applyAlignment="1"/>
    <xf numFmtId="0" fontId="25" fillId="0" borderId="68" xfId="0" applyFont="1" applyBorder="1" applyAlignment="1" applyProtection="1">
      <alignment horizontal="center" vertical="center"/>
    </xf>
    <xf numFmtId="2" fontId="0" fillId="0" borderId="13" xfId="0" applyNumberFormat="1" applyFont="1" applyFill="1" applyBorder="1" applyAlignment="1" applyProtection="1">
      <alignment horizontal="center"/>
    </xf>
    <xf numFmtId="2" fontId="14" fillId="0" borderId="13" xfId="0" applyNumberFormat="1" applyFont="1" applyFill="1" applyBorder="1" applyAlignment="1" applyProtection="1">
      <alignment horizontal="center"/>
    </xf>
    <xf numFmtId="0" fontId="8" fillId="2" borderId="19" xfId="0" applyFont="1" applyFill="1" applyBorder="1" applyAlignment="1" applyProtection="1">
      <alignment horizontal="center"/>
    </xf>
    <xf numFmtId="0" fontId="89" fillId="0" borderId="41" xfId="0" applyFont="1" applyFill="1" applyBorder="1" applyAlignment="1" applyProtection="1">
      <alignment horizontal="center"/>
    </xf>
    <xf numFmtId="2" fontId="91" fillId="0" borderId="0" xfId="0" applyNumberFormat="1" applyFont="1" applyFill="1" applyBorder="1" applyAlignment="1" applyProtection="1">
      <alignment horizontal="center"/>
    </xf>
    <xf numFmtId="49" fontId="96" fillId="0" borderId="13" xfId="0" applyNumberFormat="1" applyFont="1" applyFill="1" applyBorder="1" applyAlignment="1" applyProtection="1">
      <alignment horizontal="center"/>
    </xf>
    <xf numFmtId="0" fontId="97" fillId="2" borderId="0" xfId="0" applyFont="1" applyFill="1" applyBorder="1" applyAlignment="1" applyProtection="1"/>
    <xf numFmtId="0" fontId="8" fillId="2" borderId="13" xfId="0" applyFont="1" applyFill="1" applyBorder="1" applyAlignment="1" applyProtection="1">
      <alignment horizontal="center"/>
    </xf>
    <xf numFmtId="2" fontId="0" fillId="0" borderId="10" xfId="0" applyNumberFormat="1" applyFont="1" applyFill="1" applyBorder="1" applyAlignment="1" applyProtection="1">
      <alignment horizontal="center"/>
    </xf>
    <xf numFmtId="0" fontId="0" fillId="0" borderId="0" xfId="0" applyFont="1" applyBorder="1" applyAlignment="1" applyProtection="1">
      <alignment horizontal="right"/>
    </xf>
    <xf numFmtId="0" fontId="0" fillId="0" borderId="0" xfId="0" applyFont="1" applyAlignment="1">
      <alignment horizontal="right"/>
    </xf>
    <xf numFmtId="0" fontId="8" fillId="0" borderId="0" xfId="0" applyFont="1" applyFill="1" applyBorder="1" applyAlignment="1" applyProtection="1">
      <alignment horizontal="center"/>
    </xf>
    <xf numFmtId="0" fontId="8" fillId="5" borderId="13" xfId="0" applyFont="1" applyFill="1" applyBorder="1" applyAlignment="1" applyProtection="1">
      <alignment horizontal="center"/>
    </xf>
    <xf numFmtId="2" fontId="82" fillId="0" borderId="0" xfId="0" applyNumberFormat="1" applyFont="1" applyFill="1" applyBorder="1" applyAlignment="1" applyProtection="1">
      <alignment horizontal="center"/>
    </xf>
    <xf numFmtId="0" fontId="0" fillId="3" borderId="42" xfId="0" applyFill="1" applyBorder="1" applyAlignment="1" applyProtection="1"/>
    <xf numFmtId="0" fontId="0" fillId="0" borderId="42" xfId="0" applyBorder="1" applyAlignment="1" applyProtection="1"/>
    <xf numFmtId="0" fontId="0" fillId="0" borderId="43" xfId="0" applyBorder="1" applyAlignment="1" applyProtection="1"/>
    <xf numFmtId="0" fontId="0" fillId="0" borderId="4" xfId="0" applyBorder="1" applyAlignment="1" applyProtection="1"/>
    <xf numFmtId="1" fontId="28" fillId="0" borderId="44" xfId="0" applyNumberFormat="1" applyFont="1" applyBorder="1" applyAlignment="1" applyProtection="1"/>
    <xf numFmtId="1" fontId="22" fillId="0" borderId="42" xfId="0" applyNumberFormat="1" applyFont="1" applyBorder="1" applyAlignment="1" applyProtection="1"/>
    <xf numFmtId="1" fontId="22" fillId="0" borderId="43" xfId="0" applyNumberFormat="1" applyFont="1" applyBorder="1" applyAlignment="1" applyProtection="1"/>
    <xf numFmtId="0" fontId="0" fillId="0" borderId="44" xfId="0" applyBorder="1" applyAlignment="1" applyProtection="1"/>
    <xf numFmtId="0" fontId="23" fillId="3" borderId="24" xfId="0" applyFont="1" applyFill="1" applyBorder="1" applyAlignment="1" applyProtection="1">
      <alignment horizontal="left"/>
    </xf>
    <xf numFmtId="0" fontId="0" fillId="0" borderId="32" xfId="0" applyBorder="1" applyAlignment="1" applyProtection="1"/>
    <xf numFmtId="0" fontId="8" fillId="0" borderId="43" xfId="0" applyFont="1" applyBorder="1" applyAlignment="1" applyProtection="1"/>
    <xf numFmtId="172" fontId="5" fillId="0" borderId="9" xfId="0" applyNumberFormat="1" applyFont="1" applyBorder="1" applyAlignment="1" applyProtection="1">
      <alignment horizontal="left"/>
      <protection locked="0"/>
    </xf>
    <xf numFmtId="167" fontId="5" fillId="0" borderId="2" xfId="0" applyNumberFormat="1" applyFont="1" applyBorder="1" applyAlignment="1" applyProtection="1">
      <alignment horizontal="center"/>
    </xf>
    <xf numFmtId="49" fontId="12" fillId="0" borderId="2" xfId="0" applyNumberFormat="1" applyFont="1" applyBorder="1" applyAlignment="1" applyProtection="1">
      <alignment horizontal="left" vertical="center" wrapText="1"/>
      <protection locked="0"/>
    </xf>
    <xf numFmtId="0" fontId="0" fillId="0" borderId="2" xfId="0" applyFont="1" applyBorder="1" applyAlignment="1" applyProtection="1"/>
    <xf numFmtId="1" fontId="15" fillId="0" borderId="42" xfId="0" applyNumberFormat="1" applyFont="1" applyBorder="1" applyAlignment="1" applyProtection="1"/>
    <xf numFmtId="1" fontId="22" fillId="0" borderId="45" xfId="0" applyNumberFormat="1" applyFont="1" applyBorder="1" applyAlignment="1" applyProtection="1"/>
    <xf numFmtId="0" fontId="23" fillId="3" borderId="44" xfId="0" applyFont="1" applyFill="1" applyBorder="1" applyAlignment="1" applyProtection="1">
      <alignment horizontal="left"/>
    </xf>
    <xf numFmtId="3" fontId="5" fillId="0" borderId="2" xfId="0" applyNumberFormat="1" applyFont="1" applyBorder="1" applyAlignment="1" applyProtection="1">
      <alignment horizontal="center"/>
    </xf>
    <xf numFmtId="0" fontId="69" fillId="0" borderId="0" xfId="0" applyFont="1" applyBorder="1" applyAlignment="1" applyProtection="1">
      <alignment horizontal="right"/>
    </xf>
    <xf numFmtId="0" fontId="1" fillId="0" borderId="2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0" fontId="12" fillId="0" borderId="1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172" fontId="5" fillId="0" borderId="2" xfId="0" applyNumberFormat="1" applyFont="1" applyBorder="1" applyAlignment="1" applyProtection="1">
      <alignment horizontal="left"/>
      <protection locked="0"/>
    </xf>
    <xf numFmtId="0" fontId="14" fillId="0" borderId="2" xfId="0" applyFont="1" applyBorder="1" applyAlignment="1">
      <alignment horizontal="center"/>
    </xf>
    <xf numFmtId="14" fontId="0" fillId="0" borderId="25" xfId="0" applyNumberFormat="1" applyBorder="1" applyAlignment="1" applyProtection="1"/>
    <xf numFmtId="0" fontId="67" fillId="0" borderId="0" xfId="0" applyFont="1" applyBorder="1" applyAlignment="1" applyProtection="1"/>
    <xf numFmtId="0" fontId="1" fillId="0" borderId="2" xfId="0" applyFont="1" applyBorder="1" applyAlignment="1" applyProtection="1">
      <alignment horizontal="right"/>
    </xf>
    <xf numFmtId="0" fontId="22" fillId="2" borderId="2" xfId="0" applyFont="1" applyFill="1" applyBorder="1" applyAlignment="1" applyProtection="1">
      <alignment horizontal="center"/>
    </xf>
    <xf numFmtId="0" fontId="5" fillId="0" borderId="2" xfId="0" applyNumberFormat="1" applyFont="1" applyBorder="1" applyAlignment="1" applyProtection="1">
      <alignment horizontal="center"/>
    </xf>
    <xf numFmtId="165" fontId="22" fillId="2" borderId="2" xfId="0" applyNumberFormat="1" applyFont="1" applyFill="1" applyBorder="1" applyAlignment="1" applyProtection="1">
      <alignment horizontal="center"/>
    </xf>
    <xf numFmtId="0" fontId="70" fillId="0" borderId="2" xfId="0" applyFont="1" applyBorder="1" applyAlignment="1" applyProtection="1">
      <alignment horizontal="left"/>
    </xf>
    <xf numFmtId="0" fontId="72" fillId="0" borderId="2" xfId="0" applyFont="1" applyBorder="1" applyAlignment="1" applyProtection="1">
      <alignment horizontal="center"/>
    </xf>
    <xf numFmtId="171" fontId="1" fillId="0" borderId="2" xfId="0" applyNumberFormat="1" applyFont="1" applyBorder="1" applyAlignment="1" applyProtection="1">
      <alignment horizontal="center"/>
    </xf>
    <xf numFmtId="2" fontId="20" fillId="0" borderId="13" xfId="0" applyNumberFormat="1" applyFont="1" applyFill="1" applyBorder="1" applyAlignment="1" applyProtection="1">
      <alignment horizontal="center"/>
    </xf>
    <xf numFmtId="0" fontId="22" fillId="0" borderId="46" xfId="0" applyFont="1" applyFill="1" applyBorder="1" applyAlignment="1" applyProtection="1">
      <alignment horizontal="center"/>
    </xf>
    <xf numFmtId="2" fontId="15" fillId="0" borderId="10" xfId="0" applyNumberFormat="1" applyFont="1" applyFill="1" applyBorder="1" applyAlignment="1" applyProtection="1">
      <alignment horizontal="center"/>
    </xf>
    <xf numFmtId="2" fontId="15" fillId="0" borderId="13" xfId="0" applyNumberFormat="1" applyFont="1" applyFill="1" applyBorder="1" applyAlignment="1" applyProtection="1">
      <alignment horizontal="center"/>
    </xf>
    <xf numFmtId="0" fontId="22" fillId="5" borderId="13" xfId="0" applyFont="1" applyFill="1" applyBorder="1" applyAlignment="1" applyProtection="1">
      <alignment horizontal="center"/>
    </xf>
    <xf numFmtId="0" fontId="34" fillId="0" borderId="41" xfId="0" applyFont="1" applyFill="1" applyBorder="1" applyAlignment="1" applyProtection="1">
      <alignment horizontal="center"/>
    </xf>
    <xf numFmtId="2" fontId="36" fillId="0" borderId="0" xfId="0" applyNumberFormat="1" applyFont="1" applyFill="1" applyBorder="1" applyAlignment="1" applyProtection="1">
      <alignment horizontal="center"/>
    </xf>
    <xf numFmtId="49" fontId="44" fillId="0" borderId="13" xfId="0" applyNumberFormat="1" applyFont="1" applyFill="1" applyBorder="1" applyAlignment="1" applyProtection="1">
      <alignment horizontal="center"/>
    </xf>
    <xf numFmtId="0" fontId="45" fillId="2" borderId="0" xfId="0" applyFont="1" applyFill="1" applyBorder="1" applyAlignment="1" applyProtection="1"/>
    <xf numFmtId="0" fontId="22" fillId="2" borderId="13" xfId="0" applyFont="1" applyFill="1" applyBorder="1" applyAlignment="1" applyProtection="1">
      <alignment horizontal="center"/>
    </xf>
    <xf numFmtId="2" fontId="53" fillId="0" borderId="0" xfId="0" applyNumberFormat="1" applyFont="1" applyFill="1" applyBorder="1" applyAlignment="1" applyProtection="1">
      <alignment horizontal="center"/>
    </xf>
  </cellXfs>
  <cellStyles count="6">
    <cellStyle name="Excel_BuiltIn_Normal 2" xfId="1"/>
    <cellStyle name="Excel_BuiltIn_Normal 2 1" xfId="2"/>
    <cellStyle name="Lien hypertexte" xfId="3" builtinId="8"/>
    <cellStyle name="Normal" xfId="0" builtinId="0"/>
    <cellStyle name="Normal 2" xfId="5"/>
    <cellStyle name="Pourcentage" xfId="4" builtinId="5"/>
  </cellStyles>
  <dxfs count="9">
    <dxf>
      <font>
        <b/>
        <i val="0"/>
        <condense val="0"/>
        <extend val="0"/>
        <color indexed="1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 val="0"/>
        <condense val="0"/>
        <extend val="0"/>
        <color indexed="8"/>
      </font>
      <fill>
        <patternFill patternType="solid">
          <fgColor indexed="13"/>
          <bgColor indexed="51"/>
        </patternFill>
      </fill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15" fmlaLink="$B$6" max="23" page="10" val="0"/>
</file>

<file path=xl/ctrlProps/ctrlProp2.xml><?xml version="1.0" encoding="utf-8"?>
<formControlPr xmlns="http://schemas.microsoft.com/office/spreadsheetml/2009/9/main" objectType="Spin" dx="15" fmlaLink="$I$10" max="30000" page="10" val="0"/>
</file>

<file path=xl/ctrlProps/ctrlProp3.xml><?xml version="1.0" encoding="utf-8"?>
<formControlPr xmlns="http://schemas.microsoft.com/office/spreadsheetml/2009/9/main" objectType="Spin" dx="15" fmlaLink="$E$6" max="30000" page="10" val="0"/>
</file>

<file path=xl/ctrlProps/ctrlProp4.xml><?xml version="1.0" encoding="utf-8"?>
<formControlPr xmlns="http://schemas.microsoft.com/office/spreadsheetml/2009/9/main" objectType="Spin" dx="15" fmlaLink="$I$7" max="30000" page="10" val="0"/>
</file>

<file path=xl/ctrlProps/ctrlProp5.xml><?xml version="1.0" encoding="utf-8"?>
<formControlPr xmlns="http://schemas.microsoft.com/office/spreadsheetml/2009/9/main" objectType="Spin" dx="15" fmlaLink="$I$13" max="10" page="10" val="0"/>
</file>

<file path=xl/ctrlProps/ctrlProp6.xml><?xml version="1.0" encoding="utf-8"?>
<formControlPr xmlns="http://schemas.microsoft.com/office/spreadsheetml/2009/9/main" objectType="Button"/>
</file>

<file path=xl/ctrlProps/ctrlProp7.xml><?xml version="1.0" encoding="utf-8"?>
<formControlPr xmlns="http://schemas.microsoft.com/office/spreadsheetml/2009/9/main" objectType="CheckBox" checked="Checked" fmlaLink="$M$13"/>
</file>

<file path=xl/ctrlProps/ctrlProp8.xml><?xml version="1.0" encoding="utf-8"?>
<formControlPr xmlns="http://schemas.microsoft.com/office/spreadsheetml/2009/9/main" objectType="CheckBox" checked="Checked" fmlaLink="$L$13"/>
</file>

<file path=xl/ctrlProps/ctrlProp9.xml><?xml version="1.0" encoding="utf-8"?>
<formControlPr xmlns="http://schemas.microsoft.com/office/spreadsheetml/2009/9/main" objectType="CheckBox" fmlaLink="$L$1"/>
</file>

<file path=xl/ctrlProps/ctrlProp10.xml><?xml version="1.0" encoding="utf-8"?>
<formControlPr xmlns="http://schemas.microsoft.com/office/spreadsheetml/2009/9/main" objectType="CheckBox" checked="Checked" fmlaLink="$M$1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72389</xdr:colOff>
      <xdr:row>0</xdr:row>
      <xdr:rowOff>216014</xdr:rowOff>
    </xdr:from>
    <xdr:to>
      <xdr:col>13</xdr:col>
      <xdr:colOff>217170</xdr:colOff>
      <xdr:row>2</xdr:row>
      <xdr:rowOff>30616</xdr:rowOff>
    </xdr:to>
    <xdr:sp macro="[0]!MasqueLignes" textlink="">
      <xdr:nvSpPr>
        <xdr:cNvPr id="2" name="Rectangle 1"/>
        <xdr:cNvSpPr/>
      </xdr:nvSpPr>
      <xdr:spPr bwMode="auto">
        <a:xfrm>
          <a:off x="6855550" y="216014"/>
          <a:ext cx="1076870" cy="250031"/>
        </a:xfrm>
        <a:prstGeom prst="rect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rgbClr val="FF0000"/>
              </a:solidFill>
            </a:rPr>
            <a:t>Masque</a:t>
          </a:r>
          <a:r>
            <a:rPr lang="fr-FR" sz="1100" baseline="0">
              <a:solidFill>
                <a:srgbClr val="FF0000"/>
              </a:solidFill>
            </a:rPr>
            <a:t> </a:t>
          </a:r>
          <a:r>
            <a:rPr lang="fr-FR" sz="1100">
              <a:solidFill>
                <a:srgbClr val="FF0000"/>
              </a:solidFill>
            </a:rPr>
            <a:t>Lignes</a:t>
          </a:r>
        </a:p>
      </xdr:txBody>
    </xdr:sp>
    <xdr:clientData/>
  </xdr:twoCellAnchor>
  <xdr:twoCellAnchor>
    <xdr:from>
      <xdr:col>11</xdr:col>
      <xdr:colOff>85997</xdr:colOff>
      <xdr:row>2</xdr:row>
      <xdr:rowOff>143556</xdr:rowOff>
    </xdr:from>
    <xdr:to>
      <xdr:col>13</xdr:col>
      <xdr:colOff>266972</xdr:colOff>
      <xdr:row>4</xdr:row>
      <xdr:rowOff>12587</xdr:rowOff>
    </xdr:to>
    <xdr:sp macro="[0]!AfficherTout" textlink="">
      <xdr:nvSpPr>
        <xdr:cNvPr id="3" name="Rectangle 2"/>
        <xdr:cNvSpPr/>
      </xdr:nvSpPr>
      <xdr:spPr bwMode="auto">
        <a:xfrm>
          <a:off x="6869158" y="578985"/>
          <a:ext cx="1113064" cy="250031"/>
        </a:xfrm>
        <a:prstGeom prst="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Afficher tout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omments" Target="../comments1.xml"/><Relationship Id="rId1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P125"/>
  <sheetViews>
    <sheetView showGridLines="0" tabSelected="1" zoomScale="140" zoomScaleNormal="140" workbookViewId="0">
      <selection activeCell="J12" sqref="J12:K12"/>
    </sheetView>
  </sheetViews>
  <sheetFormatPr baseColWidth="10" defaultRowHeight="12.75"/>
  <cols>
    <col min="1" max="1" width="11.140625" style="1" customWidth="1"/>
    <col min="2" max="3" width="3" style="1" customWidth="1"/>
    <col min="4" max="4" width="25.28515625" style="2" customWidth="1"/>
    <col min="5" max="5" width="5.7109375" style="1" customWidth="1"/>
    <col min="6" max="6" width="6.85546875" style="1" customWidth="1"/>
    <col min="7" max="7" width="9.28515625" style="1" customWidth="1"/>
    <col min="8" max="8" width="12.85546875" style="1" customWidth="1"/>
    <col min="9" max="9" width="5.42578125" style="1" customWidth="1"/>
    <col min="10" max="10" width="12.85546875" style="1" customWidth="1"/>
    <col min="11" max="11" width="5.140625" style="1" customWidth="1"/>
    <col min="12" max="12" width="6.7109375" style="454" customWidth="1"/>
    <col min="13" max="13" width="7.28515625" style="454" customWidth="1"/>
    <col min="14" max="14" width="20.42578125" style="14" customWidth="1"/>
    <col min="15" max="16384" width="11.42578125" style="1"/>
  </cols>
  <sheetData>
    <row r="1" spans="1:16" ht="20.100000000000001" customHeight="1" thickBot="1">
      <c r="I1" s="559">
        <v>40675</v>
      </c>
      <c r="J1" s="559"/>
      <c r="K1" s="559"/>
      <c r="L1" s="201" t="b">
        <v>0</v>
      </c>
      <c r="M1" s="201" t="b">
        <v>1</v>
      </c>
      <c r="P1" s="207"/>
    </row>
    <row r="2" spans="1:16" s="3" customFormat="1" ht="15.6" customHeight="1" thickBot="1">
      <c r="A2" s="560" t="s">
        <v>0</v>
      </c>
      <c r="B2" s="560"/>
      <c r="C2" s="560"/>
      <c r="D2" s="560"/>
      <c r="E2" s="561" t="s">
        <v>1</v>
      </c>
      <c r="F2" s="561"/>
      <c r="G2" s="536" t="str">
        <f>INDEX(telephonne,MATCH(B3,magasin,0))</f>
        <v>-</v>
      </c>
      <c r="H2" s="536"/>
      <c r="I2" s="536"/>
      <c r="J2" s="562" t="s">
        <v>2</v>
      </c>
      <c r="K2" s="562"/>
      <c r="L2" s="453"/>
      <c r="M2" s="453"/>
    </row>
    <row r="3" spans="1:16" ht="15.6" customHeight="1">
      <c r="A3" s="4" t="s">
        <v>3</v>
      </c>
      <c r="B3" s="563" t="s">
        <v>169</v>
      </c>
      <c r="C3" s="563"/>
      <c r="D3" s="563"/>
      <c r="E3" s="563"/>
      <c r="F3" s="5" t="s">
        <v>4</v>
      </c>
      <c r="G3" s="564" t="str">
        <f>INDEX(fax,MATCH(B3,magasin,0))</f>
        <v>-</v>
      </c>
      <c r="H3" s="564"/>
      <c r="I3" s="564"/>
      <c r="J3" s="565">
        <f>IF(L1=TRUE,'MARGE fromage'!B3-'MARGE fromage'!N161,'MARGE fromage'!B3)</f>
        <v>1</v>
      </c>
      <c r="K3" s="565"/>
      <c r="N3" s="198"/>
    </row>
    <row r="4" spans="1:16" ht="15.6" customHeight="1">
      <c r="A4" s="193" t="s">
        <v>5</v>
      </c>
      <c r="B4" s="537" t="str">
        <f>INDEX(adresse,MATCH(B3,magasin,0))</f>
        <v>-</v>
      </c>
      <c r="C4" s="537"/>
      <c r="D4" s="537"/>
      <c r="E4" s="537"/>
      <c r="F4" s="537"/>
      <c r="G4" s="6" t="s">
        <v>6</v>
      </c>
      <c r="H4" s="538" t="str">
        <f>INDEX(FR,MATCH(B3,magasin,0))</f>
        <v>-</v>
      </c>
      <c r="I4" s="538"/>
      <c r="J4" s="536" t="s">
        <v>7</v>
      </c>
      <c r="K4" s="536"/>
      <c r="M4" s="201"/>
    </row>
    <row r="5" spans="1:16" ht="15.6" customHeight="1">
      <c r="A5" s="539" t="s">
        <v>1263</v>
      </c>
      <c r="B5" s="539"/>
      <c r="C5" s="539"/>
      <c r="D5" s="540" t="str">
        <f>INDEX(jours,MATCH(B3,magasin,0))</f>
        <v>-</v>
      </c>
      <c r="E5" s="540"/>
      <c r="F5" s="541" t="s">
        <v>8</v>
      </c>
      <c r="G5" s="541"/>
      <c r="H5" s="542" t="str">
        <f>INDEX(delai,MATCH(B3,magasin,0))</f>
        <v>-</v>
      </c>
      <c r="I5" s="542"/>
      <c r="J5" s="543">
        <f>'MARGE fromage'!B13</f>
        <v>0</v>
      </c>
      <c r="K5" s="543"/>
    </row>
    <row r="6" spans="1:16" s="2" customFormat="1" ht="15.6" customHeight="1">
      <c r="A6" s="193" t="s">
        <v>1264</v>
      </c>
      <c r="B6" s="7">
        <v>0</v>
      </c>
      <c r="C6" s="194"/>
      <c r="D6" s="8" t="s">
        <v>9</v>
      </c>
      <c r="E6" s="9">
        <v>0</v>
      </c>
      <c r="F6" s="10" t="s">
        <v>10</v>
      </c>
      <c r="G6" s="11">
        <v>155</v>
      </c>
      <c r="H6" s="536" t="s">
        <v>11</v>
      </c>
      <c r="I6" s="536"/>
      <c r="J6" s="536" t="s">
        <v>12</v>
      </c>
      <c r="K6" s="536"/>
      <c r="L6" s="455"/>
      <c r="M6" s="455"/>
    </row>
    <row r="7" spans="1:16" ht="15.6" customHeight="1">
      <c r="A7" s="193" t="s">
        <v>13</v>
      </c>
      <c r="B7" s="534" t="s">
        <v>169</v>
      </c>
      <c r="C7" s="534"/>
      <c r="D7" s="534"/>
      <c r="E7" s="534"/>
      <c r="F7" s="534"/>
      <c r="G7" s="534"/>
      <c r="H7" s="12" t="s">
        <v>15</v>
      </c>
      <c r="I7" s="13">
        <v>0</v>
      </c>
      <c r="J7" s="535">
        <f>'MARGE fromage'!B12</f>
        <v>0</v>
      </c>
      <c r="K7" s="535"/>
      <c r="M7" s="201"/>
    </row>
    <row r="8" spans="1:16" ht="15.6" customHeight="1">
      <c r="A8" s="193" t="s">
        <v>1265</v>
      </c>
      <c r="B8" s="534" t="s">
        <v>169</v>
      </c>
      <c r="C8" s="534"/>
      <c r="D8" s="534"/>
      <c r="E8" s="534"/>
      <c r="F8" s="534"/>
      <c r="G8" s="534"/>
      <c r="H8" s="12" t="s">
        <v>17</v>
      </c>
      <c r="I8" s="13"/>
      <c r="J8" s="536" t="s">
        <v>18</v>
      </c>
      <c r="K8" s="536"/>
    </row>
    <row r="9" spans="1:16" ht="15.6" customHeight="1" thickBot="1">
      <c r="A9" s="193" t="s">
        <v>19</v>
      </c>
      <c r="B9" s="555"/>
      <c r="C9" s="555"/>
      <c r="D9" s="555"/>
      <c r="E9" s="555"/>
      <c r="F9" s="555"/>
      <c r="G9" s="555"/>
      <c r="H9" s="536" t="s">
        <v>20</v>
      </c>
      <c r="I9" s="536"/>
      <c r="J9" s="556">
        <f>'MARGE fromage'!A24</f>
        <v>0</v>
      </c>
      <c r="K9" s="556"/>
    </row>
    <row r="10" spans="1:16" ht="15.6" customHeight="1" thickBot="1">
      <c r="A10" s="193" t="s">
        <v>21</v>
      </c>
      <c r="B10" s="557"/>
      <c r="C10" s="557"/>
      <c r="D10" s="557"/>
      <c r="E10" s="557"/>
      <c r="F10" s="557"/>
      <c r="G10" s="557"/>
      <c r="H10" s="525" t="s">
        <v>15</v>
      </c>
      <c r="I10" s="215">
        <v>0</v>
      </c>
      <c r="J10" s="558"/>
      <c r="K10" s="558"/>
      <c r="M10" s="496"/>
    </row>
    <row r="11" spans="1:16" ht="15.6" customHeight="1" thickBot="1">
      <c r="A11" s="193" t="s">
        <v>22</v>
      </c>
      <c r="B11" s="566"/>
      <c r="C11" s="567"/>
      <c r="D11" s="567"/>
      <c r="E11" s="567"/>
      <c r="F11" s="567"/>
      <c r="G11" s="567"/>
      <c r="H11" s="526" t="s">
        <v>17</v>
      </c>
      <c r="I11" s="527"/>
      <c r="J11" s="572"/>
      <c r="K11" s="573"/>
    </row>
    <row r="12" spans="1:16" ht="15.6" customHeight="1" thickBot="1">
      <c r="A12" s="2"/>
      <c r="B12" s="568"/>
      <c r="C12" s="569"/>
      <c r="D12" s="569"/>
      <c r="E12" s="569"/>
      <c r="F12" s="569"/>
      <c r="G12" s="569"/>
      <c r="H12" s="16" t="s">
        <v>23</v>
      </c>
      <c r="I12" s="218"/>
      <c r="J12" s="574">
        <v>1</v>
      </c>
      <c r="K12" s="575"/>
      <c r="L12" s="529"/>
    </row>
    <row r="13" spans="1:16" ht="15.6" customHeight="1" thickBot="1">
      <c r="A13" s="2"/>
      <c r="B13" s="570"/>
      <c r="C13" s="571"/>
      <c r="D13" s="571"/>
      <c r="E13" s="571"/>
      <c r="F13" s="571"/>
      <c r="G13" s="571"/>
      <c r="H13" s="190" t="s">
        <v>24</v>
      </c>
      <c r="I13" s="191">
        <v>0</v>
      </c>
      <c r="J13" s="576" t="str">
        <f>IF(B103&gt;0,"ATTENTION 10 kg",IF(C103&gt;0,"ATTENTION 10 kg",IF(B105&gt;0,"ATTENTION 10 kg",IF(C105&gt;0,"ATTENTION 10 kg",IF(B104&gt;0,"ATTENTION 10 kg",IF(B106&gt;0,"ATTENTION 10 kg",""))))))</f>
        <v/>
      </c>
      <c r="K13" s="577"/>
      <c r="L13" s="200" t="b">
        <v>1</v>
      </c>
      <c r="M13" s="200" t="b">
        <v>1</v>
      </c>
    </row>
    <row r="14" spans="1:16" ht="15.6" customHeight="1">
      <c r="A14" s="2"/>
      <c r="B14" s="596" t="str">
        <f>IF(J12&gt;0,"ATTENTION AUX PRIX","")</f>
        <v>ATTENTION AUX PRIX</v>
      </c>
      <c r="C14" s="597"/>
      <c r="D14" s="597"/>
      <c r="E14" s="597"/>
      <c r="F14" s="597"/>
      <c r="G14" s="597"/>
      <c r="H14" s="597"/>
      <c r="I14" s="597"/>
      <c r="J14" s="597"/>
      <c r="K14" s="528"/>
      <c r="L14" s="200"/>
      <c r="M14" s="200"/>
    </row>
    <row r="15" spans="1:16" ht="15.6" customHeight="1">
      <c r="A15" s="2"/>
      <c r="B15" s="597"/>
      <c r="C15" s="597"/>
      <c r="D15" s="597"/>
      <c r="E15" s="597"/>
      <c r="F15" s="597"/>
      <c r="G15" s="597"/>
      <c r="H15" s="597"/>
      <c r="I15" s="597"/>
      <c r="J15" s="597"/>
      <c r="K15" s="528"/>
      <c r="L15" s="200"/>
      <c r="M15" s="200"/>
    </row>
    <row r="16" spans="1:16" ht="15.6" customHeight="1">
      <c r="A16" s="2"/>
      <c r="B16" s="597"/>
      <c r="C16" s="597"/>
      <c r="D16" s="597"/>
      <c r="E16" s="597"/>
      <c r="F16" s="597"/>
      <c r="G16" s="597"/>
      <c r="H16" s="597"/>
      <c r="I16" s="597"/>
      <c r="J16" s="597"/>
      <c r="K16" s="528"/>
      <c r="L16" s="200"/>
      <c r="M16" s="200"/>
    </row>
    <row r="17" spans="1:13" ht="15.6" customHeight="1">
      <c r="A17" s="2"/>
      <c r="B17" s="597"/>
      <c r="C17" s="597"/>
      <c r="D17" s="597"/>
      <c r="E17" s="597"/>
      <c r="F17" s="597"/>
      <c r="G17" s="597"/>
      <c r="H17" s="597"/>
      <c r="I17" s="597"/>
      <c r="J17" s="597"/>
      <c r="K17" s="528"/>
      <c r="L17" s="200"/>
      <c r="M17" s="200"/>
    </row>
    <row r="18" spans="1:13" ht="15.6" customHeight="1">
      <c r="A18" s="2"/>
      <c r="B18" s="597"/>
      <c r="C18" s="597"/>
      <c r="D18" s="597"/>
      <c r="E18" s="597"/>
      <c r="F18" s="597"/>
      <c r="G18" s="597"/>
      <c r="H18" s="597"/>
      <c r="I18" s="597"/>
      <c r="J18" s="597"/>
      <c r="K18" s="528"/>
      <c r="L18" s="200"/>
      <c r="M18" s="200"/>
    </row>
    <row r="19" spans="1:13" ht="15.6" customHeight="1">
      <c r="A19" s="2"/>
      <c r="B19" s="597"/>
      <c r="C19" s="597"/>
      <c r="D19" s="597"/>
      <c r="E19" s="597"/>
      <c r="F19" s="597"/>
      <c r="G19" s="597"/>
      <c r="H19" s="597"/>
      <c r="I19" s="597"/>
      <c r="J19" s="597"/>
      <c r="K19" s="528"/>
      <c r="L19" s="200"/>
      <c r="M19" s="200"/>
    </row>
    <row r="20" spans="1:13" ht="15.6" customHeight="1">
      <c r="A20" s="2"/>
      <c r="B20" s="597"/>
      <c r="C20" s="597"/>
      <c r="D20" s="597"/>
      <c r="E20" s="597"/>
      <c r="F20" s="597"/>
      <c r="G20" s="597"/>
      <c r="H20" s="597"/>
      <c r="I20" s="597"/>
      <c r="J20" s="597"/>
      <c r="K20" s="528"/>
      <c r="L20" s="200"/>
      <c r="M20" s="200"/>
    </row>
    <row r="21" spans="1:13" ht="15.6" customHeight="1">
      <c r="A21" s="2"/>
      <c r="B21" s="597"/>
      <c r="C21" s="597"/>
      <c r="D21" s="597"/>
      <c r="E21" s="597"/>
      <c r="F21" s="597"/>
      <c r="G21" s="597"/>
      <c r="H21" s="597"/>
      <c r="I21" s="597"/>
      <c r="J21" s="597"/>
      <c r="K21" s="528"/>
      <c r="L21" s="200"/>
      <c r="M21" s="200"/>
    </row>
    <row r="22" spans="1:13" ht="15.6" customHeight="1">
      <c r="A22" s="2"/>
      <c r="B22" s="597"/>
      <c r="C22" s="597"/>
      <c r="D22" s="597"/>
      <c r="E22" s="597"/>
      <c r="F22" s="597"/>
      <c r="G22" s="597"/>
      <c r="H22" s="597"/>
      <c r="I22" s="597"/>
      <c r="J22" s="597"/>
      <c r="K22" s="528"/>
      <c r="L22" s="200"/>
      <c r="M22" s="200"/>
    </row>
    <row r="23" spans="1:13" ht="15.6" customHeight="1" thickBot="1">
      <c r="A23" s="2"/>
      <c r="B23" s="597"/>
      <c r="C23" s="597"/>
      <c r="D23" s="597"/>
      <c r="E23" s="597"/>
      <c r="F23" s="597"/>
      <c r="G23" s="597"/>
      <c r="H23" s="597"/>
      <c r="I23" s="597"/>
      <c r="J23" s="597"/>
      <c r="K23" s="524"/>
      <c r="L23" s="200"/>
      <c r="M23" s="200"/>
    </row>
    <row r="24" spans="1:13" s="192" customFormat="1" ht="15.6" customHeight="1" thickBot="1">
      <c r="A24" s="580"/>
      <c r="B24" s="581"/>
      <c r="C24" s="582"/>
      <c r="D24" s="578" t="s">
        <v>1266</v>
      </c>
      <c r="E24" s="579"/>
      <c r="F24" s="195">
        <f>C25+B26+C27+B28+C29+B30+C33+B34+C35+B36+C39+B40+C41+B42+C43+B44+C45+B46+C47+B48+C49+B50+C51+B52+C53+B54+C55+B56+C57+B58+C59+B60+C61+B62+C63+B64+C65+B66+C69+B70+C71+B72+C73+B74+C75+B76+C77+B78+C81+B82+C83+B84+C85+B86+C87+B88+C89+B90+C91+B92+C93+B94+C95+B96+C97+B98+C99+B100+B103+C103+B104+B105+C105+B106+B107+B108+B111+B112+B113+B114</f>
        <v>0</v>
      </c>
      <c r="G24" s="646" t="s">
        <v>1267</v>
      </c>
      <c r="H24" s="647"/>
      <c r="I24" s="647"/>
      <c r="J24" s="648"/>
      <c r="K24" s="195">
        <f>B25+B27+B29+B33+B35+B39+B41+B43+B45+B47+B49+B51+B53+B55+B57+B59+B61+B63+B65+B69+B71+B73+B75+B77+B81+B83+B85+B87+B89+B91+B93+B95+B97+B99</f>
        <v>0</v>
      </c>
      <c r="L24" s="456"/>
      <c r="M24" s="456"/>
    </row>
    <row r="25" spans="1:13" ht="15" hidden="1" customHeight="1" thickBot="1">
      <c r="A25" s="544"/>
      <c r="B25" s="206"/>
      <c r="C25" s="402"/>
      <c r="D25" s="404" t="s">
        <v>1487</v>
      </c>
      <c r="E25" s="403" t="str">
        <f>IF(AND(C25=0),"",IF(L13=TRUE,'ZYRAX fromage'!V7,"."))</f>
        <v/>
      </c>
      <c r="F25" s="546"/>
      <c r="G25" s="546"/>
      <c r="H25" s="546"/>
      <c r="I25" s="546"/>
      <c r="J25" s="546"/>
      <c r="K25" s="546"/>
      <c r="L25" s="457"/>
      <c r="M25" s="457"/>
    </row>
    <row r="26" spans="1:13" ht="15" hidden="1" customHeight="1" thickBot="1">
      <c r="A26" s="545"/>
      <c r="B26" s="548"/>
      <c r="C26" s="549"/>
      <c r="D26" s="405" t="str">
        <f>SUBSTITUTE(B26,1,"gratuit")</f>
        <v/>
      </c>
      <c r="E26" s="444" t="str">
        <f>IF(AND(B25=0),"",IF(M13=TRUE,'ZYRAX fromage'!K7,"."))</f>
        <v/>
      </c>
      <c r="F26" s="547"/>
      <c r="G26" s="547"/>
      <c r="H26" s="547"/>
      <c r="I26" s="547"/>
      <c r="J26" s="547"/>
      <c r="K26" s="547"/>
      <c r="L26" s="458"/>
      <c r="M26" s="457"/>
    </row>
    <row r="27" spans="1:13" ht="15" hidden="1" customHeight="1" thickBot="1">
      <c r="A27" s="550"/>
      <c r="B27" s="17"/>
      <c r="C27" s="18"/>
      <c r="D27" s="424" t="s">
        <v>25</v>
      </c>
      <c r="E27" s="422" t="str">
        <f>IF(AND(C27=0),"",IF(L13=TRUE,'ZYRAX fromage'!V8,"."))</f>
        <v/>
      </c>
      <c r="F27" s="552"/>
      <c r="G27" s="552"/>
      <c r="H27" s="552"/>
      <c r="I27" s="552"/>
      <c r="J27" s="552"/>
      <c r="K27" s="552"/>
    </row>
    <row r="28" spans="1:13" ht="15" hidden="1" customHeight="1" thickBot="1">
      <c r="A28" s="551"/>
      <c r="B28" s="554"/>
      <c r="C28" s="554"/>
      <c r="D28" s="408" t="str">
        <f>SUBSTITUTE(B28,1,"gratuit")</f>
        <v/>
      </c>
      <c r="E28" s="419" t="str">
        <f>IF(AND(B27=0),"",IF(M13=TRUE,'ZYRAX fromage'!K8,"."))</f>
        <v/>
      </c>
      <c r="F28" s="553"/>
      <c r="G28" s="553"/>
      <c r="H28" s="553"/>
      <c r="I28" s="553"/>
      <c r="J28" s="553"/>
      <c r="K28" s="553"/>
      <c r="L28" s="459"/>
    </row>
    <row r="29" spans="1:13" ht="15" hidden="1" customHeight="1">
      <c r="A29" s="466"/>
      <c r="B29" s="481"/>
      <c r="C29" s="479"/>
      <c r="D29" s="477" t="s">
        <v>1639</v>
      </c>
      <c r="E29" s="476" t="str">
        <f>IF(AND(C29=0),"",IF(L13=TRUE,'ZYRAX fromage'!V9,"."))</f>
        <v/>
      </c>
      <c r="F29" s="590"/>
      <c r="G29" s="591"/>
      <c r="H29" s="591"/>
      <c r="I29" s="591"/>
      <c r="J29" s="591"/>
      <c r="K29" s="591"/>
      <c r="L29" s="459"/>
    </row>
    <row r="30" spans="1:13" ht="15" hidden="1" customHeight="1" thickBot="1">
      <c r="A30" s="468"/>
      <c r="B30" s="588"/>
      <c r="C30" s="589"/>
      <c r="D30" s="485" t="str">
        <f>SUBSTITUTE(B30,1,"gratuit")</f>
        <v/>
      </c>
      <c r="E30" s="488" t="str">
        <f>IF(AND(B29=0),"",IF(M13=TRUE,'ZYRAX fromage'!K9,"."))</f>
        <v/>
      </c>
      <c r="F30" s="592"/>
      <c r="G30" s="593"/>
      <c r="H30" s="593"/>
      <c r="I30" s="593"/>
      <c r="J30" s="593"/>
      <c r="K30" s="593"/>
      <c r="L30" s="459"/>
    </row>
    <row r="31" spans="1:13" ht="15" hidden="1" customHeight="1" thickBot="1">
      <c r="A31" s="494"/>
      <c r="B31" s="502"/>
      <c r="C31" s="503"/>
      <c r="D31" s="493" t="s">
        <v>1839</v>
      </c>
      <c r="E31" s="490" t="str">
        <f>IF(AND(C31=0),"",IF(L13=TRUE,'ZYRAX fromage'!V10,"."))</f>
        <v/>
      </c>
      <c r="F31" s="501"/>
      <c r="G31" s="499"/>
      <c r="H31" s="499"/>
      <c r="I31" s="499"/>
      <c r="J31" s="499"/>
      <c r="K31" s="499"/>
      <c r="L31" s="459"/>
    </row>
    <row r="32" spans="1:13" ht="15" hidden="1" customHeight="1" thickBot="1">
      <c r="A32" s="495"/>
      <c r="B32" s="594"/>
      <c r="C32" s="595"/>
      <c r="D32" s="492" t="str">
        <f>SUBSTITUTE(B32,1,"gratuit")</f>
        <v/>
      </c>
      <c r="E32" s="491" t="str">
        <f>IF(AND(B31=0),"",IF(M13=TRUE,'ZYRAX fromage'!K10,"."))</f>
        <v/>
      </c>
      <c r="F32" s="500"/>
      <c r="G32" s="498"/>
      <c r="H32" s="498"/>
      <c r="I32" s="498"/>
      <c r="J32" s="498"/>
      <c r="K32" s="498"/>
      <c r="L32" s="459"/>
    </row>
    <row r="33" spans="1:12" ht="15" hidden="1" customHeight="1" thickBot="1">
      <c r="A33" s="600"/>
      <c r="B33" s="486"/>
      <c r="C33" s="486"/>
      <c r="D33" s="442" t="s">
        <v>26</v>
      </c>
      <c r="E33" s="489" t="str">
        <f>IF(AND(C33=0),"",IF(L13=TRUE,'ZYRAX fromage'!V11,"."))</f>
        <v/>
      </c>
      <c r="F33" s="601" t="b">
        <f>FALSE</f>
        <v>0</v>
      </c>
      <c r="G33" s="602"/>
      <c r="H33" s="602"/>
      <c r="I33" s="602"/>
      <c r="J33" s="602"/>
      <c r="K33" s="602"/>
    </row>
    <row r="34" spans="1:12" ht="15" hidden="1" customHeight="1" thickBot="1">
      <c r="A34" s="584"/>
      <c r="B34" s="605"/>
      <c r="C34" s="605"/>
      <c r="D34" s="409" t="str">
        <f>SUBSTITUTE(B34,1,"gratuit")</f>
        <v/>
      </c>
      <c r="E34" s="487" t="str">
        <f>IF(AND(B33=0),"",IF(M13=TRUE,'ZYRAX fromage'!K11,"."))</f>
        <v/>
      </c>
      <c r="F34" s="603"/>
      <c r="G34" s="604"/>
      <c r="H34" s="604"/>
      <c r="I34" s="604"/>
      <c r="J34" s="604"/>
      <c r="K34" s="604"/>
      <c r="L34" s="459"/>
    </row>
    <row r="35" spans="1:12" ht="15" hidden="1" customHeight="1" thickBot="1">
      <c r="A35" s="583"/>
      <c r="B35" s="471"/>
      <c r="C35" s="472"/>
      <c r="D35" s="404" t="s">
        <v>27</v>
      </c>
      <c r="E35" s="473" t="str">
        <f>IF(AND(C35=0),"",IF(M1=TRUE,'MARGE fromage'!C21,IF(L13=TRUE,'ZYRAX fromage'!V12,".")))</f>
        <v/>
      </c>
      <c r="F35" s="585" t="b">
        <f>FALSE</f>
        <v>0</v>
      </c>
      <c r="G35" s="585"/>
      <c r="H35" s="585"/>
      <c r="I35" s="585"/>
      <c r="J35" s="585"/>
      <c r="K35" s="585"/>
    </row>
    <row r="36" spans="1:12" ht="15" hidden="1" customHeight="1" thickBot="1">
      <c r="A36" s="584"/>
      <c r="B36" s="587"/>
      <c r="C36" s="587"/>
      <c r="D36" s="410" t="str">
        <f>SUBSTITUTE(B36,1,"gratuit")</f>
        <v/>
      </c>
      <c r="E36" s="443" t="str">
        <f>IF(AND(B35=0),"",IF(M13=TRUE,'ZYRAX fromage'!K12,"."))</f>
        <v/>
      </c>
      <c r="F36" s="586"/>
      <c r="G36" s="586"/>
      <c r="H36" s="586"/>
      <c r="I36" s="586"/>
      <c r="J36" s="586"/>
      <c r="K36" s="586"/>
      <c r="L36" s="459"/>
    </row>
    <row r="37" spans="1:12" ht="15" hidden="1" customHeight="1">
      <c r="A37" s="467"/>
      <c r="B37" s="481"/>
      <c r="C37" s="480"/>
      <c r="D37" s="478" t="s">
        <v>1640</v>
      </c>
      <c r="E37" s="475"/>
      <c r="F37" s="613"/>
      <c r="G37" s="591"/>
      <c r="H37" s="591"/>
      <c r="I37" s="591"/>
      <c r="J37" s="591"/>
      <c r="K37" s="591"/>
      <c r="L37" s="459"/>
    </row>
    <row r="38" spans="1:12" ht="15" hidden="1" customHeight="1" thickBot="1">
      <c r="A38" s="469"/>
      <c r="B38" s="611"/>
      <c r="C38" s="612"/>
      <c r="D38" s="470" t="str">
        <f>SUBSTITUTE(B38,1,"gratuit")</f>
        <v/>
      </c>
      <c r="E38" s="474"/>
      <c r="F38" s="592"/>
      <c r="G38" s="593"/>
      <c r="H38" s="593"/>
      <c r="I38" s="593"/>
      <c r="J38" s="593"/>
      <c r="K38" s="593"/>
      <c r="L38" s="459"/>
    </row>
    <row r="39" spans="1:12" ht="15" hidden="1" customHeight="1" thickBot="1">
      <c r="A39" s="550"/>
      <c r="B39" s="17"/>
      <c r="C39" s="18"/>
      <c r="D39" s="424" t="s">
        <v>28</v>
      </c>
      <c r="E39" s="422" t="str">
        <f>IF(AND(C39=0),"",IF(L13=TRUE,'ZYRAX fromage'!V14,"."))</f>
        <v/>
      </c>
      <c r="F39" s="598" t="b">
        <f>FALSE</f>
        <v>0</v>
      </c>
      <c r="G39" s="598"/>
      <c r="H39" s="598"/>
      <c r="I39" s="598"/>
      <c r="J39" s="598"/>
      <c r="K39" s="598"/>
    </row>
    <row r="40" spans="1:12" ht="15" hidden="1" customHeight="1" thickBot="1">
      <c r="A40" s="551"/>
      <c r="B40" s="554"/>
      <c r="C40" s="554"/>
      <c r="D40" s="401" t="str">
        <f>SUBSTITUTE(B40,1,"gratuit")</f>
        <v/>
      </c>
      <c r="E40" s="419" t="str">
        <f>IF(AND(B39=0),"",IF(M13=TRUE,'ZYRAX fromage'!K14,"."))</f>
        <v/>
      </c>
      <c r="F40" s="599"/>
      <c r="G40" s="599"/>
      <c r="H40" s="599"/>
      <c r="I40" s="599"/>
      <c r="J40" s="599"/>
      <c r="K40" s="599"/>
      <c r="L40" s="459"/>
    </row>
    <row r="41" spans="1:12" ht="15" hidden="1" customHeight="1" thickBot="1">
      <c r="A41" s="550"/>
      <c r="B41" s="18"/>
      <c r="C41" s="18"/>
      <c r="D41" s="424" t="s">
        <v>29</v>
      </c>
      <c r="E41" s="422" t="str">
        <f>IF(AND(C41=0),"",IF(L13=TRUE,'ZYRAX fromage'!V15,"."))</f>
        <v/>
      </c>
      <c r="F41" s="598" t="b">
        <f>FALSE</f>
        <v>0</v>
      </c>
      <c r="G41" s="598"/>
      <c r="H41" s="598"/>
      <c r="I41" s="598"/>
      <c r="J41" s="598"/>
      <c r="K41" s="598"/>
    </row>
    <row r="42" spans="1:12" ht="15" hidden="1" customHeight="1" thickBot="1">
      <c r="A42" s="551"/>
      <c r="B42" s="554"/>
      <c r="C42" s="554"/>
      <c r="D42" s="401" t="str">
        <f>SUBSTITUTE(B42,1,"gratuit")</f>
        <v/>
      </c>
      <c r="E42" s="419" t="str">
        <f>IF(AND(B41=0),"",IF(M13=TRUE,'ZYRAX fromage'!K15,"."))</f>
        <v/>
      </c>
      <c r="F42" s="599"/>
      <c r="G42" s="599"/>
      <c r="H42" s="599"/>
      <c r="I42" s="599"/>
      <c r="J42" s="599"/>
      <c r="K42" s="599"/>
      <c r="L42" s="459"/>
    </row>
    <row r="43" spans="1:12" ht="15" hidden="1" customHeight="1" thickBot="1">
      <c r="A43" s="550"/>
      <c r="B43" s="438"/>
      <c r="C43" s="18"/>
      <c r="D43" s="406" t="s">
        <v>30</v>
      </c>
      <c r="E43" s="422" t="str">
        <f>IF(AND(C43=0),"",IF(L13=TRUE,'ZYRAX fromage'!V16,"."))</f>
        <v/>
      </c>
      <c r="F43" s="598" t="b">
        <f>FALSE</f>
        <v>0</v>
      </c>
      <c r="G43" s="598"/>
      <c r="H43" s="598"/>
      <c r="I43" s="598"/>
      <c r="J43" s="598"/>
      <c r="K43" s="598"/>
    </row>
    <row r="44" spans="1:12" ht="15" hidden="1" customHeight="1" thickBot="1">
      <c r="A44" s="551"/>
      <c r="B44" s="554"/>
      <c r="C44" s="554"/>
      <c r="D44" s="401" t="str">
        <f>SUBSTITUTE(B44,1,"gratuit")</f>
        <v/>
      </c>
      <c r="E44" s="419" t="str">
        <f>IF(AND(B43=0),"",IF(M13=TRUE,'ZYRAX fromage'!K16,"."))</f>
        <v/>
      </c>
      <c r="F44" s="599"/>
      <c r="G44" s="599"/>
      <c r="H44" s="599"/>
      <c r="I44" s="599"/>
      <c r="J44" s="599"/>
      <c r="K44" s="599"/>
      <c r="L44" s="459"/>
    </row>
    <row r="45" spans="1:12" ht="15" hidden="1" customHeight="1" thickBot="1">
      <c r="A45" s="615"/>
      <c r="B45" s="441"/>
      <c r="C45" s="429"/>
      <c r="D45" s="406" t="s">
        <v>31</v>
      </c>
      <c r="E45" s="422" t="str">
        <f>IF(AND(C45=0),"",IF(L13=TRUE,'ZYRAX fromage'!V17,"."))</f>
        <v/>
      </c>
      <c r="F45" s="606" t="b">
        <f>FALSE</f>
        <v>0</v>
      </c>
      <c r="G45" s="606"/>
      <c r="H45" s="606"/>
      <c r="I45" s="606"/>
      <c r="J45" s="606"/>
      <c r="K45" s="606"/>
    </row>
    <row r="46" spans="1:12" ht="15" hidden="1" customHeight="1" thickBot="1">
      <c r="A46" s="616"/>
      <c r="B46" s="608"/>
      <c r="C46" s="554"/>
      <c r="D46" s="401" t="str">
        <f>SUBSTITUTE(B46,1,"gratuit")</f>
        <v/>
      </c>
      <c r="E46" s="419" t="str">
        <f>IF(AND(B45=0),"",IF(M13=TRUE,'ZYRAX fromage'!K17,"."))</f>
        <v/>
      </c>
      <c r="F46" s="607"/>
      <c r="G46" s="607"/>
      <c r="H46" s="607"/>
      <c r="I46" s="607"/>
      <c r="J46" s="607"/>
      <c r="K46" s="607"/>
      <c r="L46" s="459"/>
    </row>
    <row r="47" spans="1:12" ht="15" hidden="1" customHeight="1" thickBot="1">
      <c r="A47" s="550"/>
      <c r="B47" s="440"/>
      <c r="C47" s="18"/>
      <c r="D47" s="424" t="s">
        <v>32</v>
      </c>
      <c r="E47" s="422" t="str">
        <f>IF(AND(C47=0),"",IF(L13=TRUE,'ZYRAX fromage'!V18,"."))</f>
        <v/>
      </c>
      <c r="F47" s="609"/>
      <c r="G47" s="609"/>
      <c r="H47" s="609"/>
      <c r="I47" s="609"/>
      <c r="J47" s="609"/>
      <c r="K47" s="609"/>
    </row>
    <row r="48" spans="1:12" ht="15" hidden="1" customHeight="1" thickBot="1">
      <c r="A48" s="551"/>
      <c r="B48" s="608"/>
      <c r="C48" s="608"/>
      <c r="D48" s="401" t="str">
        <f>SUBSTITUTE(B48,1,"gratuit")</f>
        <v/>
      </c>
      <c r="E48" s="419" t="str">
        <f>IF(AND(B47=0),"",IF(M13=TRUE,'ZYRAX fromage'!K18,"."))</f>
        <v/>
      </c>
      <c r="F48" s="610"/>
      <c r="G48" s="610"/>
      <c r="H48" s="610"/>
      <c r="I48" s="610"/>
      <c r="J48" s="610"/>
      <c r="K48" s="610"/>
    </row>
    <row r="49" spans="1:12" ht="15" hidden="1" customHeight="1" thickBot="1">
      <c r="A49" s="550"/>
      <c r="B49" s="17"/>
      <c r="C49" s="429"/>
      <c r="D49" s="424" t="s">
        <v>33</v>
      </c>
      <c r="E49" s="422" t="str">
        <f>IF(AND(C49=0),"",IF(L13=TRUE,'ZYRAX fromage'!V19,"."))</f>
        <v/>
      </c>
      <c r="F49" s="598" t="b">
        <f>FALSE</f>
        <v>0</v>
      </c>
      <c r="G49" s="598"/>
      <c r="H49" s="598"/>
      <c r="I49" s="598"/>
      <c r="J49" s="598"/>
      <c r="K49" s="598"/>
      <c r="L49" s="459"/>
    </row>
    <row r="50" spans="1:12" ht="15" hidden="1" customHeight="1" thickBot="1">
      <c r="A50" s="551"/>
      <c r="B50" s="614"/>
      <c r="C50" s="614"/>
      <c r="D50" s="401" t="str">
        <f>SUBSTITUTE(B50,1,"gratuit")</f>
        <v/>
      </c>
      <c r="E50" s="419" t="str">
        <f>IF(AND(B49=0),"",IF(M13=TRUE,'ZYRAX fromage'!K19,"."))</f>
        <v/>
      </c>
      <c r="F50" s="599"/>
      <c r="G50" s="599"/>
      <c r="H50" s="599"/>
      <c r="I50" s="599"/>
      <c r="J50" s="599"/>
      <c r="K50" s="599"/>
    </row>
    <row r="51" spans="1:12" ht="15" hidden="1" customHeight="1" thickBot="1">
      <c r="A51" s="550"/>
      <c r="B51" s="17"/>
      <c r="C51" s="18"/>
      <c r="D51" s="424" t="s">
        <v>34</v>
      </c>
      <c r="E51" s="422" t="str">
        <f>IF(AND(C51=0),"",IF(L13=TRUE,'ZYRAX fromage'!V20,"."))</f>
        <v/>
      </c>
      <c r="F51" s="598" t="b">
        <f>FALSE</f>
        <v>0</v>
      </c>
      <c r="G51" s="598"/>
      <c r="H51" s="598"/>
      <c r="I51" s="598"/>
      <c r="J51" s="598"/>
      <c r="K51" s="598"/>
      <c r="L51" s="459"/>
    </row>
    <row r="52" spans="1:12" ht="15" hidden="1" customHeight="1" thickBot="1">
      <c r="A52" s="551"/>
      <c r="B52" s="554"/>
      <c r="C52" s="554"/>
      <c r="D52" s="401" t="str">
        <f>SUBSTITUTE(B52,1,"gratuit")</f>
        <v/>
      </c>
      <c r="E52" s="419" t="str">
        <f>IF(AND(B51=0),"",IF(M13=TRUE,'ZYRAX fromage'!K20,"."))</f>
        <v/>
      </c>
      <c r="F52" s="599"/>
      <c r="G52" s="599"/>
      <c r="H52" s="599"/>
      <c r="I52" s="599"/>
      <c r="J52" s="599"/>
      <c r="K52" s="599"/>
    </row>
    <row r="53" spans="1:12" ht="15" hidden="1" customHeight="1" thickBot="1">
      <c r="A53" s="550"/>
      <c r="B53" s="439"/>
      <c r="C53" s="18"/>
      <c r="D53" s="424" t="s">
        <v>35</v>
      </c>
      <c r="E53" s="422" t="str">
        <f>IF(AND(C53=0),"",IF(L13=TRUE,'ZYRAX fromage'!V21,"."))</f>
        <v/>
      </c>
      <c r="F53" s="598" t="b">
        <f>FALSE</f>
        <v>0</v>
      </c>
      <c r="G53" s="598"/>
      <c r="H53" s="598"/>
      <c r="I53" s="598"/>
      <c r="J53" s="598"/>
      <c r="K53" s="598"/>
    </row>
    <row r="54" spans="1:12" ht="15" hidden="1" customHeight="1" thickBot="1">
      <c r="A54" s="551"/>
      <c r="B54" s="608"/>
      <c r="C54" s="608"/>
      <c r="D54" s="401" t="str">
        <f>SUBSTITUTE(B54,1,"gratuit")</f>
        <v/>
      </c>
      <c r="E54" s="419" t="str">
        <f>IF(AND(B53=0),"",IF(M13=TRUE,'ZYRAX fromage'!K21,"."))</f>
        <v/>
      </c>
      <c r="F54" s="599"/>
      <c r="G54" s="599"/>
      <c r="H54" s="599"/>
      <c r="I54" s="599"/>
      <c r="J54" s="599"/>
      <c r="K54" s="599"/>
      <c r="L54" s="459"/>
    </row>
    <row r="55" spans="1:12" ht="15" hidden="1" customHeight="1" thickBot="1">
      <c r="A55" s="550"/>
      <c r="B55" s="17"/>
      <c r="C55" s="429"/>
      <c r="D55" s="424" t="s">
        <v>36</v>
      </c>
      <c r="E55" s="422" t="str">
        <f>IF(AND(C55=0),"",IF(L13=TRUE,'ZYRAX fromage'!V22,"."))</f>
        <v/>
      </c>
      <c r="F55" s="598" t="b">
        <f>FALSE</f>
        <v>0</v>
      </c>
      <c r="G55" s="598"/>
      <c r="H55" s="598"/>
      <c r="I55" s="598"/>
      <c r="J55" s="598"/>
      <c r="K55" s="598"/>
    </row>
    <row r="56" spans="1:12" ht="15" hidden="1" customHeight="1" thickBot="1">
      <c r="A56" s="551"/>
      <c r="B56" s="554"/>
      <c r="C56" s="554"/>
      <c r="D56" s="401" t="str">
        <f>SUBSTITUTE(B56,1,"gratuit")</f>
        <v/>
      </c>
      <c r="E56" s="419" t="str">
        <f>IF(AND(B55=0),"",IF(M13=TRUE,'ZYRAX fromage'!K22,"."))</f>
        <v/>
      </c>
      <c r="F56" s="599"/>
      <c r="G56" s="599"/>
      <c r="H56" s="599"/>
      <c r="I56" s="599"/>
      <c r="J56" s="599"/>
      <c r="K56" s="599"/>
      <c r="L56" s="460"/>
    </row>
    <row r="57" spans="1:12" ht="15" hidden="1" customHeight="1" thickBot="1">
      <c r="A57" s="550"/>
      <c r="B57" s="438"/>
      <c r="C57" s="18"/>
      <c r="D57" s="424" t="s">
        <v>37</v>
      </c>
      <c r="E57" s="422" t="str">
        <f>IF(AND(C57=0),"",IF(L13=TRUE,'ZYRAX fromage'!V23,"."))</f>
        <v/>
      </c>
      <c r="F57" s="609"/>
      <c r="G57" s="609"/>
      <c r="H57" s="609"/>
      <c r="I57" s="609"/>
      <c r="J57" s="609"/>
      <c r="K57" s="609"/>
      <c r="L57" s="459"/>
    </row>
    <row r="58" spans="1:12" ht="15" hidden="1" customHeight="1" thickBot="1">
      <c r="A58" s="551"/>
      <c r="B58" s="608"/>
      <c r="C58" s="608"/>
      <c r="D58" s="401" t="str">
        <f>SUBSTITUTE(B58,1,"gratuit")</f>
        <v/>
      </c>
      <c r="E58" s="419" t="str">
        <f>IF(AND(B57=0),"",IF(M13=TRUE,'ZYRAX fromage'!K23,"."))</f>
        <v/>
      </c>
      <c r="F58" s="610"/>
      <c r="G58" s="610"/>
      <c r="H58" s="610"/>
      <c r="I58" s="610"/>
      <c r="J58" s="610"/>
      <c r="K58" s="610"/>
    </row>
    <row r="59" spans="1:12" ht="15" hidden="1" customHeight="1" thickBot="1">
      <c r="A59" s="550"/>
      <c r="B59" s="17"/>
      <c r="C59" s="18"/>
      <c r="D59" s="424" t="s">
        <v>38</v>
      </c>
      <c r="E59" s="422" t="str">
        <f>IF(AND(C59=0),"",IF(L13=TRUE,'ZYRAX fromage'!V24,"."))</f>
        <v/>
      </c>
      <c r="F59" s="609"/>
      <c r="G59" s="609"/>
      <c r="H59" s="609"/>
      <c r="I59" s="609"/>
      <c r="J59" s="609"/>
      <c r="K59" s="609"/>
      <c r="L59" s="459"/>
    </row>
    <row r="60" spans="1:12" ht="15" hidden="1" customHeight="1" thickBot="1">
      <c r="A60" s="551"/>
      <c r="B60" s="554"/>
      <c r="C60" s="554"/>
      <c r="D60" s="401" t="str">
        <f>SUBSTITUTE(B60,1,"gratuit")</f>
        <v/>
      </c>
      <c r="E60" s="419" t="str">
        <f>IF(AND(B59=0),"",IF(M13=TRUE,'ZYRAX fromage'!K24,"."))</f>
        <v/>
      </c>
      <c r="F60" s="610"/>
      <c r="G60" s="610"/>
      <c r="H60" s="610"/>
      <c r="I60" s="610"/>
      <c r="J60" s="610"/>
      <c r="K60" s="610"/>
    </row>
    <row r="61" spans="1:12" ht="15" hidden="1" customHeight="1" thickBot="1">
      <c r="A61" s="617"/>
      <c r="B61" s="437"/>
      <c r="C61" s="18"/>
      <c r="D61" s="424" t="s">
        <v>39</v>
      </c>
      <c r="E61" s="422" t="str">
        <f>IF(AND(C61=0),"",IF(L13=TRUE,'ZYRAX fromage'!V25,"."))</f>
        <v/>
      </c>
      <c r="F61" s="606" t="b">
        <f>FALSE</f>
        <v>0</v>
      </c>
      <c r="G61" s="606"/>
      <c r="H61" s="606"/>
      <c r="I61" s="606"/>
      <c r="J61" s="606"/>
      <c r="K61" s="606"/>
    </row>
    <row r="62" spans="1:12" ht="15" hidden="1" customHeight="1" thickBot="1">
      <c r="A62" s="618"/>
      <c r="B62" s="608"/>
      <c r="C62" s="608"/>
      <c r="D62" s="401" t="str">
        <f>SUBSTITUTE(B62,1,"gratuit")</f>
        <v/>
      </c>
      <c r="E62" s="419" t="str">
        <f>IF(AND(B61=0),"",IF(M13=TRUE,'ZYRAX fromage'!K25,"."))</f>
        <v/>
      </c>
      <c r="F62" s="607"/>
      <c r="G62" s="607"/>
      <c r="H62" s="607"/>
      <c r="I62" s="607"/>
      <c r="J62" s="607"/>
      <c r="K62" s="607"/>
      <c r="L62" s="459"/>
    </row>
    <row r="63" spans="1:12" ht="15" hidden="1" customHeight="1" thickBot="1">
      <c r="A63" s="617"/>
      <c r="B63" s="428"/>
      <c r="C63" s="18"/>
      <c r="D63" s="424" t="s">
        <v>40</v>
      </c>
      <c r="E63" s="422" t="str">
        <f>IF(AND(C63=0),"",IF(L13=TRUE,'ZYRAX fromage'!V26,"."))</f>
        <v/>
      </c>
      <c r="F63" s="606" t="b">
        <f>FALSE</f>
        <v>0</v>
      </c>
      <c r="G63" s="606"/>
      <c r="H63" s="606"/>
      <c r="I63" s="606"/>
      <c r="J63" s="606"/>
      <c r="K63" s="606"/>
    </row>
    <row r="64" spans="1:12" ht="15" hidden="1" customHeight="1" thickBot="1">
      <c r="A64" s="618"/>
      <c r="B64" s="554"/>
      <c r="C64" s="554"/>
      <c r="D64" s="401" t="str">
        <f>SUBSTITUTE(B64,1,"gratuit")</f>
        <v/>
      </c>
      <c r="E64" s="419" t="str">
        <f>IF(AND(B63=0),"",IF(M13=TRUE,'ZYRAX fromage'!K26,"."))</f>
        <v/>
      </c>
      <c r="F64" s="607"/>
      <c r="G64" s="607"/>
      <c r="H64" s="607"/>
      <c r="I64" s="607"/>
      <c r="J64" s="607"/>
      <c r="K64" s="607"/>
      <c r="L64" s="459"/>
    </row>
    <row r="65" spans="1:15" ht="15" hidden="1" customHeight="1" thickBot="1">
      <c r="A65" s="617"/>
      <c r="B65" s="428"/>
      <c r="C65" s="18"/>
      <c r="D65" s="424" t="s">
        <v>41</v>
      </c>
      <c r="E65" s="422" t="str">
        <f>IF(AND(C65=0),"",IF(L13=TRUE,'ZYRAX fromage'!V27,"."))</f>
        <v/>
      </c>
      <c r="F65" s="606" t="b">
        <f>FALSE</f>
        <v>0</v>
      </c>
      <c r="G65" s="606"/>
      <c r="H65" s="606"/>
      <c r="I65" s="606"/>
      <c r="J65" s="606"/>
      <c r="K65" s="606"/>
      <c r="L65" s="460"/>
    </row>
    <row r="66" spans="1:15" ht="15" hidden="1" customHeight="1" thickBot="1">
      <c r="A66" s="618"/>
      <c r="B66" s="554"/>
      <c r="C66" s="554"/>
      <c r="D66" s="401" t="str">
        <f>SUBSTITUTE(B66,1,"gratuit")</f>
        <v/>
      </c>
      <c r="E66" s="419" t="str">
        <f>IF(AND(B65=0),"",IF(M13=TRUE,'ZYRAX fromage'!K27,"."))</f>
        <v/>
      </c>
      <c r="F66" s="607"/>
      <c r="G66" s="607"/>
      <c r="H66" s="607"/>
      <c r="I66" s="607"/>
      <c r="J66" s="607"/>
      <c r="K66" s="607"/>
    </row>
    <row r="67" spans="1:15" ht="15" hidden="1" customHeight="1">
      <c r="A67" s="622" t="s">
        <v>42</v>
      </c>
      <c r="B67" s="532"/>
      <c r="C67" s="532"/>
      <c r="D67" s="532"/>
      <c r="E67" s="532"/>
      <c r="F67" s="532"/>
      <c r="G67" s="532"/>
      <c r="H67" s="532"/>
      <c r="I67" s="532"/>
      <c r="J67" s="532"/>
      <c r="K67" s="532"/>
      <c r="L67" s="460"/>
    </row>
    <row r="68" spans="1:15" s="22" customFormat="1" ht="15" hidden="1" customHeight="1" thickBot="1">
      <c r="A68" s="623"/>
      <c r="B68" s="624"/>
      <c r="C68" s="624"/>
      <c r="D68" s="624"/>
      <c r="E68" s="624"/>
      <c r="F68" s="624"/>
      <c r="G68" s="624"/>
      <c r="H68" s="624"/>
      <c r="I68" s="624"/>
      <c r="J68" s="624"/>
      <c r="K68" s="624"/>
      <c r="L68" s="459"/>
      <c r="M68" s="461"/>
      <c r="N68" s="198"/>
    </row>
    <row r="69" spans="1:15" ht="15" hidden="1" customHeight="1" thickBot="1">
      <c r="A69" s="550"/>
      <c r="B69" s="436"/>
      <c r="C69" s="18"/>
      <c r="D69" s="424" t="s">
        <v>43</v>
      </c>
      <c r="E69" s="422" t="str">
        <f>IF(AND(C69=0),"",IF(L13=TRUE,'ZYRAX fromage'!V29,"."))</f>
        <v/>
      </c>
      <c r="F69" s="598" t="b">
        <f>FALSE</f>
        <v>0</v>
      </c>
      <c r="G69" s="598"/>
      <c r="H69" s="598"/>
      <c r="I69" s="598"/>
      <c r="J69" s="598"/>
      <c r="K69" s="598"/>
    </row>
    <row r="70" spans="1:15" ht="15" hidden="1" customHeight="1" thickBot="1">
      <c r="A70" s="551"/>
      <c r="B70" s="619"/>
      <c r="C70" s="619"/>
      <c r="D70" s="401" t="str">
        <f>SUBSTITUTE(B70,1,"gratuit")</f>
        <v/>
      </c>
      <c r="E70" s="419" t="str">
        <f>IF(AND(B69=0),"",IF(M13=TRUE,'ZYRAX fromage'!K29,"."))</f>
        <v/>
      </c>
      <c r="F70" s="599"/>
      <c r="G70" s="599"/>
      <c r="H70" s="599"/>
      <c r="I70" s="599"/>
      <c r="J70" s="599"/>
      <c r="K70" s="599"/>
    </row>
    <row r="71" spans="1:15" ht="15" hidden="1" customHeight="1" thickBot="1">
      <c r="A71" s="617"/>
      <c r="B71" s="435"/>
      <c r="C71" s="18"/>
      <c r="D71" s="424" t="s">
        <v>44</v>
      </c>
      <c r="E71" s="422" t="str">
        <f>IF(AND(C71=0),"",IF(L13=TRUE,'ZYRAX fromage'!V30,"."))</f>
        <v/>
      </c>
      <c r="F71" s="620" t="b">
        <f>FALSE</f>
        <v>0</v>
      </c>
      <c r="G71" s="620"/>
      <c r="H71" s="620"/>
      <c r="I71" s="620"/>
      <c r="J71" s="620"/>
      <c r="K71" s="620"/>
      <c r="L71" s="459"/>
    </row>
    <row r="72" spans="1:15" ht="15" hidden="1" customHeight="1" thickBot="1">
      <c r="A72" s="618"/>
      <c r="B72" s="619"/>
      <c r="C72" s="619"/>
      <c r="D72" s="401" t="str">
        <f>SUBSTITUTE(B72,1,"gratuit")</f>
        <v/>
      </c>
      <c r="E72" s="419" t="str">
        <f>IF(AND(B71=0),"",IF(M13=TRUE,'ZYRAX fromage'!K30,"."))</f>
        <v/>
      </c>
      <c r="F72" s="621"/>
      <c r="G72" s="621"/>
      <c r="H72" s="621"/>
      <c r="I72" s="621"/>
      <c r="J72" s="621"/>
      <c r="K72" s="621"/>
    </row>
    <row r="73" spans="1:15" ht="15" hidden="1" customHeight="1" thickBot="1">
      <c r="A73" s="617"/>
      <c r="B73" s="435"/>
      <c r="C73" s="18"/>
      <c r="D73" s="424" t="s">
        <v>45</v>
      </c>
      <c r="E73" s="422" t="str">
        <f>IF(AND(C73=0),"",IF(L13=TRUE,'ZYRAX fromage'!V31,"."))</f>
        <v/>
      </c>
      <c r="F73" s="606" t="b">
        <f>FALSE</f>
        <v>0</v>
      </c>
      <c r="G73" s="606"/>
      <c r="H73" s="606"/>
      <c r="I73" s="606"/>
      <c r="J73" s="606"/>
      <c r="K73" s="606"/>
      <c r="L73" s="459"/>
    </row>
    <row r="74" spans="1:15" ht="15" hidden="1" customHeight="1" thickBot="1">
      <c r="A74" s="618"/>
      <c r="B74" s="619"/>
      <c r="C74" s="619"/>
      <c r="D74" s="401" t="str">
        <f>SUBSTITUTE(B74,1,"gratuit")</f>
        <v/>
      </c>
      <c r="E74" s="419" t="str">
        <f>IF(AND(B73=0),"",IF(M13=TRUE,'ZYRAX fromage'!K31,"."))</f>
        <v/>
      </c>
      <c r="F74" s="607"/>
      <c r="G74" s="607"/>
      <c r="H74" s="607"/>
      <c r="I74" s="607"/>
      <c r="J74" s="607"/>
      <c r="K74" s="607"/>
    </row>
    <row r="75" spans="1:15" ht="15" hidden="1" customHeight="1" thickBot="1">
      <c r="A75" s="617"/>
      <c r="B75" s="435"/>
      <c r="C75" s="18"/>
      <c r="D75" s="424" t="s">
        <v>46</v>
      </c>
      <c r="E75" s="422" t="str">
        <f>IF(AND(C75=0),"",IF(L13=TRUE,'ZYRAX fromage'!V32,"."))</f>
        <v/>
      </c>
      <c r="F75" s="606" t="b">
        <f>FALSE</f>
        <v>0</v>
      </c>
      <c r="G75" s="606"/>
      <c r="H75" s="606"/>
      <c r="I75" s="606"/>
      <c r="J75" s="606"/>
      <c r="K75" s="606"/>
    </row>
    <row r="76" spans="1:15" ht="15" hidden="1" customHeight="1" thickBot="1">
      <c r="A76" s="618"/>
      <c r="B76" s="619"/>
      <c r="C76" s="619"/>
      <c r="D76" s="401" t="str">
        <f>SUBSTITUTE(B76,1,"gratuit")</f>
        <v/>
      </c>
      <c r="E76" s="419" t="str">
        <f>IF(AND(B75=0),"",IF(M13=TRUE,'ZYRAX fromage'!K32,"."))</f>
        <v/>
      </c>
      <c r="F76" s="607"/>
      <c r="G76" s="607"/>
      <c r="H76" s="607"/>
      <c r="I76" s="607"/>
      <c r="J76" s="607"/>
      <c r="K76" s="607"/>
      <c r="L76" s="459"/>
    </row>
    <row r="77" spans="1:15" ht="15" hidden="1" customHeight="1" thickBot="1">
      <c r="A77" s="625"/>
      <c r="B77" s="446"/>
      <c r="C77" s="447"/>
      <c r="D77" s="407" t="s">
        <v>47</v>
      </c>
      <c r="E77" s="448" t="str">
        <f>IF(AND(C77=0),"",IF(L13=TRUE,'ZYRAX fromage'!V33,"."))</f>
        <v/>
      </c>
      <c r="F77" s="626" t="b">
        <f>FALSE</f>
        <v>0</v>
      </c>
      <c r="G77" s="626"/>
      <c r="H77" s="626"/>
      <c r="I77" s="626"/>
      <c r="J77" s="626"/>
      <c r="K77" s="626"/>
    </row>
    <row r="78" spans="1:15" ht="15" hidden="1" customHeight="1" thickBot="1">
      <c r="A78" s="618"/>
      <c r="B78" s="619"/>
      <c r="C78" s="619"/>
      <c r="D78" s="401" t="str">
        <f>SUBSTITUTE(B78,1,"gratuit")</f>
        <v/>
      </c>
      <c r="E78" s="419" t="str">
        <f>IF(AND(B77=0),"",IF(M13=TRUE,'ZYRAX fromage'!K33,"."))</f>
        <v/>
      </c>
      <c r="F78" s="607"/>
      <c r="G78" s="607"/>
      <c r="H78" s="607"/>
      <c r="I78" s="607"/>
      <c r="J78" s="607"/>
      <c r="K78" s="607"/>
      <c r="L78" s="459"/>
    </row>
    <row r="79" spans="1:15" ht="15" hidden="1" customHeight="1" thickBot="1">
      <c r="A79" s="651" t="s">
        <v>48</v>
      </c>
      <c r="B79" s="532"/>
      <c r="C79" s="532"/>
      <c r="D79" s="532"/>
      <c r="E79" s="532"/>
      <c r="F79" s="532"/>
      <c r="G79" s="532"/>
      <c r="H79" s="532"/>
      <c r="I79" s="445"/>
      <c r="J79" s="445"/>
      <c r="K79" s="445"/>
      <c r="L79" s="459"/>
    </row>
    <row r="80" spans="1:15" s="199" customFormat="1" ht="15" hidden="1" customHeight="1" thickBot="1">
      <c r="A80" s="624"/>
      <c r="B80" s="624"/>
      <c r="C80" s="624"/>
      <c r="D80" s="624"/>
      <c r="E80" s="624"/>
      <c r="F80" s="624"/>
      <c r="G80" s="624"/>
      <c r="H80" s="624"/>
      <c r="I80" s="627" t="s">
        <v>49</v>
      </c>
      <c r="J80" s="628"/>
      <c r="K80" s="449">
        <v>0</v>
      </c>
      <c r="L80" s="460"/>
      <c r="M80" s="497"/>
      <c r="O80" s="22"/>
    </row>
    <row r="81" spans="1:12" ht="15" hidden="1" customHeight="1" thickBot="1">
      <c r="A81" s="617"/>
      <c r="B81" s="428"/>
      <c r="C81" s="18"/>
      <c r="D81" s="424" t="s">
        <v>50</v>
      </c>
      <c r="E81" s="422" t="str">
        <f>IF(AND(C81=0),"",IF(L13=TRUE,'ZYRAX fromage'!V35,"."))</f>
        <v/>
      </c>
      <c r="F81" s="427" t="s">
        <v>51</v>
      </c>
      <c r="G81" s="629" t="b">
        <f>FALSE</f>
        <v>0</v>
      </c>
      <c r="H81" s="629"/>
      <c r="I81" s="629"/>
      <c r="J81" s="629"/>
      <c r="K81" s="629"/>
    </row>
    <row r="82" spans="1:12" ht="15" hidden="1" customHeight="1" thickBot="1">
      <c r="A82" s="618"/>
      <c r="B82" s="554"/>
      <c r="C82" s="554"/>
      <c r="D82" s="401" t="str">
        <f>SUBSTITUTE(B82,1,"gratuit")</f>
        <v/>
      </c>
      <c r="E82" s="419" t="str">
        <f>IF(AND(B81=0),"",IF(M13=TRUE,'ZYRAX fromage'!K35,"."))</f>
        <v/>
      </c>
      <c r="F82" s="432">
        <f>'MARGE fromage'!J45</f>
        <v>0</v>
      </c>
      <c r="G82" s="630"/>
      <c r="H82" s="630"/>
      <c r="I82" s="630"/>
      <c r="J82" s="630"/>
      <c r="K82" s="630"/>
      <c r="L82" s="459"/>
    </row>
    <row r="83" spans="1:12" ht="15" hidden="1" customHeight="1" thickBot="1">
      <c r="A83" s="617"/>
      <c r="B83" s="428"/>
      <c r="C83" s="18"/>
      <c r="D83" s="424" t="s">
        <v>52</v>
      </c>
      <c r="E83" s="431" t="str">
        <f>IF(AND(C83=0),"",IF(L13=TRUE,'ZYRAX fromage'!V36,"."))</f>
        <v/>
      </c>
      <c r="F83" s="427" t="s">
        <v>51</v>
      </c>
      <c r="G83" s="629" t="b">
        <f>FALSE</f>
        <v>0</v>
      </c>
      <c r="H83" s="629"/>
      <c r="I83" s="629"/>
      <c r="J83" s="629"/>
      <c r="K83" s="629"/>
    </row>
    <row r="84" spans="1:12" ht="15" hidden="1" customHeight="1" thickBot="1">
      <c r="A84" s="618"/>
      <c r="B84" s="554"/>
      <c r="C84" s="554"/>
      <c r="D84" s="401" t="str">
        <f>SUBSTITUTE(B84,1,"gratuit")</f>
        <v/>
      </c>
      <c r="E84" s="434" t="str">
        <f>IF(AND(B83=0),"",IF(M13=TRUE,'ZYRAX fromage'!K36,"."))</f>
        <v/>
      </c>
      <c r="F84" s="432">
        <f>'MARGE fromage'!J46</f>
        <v>0</v>
      </c>
      <c r="G84" s="631"/>
      <c r="H84" s="631"/>
      <c r="I84" s="631"/>
      <c r="J84" s="631"/>
      <c r="K84" s="631"/>
      <c r="L84" s="459"/>
    </row>
    <row r="85" spans="1:12" ht="15" hidden="1" customHeight="1" thickBot="1">
      <c r="A85" s="617"/>
      <c r="B85" s="428"/>
      <c r="C85" s="429"/>
      <c r="D85" s="424" t="s">
        <v>53</v>
      </c>
      <c r="E85" s="422" t="str">
        <f>IF(AND(C85=0),"",IF(L13=TRUE,'ZYRAX fromage'!V37,"."))</f>
        <v/>
      </c>
      <c r="F85" s="430" t="s">
        <v>51</v>
      </c>
      <c r="G85" s="629" t="b">
        <f>FALSE</f>
        <v>0</v>
      </c>
      <c r="H85" s="629"/>
      <c r="I85" s="629"/>
      <c r="J85" s="629"/>
      <c r="K85" s="629"/>
    </row>
    <row r="86" spans="1:12" ht="15" hidden="1" customHeight="1" thickBot="1">
      <c r="A86" s="618"/>
      <c r="B86" s="554"/>
      <c r="C86" s="554"/>
      <c r="D86" s="401" t="str">
        <f>SUBSTITUTE(B86,1,"gratuit")</f>
        <v/>
      </c>
      <c r="E86" s="419" t="str">
        <f>IF(AND(B85=0),"",IF(M13=TRUE,'ZYRAX fromage'!K37,"."))</f>
        <v/>
      </c>
      <c r="F86" s="433">
        <f>'MARGE fromage'!J47</f>
        <v>0</v>
      </c>
      <c r="G86" s="631"/>
      <c r="H86" s="631"/>
      <c r="I86" s="631"/>
      <c r="J86" s="631"/>
      <c r="K86" s="631"/>
    </row>
    <row r="87" spans="1:12" ht="15" hidden="1" customHeight="1" thickBot="1">
      <c r="A87" s="617"/>
      <c r="B87" s="428"/>
      <c r="C87" s="18"/>
      <c r="D87" s="424" t="s">
        <v>54</v>
      </c>
      <c r="E87" s="422" t="str">
        <f>IF(AND(C87=0),"",IF(L13=TRUE,'ZYRAX fromage'!V38,"."))</f>
        <v/>
      </c>
      <c r="F87" s="427" t="s">
        <v>51</v>
      </c>
      <c r="G87" s="629" t="b">
        <f>FALSE</f>
        <v>0</v>
      </c>
      <c r="H87" s="629"/>
      <c r="I87" s="629"/>
      <c r="J87" s="629"/>
      <c r="K87" s="629"/>
      <c r="L87" s="459"/>
    </row>
    <row r="88" spans="1:12" ht="15" hidden="1" customHeight="1" thickBot="1">
      <c r="A88" s="618"/>
      <c r="B88" s="554"/>
      <c r="C88" s="554"/>
      <c r="D88" s="401" t="str">
        <f>SUBSTITUTE(B88,1,"gratuit")</f>
        <v/>
      </c>
      <c r="E88" s="419" t="str">
        <f>IF(AND(B87=0),"",IF(M13=TRUE,'ZYRAX fromage'!K38,"."))</f>
        <v/>
      </c>
      <c r="F88" s="432">
        <f>'MARGE fromage'!J48</f>
        <v>0</v>
      </c>
      <c r="G88" s="631"/>
      <c r="H88" s="631"/>
      <c r="I88" s="631"/>
      <c r="J88" s="631"/>
      <c r="K88" s="631"/>
    </row>
    <row r="89" spans="1:12" ht="15" hidden="1" customHeight="1" thickBot="1">
      <c r="A89" s="617"/>
      <c r="B89" s="421"/>
      <c r="C89" s="18"/>
      <c r="D89" s="424" t="s">
        <v>55</v>
      </c>
      <c r="E89" s="422" t="str">
        <f>IF(AND(C89=0),"",IF(L13=TRUE,'ZYRAX fromage'!V39,"."))</f>
        <v/>
      </c>
      <c r="F89" s="427" t="s">
        <v>51</v>
      </c>
      <c r="G89" s="629" t="b">
        <f>FALSE</f>
        <v>0</v>
      </c>
      <c r="H89" s="629"/>
      <c r="I89" s="629"/>
      <c r="J89" s="629"/>
      <c r="K89" s="629"/>
      <c r="L89" s="459"/>
    </row>
    <row r="90" spans="1:12" ht="15" hidden="1" customHeight="1" thickBot="1">
      <c r="A90" s="618"/>
      <c r="B90" s="554"/>
      <c r="C90" s="554"/>
      <c r="D90" s="401" t="str">
        <f>SUBSTITUTE(B90,1,"gratuit")</f>
        <v/>
      </c>
      <c r="E90" s="419" t="str">
        <f>IF(AND(B89=0),"",IF(M13=TRUE,'ZYRAX fromage'!K39,"."))</f>
        <v/>
      </c>
      <c r="F90" s="432">
        <f>'MARGE fromage'!J49</f>
        <v>0</v>
      </c>
      <c r="G90" s="631"/>
      <c r="H90" s="631"/>
      <c r="I90" s="631"/>
      <c r="J90" s="631"/>
      <c r="K90" s="631"/>
    </row>
    <row r="91" spans="1:12" ht="15" hidden="1" customHeight="1" thickBot="1">
      <c r="A91" s="617"/>
      <c r="B91" s="421"/>
      <c r="C91" s="18"/>
      <c r="D91" s="424" t="s">
        <v>56</v>
      </c>
      <c r="E91" s="422" t="str">
        <f>IF(AND(C91=0),"",IF(L13=TRUE,'ZYRAX fromage'!V40,"."))</f>
        <v/>
      </c>
      <c r="F91" s="427" t="s">
        <v>51</v>
      </c>
      <c r="G91" s="629" t="b">
        <f>FALSE</f>
        <v>0</v>
      </c>
      <c r="H91" s="629"/>
      <c r="I91" s="629"/>
      <c r="J91" s="629"/>
      <c r="K91" s="629"/>
    </row>
    <row r="92" spans="1:12" ht="15" hidden="1" customHeight="1" thickBot="1">
      <c r="A92" s="618"/>
      <c r="B92" s="554"/>
      <c r="C92" s="554"/>
      <c r="D92" s="401" t="str">
        <f>SUBSTITUTE(B92,1,"gratuit")</f>
        <v/>
      </c>
      <c r="E92" s="419" t="str">
        <f>IF(AND(B91=0),"",IF(M13=TRUE,'ZYRAX fromage'!K40,"."))</f>
        <v/>
      </c>
      <c r="F92" s="432">
        <f>'MARGE fromage'!J50</f>
        <v>0</v>
      </c>
      <c r="G92" s="631"/>
      <c r="H92" s="631"/>
      <c r="I92" s="631"/>
      <c r="J92" s="631"/>
      <c r="K92" s="631"/>
      <c r="L92" s="459"/>
    </row>
    <row r="93" spans="1:12" ht="15" hidden="1" customHeight="1" thickBot="1">
      <c r="A93" s="617"/>
      <c r="B93" s="421"/>
      <c r="C93" s="18"/>
      <c r="D93" s="424" t="s">
        <v>57</v>
      </c>
      <c r="E93" s="422" t="str">
        <f>IF(AND(C93=0),"",IF(L13=TRUE,'ZYRAX fromage'!V41,"."))</f>
        <v/>
      </c>
      <c r="F93" s="427" t="s">
        <v>51</v>
      </c>
      <c r="G93" s="629" t="b">
        <f>FALSE</f>
        <v>0</v>
      </c>
      <c r="H93" s="629"/>
      <c r="I93" s="629"/>
      <c r="J93" s="629"/>
      <c r="K93" s="629"/>
    </row>
    <row r="94" spans="1:12" ht="15" hidden="1" customHeight="1" thickBot="1">
      <c r="A94" s="618"/>
      <c r="B94" s="554"/>
      <c r="C94" s="554"/>
      <c r="D94" s="401" t="str">
        <f>SUBSTITUTE(B94,1,"gratuit")</f>
        <v/>
      </c>
      <c r="E94" s="419" t="str">
        <f>IF(AND(B93=0),"",IF(M13=TRUE,'ZYRAX fromage'!K41,"."))</f>
        <v/>
      </c>
      <c r="F94" s="432">
        <f>'MARGE fromage'!J51</f>
        <v>0</v>
      </c>
      <c r="G94" s="631"/>
      <c r="H94" s="631"/>
      <c r="I94" s="631"/>
      <c r="J94" s="631"/>
      <c r="K94" s="631"/>
      <c r="L94" s="459"/>
    </row>
    <row r="95" spans="1:12" ht="15" hidden="1" customHeight="1" thickBot="1">
      <c r="A95" s="617"/>
      <c r="B95" s="426"/>
      <c r="C95" s="18"/>
      <c r="D95" s="424" t="s">
        <v>58</v>
      </c>
      <c r="E95" s="422" t="str">
        <f>IF(AND(C95=0),"",IF(L13=TRUE,'ZYRAX fromage'!V42,"."))</f>
        <v/>
      </c>
      <c r="F95" s="425" t="s">
        <v>51</v>
      </c>
      <c r="G95" s="629" t="b">
        <f>FALSE</f>
        <v>0</v>
      </c>
      <c r="H95" s="629"/>
      <c r="I95" s="629"/>
      <c r="J95" s="629"/>
      <c r="K95" s="629"/>
    </row>
    <row r="96" spans="1:12" ht="15" hidden="1" customHeight="1" thickBot="1">
      <c r="A96" s="618"/>
      <c r="B96" s="554"/>
      <c r="C96" s="554"/>
      <c r="D96" s="401" t="str">
        <f>SUBSTITUTE(B96,1,"gratuit")</f>
        <v/>
      </c>
      <c r="E96" s="419" t="str">
        <f>IF(AND(B95=0),"",IF(M13=TRUE,'ZYRAX fromage'!K42,"."))</f>
        <v/>
      </c>
      <c r="F96" s="432">
        <f>'MARGE fromage'!J52</f>
        <v>0</v>
      </c>
      <c r="G96" s="631"/>
      <c r="H96" s="631"/>
      <c r="I96" s="631"/>
      <c r="J96" s="631"/>
      <c r="K96" s="631"/>
    </row>
    <row r="97" spans="1:14" ht="15" hidden="1" customHeight="1" thickBot="1">
      <c r="A97" s="617"/>
      <c r="B97" s="421"/>
      <c r="C97" s="18"/>
      <c r="D97" s="424" t="s">
        <v>59</v>
      </c>
      <c r="E97" s="422" t="str">
        <f>IF(AND(C97=0),"",IF(L13=TRUE,'ZYRAX fromage'!V43,"."))</f>
        <v/>
      </c>
      <c r="F97" s="425" t="s">
        <v>51</v>
      </c>
      <c r="G97" s="629" t="b">
        <f>FALSE</f>
        <v>0</v>
      </c>
      <c r="H97" s="629"/>
      <c r="I97" s="629"/>
      <c r="J97" s="629"/>
      <c r="K97" s="629"/>
      <c r="L97" s="459"/>
    </row>
    <row r="98" spans="1:14" ht="15" hidden="1" customHeight="1" thickBot="1">
      <c r="A98" s="618"/>
      <c r="B98" s="554"/>
      <c r="C98" s="554"/>
      <c r="D98" s="401" t="str">
        <f>SUBSTITUTE(B98,1,"gratuit")</f>
        <v/>
      </c>
      <c r="E98" s="419" t="str">
        <f>IF(AND(B97=0),"",IF(M13=TRUE,'ZYRAX fromage'!K43,"."))</f>
        <v/>
      </c>
      <c r="F98" s="432">
        <f>'MARGE fromage'!J53</f>
        <v>0</v>
      </c>
      <c r="G98" s="631"/>
      <c r="H98" s="631"/>
      <c r="I98" s="631"/>
      <c r="J98" s="631"/>
      <c r="K98" s="631"/>
    </row>
    <row r="99" spans="1:14" ht="15" hidden="1" customHeight="1" thickBot="1">
      <c r="A99" s="617"/>
      <c r="B99" s="421"/>
      <c r="C99" s="18"/>
      <c r="D99" s="406" t="s">
        <v>60</v>
      </c>
      <c r="E99" s="422" t="str">
        <f>IF(AND(B99=0,C99=0),"",IF(L13=TRUE,'ZYRAX fromage'!V44,"."))</f>
        <v/>
      </c>
      <c r="F99" s="423" t="s">
        <v>51</v>
      </c>
      <c r="G99" s="629" t="b">
        <f>FALSE</f>
        <v>0</v>
      </c>
      <c r="H99" s="629"/>
      <c r="I99" s="629"/>
      <c r="J99" s="629"/>
      <c r="K99" s="629"/>
      <c r="L99" s="459"/>
    </row>
    <row r="100" spans="1:14" ht="15" hidden="1" customHeight="1" thickBot="1">
      <c r="A100" s="618"/>
      <c r="B100" s="554"/>
      <c r="C100" s="554"/>
      <c r="D100" s="411" t="str">
        <f>SUBSTITUTE(B100,1,"gratuit")</f>
        <v/>
      </c>
      <c r="E100" s="419" t="str">
        <f>IF(AND(B99=0),"",IF(M13=TRUE,'ZYRAX fromage'!K44,"."))</f>
        <v/>
      </c>
      <c r="F100" s="432">
        <f>'MARGE fromage'!J54</f>
        <v>0</v>
      </c>
      <c r="G100" s="631"/>
      <c r="H100" s="631"/>
      <c r="I100" s="631"/>
      <c r="J100" s="631"/>
      <c r="K100" s="631"/>
    </row>
    <row r="101" spans="1:14" s="22" customFormat="1" ht="15" hidden="1" customHeight="1">
      <c r="A101" s="531" t="s">
        <v>61</v>
      </c>
      <c r="B101" s="532"/>
      <c r="C101" s="532"/>
      <c r="D101" s="532"/>
      <c r="E101" s="532"/>
      <c r="F101" s="532"/>
      <c r="G101" s="532"/>
      <c r="H101" s="532"/>
      <c r="I101" s="532"/>
      <c r="J101" s="532"/>
      <c r="K101" s="532"/>
      <c r="L101" s="461"/>
      <c r="M101" s="461"/>
      <c r="N101" s="198"/>
    </row>
    <row r="102" spans="1:14" ht="15" hidden="1" customHeight="1" thickBot="1">
      <c r="A102" s="533"/>
      <c r="B102" s="533"/>
      <c r="C102" s="533"/>
      <c r="D102" s="533"/>
      <c r="E102" s="533"/>
      <c r="F102" s="533"/>
      <c r="G102" s="533"/>
      <c r="H102" s="533"/>
      <c r="I102" s="533"/>
      <c r="J102" s="533"/>
      <c r="K102" s="533"/>
      <c r="L102" s="459"/>
    </row>
    <row r="103" spans="1:14" ht="15" hidden="1" customHeight="1" thickBot="1">
      <c r="A103" s="632"/>
      <c r="B103" s="640"/>
      <c r="C103" s="637"/>
      <c r="D103" s="413" t="s">
        <v>62</v>
      </c>
      <c r="E103" s="400" t="str">
        <f>IF(AND(C103=0),"",IF(L13=TRUE,'ZYRAX fromage'!V46,"."))</f>
        <v/>
      </c>
      <c r="F103" s="649"/>
      <c r="G103" s="649"/>
      <c r="H103" s="649"/>
      <c r="I103" s="649"/>
      <c r="J103" s="649"/>
      <c r="K103" s="649"/>
      <c r="L103" s="459"/>
    </row>
    <row r="104" spans="1:14" ht="15" hidden="1" customHeight="1" thickBot="1">
      <c r="A104" s="618"/>
      <c r="B104" s="554"/>
      <c r="C104" s="554"/>
      <c r="D104" s="414" t="str">
        <f>SUBSTITUTE(B104,1,"gratuit")</f>
        <v/>
      </c>
      <c r="E104" s="419" t="str">
        <f>IF(AND(B103=0),"",IF(M13=TRUE,'ZYRAX fromage'!K46,"."))</f>
        <v/>
      </c>
      <c r="F104" s="650"/>
      <c r="G104" s="650"/>
      <c r="H104" s="650"/>
      <c r="I104" s="650"/>
      <c r="J104" s="650"/>
      <c r="K104" s="650"/>
      <c r="L104" s="459"/>
    </row>
    <row r="105" spans="1:14" ht="15" hidden="1" customHeight="1" thickBot="1">
      <c r="A105" s="632"/>
      <c r="B105" s="640"/>
      <c r="C105" s="637"/>
      <c r="D105" s="413" t="s">
        <v>63</v>
      </c>
      <c r="E105" s="400" t="str">
        <f>IF(AND(C105=0),"",IF(L13=TRUE,'ZYRAX fromage'!V47,"."))</f>
        <v/>
      </c>
      <c r="F105" s="633"/>
      <c r="G105" s="633"/>
      <c r="H105" s="633"/>
      <c r="I105" s="633"/>
      <c r="J105" s="633"/>
      <c r="K105" s="633"/>
      <c r="L105" s="459"/>
    </row>
    <row r="106" spans="1:14" ht="15" hidden="1" customHeight="1" thickBot="1">
      <c r="A106" s="618"/>
      <c r="B106" s="554"/>
      <c r="C106" s="554"/>
      <c r="D106" s="414" t="str">
        <f>SUBSTITUTE(B106,1,"gratuit")</f>
        <v/>
      </c>
      <c r="E106" s="419" t="str">
        <f>IF(AND(B105=0),"",IF(M13=TRUE,'ZYRAX fromage'!K47,"."))</f>
        <v/>
      </c>
      <c r="F106" s="634"/>
      <c r="G106" s="634"/>
      <c r="H106" s="634"/>
      <c r="I106" s="634"/>
      <c r="J106" s="634"/>
      <c r="K106" s="634"/>
      <c r="L106" s="459"/>
    </row>
    <row r="107" spans="1:14" ht="15" hidden="1" customHeight="1" thickBot="1">
      <c r="A107" s="632"/>
      <c r="B107" s="636"/>
      <c r="C107" s="637"/>
      <c r="D107" s="407" t="s">
        <v>64</v>
      </c>
      <c r="E107" s="400" t="str">
        <f>IF(AND(B107=0),"",IF(L13=TRUE,'ZYRAX fromage'!V48*24,"."))</f>
        <v/>
      </c>
      <c r="F107" s="633"/>
      <c r="G107" s="633"/>
      <c r="H107" s="633"/>
      <c r="I107" s="633"/>
      <c r="J107" s="633"/>
      <c r="K107" s="633"/>
      <c r="L107" s="460"/>
    </row>
    <row r="108" spans="1:14" ht="15" hidden="1" customHeight="1" thickBot="1">
      <c r="A108" s="618"/>
      <c r="B108" s="554"/>
      <c r="C108" s="554"/>
      <c r="D108" s="401" t="str">
        <f>SUBSTITUTE(B108,1,"gratuit")</f>
        <v/>
      </c>
      <c r="E108" s="419" t="str">
        <f>IF(AND(B108=0),"",IF(M13=TRUE,'ZYRAX fromage'!K48*24,"."))</f>
        <v/>
      </c>
      <c r="F108" s="634"/>
      <c r="G108" s="634"/>
      <c r="H108" s="634"/>
      <c r="I108" s="634"/>
      <c r="J108" s="634"/>
      <c r="K108" s="634"/>
      <c r="L108" s="459"/>
    </row>
    <row r="109" spans="1:14" ht="15" hidden="1" customHeight="1" thickBot="1">
      <c r="A109" s="644"/>
      <c r="B109" s="640"/>
      <c r="C109" s="641"/>
      <c r="D109" s="415" t="s">
        <v>1486</v>
      </c>
      <c r="E109" s="412"/>
      <c r="F109" s="638"/>
      <c r="G109" s="639"/>
      <c r="H109" s="639"/>
      <c r="I109" s="639"/>
      <c r="J109" s="639"/>
      <c r="K109" s="639"/>
      <c r="L109" s="459"/>
    </row>
    <row r="110" spans="1:14" ht="15" hidden="1" customHeight="1" thickBot="1">
      <c r="A110" s="645"/>
      <c r="B110" s="642"/>
      <c r="C110" s="643"/>
      <c r="D110" s="416" t="str">
        <f>SUBSTITUTE(B110,1,"gratuit")</f>
        <v/>
      </c>
      <c r="E110" s="420"/>
      <c r="F110" s="634"/>
      <c r="G110" s="593"/>
      <c r="H110" s="593"/>
      <c r="I110" s="593"/>
      <c r="J110" s="593"/>
      <c r="K110" s="593"/>
      <c r="L110" s="459"/>
    </row>
    <row r="111" spans="1:14" ht="15" hidden="1" customHeight="1" thickBot="1">
      <c r="A111" s="635"/>
      <c r="B111" s="636"/>
      <c r="C111" s="637"/>
      <c r="D111" s="407" t="s">
        <v>65</v>
      </c>
      <c r="E111" s="400" t="str">
        <f>IF(AND(B111=0),"",IF(L13=TRUE,'ZYRAX fromage'!V50*90,"."))</f>
        <v/>
      </c>
      <c r="F111" s="633"/>
      <c r="G111" s="633"/>
      <c r="H111" s="633"/>
      <c r="I111" s="633"/>
      <c r="J111" s="633"/>
      <c r="K111" s="633"/>
      <c r="L111" s="460"/>
    </row>
    <row r="112" spans="1:14" ht="15" hidden="1" customHeight="1" thickBot="1">
      <c r="A112" s="551"/>
      <c r="B112" s="554"/>
      <c r="C112" s="554"/>
      <c r="D112" s="401" t="str">
        <f>SUBSTITUTE(B112,1,"gratuit")</f>
        <v/>
      </c>
      <c r="E112" s="419" t="str">
        <f>IF(AND(B112=0),"",IF(M13=TRUE,'ZYRAX fromage'!K50*90,"."))</f>
        <v/>
      </c>
      <c r="F112" s="634"/>
      <c r="G112" s="634"/>
      <c r="H112" s="634"/>
      <c r="I112" s="634"/>
      <c r="J112" s="634"/>
      <c r="K112" s="634"/>
      <c r="L112" s="460"/>
    </row>
    <row r="113" spans="1:15" ht="15" hidden="1" customHeight="1" thickBot="1">
      <c r="A113" s="632"/>
      <c r="B113" s="636"/>
      <c r="C113" s="637"/>
      <c r="D113" s="417" t="s">
        <v>66</v>
      </c>
      <c r="E113" s="400" t="str">
        <f>IF(AND(B113=0),"",IF(L13=TRUE,'ZYRAX fromage'!V51*3,"."))</f>
        <v/>
      </c>
      <c r="F113" s="633"/>
      <c r="G113" s="633"/>
      <c r="H113" s="633"/>
      <c r="I113" s="633"/>
      <c r="J113" s="633"/>
      <c r="K113" s="633"/>
      <c r="L113" s="459"/>
    </row>
    <row r="114" spans="1:15" ht="15" hidden="1" customHeight="1" thickBot="1">
      <c r="A114" s="618"/>
      <c r="B114" s="554"/>
      <c r="C114" s="554"/>
      <c r="D114" s="418" t="str">
        <f>SUBSTITUTE(B114,1,"gratuit")</f>
        <v/>
      </c>
      <c r="E114" s="419" t="str">
        <f>IF(AND(B114=0),"",IF(M13=TRUE,'ZYRAX fromage'!K51*3,"."))</f>
        <v/>
      </c>
      <c r="F114" s="634"/>
      <c r="G114" s="634"/>
      <c r="H114" s="634"/>
      <c r="I114" s="634"/>
      <c r="J114" s="634"/>
      <c r="K114" s="634"/>
      <c r="L114" s="460"/>
    </row>
    <row r="115" spans="1:15" hidden="1"/>
    <row r="116" spans="1:15">
      <c r="D116" s="1"/>
      <c r="O116" s="454">
        <v>1</v>
      </c>
    </row>
    <row r="117" spans="1:15">
      <c r="D117" s="1"/>
    </row>
    <row r="118" spans="1:15">
      <c r="D118" s="1"/>
    </row>
    <row r="119" spans="1:15">
      <c r="D119" s="1"/>
    </row>
    <row r="120" spans="1:15">
      <c r="D120" s="1"/>
    </row>
    <row r="121" spans="1:15">
      <c r="D121" s="1"/>
    </row>
    <row r="122" spans="1:15">
      <c r="D122" s="1"/>
    </row>
    <row r="123" spans="1:15">
      <c r="D123" s="1"/>
    </row>
    <row r="124" spans="1:15">
      <c r="D124" s="1"/>
    </row>
    <row r="125" spans="1:15">
      <c r="D125" s="1"/>
    </row>
  </sheetData>
  <mergeCells count="167">
    <mergeCell ref="A99:A100"/>
    <mergeCell ref="G99:K100"/>
    <mergeCell ref="G24:J24"/>
    <mergeCell ref="B98:C98"/>
    <mergeCell ref="A105:A106"/>
    <mergeCell ref="F105:K106"/>
    <mergeCell ref="B106:C106"/>
    <mergeCell ref="B100:C100"/>
    <mergeCell ref="A103:A104"/>
    <mergeCell ref="F103:K104"/>
    <mergeCell ref="B104:C104"/>
    <mergeCell ref="A95:A96"/>
    <mergeCell ref="G95:K96"/>
    <mergeCell ref="B96:C96"/>
    <mergeCell ref="A97:A98"/>
    <mergeCell ref="G97:K98"/>
    <mergeCell ref="A91:A92"/>
    <mergeCell ref="G91:K92"/>
    <mergeCell ref="B92:C92"/>
    <mergeCell ref="A93:A94"/>
    <mergeCell ref="B103:C103"/>
    <mergeCell ref="B105:C105"/>
    <mergeCell ref="G93:K94"/>
    <mergeCell ref="A79:H80"/>
    <mergeCell ref="A113:A114"/>
    <mergeCell ref="F113:K114"/>
    <mergeCell ref="B114:C114"/>
    <mergeCell ref="A107:A108"/>
    <mergeCell ref="F107:K108"/>
    <mergeCell ref="B108:C108"/>
    <mergeCell ref="A111:A112"/>
    <mergeCell ref="F111:K112"/>
    <mergeCell ref="B112:C112"/>
    <mergeCell ref="B107:C107"/>
    <mergeCell ref="B111:C111"/>
    <mergeCell ref="B113:C113"/>
    <mergeCell ref="F109:K110"/>
    <mergeCell ref="B109:C109"/>
    <mergeCell ref="B110:C110"/>
    <mergeCell ref="A109:A110"/>
    <mergeCell ref="B94:C94"/>
    <mergeCell ref="A87:A88"/>
    <mergeCell ref="G87:K88"/>
    <mergeCell ref="B88:C88"/>
    <mergeCell ref="A89:A90"/>
    <mergeCell ref="G89:K90"/>
    <mergeCell ref="B90:C90"/>
    <mergeCell ref="A83:A84"/>
    <mergeCell ref="G83:K84"/>
    <mergeCell ref="B84:C84"/>
    <mergeCell ref="A85:A86"/>
    <mergeCell ref="G85:K86"/>
    <mergeCell ref="B86:C86"/>
    <mergeCell ref="A77:A78"/>
    <mergeCell ref="F77:K78"/>
    <mergeCell ref="B78:C78"/>
    <mergeCell ref="I80:J80"/>
    <mergeCell ref="A81:A82"/>
    <mergeCell ref="G81:K82"/>
    <mergeCell ref="B82:C82"/>
    <mergeCell ref="A73:A74"/>
    <mergeCell ref="F73:K74"/>
    <mergeCell ref="B74:C74"/>
    <mergeCell ref="A75:A76"/>
    <mergeCell ref="F75:K76"/>
    <mergeCell ref="B76:C76"/>
    <mergeCell ref="A69:A70"/>
    <mergeCell ref="F69:K70"/>
    <mergeCell ref="B70:C70"/>
    <mergeCell ref="A71:A72"/>
    <mergeCell ref="F71:K72"/>
    <mergeCell ref="B72:C72"/>
    <mergeCell ref="A65:A66"/>
    <mergeCell ref="F65:K66"/>
    <mergeCell ref="B66:C66"/>
    <mergeCell ref="A67:K68"/>
    <mergeCell ref="A61:A62"/>
    <mergeCell ref="F61:K62"/>
    <mergeCell ref="B62:C62"/>
    <mergeCell ref="A63:A64"/>
    <mergeCell ref="F63:K64"/>
    <mergeCell ref="B64:C64"/>
    <mergeCell ref="A57:A58"/>
    <mergeCell ref="F57:K58"/>
    <mergeCell ref="B58:C58"/>
    <mergeCell ref="A59:A60"/>
    <mergeCell ref="F59:K60"/>
    <mergeCell ref="B60:C60"/>
    <mergeCell ref="A53:A54"/>
    <mergeCell ref="F53:K54"/>
    <mergeCell ref="B54:C54"/>
    <mergeCell ref="A55:A56"/>
    <mergeCell ref="F55:K56"/>
    <mergeCell ref="B56:C56"/>
    <mergeCell ref="A51:A52"/>
    <mergeCell ref="F51:K52"/>
    <mergeCell ref="B52:C52"/>
    <mergeCell ref="A49:A50"/>
    <mergeCell ref="F49:K50"/>
    <mergeCell ref="B50:C50"/>
    <mergeCell ref="A41:A42"/>
    <mergeCell ref="F41:K42"/>
    <mergeCell ref="B42:C42"/>
    <mergeCell ref="A43:A44"/>
    <mergeCell ref="F43:K44"/>
    <mergeCell ref="B44:C44"/>
    <mergeCell ref="A45:A46"/>
    <mergeCell ref="A39:A40"/>
    <mergeCell ref="F39:K40"/>
    <mergeCell ref="B40:C40"/>
    <mergeCell ref="A33:A34"/>
    <mergeCell ref="F33:K34"/>
    <mergeCell ref="B34:C34"/>
    <mergeCell ref="F45:K46"/>
    <mergeCell ref="B46:C46"/>
    <mergeCell ref="A47:A48"/>
    <mergeCell ref="F47:K48"/>
    <mergeCell ref="B48:C48"/>
    <mergeCell ref="B38:C38"/>
    <mergeCell ref="F37:K38"/>
    <mergeCell ref="B11:G13"/>
    <mergeCell ref="J11:K11"/>
    <mergeCell ref="J12:K12"/>
    <mergeCell ref="J13:K13"/>
    <mergeCell ref="D24:E24"/>
    <mergeCell ref="A24:C24"/>
    <mergeCell ref="A35:A36"/>
    <mergeCell ref="F35:K36"/>
    <mergeCell ref="B36:C36"/>
    <mergeCell ref="B30:C30"/>
    <mergeCell ref="F29:K30"/>
    <mergeCell ref="B32:C32"/>
    <mergeCell ref="B14:J23"/>
    <mergeCell ref="I1:K1"/>
    <mergeCell ref="A2:D2"/>
    <mergeCell ref="E2:F2"/>
    <mergeCell ref="G2:I2"/>
    <mergeCell ref="J2:K2"/>
    <mergeCell ref="B3:E3"/>
    <mergeCell ref="G3:I3"/>
    <mergeCell ref="J3:K3"/>
    <mergeCell ref="H6:I6"/>
    <mergeCell ref="J6:K6"/>
    <mergeCell ref="A101:K102"/>
    <mergeCell ref="B7:G7"/>
    <mergeCell ref="J7:K7"/>
    <mergeCell ref="B8:G8"/>
    <mergeCell ref="J8:K8"/>
    <mergeCell ref="B4:F4"/>
    <mergeCell ref="H4:I4"/>
    <mergeCell ref="J4:K4"/>
    <mergeCell ref="A5:C5"/>
    <mergeCell ref="D5:E5"/>
    <mergeCell ref="F5:G5"/>
    <mergeCell ref="H5:I5"/>
    <mergeCell ref="J5:K5"/>
    <mergeCell ref="A25:A26"/>
    <mergeCell ref="F25:K26"/>
    <mergeCell ref="B26:C26"/>
    <mergeCell ref="A27:A28"/>
    <mergeCell ref="F27:K28"/>
    <mergeCell ref="B28:C28"/>
    <mergeCell ref="B9:G9"/>
    <mergeCell ref="H9:I9"/>
    <mergeCell ref="J9:K9"/>
    <mergeCell ref="B10:G10"/>
    <mergeCell ref="J10:K10"/>
  </mergeCells>
  <conditionalFormatting sqref="J3:K3">
    <cfRule type="cellIs" dxfId="8" priority="14" stopIfTrue="1" operator="lessThan">
      <formula>0</formula>
    </cfRule>
  </conditionalFormatting>
  <conditionalFormatting sqref="J12:J13">
    <cfRule type="expression" dxfId="7" priority="15" stopIfTrue="1">
      <formula>NOT(ISERROR(SEARCH("attention 10 KG",J12)))</formula>
    </cfRule>
  </conditionalFormatting>
  <conditionalFormatting sqref="D103">
    <cfRule type="expression" dxfId="6" priority="7" stopIfTrue="1">
      <formula>$B$104&gt;0</formula>
    </cfRule>
    <cfRule type="expression" dxfId="5" priority="8" stopIfTrue="1">
      <formula>$C$103&gt;0</formula>
    </cfRule>
    <cfRule type="expression" dxfId="4" priority="10" stopIfTrue="1">
      <formula>$B$103&gt;0</formula>
    </cfRule>
  </conditionalFormatting>
  <conditionalFormatting sqref="D105">
    <cfRule type="expression" dxfId="3" priority="4" stopIfTrue="1">
      <formula>$B$106</formula>
    </cfRule>
    <cfRule type="expression" dxfId="2" priority="5" stopIfTrue="1">
      <formula>$C$105&gt;0</formula>
    </cfRule>
    <cfRule type="expression" dxfId="1" priority="6" stopIfTrue="1">
      <formula>$B$105&gt;0</formula>
    </cfRule>
  </conditionalFormatting>
  <dataValidations count="6">
    <dataValidation type="decimal" errorStyle="warning" allowBlank="1" showErrorMessage="1" error="pensez que le sous vide nous demande du temps !!!! et pensez a mettre le taux PVC " sqref="B81:B100">
      <formula1>0</formula1>
      <formula2>0</formula2>
    </dataValidation>
    <dataValidation type="whole" errorStyle="warning" allowBlank="1" showErrorMessage="1" error="pensez" sqref="B55">
      <formula1>1</formula1>
      <formula2>5</formula2>
    </dataValidation>
    <dataValidation errorStyle="warning" showErrorMessage="1" errorTitle="a remplir" error="merci de remplir la case telephonne  colonne C onglet magasin merci" sqref="G2:I2">
      <formula1>0</formula1>
      <formula2>0</formula2>
    </dataValidation>
    <dataValidation type="list" showErrorMessage="1" error="servez vous de la liste SVP j'ai pas bosser pour rien , pensez au temp que j'ai passer a tout faire" sqref="B8:G8">
      <formula1>noms</formula1>
      <formula2>0</formula2>
    </dataValidation>
    <dataValidation type="list" showErrorMessage="1" error="servez vous de la liste SVP j'ai pas bosser pour rien . pensez au temp que j'ai passer a tout faire" sqref="B7:G7">
      <formula1>objet</formula1>
      <formula2>0</formula2>
    </dataValidation>
    <dataValidation type="list" allowBlank="1" showErrorMessage="1" sqref="B3:C3">
      <formula1>magasin</formula1>
      <formula2>0</formula2>
    </dataValidation>
  </dataValidations>
  <pageMargins left="0" right="0" top="0" bottom="0" header="0.51181102362204722" footer="0.51181102362204722"/>
  <pageSetup paperSize="9" firstPageNumber="0" orientation="portrait" horizontalDpi="300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X163"/>
  <sheetViews>
    <sheetView showGridLines="0" topLeftCell="A76" zoomScale="90" zoomScaleNormal="90" workbookViewId="0">
      <selection activeCell="G18" sqref="G18"/>
    </sheetView>
  </sheetViews>
  <sheetFormatPr baseColWidth="10" defaultRowHeight="12.75"/>
  <cols>
    <col min="1" max="1" width="23.42578125" style="383" customWidth="1"/>
    <col min="2" max="2" width="28.42578125" style="198" customWidth="1"/>
    <col min="3" max="3" width="9.28515625" style="198" customWidth="1"/>
    <col min="4" max="4" width="10.7109375" style="198" customWidth="1"/>
    <col min="5" max="5" width="9.85546875" style="198" customWidth="1"/>
    <col min="6" max="6" width="7.85546875" style="198" customWidth="1"/>
    <col min="7" max="7" width="49.7109375" style="198" customWidth="1"/>
    <col min="8" max="8" width="9.5703125" style="198" customWidth="1"/>
    <col min="9" max="9" width="9.85546875" style="198" customWidth="1"/>
    <col min="10" max="10" width="9" style="198" customWidth="1"/>
    <col min="11" max="11" width="10.7109375" style="198" customWidth="1"/>
    <col min="12" max="12" width="8.28515625" style="23" customWidth="1"/>
    <col min="13" max="13" width="5.85546875" style="23" customWidth="1"/>
    <col min="14" max="14" width="11.42578125" style="377"/>
    <col min="15" max="15" width="11.42578125" style="378"/>
    <col min="16" max="16" width="6.5703125" style="198" customWidth="1"/>
    <col min="17" max="17" width="8.5703125" style="23" customWidth="1"/>
    <col min="18" max="18" width="8.140625" style="382" customWidth="1"/>
    <col min="19" max="16384" width="11.42578125" style="198"/>
  </cols>
  <sheetData>
    <row r="1" spans="1:24" s="325" customFormat="1" ht="21">
      <c r="A1" s="655" t="s">
        <v>67</v>
      </c>
      <c r="B1" s="655"/>
      <c r="C1" s="321"/>
      <c r="D1" s="321"/>
      <c r="E1" s="321"/>
      <c r="F1" s="321"/>
      <c r="G1" s="321"/>
      <c r="H1" s="321"/>
      <c r="I1" s="321"/>
      <c r="J1" s="321"/>
      <c r="K1" s="321"/>
      <c r="L1" s="29"/>
      <c r="M1" s="29"/>
      <c r="N1" s="322"/>
      <c r="O1" s="323"/>
      <c r="P1" s="321"/>
      <c r="Q1" s="29"/>
      <c r="R1" s="324"/>
    </row>
    <row r="2" spans="1:24">
      <c r="A2" s="326"/>
      <c r="B2" s="57"/>
      <c r="C2" s="57"/>
      <c r="D2" s="57"/>
      <c r="E2" s="57"/>
      <c r="F2" s="57"/>
      <c r="G2" s="57"/>
      <c r="H2" s="57"/>
      <c r="I2" s="57"/>
      <c r="J2" s="57"/>
      <c r="K2" s="57"/>
      <c r="L2" s="37"/>
      <c r="M2" s="37"/>
      <c r="N2" s="327"/>
      <c r="O2" s="328"/>
      <c r="P2" s="57"/>
      <c r="Q2" s="37"/>
      <c r="R2" s="329"/>
    </row>
    <row r="3" spans="1:24" s="50" customFormat="1" ht="29.25" customHeight="1">
      <c r="A3" s="330" t="s">
        <v>68</v>
      </c>
      <c r="B3" s="331">
        <f>O159+fromage!J12-B8*C8-B9*C9-R163-B10*C10</f>
        <v>1</v>
      </c>
      <c r="C3" s="656" t="s">
        <v>69</v>
      </c>
      <c r="D3" s="656"/>
      <c r="E3" s="656"/>
      <c r="F3" s="656"/>
      <c r="G3" s="656"/>
      <c r="H3" s="656"/>
      <c r="I3" s="656"/>
      <c r="J3" s="656"/>
      <c r="K3" s="656"/>
      <c r="L3" s="44"/>
      <c r="M3" s="44"/>
      <c r="N3" s="332"/>
      <c r="O3" s="333"/>
      <c r="P3" s="334"/>
      <c r="Q3" s="335"/>
      <c r="R3" s="336"/>
      <c r="T3" s="51"/>
      <c r="U3" s="51"/>
      <c r="W3" s="51"/>
      <c r="X3" s="51"/>
    </row>
    <row r="4" spans="1:24">
      <c r="A4" s="326"/>
      <c r="B4" s="57"/>
      <c r="C4" s="57"/>
      <c r="D4" s="57"/>
      <c r="E4" s="57"/>
      <c r="F4" s="57"/>
      <c r="G4" s="57"/>
      <c r="H4" s="57"/>
      <c r="I4" s="57"/>
      <c r="J4" s="57"/>
      <c r="K4" s="57"/>
      <c r="L4" s="37"/>
      <c r="M4" s="37"/>
      <c r="N4" s="327"/>
      <c r="O4" s="328"/>
      <c r="P4" s="57"/>
      <c r="Q4" s="37"/>
      <c r="R4" s="329"/>
    </row>
    <row r="5" spans="1:24" s="54" customFormat="1" ht="41.25" customHeight="1">
      <c r="A5" s="337" t="s">
        <v>70</v>
      </c>
      <c r="B5" s="657"/>
      <c r="C5" s="657"/>
      <c r="D5" s="657"/>
      <c r="E5" s="657"/>
      <c r="F5" s="657"/>
      <c r="G5" s="657"/>
      <c r="H5" s="657"/>
      <c r="I5" s="657"/>
      <c r="J5" s="657"/>
      <c r="K5" s="657"/>
      <c r="L5" s="657"/>
      <c r="M5" s="657"/>
      <c r="N5" s="657"/>
      <c r="O5" s="657"/>
      <c r="P5" s="220"/>
      <c r="Q5" s="220"/>
      <c r="R5" s="220"/>
      <c r="T5" s="55"/>
      <c r="U5" s="55"/>
      <c r="W5" s="55"/>
      <c r="X5" s="55"/>
    </row>
    <row r="6" spans="1:24" ht="20.25" customHeight="1">
      <c r="A6" s="326"/>
      <c r="B6" s="57"/>
      <c r="C6" s="57"/>
      <c r="D6" s="338"/>
      <c r="E6" s="658"/>
      <c r="F6" s="658"/>
      <c r="G6" s="658"/>
      <c r="H6" s="658"/>
      <c r="I6" s="658"/>
      <c r="J6" s="658"/>
      <c r="K6" s="57" t="s">
        <v>71</v>
      </c>
      <c r="L6" s="37"/>
      <c r="M6" s="37"/>
      <c r="N6" s="327"/>
      <c r="O6" s="328"/>
      <c r="P6" s="57"/>
      <c r="Q6" s="37"/>
      <c r="R6" s="329"/>
    </row>
    <row r="7" spans="1:24">
      <c r="A7" s="339" t="s">
        <v>72</v>
      </c>
      <c r="B7" s="57"/>
      <c r="C7" s="57"/>
      <c r="D7" s="340"/>
      <c r="E7" s="658"/>
      <c r="F7" s="658"/>
      <c r="G7" s="658"/>
      <c r="H7" s="658"/>
      <c r="I7" s="658"/>
      <c r="J7" s="658"/>
      <c r="K7" s="57"/>
      <c r="L7" s="37"/>
      <c r="M7" s="37"/>
      <c r="N7" s="327"/>
      <c r="O7" s="328"/>
      <c r="P7" s="57"/>
      <c r="Q7" s="37"/>
      <c r="R7" s="329"/>
    </row>
    <row r="8" spans="1:24" ht="18" customHeight="1">
      <c r="A8" s="341" t="s">
        <v>73</v>
      </c>
      <c r="B8" s="286">
        <f>fromage!E6</f>
        <v>0</v>
      </c>
      <c r="C8" s="286">
        <f>fromage!G6</f>
        <v>155</v>
      </c>
      <c r="D8" s="340"/>
      <c r="E8" s="658"/>
      <c r="F8" s="658"/>
      <c r="G8" s="658"/>
      <c r="H8" s="658"/>
      <c r="I8" s="658"/>
      <c r="J8" s="658"/>
      <c r="K8" s="57"/>
      <c r="L8" s="37"/>
      <c r="M8" s="37"/>
      <c r="N8" s="327"/>
      <c r="O8" s="328"/>
      <c r="P8" s="57"/>
      <c r="Q8" s="37"/>
      <c r="R8" s="329"/>
    </row>
    <row r="9" spans="1:24" ht="18" customHeight="1">
      <c r="A9" s="341" t="s">
        <v>74</v>
      </c>
      <c r="B9" s="342">
        <f>fromage!I7</f>
        <v>0</v>
      </c>
      <c r="C9" s="342">
        <f>fromage!I8</f>
        <v>0</v>
      </c>
      <c r="D9" s="340"/>
      <c r="E9" s="658"/>
      <c r="F9" s="658"/>
      <c r="G9" s="658"/>
      <c r="H9" s="658"/>
      <c r="I9" s="658"/>
      <c r="J9" s="658"/>
      <c r="K9" s="57"/>
      <c r="L9" s="37"/>
      <c r="M9" s="37"/>
      <c r="N9" s="327"/>
      <c r="O9" s="328"/>
      <c r="P9" s="57"/>
      <c r="Q9" s="37"/>
      <c r="R9" s="329"/>
    </row>
    <row r="10" spans="1:24" ht="18" customHeight="1">
      <c r="A10" s="343"/>
      <c r="B10" s="342">
        <f>fromage!I10</f>
        <v>0</v>
      </c>
      <c r="C10" s="342">
        <f>fromage!I11</f>
        <v>0</v>
      </c>
      <c r="D10" s="57"/>
      <c r="E10" s="57"/>
      <c r="F10" s="57"/>
      <c r="G10" s="54"/>
      <c r="H10" s="344"/>
      <c r="I10" s="57"/>
      <c r="J10" s="68"/>
      <c r="K10" s="57"/>
      <c r="L10" s="37"/>
      <c r="M10" s="37"/>
      <c r="N10" s="327"/>
      <c r="O10" s="328"/>
      <c r="P10" s="57"/>
      <c r="Q10" s="37"/>
      <c r="R10" s="329"/>
    </row>
    <row r="11" spans="1:24">
      <c r="A11" s="326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37"/>
      <c r="M11" s="37"/>
      <c r="N11" s="327"/>
      <c r="O11" s="328"/>
      <c r="P11" s="57"/>
      <c r="Q11" s="37"/>
      <c r="R11" s="329"/>
    </row>
    <row r="12" spans="1:24">
      <c r="A12" s="345" t="s">
        <v>75</v>
      </c>
      <c r="B12" s="346">
        <f>+'ZYRAX fromage'!F52+'ZYRAX fromage'!G52+'ZYRAX fromage'!F106+'ZYRAX fromage'!G106</f>
        <v>0</v>
      </c>
      <c r="C12" s="57"/>
      <c r="D12" s="57"/>
      <c r="E12" s="57"/>
      <c r="F12" s="57"/>
      <c r="G12" s="57"/>
      <c r="H12" s="57"/>
      <c r="I12" s="57"/>
      <c r="J12" s="57"/>
      <c r="K12" s="57"/>
      <c r="L12" s="37"/>
      <c r="M12" s="37"/>
      <c r="N12" s="327"/>
      <c r="O12" s="328"/>
      <c r="P12" s="57"/>
      <c r="Q12" s="37"/>
      <c r="R12" s="329"/>
    </row>
    <row r="13" spans="1:24">
      <c r="A13" s="345" t="s">
        <v>76</v>
      </c>
      <c r="B13" s="347">
        <f>+'ZYRAX fromage'!H52+'ZYRAX fromage'!H106</f>
        <v>0</v>
      </c>
      <c r="C13" s="57"/>
      <c r="D13" s="57"/>
      <c r="E13" s="57"/>
      <c r="F13" s="57"/>
      <c r="G13" s="57"/>
      <c r="H13" s="57"/>
      <c r="I13" s="57"/>
      <c r="J13" s="57"/>
      <c r="K13" s="57"/>
      <c r="L13" s="37"/>
      <c r="M13" s="37"/>
      <c r="N13" s="327"/>
      <c r="O13" s="328"/>
      <c r="P13" s="57"/>
      <c r="Q13" s="37"/>
      <c r="R13" s="329"/>
    </row>
    <row r="14" spans="1:24">
      <c r="A14" s="345" t="s">
        <v>77</v>
      </c>
      <c r="B14" s="346">
        <f>+A24+A72+A121+A134+A161</f>
        <v>0</v>
      </c>
      <c r="C14" s="57"/>
      <c r="D14" s="57"/>
      <c r="E14" s="57"/>
      <c r="F14" s="57"/>
      <c r="G14" s="57"/>
      <c r="H14" s="57"/>
      <c r="I14" s="57"/>
      <c r="J14" s="57"/>
      <c r="K14" s="57"/>
      <c r="L14" s="37"/>
      <c r="M14" s="37"/>
      <c r="N14" s="327"/>
      <c r="O14" s="303"/>
      <c r="P14" s="57"/>
      <c r="Q14" s="37"/>
      <c r="R14" s="329"/>
    </row>
    <row r="15" spans="1:24" ht="24.75" customHeight="1">
      <c r="A15" s="326"/>
      <c r="B15" s="57"/>
      <c r="C15" s="57"/>
      <c r="D15" s="659" t="s">
        <v>78</v>
      </c>
      <c r="E15" s="659"/>
      <c r="F15" s="659"/>
      <c r="G15" s="659"/>
      <c r="H15" s="659"/>
      <c r="I15" s="659"/>
      <c r="J15" s="659"/>
      <c r="K15" s="57"/>
      <c r="L15" s="37"/>
      <c r="M15" s="37"/>
      <c r="N15" s="327"/>
      <c r="O15" s="328"/>
      <c r="P15" s="57"/>
      <c r="Q15" s="37"/>
      <c r="R15" s="329"/>
    </row>
    <row r="16" spans="1:24" ht="30" customHeight="1">
      <c r="A16" s="660" t="s">
        <v>79</v>
      </c>
      <c r="B16" s="660"/>
      <c r="C16" s="348" t="s">
        <v>1280</v>
      </c>
      <c r="D16" s="389"/>
      <c r="E16" s="389" t="s">
        <v>80</v>
      </c>
      <c r="F16" s="385" t="s">
        <v>81</v>
      </c>
      <c r="G16" s="384" t="s">
        <v>82</v>
      </c>
      <c r="H16" s="386" t="s">
        <v>83</v>
      </c>
      <c r="I16" s="387" t="s">
        <v>84</v>
      </c>
      <c r="J16" s="390" t="s">
        <v>85</v>
      </c>
      <c r="K16" s="391">
        <f>fromage!K80</f>
        <v>0</v>
      </c>
      <c r="L16" s="352" t="s">
        <v>86</v>
      </c>
      <c r="M16" s="353" t="s">
        <v>87</v>
      </c>
      <c r="N16" s="392" t="s">
        <v>88</v>
      </c>
      <c r="O16" s="393" t="s">
        <v>89</v>
      </c>
      <c r="P16" s="394"/>
      <c r="Q16" s="386" t="s">
        <v>90</v>
      </c>
      <c r="R16" s="388" t="s">
        <v>91</v>
      </c>
      <c r="S16" s="57"/>
    </row>
    <row r="17" spans="1:19">
      <c r="A17" s="355" t="s">
        <v>92</v>
      </c>
      <c r="B17" s="342"/>
      <c r="C17" s="86"/>
      <c r="D17" s="122">
        <f>fromage!B25</f>
        <v>0</v>
      </c>
      <c r="E17" s="157">
        <f>fromage!B26</f>
        <v>0</v>
      </c>
      <c r="F17" s="89">
        <v>5.5</v>
      </c>
      <c r="G17" s="285" t="s">
        <v>93</v>
      </c>
      <c r="H17" s="276">
        <f>'ZYRAX fromage'!J7</f>
        <v>16.5</v>
      </c>
      <c r="I17" s="277">
        <f>'ZYRAX fromage'!K7</f>
        <v>16.5</v>
      </c>
      <c r="J17" s="299">
        <f t="shared" ref="J17:J37" si="0">+I17*$K$16</f>
        <v>0</v>
      </c>
      <c r="K17" s="92"/>
      <c r="L17" s="356">
        <f t="shared" ref="L17:L37" si="1">+$B$20</f>
        <v>0</v>
      </c>
      <c r="M17" s="356">
        <f t="shared" ref="M17:M37" si="2">+$B$21</f>
        <v>0</v>
      </c>
      <c r="N17" s="281">
        <f>+'ZYRAX fromage'!Y7</f>
        <v>0</v>
      </c>
      <c r="O17" s="298">
        <f>+'ZYRAX fromage'!Z7</f>
        <v>0</v>
      </c>
      <c r="P17" s="54"/>
      <c r="Q17" s="276">
        <f>+'ZYRAX fromage'!AB7</f>
        <v>0</v>
      </c>
      <c r="R17" s="299">
        <f>+'ZYRAX fromage'!AC7</f>
        <v>0</v>
      </c>
      <c r="S17" s="57"/>
    </row>
    <row r="18" spans="1:19">
      <c r="A18" s="355" t="s">
        <v>94</v>
      </c>
      <c r="B18" s="342"/>
      <c r="C18" s="86"/>
      <c r="D18" s="122">
        <f>fromage!B27</f>
        <v>0</v>
      </c>
      <c r="E18" s="157">
        <f>fromage!B28</f>
        <v>0</v>
      </c>
      <c r="F18" s="89">
        <v>4</v>
      </c>
      <c r="G18" s="285" t="s">
        <v>95</v>
      </c>
      <c r="H18" s="276">
        <f>'ZYRAX fromage'!J8</f>
        <v>12.85</v>
      </c>
      <c r="I18" s="277">
        <f>'ZYRAX fromage'!K8</f>
        <v>12.85</v>
      </c>
      <c r="J18" s="299">
        <f t="shared" si="0"/>
        <v>0</v>
      </c>
      <c r="K18" s="92"/>
      <c r="L18" s="356">
        <f t="shared" si="1"/>
        <v>0</v>
      </c>
      <c r="M18" s="356">
        <f t="shared" si="2"/>
        <v>0</v>
      </c>
      <c r="N18" s="281">
        <f>+'ZYRAX fromage'!Y8</f>
        <v>0</v>
      </c>
      <c r="O18" s="298">
        <f>+'ZYRAX fromage'!Z8</f>
        <v>0</v>
      </c>
      <c r="P18" s="54"/>
      <c r="Q18" s="276">
        <f>+'ZYRAX fromage'!AB8</f>
        <v>0</v>
      </c>
      <c r="R18" s="299">
        <f>+'ZYRAX fromage'!AC8</f>
        <v>0</v>
      </c>
      <c r="S18" s="57"/>
    </row>
    <row r="19" spans="1:19">
      <c r="A19" s="355" t="s">
        <v>96</v>
      </c>
      <c r="B19" s="342"/>
      <c r="C19" s="86"/>
      <c r="D19" s="122">
        <f>fromage!B29</f>
        <v>0</v>
      </c>
      <c r="E19" s="157">
        <f>fromage!B30</f>
        <v>0</v>
      </c>
      <c r="F19" s="89">
        <v>4</v>
      </c>
      <c r="G19" s="465" t="s">
        <v>1635</v>
      </c>
      <c r="H19" s="463">
        <v>8.75</v>
      </c>
      <c r="I19" s="277">
        <f>'ZYRAX fromage'!K9</f>
        <v>8.75</v>
      </c>
      <c r="J19" s="299">
        <f t="shared" ref="J19" si="3">+I19*$K$16</f>
        <v>0</v>
      </c>
      <c r="K19" s="92"/>
      <c r="L19" s="356">
        <f t="shared" si="1"/>
        <v>0</v>
      </c>
      <c r="M19" s="356">
        <f t="shared" si="2"/>
        <v>0</v>
      </c>
      <c r="N19" s="281">
        <f>+'ZYRAX fromage'!Y9</f>
        <v>0</v>
      </c>
      <c r="O19" s="298">
        <f>+'ZYRAX fromage'!Z9</f>
        <v>0</v>
      </c>
      <c r="P19" s="54"/>
      <c r="Q19" s="463">
        <f>+'ZYRAX fromage'!AB9</f>
        <v>0</v>
      </c>
      <c r="R19" s="299">
        <f>+'ZYRAX fromage'!AC9</f>
        <v>0</v>
      </c>
      <c r="S19" s="57"/>
    </row>
    <row r="20" spans="1:19">
      <c r="A20" s="355" t="s">
        <v>98</v>
      </c>
      <c r="B20" s="342">
        <f>fromage!B6</f>
        <v>0</v>
      </c>
      <c r="C20" s="86"/>
      <c r="D20" s="122">
        <f>fromage!B31</f>
        <v>0</v>
      </c>
      <c r="E20" s="157">
        <f>fromage!B32</f>
        <v>0</v>
      </c>
      <c r="F20" s="89">
        <v>4.5</v>
      </c>
      <c r="G20" s="465" t="s">
        <v>1966</v>
      </c>
      <c r="H20" s="516">
        <v>12.85</v>
      </c>
      <c r="I20" s="277">
        <f>'ZYRAX fromage'!K10</f>
        <v>12.85</v>
      </c>
      <c r="J20" s="299">
        <f t="shared" ref="J20" si="4">+I20*$K$16</f>
        <v>0</v>
      </c>
      <c r="K20" s="92"/>
      <c r="L20" s="356">
        <f t="shared" si="1"/>
        <v>0</v>
      </c>
      <c r="M20" s="356">
        <f t="shared" si="2"/>
        <v>0</v>
      </c>
      <c r="N20" s="281">
        <f>+'ZYRAX fromage'!Y10</f>
        <v>0</v>
      </c>
      <c r="O20" s="298">
        <f>+'ZYRAX fromage'!Z10</f>
        <v>0</v>
      </c>
      <c r="P20" s="54"/>
      <c r="Q20" s="516">
        <f>+'ZYRAX fromage'!AB10</f>
        <v>0</v>
      </c>
      <c r="R20" s="299">
        <f>+'ZYRAX fromage'!AC10</f>
        <v>0</v>
      </c>
      <c r="S20" s="57"/>
    </row>
    <row r="21" spans="1:19">
      <c r="A21" s="355" t="s">
        <v>87</v>
      </c>
      <c r="B21" s="357">
        <f>fromage!I13</f>
        <v>0</v>
      </c>
      <c r="C21" s="83">
        <v>9.8000000000000007</v>
      </c>
      <c r="D21" s="122">
        <f>fromage!B33</f>
        <v>0</v>
      </c>
      <c r="E21" s="157">
        <f>fromage!B34</f>
        <v>0</v>
      </c>
      <c r="F21" s="89">
        <v>3</v>
      </c>
      <c r="G21" s="285" t="s">
        <v>97</v>
      </c>
      <c r="H21" s="276">
        <f>'ZYRAX fromage'!J11</f>
        <v>15.2</v>
      </c>
      <c r="I21" s="277">
        <f>'ZYRAX fromage'!K11</f>
        <v>15.2</v>
      </c>
      <c r="J21" s="299">
        <f t="shared" si="0"/>
        <v>0</v>
      </c>
      <c r="K21" s="92"/>
      <c r="L21" s="356">
        <f t="shared" si="1"/>
        <v>0</v>
      </c>
      <c r="M21" s="356">
        <f t="shared" si="2"/>
        <v>0</v>
      </c>
      <c r="N21" s="281">
        <f>+'ZYRAX fromage'!Y11</f>
        <v>0</v>
      </c>
      <c r="O21" s="298">
        <f>+'ZYRAX fromage'!Z11</f>
        <v>0</v>
      </c>
      <c r="P21" s="54"/>
      <c r="Q21" s="276">
        <f>+'ZYRAX fromage'!AB11</f>
        <v>0</v>
      </c>
      <c r="R21" s="299">
        <f>+'ZYRAX fromage'!AC11</f>
        <v>0</v>
      </c>
      <c r="S21" s="57"/>
    </row>
    <row r="22" spans="1:19">
      <c r="A22" s="326"/>
      <c r="B22" s="57"/>
      <c r="C22" s="54"/>
      <c r="D22" s="122">
        <f>fromage!B35</f>
        <v>0</v>
      </c>
      <c r="E22" s="157">
        <f>fromage!B36</f>
        <v>0</v>
      </c>
      <c r="F22" s="89">
        <v>5.5</v>
      </c>
      <c r="G22" s="285" t="s">
        <v>100</v>
      </c>
      <c r="H22" s="276">
        <f>'ZYRAX fromage'!J12</f>
        <v>15.55</v>
      </c>
      <c r="I22" s="277">
        <f>'ZYRAX fromage'!K12</f>
        <v>15.55</v>
      </c>
      <c r="J22" s="299">
        <f t="shared" si="0"/>
        <v>0</v>
      </c>
      <c r="K22" s="92"/>
      <c r="L22" s="356">
        <f t="shared" si="1"/>
        <v>0</v>
      </c>
      <c r="M22" s="356">
        <f t="shared" si="2"/>
        <v>0</v>
      </c>
      <c r="N22" s="281">
        <f>+'ZYRAX fromage'!Y12</f>
        <v>0</v>
      </c>
      <c r="O22" s="298">
        <f>+'ZYRAX fromage'!Z12</f>
        <v>0</v>
      </c>
      <c r="P22" s="54"/>
      <c r="Q22" s="276">
        <f>+'ZYRAX fromage'!AB12</f>
        <v>0</v>
      </c>
      <c r="R22" s="299">
        <f>+'ZYRAX fromage'!AC12</f>
        <v>0</v>
      </c>
      <c r="S22" s="57"/>
    </row>
    <row r="23" spans="1:19">
      <c r="A23" s="652" t="s">
        <v>102</v>
      </c>
      <c r="B23" s="652"/>
      <c r="C23" s="54"/>
      <c r="D23" s="122">
        <f>fromage!B37</f>
        <v>0</v>
      </c>
      <c r="E23" s="157">
        <f>fromage!B38</f>
        <v>0</v>
      </c>
      <c r="F23" s="89">
        <v>4.5</v>
      </c>
      <c r="G23" s="465" t="s">
        <v>1636</v>
      </c>
      <c r="H23" s="463">
        <v>8.9499999999999993</v>
      </c>
      <c r="I23" s="277">
        <f>'ZYRAX fromage'!K13</f>
        <v>8.9499999999999993</v>
      </c>
      <c r="J23" s="299">
        <f t="shared" ref="J23" si="5">+I23*$K$16</f>
        <v>0</v>
      </c>
      <c r="K23" s="92"/>
      <c r="L23" s="356">
        <f t="shared" si="1"/>
        <v>0</v>
      </c>
      <c r="M23" s="356">
        <f t="shared" si="2"/>
        <v>0</v>
      </c>
      <c r="N23" s="281">
        <f>+'ZYRAX fromage'!Y13</f>
        <v>0</v>
      </c>
      <c r="O23" s="298">
        <f>+'ZYRAX fromage'!Z13</f>
        <v>0</v>
      </c>
      <c r="P23" s="54"/>
      <c r="Q23" s="463">
        <f>+'ZYRAX fromage'!AB13</f>
        <v>0</v>
      </c>
      <c r="R23" s="299">
        <f>+'ZYRAX fromage'!AC13</f>
        <v>0</v>
      </c>
      <c r="S23" s="57"/>
    </row>
    <row r="24" spans="1:19">
      <c r="A24" s="653">
        <f>+SUM(N17:N109)</f>
        <v>0</v>
      </c>
      <c r="B24" s="653"/>
      <c r="C24" s="54"/>
      <c r="D24" s="122">
        <f>fromage!B39</f>
        <v>0</v>
      </c>
      <c r="E24" s="157">
        <f>fromage!B40</f>
        <v>0</v>
      </c>
      <c r="F24" s="89">
        <v>2.5</v>
      </c>
      <c r="G24" s="285" t="s">
        <v>101</v>
      </c>
      <c r="H24" s="276">
        <f>'ZYRAX fromage'!J14</f>
        <v>16.3</v>
      </c>
      <c r="I24" s="277">
        <f>'ZYRAX fromage'!K14</f>
        <v>16.3</v>
      </c>
      <c r="J24" s="299">
        <f t="shared" si="0"/>
        <v>0</v>
      </c>
      <c r="K24" s="92"/>
      <c r="L24" s="356">
        <f t="shared" si="1"/>
        <v>0</v>
      </c>
      <c r="M24" s="356">
        <f t="shared" si="2"/>
        <v>0</v>
      </c>
      <c r="N24" s="281">
        <f>+'ZYRAX fromage'!Y14</f>
        <v>0</v>
      </c>
      <c r="O24" s="298">
        <f>+'ZYRAX fromage'!Z14</f>
        <v>0</v>
      </c>
      <c r="P24" s="54"/>
      <c r="Q24" s="276">
        <f>+'ZYRAX fromage'!AB14</f>
        <v>0</v>
      </c>
      <c r="R24" s="299">
        <f>+'ZYRAX fromage'!AC14</f>
        <v>0</v>
      </c>
      <c r="S24" s="57"/>
    </row>
    <row r="25" spans="1:19">
      <c r="A25" s="326"/>
      <c r="B25" s="57"/>
      <c r="C25" s="54"/>
      <c r="D25" s="122">
        <f>fromage!B41</f>
        <v>0</v>
      </c>
      <c r="E25" s="157">
        <f>fromage!B42</f>
        <v>0</v>
      </c>
      <c r="F25" s="89">
        <v>3</v>
      </c>
      <c r="G25" s="285" t="s">
        <v>103</v>
      </c>
      <c r="H25" s="276">
        <f>'ZYRAX fromage'!J15</f>
        <v>15.9</v>
      </c>
      <c r="I25" s="277">
        <f>'ZYRAX fromage'!K15</f>
        <v>15.9</v>
      </c>
      <c r="J25" s="299">
        <f t="shared" si="0"/>
        <v>0</v>
      </c>
      <c r="K25" s="92"/>
      <c r="L25" s="356">
        <f t="shared" si="1"/>
        <v>0</v>
      </c>
      <c r="M25" s="356">
        <f t="shared" si="2"/>
        <v>0</v>
      </c>
      <c r="N25" s="281">
        <f>+'ZYRAX fromage'!Y15</f>
        <v>0</v>
      </c>
      <c r="O25" s="298">
        <f>+'ZYRAX fromage'!Z15</f>
        <v>0</v>
      </c>
      <c r="P25" s="54"/>
      <c r="Q25" s="276">
        <f>+'ZYRAX fromage'!AB15</f>
        <v>0</v>
      </c>
      <c r="R25" s="299">
        <f>+'ZYRAX fromage'!AC15</f>
        <v>0</v>
      </c>
      <c r="S25" s="57"/>
    </row>
    <row r="26" spans="1:19">
      <c r="A26" s="326"/>
      <c r="B26" s="57"/>
      <c r="C26" s="54"/>
      <c r="D26" s="122">
        <f>fromage!B43</f>
        <v>0</v>
      </c>
      <c r="E26" s="157">
        <f>fromage!B44</f>
        <v>0</v>
      </c>
      <c r="F26" s="89">
        <v>5.5</v>
      </c>
      <c r="G26" s="285" t="s">
        <v>104</v>
      </c>
      <c r="H26" s="276">
        <f>'ZYRAX fromage'!J16</f>
        <v>16.350000000000001</v>
      </c>
      <c r="I26" s="277">
        <f>'ZYRAX fromage'!K16</f>
        <v>16.350000000000001</v>
      </c>
      <c r="J26" s="299">
        <f t="shared" si="0"/>
        <v>0</v>
      </c>
      <c r="K26" s="92"/>
      <c r="L26" s="356">
        <f t="shared" si="1"/>
        <v>0</v>
      </c>
      <c r="M26" s="356">
        <f t="shared" si="2"/>
        <v>0</v>
      </c>
      <c r="N26" s="281">
        <f>+'ZYRAX fromage'!Y16</f>
        <v>0</v>
      </c>
      <c r="O26" s="298">
        <f>+'ZYRAX fromage'!Z16</f>
        <v>0</v>
      </c>
      <c r="P26" s="54"/>
      <c r="Q26" s="276">
        <f>+'ZYRAX fromage'!AB16</f>
        <v>0</v>
      </c>
      <c r="R26" s="299">
        <f>+'ZYRAX fromage'!AC16</f>
        <v>0</v>
      </c>
      <c r="S26" s="57"/>
    </row>
    <row r="27" spans="1:19">
      <c r="A27" s="326"/>
      <c r="B27" s="57"/>
      <c r="C27" s="54"/>
      <c r="D27" s="122">
        <f>fromage!B45</f>
        <v>0</v>
      </c>
      <c r="E27" s="157">
        <f>fromage!B46</f>
        <v>0</v>
      </c>
      <c r="F27" s="89">
        <v>5.5</v>
      </c>
      <c r="G27" s="285" t="s">
        <v>105</v>
      </c>
      <c r="H27" s="276">
        <f>'ZYRAX fromage'!J17</f>
        <v>16.149999999999999</v>
      </c>
      <c r="I27" s="277">
        <f>'ZYRAX fromage'!K17</f>
        <v>16.149999999999999</v>
      </c>
      <c r="J27" s="299">
        <f t="shared" si="0"/>
        <v>0</v>
      </c>
      <c r="K27" s="92"/>
      <c r="L27" s="356">
        <f t="shared" si="1"/>
        <v>0</v>
      </c>
      <c r="M27" s="356">
        <f t="shared" si="2"/>
        <v>0</v>
      </c>
      <c r="N27" s="281">
        <f>+'ZYRAX fromage'!Y17</f>
        <v>0</v>
      </c>
      <c r="O27" s="298">
        <f>+'ZYRAX fromage'!Z17</f>
        <v>0</v>
      </c>
      <c r="P27" s="54"/>
      <c r="Q27" s="276">
        <f>+'ZYRAX fromage'!AB17</f>
        <v>0</v>
      </c>
      <c r="R27" s="299">
        <f>+'ZYRAX fromage'!AC17</f>
        <v>0</v>
      </c>
      <c r="S27" s="57"/>
    </row>
    <row r="28" spans="1:19">
      <c r="A28" s="326"/>
      <c r="B28" s="57"/>
      <c r="C28" s="54"/>
      <c r="D28" s="122">
        <f>fromage!B47</f>
        <v>0</v>
      </c>
      <c r="E28" s="157">
        <f>fromage!B48</f>
        <v>0</v>
      </c>
      <c r="F28" s="89">
        <v>3</v>
      </c>
      <c r="G28" s="285" t="s">
        <v>106</v>
      </c>
      <c r="H28" s="276">
        <f>'ZYRAX fromage'!J18</f>
        <v>15.95</v>
      </c>
      <c r="I28" s="277">
        <f>'ZYRAX fromage'!K18</f>
        <v>15.95</v>
      </c>
      <c r="J28" s="299">
        <f t="shared" si="0"/>
        <v>0</v>
      </c>
      <c r="K28" s="92"/>
      <c r="L28" s="356">
        <f t="shared" si="1"/>
        <v>0</v>
      </c>
      <c r="M28" s="356">
        <f t="shared" si="2"/>
        <v>0</v>
      </c>
      <c r="N28" s="281">
        <f>+'ZYRAX fromage'!Y18</f>
        <v>0</v>
      </c>
      <c r="O28" s="298">
        <f>+'ZYRAX fromage'!Z18</f>
        <v>0</v>
      </c>
      <c r="P28" s="54"/>
      <c r="Q28" s="276">
        <f>+'ZYRAX fromage'!AB18</f>
        <v>0</v>
      </c>
      <c r="R28" s="299">
        <f>+'ZYRAX fromage'!AC18</f>
        <v>0</v>
      </c>
      <c r="S28" s="57"/>
    </row>
    <row r="29" spans="1:19">
      <c r="A29" s="95"/>
      <c r="B29" s="54"/>
      <c r="C29" s="54"/>
      <c r="D29" s="122">
        <f>fromage!B49</f>
        <v>0</v>
      </c>
      <c r="E29" s="157">
        <f>fromage!B50</f>
        <v>0</v>
      </c>
      <c r="F29" s="89">
        <v>2.5</v>
      </c>
      <c r="G29" s="285" t="s">
        <v>107</v>
      </c>
      <c r="H29" s="276">
        <f>'ZYRAX fromage'!J19</f>
        <v>16.100000000000001</v>
      </c>
      <c r="I29" s="277">
        <f>'ZYRAX fromage'!K19</f>
        <v>16.100000000000001</v>
      </c>
      <c r="J29" s="299">
        <f t="shared" si="0"/>
        <v>0</v>
      </c>
      <c r="K29" s="92"/>
      <c r="L29" s="356">
        <f t="shared" si="1"/>
        <v>0</v>
      </c>
      <c r="M29" s="356">
        <f t="shared" si="2"/>
        <v>0</v>
      </c>
      <c r="N29" s="281">
        <f>+'ZYRAX fromage'!Y19</f>
        <v>0</v>
      </c>
      <c r="O29" s="298">
        <f>+'ZYRAX fromage'!Z19</f>
        <v>0</v>
      </c>
      <c r="P29" s="54"/>
      <c r="Q29" s="276">
        <f>+'ZYRAX fromage'!AB19</f>
        <v>0</v>
      </c>
      <c r="R29" s="299">
        <f>+'ZYRAX fromage'!AC19</f>
        <v>0</v>
      </c>
      <c r="S29" s="57"/>
    </row>
    <row r="30" spans="1:19">
      <c r="A30" s="95"/>
      <c r="B30" s="54"/>
      <c r="C30" s="54"/>
      <c r="D30" s="122">
        <f>fromage!B51</f>
        <v>0</v>
      </c>
      <c r="E30" s="157">
        <f>fromage!B52</f>
        <v>0</v>
      </c>
      <c r="F30" s="89">
        <v>3</v>
      </c>
      <c r="G30" s="285" t="s">
        <v>108</v>
      </c>
      <c r="H30" s="276">
        <f>'ZYRAX fromage'!J20</f>
        <v>16.05</v>
      </c>
      <c r="I30" s="277">
        <f>'ZYRAX fromage'!K20</f>
        <v>16.05</v>
      </c>
      <c r="J30" s="299">
        <f t="shared" si="0"/>
        <v>0</v>
      </c>
      <c r="K30" s="92"/>
      <c r="L30" s="356">
        <f t="shared" si="1"/>
        <v>0</v>
      </c>
      <c r="M30" s="356">
        <f t="shared" si="2"/>
        <v>0</v>
      </c>
      <c r="N30" s="281">
        <f>+'ZYRAX fromage'!Y20</f>
        <v>0</v>
      </c>
      <c r="O30" s="298">
        <f>+'ZYRAX fromage'!Z20</f>
        <v>0</v>
      </c>
      <c r="P30" s="54"/>
      <c r="Q30" s="276">
        <f>+'ZYRAX fromage'!AB20</f>
        <v>0</v>
      </c>
      <c r="R30" s="299">
        <f>+'ZYRAX fromage'!AC20</f>
        <v>0</v>
      </c>
      <c r="S30" s="57"/>
    </row>
    <row r="31" spans="1:19">
      <c r="A31" s="95"/>
      <c r="B31" s="54"/>
      <c r="C31" s="54"/>
      <c r="D31" s="122">
        <f>fromage!B53</f>
        <v>0</v>
      </c>
      <c r="E31" s="157">
        <f>fromage!B54</f>
        <v>0</v>
      </c>
      <c r="F31" s="89">
        <v>5</v>
      </c>
      <c r="G31" s="285" t="s">
        <v>110</v>
      </c>
      <c r="H31" s="276">
        <f>'ZYRAX fromage'!J21</f>
        <v>14.27</v>
      </c>
      <c r="I31" s="277">
        <f>'ZYRAX fromage'!K21</f>
        <v>14.27</v>
      </c>
      <c r="J31" s="299">
        <f t="shared" si="0"/>
        <v>0</v>
      </c>
      <c r="K31" s="92"/>
      <c r="L31" s="356">
        <f t="shared" si="1"/>
        <v>0</v>
      </c>
      <c r="M31" s="356">
        <f t="shared" si="2"/>
        <v>0</v>
      </c>
      <c r="N31" s="281">
        <f>+'ZYRAX fromage'!Y21</f>
        <v>0</v>
      </c>
      <c r="O31" s="298">
        <f>+'ZYRAX fromage'!Z21</f>
        <v>0</v>
      </c>
      <c r="P31" s="54"/>
      <c r="Q31" s="276">
        <f>+'ZYRAX fromage'!AB21</f>
        <v>0</v>
      </c>
      <c r="R31" s="299">
        <f>+'ZYRAX fromage'!AC21</f>
        <v>0</v>
      </c>
      <c r="S31" s="57"/>
    </row>
    <row r="32" spans="1:19">
      <c r="A32" s="96"/>
      <c r="B32" s="83"/>
      <c r="C32" s="54"/>
      <c r="D32" s="122">
        <f>fromage!B55</f>
        <v>0</v>
      </c>
      <c r="E32" s="157">
        <f>fromage!B56</f>
        <v>0</v>
      </c>
      <c r="F32" s="89">
        <v>5</v>
      </c>
      <c r="G32" s="285" t="s">
        <v>111</v>
      </c>
      <c r="H32" s="276">
        <f>'ZYRAX fromage'!J22</f>
        <v>14.27</v>
      </c>
      <c r="I32" s="277">
        <f>'ZYRAX fromage'!K22</f>
        <v>14.27</v>
      </c>
      <c r="J32" s="299">
        <f t="shared" si="0"/>
        <v>0</v>
      </c>
      <c r="K32" s="92"/>
      <c r="L32" s="356">
        <f t="shared" si="1"/>
        <v>0</v>
      </c>
      <c r="M32" s="356">
        <f t="shared" si="2"/>
        <v>0</v>
      </c>
      <c r="N32" s="281">
        <f>+'ZYRAX fromage'!Y22</f>
        <v>0</v>
      </c>
      <c r="O32" s="298">
        <f>+'ZYRAX fromage'!Z22</f>
        <v>0</v>
      </c>
      <c r="P32" s="54"/>
      <c r="Q32" s="276">
        <f>+'ZYRAX fromage'!AB22</f>
        <v>0</v>
      </c>
      <c r="R32" s="299">
        <f>+'ZYRAX fromage'!AC22</f>
        <v>0</v>
      </c>
      <c r="S32" s="57"/>
    </row>
    <row r="33" spans="1:19">
      <c r="A33" s="96"/>
      <c r="B33" s="83"/>
      <c r="C33" s="54"/>
      <c r="D33" s="122">
        <f>fromage!B57</f>
        <v>0</v>
      </c>
      <c r="E33" s="157">
        <f>fromage!B58</f>
        <v>0</v>
      </c>
      <c r="F33" s="89">
        <v>5</v>
      </c>
      <c r="G33" s="285" t="s">
        <v>112</v>
      </c>
      <c r="H33" s="276">
        <f>'ZYRAX fromage'!J23</f>
        <v>14.75</v>
      </c>
      <c r="I33" s="277">
        <f>'ZYRAX fromage'!K23</f>
        <v>14.75</v>
      </c>
      <c r="J33" s="299">
        <f t="shared" si="0"/>
        <v>0</v>
      </c>
      <c r="K33" s="92"/>
      <c r="L33" s="356">
        <f t="shared" si="1"/>
        <v>0</v>
      </c>
      <c r="M33" s="356">
        <f t="shared" si="2"/>
        <v>0</v>
      </c>
      <c r="N33" s="281">
        <f>+'ZYRAX fromage'!Y23</f>
        <v>0</v>
      </c>
      <c r="O33" s="298">
        <f>+'ZYRAX fromage'!Z23</f>
        <v>0</v>
      </c>
      <c r="P33" s="54"/>
      <c r="Q33" s="276">
        <f>+'ZYRAX fromage'!AB23</f>
        <v>0</v>
      </c>
      <c r="R33" s="299">
        <f>+'ZYRAX fromage'!AC23</f>
        <v>0</v>
      </c>
      <c r="S33" s="57"/>
    </row>
    <row r="34" spans="1:19">
      <c r="A34" s="358"/>
      <c r="B34" s="83"/>
      <c r="C34" s="54"/>
      <c r="D34" s="122">
        <f>fromage!B59</f>
        <v>0</v>
      </c>
      <c r="E34" s="157">
        <f>fromage!B60</f>
        <v>0</v>
      </c>
      <c r="F34" s="89">
        <v>4.5</v>
      </c>
      <c r="G34" s="285" t="s">
        <v>113</v>
      </c>
      <c r="H34" s="276">
        <f>'ZYRAX fromage'!J24</f>
        <v>14.8</v>
      </c>
      <c r="I34" s="277">
        <f>'ZYRAX fromage'!K24</f>
        <v>14.8</v>
      </c>
      <c r="J34" s="299">
        <f t="shared" si="0"/>
        <v>0</v>
      </c>
      <c r="K34" s="92"/>
      <c r="L34" s="356">
        <f t="shared" si="1"/>
        <v>0</v>
      </c>
      <c r="M34" s="356">
        <f t="shared" si="2"/>
        <v>0</v>
      </c>
      <c r="N34" s="281">
        <f>+'ZYRAX fromage'!Y24</f>
        <v>0</v>
      </c>
      <c r="O34" s="298">
        <f>+'ZYRAX fromage'!Z24</f>
        <v>0</v>
      </c>
      <c r="P34" s="54"/>
      <c r="Q34" s="276">
        <f>+'ZYRAX fromage'!AB24</f>
        <v>0</v>
      </c>
      <c r="R34" s="299">
        <f>+'ZYRAX fromage'!AC24</f>
        <v>0</v>
      </c>
      <c r="S34" s="57"/>
    </row>
    <row r="35" spans="1:19">
      <c r="A35" s="326"/>
      <c r="B35" s="57"/>
      <c r="C35" s="57"/>
      <c r="D35" s="122">
        <f>fromage!B61</f>
        <v>0</v>
      </c>
      <c r="E35" s="157">
        <f>fromage!B62</f>
        <v>0</v>
      </c>
      <c r="F35" s="89">
        <v>5</v>
      </c>
      <c r="G35" s="285" t="s">
        <v>114</v>
      </c>
      <c r="H35" s="276">
        <f>'ZYRAX fromage'!J25</f>
        <v>14.27</v>
      </c>
      <c r="I35" s="277">
        <f>'ZYRAX fromage'!K25</f>
        <v>14.27</v>
      </c>
      <c r="J35" s="299">
        <f t="shared" si="0"/>
        <v>0</v>
      </c>
      <c r="K35" s="92"/>
      <c r="L35" s="356">
        <f t="shared" si="1"/>
        <v>0</v>
      </c>
      <c r="M35" s="356">
        <f t="shared" si="2"/>
        <v>0</v>
      </c>
      <c r="N35" s="281">
        <f>+'ZYRAX fromage'!Y25</f>
        <v>0</v>
      </c>
      <c r="O35" s="298">
        <f>+'ZYRAX fromage'!Z25</f>
        <v>0</v>
      </c>
      <c r="P35" s="54"/>
      <c r="Q35" s="276">
        <f>+'ZYRAX fromage'!AB25</f>
        <v>0</v>
      </c>
      <c r="R35" s="299">
        <f>+'ZYRAX fromage'!AC25</f>
        <v>0</v>
      </c>
      <c r="S35" s="57"/>
    </row>
    <row r="36" spans="1:19">
      <c r="A36" s="326"/>
      <c r="B36" s="57"/>
      <c r="C36" s="57"/>
      <c r="D36" s="122">
        <f>fromage!B63</f>
        <v>0</v>
      </c>
      <c r="E36" s="157">
        <f>fromage!B64</f>
        <v>0</v>
      </c>
      <c r="F36" s="89">
        <v>5</v>
      </c>
      <c r="G36" s="285" t="s">
        <v>115</v>
      </c>
      <c r="H36" s="276">
        <f>'ZYRAX fromage'!J26</f>
        <v>14.27</v>
      </c>
      <c r="I36" s="277">
        <f>'ZYRAX fromage'!K26</f>
        <v>14.27</v>
      </c>
      <c r="J36" s="299">
        <f t="shared" si="0"/>
        <v>0</v>
      </c>
      <c r="K36" s="92"/>
      <c r="L36" s="356">
        <f t="shared" si="1"/>
        <v>0</v>
      </c>
      <c r="M36" s="356">
        <f t="shared" si="2"/>
        <v>0</v>
      </c>
      <c r="N36" s="281">
        <f>+'ZYRAX fromage'!Y26</f>
        <v>0</v>
      </c>
      <c r="O36" s="298">
        <f>+'ZYRAX fromage'!Z26</f>
        <v>0</v>
      </c>
      <c r="P36" s="54"/>
      <c r="Q36" s="276">
        <f>+'ZYRAX fromage'!AB26</f>
        <v>0</v>
      </c>
      <c r="R36" s="299">
        <f>+'ZYRAX fromage'!AC26</f>
        <v>0</v>
      </c>
      <c r="S36" s="57"/>
    </row>
    <row r="37" spans="1:19">
      <c r="A37" s="326"/>
      <c r="B37" s="57"/>
      <c r="C37" s="57"/>
      <c r="D37" s="122">
        <f>fromage!B65</f>
        <v>0</v>
      </c>
      <c r="E37" s="157">
        <f>fromage!B66</f>
        <v>0</v>
      </c>
      <c r="F37" s="89">
        <v>5</v>
      </c>
      <c r="G37" s="285" t="s">
        <v>116</v>
      </c>
      <c r="H37" s="276">
        <f>'ZYRAX fromage'!J27</f>
        <v>14.27</v>
      </c>
      <c r="I37" s="277">
        <f>'ZYRAX fromage'!K27</f>
        <v>14.27</v>
      </c>
      <c r="J37" s="299">
        <f t="shared" si="0"/>
        <v>0</v>
      </c>
      <c r="K37" s="92"/>
      <c r="L37" s="356">
        <f t="shared" si="1"/>
        <v>0</v>
      </c>
      <c r="M37" s="356">
        <f t="shared" si="2"/>
        <v>0</v>
      </c>
      <c r="N37" s="281">
        <f>+'ZYRAX fromage'!Y27</f>
        <v>0</v>
      </c>
      <c r="O37" s="298">
        <f>+'ZYRAX fromage'!Z27</f>
        <v>0</v>
      </c>
      <c r="P37" s="54"/>
      <c r="Q37" s="276">
        <f>+'ZYRAX fromage'!AB27</f>
        <v>0</v>
      </c>
      <c r="R37" s="299">
        <f>+'ZYRAX fromage'!AC27</f>
        <v>0</v>
      </c>
      <c r="S37" s="57"/>
    </row>
    <row r="38" spans="1:19">
      <c r="A38" s="326"/>
      <c r="B38" s="57"/>
      <c r="C38" s="57"/>
      <c r="D38" s="359"/>
      <c r="E38" s="359"/>
      <c r="F38" s="97"/>
      <c r="G38" s="160" t="s">
        <v>42</v>
      </c>
      <c r="H38" s="287"/>
      <c r="I38" s="288"/>
      <c r="J38" s="304"/>
      <c r="K38" s="92"/>
      <c r="L38" s="360"/>
      <c r="M38" s="360"/>
      <c r="N38" s="361"/>
      <c r="O38" s="362"/>
      <c r="P38" s="54"/>
      <c r="Q38" s="287"/>
      <c r="R38" s="304"/>
      <c r="S38" s="57"/>
    </row>
    <row r="39" spans="1:19">
      <c r="A39" s="326"/>
      <c r="B39" s="57"/>
      <c r="C39" s="57"/>
      <c r="D39" s="122">
        <f>fromage!B69</f>
        <v>0</v>
      </c>
      <c r="E39" s="157">
        <f>fromage!B70</f>
        <v>0</v>
      </c>
      <c r="F39" s="89">
        <v>5</v>
      </c>
      <c r="G39" s="285" t="s">
        <v>118</v>
      </c>
      <c r="H39" s="276">
        <f>'ZYRAX fromage'!J29</f>
        <v>13.66</v>
      </c>
      <c r="I39" s="277">
        <f>'ZYRAX fromage'!K29</f>
        <v>13.66</v>
      </c>
      <c r="J39" s="299">
        <f t="shared" ref="J39:J43" si="6">+I39*$K$16</f>
        <v>0</v>
      </c>
      <c r="K39" s="92"/>
      <c r="L39" s="356">
        <f t="shared" ref="L39:L43" si="7">+$B$20</f>
        <v>0</v>
      </c>
      <c r="M39" s="356">
        <f t="shared" ref="M39:M43" si="8">+$B$21</f>
        <v>0</v>
      </c>
      <c r="N39" s="281">
        <f>+'ZYRAX fromage'!Y29</f>
        <v>0</v>
      </c>
      <c r="O39" s="298">
        <f>+'ZYRAX fromage'!Z29</f>
        <v>0</v>
      </c>
      <c r="P39" s="54"/>
      <c r="Q39" s="276">
        <f>+'ZYRAX fromage'!AB29</f>
        <v>0</v>
      </c>
      <c r="R39" s="299">
        <f>+'ZYRAX fromage'!AC29</f>
        <v>0</v>
      </c>
      <c r="S39" s="57"/>
    </row>
    <row r="40" spans="1:19">
      <c r="A40" s="326"/>
      <c r="B40" s="57"/>
      <c r="C40" s="57"/>
      <c r="D40" s="122">
        <f>fromage!B71</f>
        <v>0</v>
      </c>
      <c r="E40" s="157">
        <f>fromage!B72</f>
        <v>0</v>
      </c>
      <c r="F40" s="89">
        <v>5</v>
      </c>
      <c r="G40" s="285" t="s">
        <v>119</v>
      </c>
      <c r="H40" s="276">
        <f>'ZYRAX fromage'!J30</f>
        <v>13.66</v>
      </c>
      <c r="I40" s="277">
        <f>'ZYRAX fromage'!K30</f>
        <v>13.66</v>
      </c>
      <c r="J40" s="299">
        <f t="shared" si="6"/>
        <v>0</v>
      </c>
      <c r="K40" s="92"/>
      <c r="L40" s="356">
        <f t="shared" si="7"/>
        <v>0</v>
      </c>
      <c r="M40" s="356">
        <f t="shared" si="8"/>
        <v>0</v>
      </c>
      <c r="N40" s="281">
        <f>+'ZYRAX fromage'!Y30</f>
        <v>0</v>
      </c>
      <c r="O40" s="298">
        <f>+'ZYRAX fromage'!Z30</f>
        <v>0</v>
      </c>
      <c r="P40" s="54"/>
      <c r="Q40" s="276">
        <f>+'ZYRAX fromage'!AB30</f>
        <v>0</v>
      </c>
      <c r="R40" s="299">
        <f>+'ZYRAX fromage'!AC30</f>
        <v>0</v>
      </c>
      <c r="S40" s="57"/>
    </row>
    <row r="41" spans="1:19">
      <c r="A41" s="326"/>
      <c r="B41" s="57"/>
      <c r="C41" s="57"/>
      <c r="D41" s="122">
        <f>fromage!B73</f>
        <v>0</v>
      </c>
      <c r="E41" s="157">
        <f>fromage!B74</f>
        <v>0</v>
      </c>
      <c r="F41" s="89">
        <v>5</v>
      </c>
      <c r="G41" s="285" t="s">
        <v>120</v>
      </c>
      <c r="H41" s="276">
        <f>'ZYRAX fromage'!J31</f>
        <v>13.66</v>
      </c>
      <c r="I41" s="277">
        <f>'ZYRAX fromage'!K31</f>
        <v>13.66</v>
      </c>
      <c r="J41" s="299">
        <f t="shared" si="6"/>
        <v>0</v>
      </c>
      <c r="K41" s="92"/>
      <c r="L41" s="356">
        <f t="shared" si="7"/>
        <v>0</v>
      </c>
      <c r="M41" s="356">
        <f t="shared" si="8"/>
        <v>0</v>
      </c>
      <c r="N41" s="281">
        <f>+'ZYRAX fromage'!Y31</f>
        <v>0</v>
      </c>
      <c r="O41" s="298">
        <f>+'ZYRAX fromage'!Z31</f>
        <v>0</v>
      </c>
      <c r="P41" s="54"/>
      <c r="Q41" s="276">
        <f>+'ZYRAX fromage'!AB31</f>
        <v>0</v>
      </c>
      <c r="R41" s="299">
        <f>+'ZYRAX fromage'!AC31</f>
        <v>0</v>
      </c>
      <c r="S41" s="57"/>
    </row>
    <row r="42" spans="1:19">
      <c r="A42" s="326"/>
      <c r="B42" s="57"/>
      <c r="C42" s="57"/>
      <c r="D42" s="122">
        <f>fromage!B75</f>
        <v>0</v>
      </c>
      <c r="E42" s="157">
        <f>fromage!B76</f>
        <v>0</v>
      </c>
      <c r="F42" s="89">
        <v>5</v>
      </c>
      <c r="G42" s="285" t="s">
        <v>121</v>
      </c>
      <c r="H42" s="276">
        <f>'ZYRAX fromage'!J32</f>
        <v>13.66</v>
      </c>
      <c r="I42" s="277">
        <f>'ZYRAX fromage'!K32</f>
        <v>13.66</v>
      </c>
      <c r="J42" s="299">
        <f t="shared" si="6"/>
        <v>0</v>
      </c>
      <c r="K42" s="92"/>
      <c r="L42" s="356">
        <f t="shared" si="7"/>
        <v>0</v>
      </c>
      <c r="M42" s="356">
        <f t="shared" si="8"/>
        <v>0</v>
      </c>
      <c r="N42" s="281">
        <f>+'ZYRAX fromage'!Y32</f>
        <v>0</v>
      </c>
      <c r="O42" s="298">
        <f>+'ZYRAX fromage'!Z32</f>
        <v>0</v>
      </c>
      <c r="P42" s="54"/>
      <c r="Q42" s="276">
        <f>+'ZYRAX fromage'!AB32</f>
        <v>0</v>
      </c>
      <c r="R42" s="299">
        <f>+'ZYRAX fromage'!AC32</f>
        <v>0</v>
      </c>
      <c r="S42" s="57"/>
    </row>
    <row r="43" spans="1:19">
      <c r="A43" s="326"/>
      <c r="B43" s="57"/>
      <c r="C43" s="57"/>
      <c r="D43" s="122">
        <f>fromage!B77</f>
        <v>0</v>
      </c>
      <c r="E43" s="157">
        <f>fromage!B78</f>
        <v>0</v>
      </c>
      <c r="F43" s="89">
        <v>5</v>
      </c>
      <c r="G43" s="285" t="s">
        <v>122</v>
      </c>
      <c r="H43" s="276">
        <f>'ZYRAX fromage'!J33</f>
        <v>13.66</v>
      </c>
      <c r="I43" s="277">
        <f>'ZYRAX fromage'!K33</f>
        <v>13.66</v>
      </c>
      <c r="J43" s="299">
        <f t="shared" si="6"/>
        <v>0</v>
      </c>
      <c r="K43" s="92"/>
      <c r="L43" s="356">
        <f t="shared" si="7"/>
        <v>0</v>
      </c>
      <c r="M43" s="356">
        <f t="shared" si="8"/>
        <v>0</v>
      </c>
      <c r="N43" s="281">
        <f>+'ZYRAX fromage'!Y33</f>
        <v>0</v>
      </c>
      <c r="O43" s="298">
        <f>+'ZYRAX fromage'!Z33</f>
        <v>0</v>
      </c>
      <c r="P43" s="54"/>
      <c r="Q43" s="276">
        <f>+'ZYRAX fromage'!AB33</f>
        <v>0</v>
      </c>
      <c r="R43" s="299">
        <f>+'ZYRAX fromage'!AC33</f>
        <v>0</v>
      </c>
      <c r="S43" s="57"/>
    </row>
    <row r="44" spans="1:19">
      <c r="A44" s="326"/>
      <c r="B44" s="57"/>
      <c r="C44" s="57"/>
      <c r="D44" s="363"/>
      <c r="E44" s="363"/>
      <c r="F44" s="104"/>
      <c r="G44" s="160" t="s">
        <v>48</v>
      </c>
      <c r="H44" s="287"/>
      <c r="I44" s="288"/>
      <c r="J44" s="304"/>
      <c r="K44" s="92"/>
      <c r="L44" s="360"/>
      <c r="M44" s="360"/>
      <c r="N44" s="361"/>
      <c r="O44" s="362"/>
      <c r="P44" s="54"/>
      <c r="Q44" s="287"/>
      <c r="R44" s="304"/>
      <c r="S44" s="57"/>
    </row>
    <row r="45" spans="1:19">
      <c r="A45" s="326"/>
      <c r="B45" s="57"/>
      <c r="C45" s="57"/>
      <c r="D45" s="157">
        <f>fromage!B81</f>
        <v>0</v>
      </c>
      <c r="E45" s="157">
        <f>fromage!B82</f>
        <v>0</v>
      </c>
      <c r="F45" s="89">
        <v>5</v>
      </c>
      <c r="G45" s="285" t="s">
        <v>123</v>
      </c>
      <c r="H45" s="276">
        <f>'ZYRAX fromage'!J35</f>
        <v>16.05</v>
      </c>
      <c r="I45" s="277">
        <f>'ZYRAX fromage'!K35</f>
        <v>16.05</v>
      </c>
      <c r="J45" s="299">
        <f t="shared" ref="J45:J54" si="9">+I45*$K$16</f>
        <v>0</v>
      </c>
      <c r="K45" s="92"/>
      <c r="L45" s="356">
        <f t="shared" ref="L45:L54" si="10">+$B$20</f>
        <v>0</v>
      </c>
      <c r="M45" s="356">
        <f t="shared" ref="M45:M54" si="11">+$B$21</f>
        <v>0</v>
      </c>
      <c r="N45" s="281">
        <f>+'ZYRAX fromage'!Y35</f>
        <v>0</v>
      </c>
      <c r="O45" s="298">
        <f>+'ZYRAX fromage'!Z35</f>
        <v>0</v>
      </c>
      <c r="P45" s="54"/>
      <c r="Q45" s="276">
        <f>+'ZYRAX fromage'!AB35</f>
        <v>0</v>
      </c>
      <c r="R45" s="299">
        <f>+'ZYRAX fromage'!AC35</f>
        <v>0</v>
      </c>
      <c r="S45" s="57"/>
    </row>
    <row r="46" spans="1:19">
      <c r="A46" s="326"/>
      <c r="B46" s="57"/>
      <c r="C46" s="57"/>
      <c r="D46" s="157">
        <f>fromage!B83</f>
        <v>0</v>
      </c>
      <c r="E46" s="157">
        <f>fromage!B84</f>
        <v>0</v>
      </c>
      <c r="F46" s="89">
        <v>4.5</v>
      </c>
      <c r="G46" s="285" t="s">
        <v>124</v>
      </c>
      <c r="H46" s="276">
        <f>'ZYRAX fromage'!J36</f>
        <v>13.35</v>
      </c>
      <c r="I46" s="277">
        <f>'ZYRAX fromage'!K36</f>
        <v>13.35</v>
      </c>
      <c r="J46" s="299">
        <f t="shared" si="9"/>
        <v>0</v>
      </c>
      <c r="K46" s="92"/>
      <c r="L46" s="356">
        <f t="shared" si="10"/>
        <v>0</v>
      </c>
      <c r="M46" s="356">
        <f t="shared" si="11"/>
        <v>0</v>
      </c>
      <c r="N46" s="281">
        <f>+'ZYRAX fromage'!Y36</f>
        <v>0</v>
      </c>
      <c r="O46" s="298">
        <f>+'ZYRAX fromage'!Z36</f>
        <v>0</v>
      </c>
      <c r="P46" s="54"/>
      <c r="Q46" s="276">
        <f>+'ZYRAX fromage'!AB36</f>
        <v>0</v>
      </c>
      <c r="R46" s="299">
        <f>+'ZYRAX fromage'!AC36</f>
        <v>0</v>
      </c>
      <c r="S46" s="57"/>
    </row>
    <row r="47" spans="1:19">
      <c r="A47" s="326"/>
      <c r="B47" s="57"/>
      <c r="C47" s="57"/>
      <c r="D47" s="157">
        <f>fromage!B85</f>
        <v>0</v>
      </c>
      <c r="E47" s="157">
        <f>fromage!B86</f>
        <v>0</v>
      </c>
      <c r="F47" s="89">
        <v>5</v>
      </c>
      <c r="G47" s="285" t="s">
        <v>125</v>
      </c>
      <c r="H47" s="276">
        <f>'ZYRAX fromage'!J37</f>
        <v>14.77</v>
      </c>
      <c r="I47" s="277">
        <f>'ZYRAX fromage'!K37</f>
        <v>14.77</v>
      </c>
      <c r="J47" s="299">
        <f t="shared" si="9"/>
        <v>0</v>
      </c>
      <c r="K47" s="92"/>
      <c r="L47" s="356">
        <f t="shared" si="10"/>
        <v>0</v>
      </c>
      <c r="M47" s="356">
        <f t="shared" si="11"/>
        <v>0</v>
      </c>
      <c r="N47" s="281">
        <f>+'ZYRAX fromage'!Y37</f>
        <v>0</v>
      </c>
      <c r="O47" s="298">
        <f>+'ZYRAX fromage'!Z37</f>
        <v>0</v>
      </c>
      <c r="P47" s="54"/>
      <c r="Q47" s="276">
        <f>+'ZYRAX fromage'!AB37</f>
        <v>0</v>
      </c>
      <c r="R47" s="299">
        <f>+'ZYRAX fromage'!AC37</f>
        <v>0</v>
      </c>
      <c r="S47" s="57"/>
    </row>
    <row r="48" spans="1:19">
      <c r="A48" s="326"/>
      <c r="B48" s="57"/>
      <c r="C48" s="57"/>
      <c r="D48" s="157">
        <f>fromage!B87</f>
        <v>0</v>
      </c>
      <c r="E48" s="157">
        <f>fromage!B88</f>
        <v>0</v>
      </c>
      <c r="F48" s="89">
        <v>5</v>
      </c>
      <c r="G48" s="285" t="s">
        <v>126</v>
      </c>
      <c r="H48" s="276">
        <f>'ZYRAX fromage'!J38</f>
        <v>14.77</v>
      </c>
      <c r="I48" s="277">
        <f>'ZYRAX fromage'!K38</f>
        <v>14.77</v>
      </c>
      <c r="J48" s="299">
        <f t="shared" si="9"/>
        <v>0</v>
      </c>
      <c r="K48" s="92"/>
      <c r="L48" s="356">
        <f t="shared" si="10"/>
        <v>0</v>
      </c>
      <c r="M48" s="356">
        <f t="shared" si="11"/>
        <v>0</v>
      </c>
      <c r="N48" s="281">
        <f>+'ZYRAX fromage'!Y38</f>
        <v>0</v>
      </c>
      <c r="O48" s="298">
        <f>+'ZYRAX fromage'!Z38</f>
        <v>0</v>
      </c>
      <c r="P48" s="54"/>
      <c r="Q48" s="276">
        <f>+'ZYRAX fromage'!AB38</f>
        <v>0</v>
      </c>
      <c r="R48" s="299">
        <f>+'ZYRAX fromage'!AC38</f>
        <v>0</v>
      </c>
      <c r="S48" s="57"/>
    </row>
    <row r="49" spans="1:19">
      <c r="A49" s="326"/>
      <c r="B49" s="57"/>
      <c r="C49" s="57"/>
      <c r="D49" s="157">
        <f>fromage!B89</f>
        <v>0</v>
      </c>
      <c r="E49" s="157">
        <f>fromage!B90</f>
        <v>0</v>
      </c>
      <c r="F49" s="89">
        <v>5</v>
      </c>
      <c r="G49" s="285" t="s">
        <v>127</v>
      </c>
      <c r="H49" s="276">
        <f>'ZYRAX fromage'!J39</f>
        <v>14.77</v>
      </c>
      <c r="I49" s="277">
        <f>'ZYRAX fromage'!K39</f>
        <v>14.77</v>
      </c>
      <c r="J49" s="299">
        <f t="shared" si="9"/>
        <v>0</v>
      </c>
      <c r="K49" s="92"/>
      <c r="L49" s="356">
        <f t="shared" si="10"/>
        <v>0</v>
      </c>
      <c r="M49" s="356">
        <f t="shared" si="11"/>
        <v>0</v>
      </c>
      <c r="N49" s="281">
        <f>+'ZYRAX fromage'!Y39</f>
        <v>0</v>
      </c>
      <c r="O49" s="298">
        <f>+'ZYRAX fromage'!Z39</f>
        <v>0</v>
      </c>
      <c r="P49" s="54"/>
      <c r="Q49" s="276">
        <f>+'ZYRAX fromage'!AB39</f>
        <v>0</v>
      </c>
      <c r="R49" s="299">
        <f>+'ZYRAX fromage'!AC39</f>
        <v>0</v>
      </c>
      <c r="S49" s="57"/>
    </row>
    <row r="50" spans="1:19">
      <c r="A50" s="326"/>
      <c r="B50" s="57"/>
      <c r="C50" s="57"/>
      <c r="D50" s="157">
        <f>fromage!B91</f>
        <v>0</v>
      </c>
      <c r="E50" s="157">
        <f>fromage!B92</f>
        <v>0</v>
      </c>
      <c r="F50" s="89">
        <v>5</v>
      </c>
      <c r="G50" s="285" t="s">
        <v>128</v>
      </c>
      <c r="H50" s="276">
        <f>'ZYRAX fromage'!J40</f>
        <v>14.77</v>
      </c>
      <c r="I50" s="277">
        <f>'ZYRAX fromage'!K40</f>
        <v>14.77</v>
      </c>
      <c r="J50" s="299">
        <f t="shared" si="9"/>
        <v>0</v>
      </c>
      <c r="K50" s="92"/>
      <c r="L50" s="356">
        <f t="shared" si="10"/>
        <v>0</v>
      </c>
      <c r="M50" s="356">
        <f t="shared" si="11"/>
        <v>0</v>
      </c>
      <c r="N50" s="281">
        <f>+'ZYRAX fromage'!Y40</f>
        <v>0</v>
      </c>
      <c r="O50" s="298">
        <f>+'ZYRAX fromage'!Z40</f>
        <v>0</v>
      </c>
      <c r="P50" s="54"/>
      <c r="Q50" s="276">
        <f>+'ZYRAX fromage'!AB40</f>
        <v>0</v>
      </c>
      <c r="R50" s="299">
        <f>+'ZYRAX fromage'!AC40</f>
        <v>0</v>
      </c>
      <c r="S50" s="57"/>
    </row>
    <row r="51" spans="1:19">
      <c r="A51" s="326"/>
      <c r="B51" s="57"/>
      <c r="C51" s="57"/>
      <c r="D51" s="157">
        <f>fromage!B93</f>
        <v>0</v>
      </c>
      <c r="E51" s="157">
        <f>fromage!B94</f>
        <v>0</v>
      </c>
      <c r="F51" s="89">
        <v>5</v>
      </c>
      <c r="G51" s="285" t="s">
        <v>129</v>
      </c>
      <c r="H51" s="276">
        <f>'ZYRAX fromage'!J41</f>
        <v>14.77</v>
      </c>
      <c r="I51" s="277">
        <f>'ZYRAX fromage'!K41</f>
        <v>14.77</v>
      </c>
      <c r="J51" s="299">
        <f t="shared" si="9"/>
        <v>0</v>
      </c>
      <c r="K51" s="92"/>
      <c r="L51" s="356">
        <f t="shared" si="10"/>
        <v>0</v>
      </c>
      <c r="M51" s="356">
        <f t="shared" si="11"/>
        <v>0</v>
      </c>
      <c r="N51" s="281">
        <f>+'ZYRAX fromage'!Y41</f>
        <v>0</v>
      </c>
      <c r="O51" s="298">
        <f>+'ZYRAX fromage'!Z41</f>
        <v>0</v>
      </c>
      <c r="P51" s="54"/>
      <c r="Q51" s="276">
        <f>+'ZYRAX fromage'!AB41</f>
        <v>0</v>
      </c>
      <c r="R51" s="299">
        <f>+'ZYRAX fromage'!AC41</f>
        <v>0</v>
      </c>
      <c r="S51" s="57"/>
    </row>
    <row r="52" spans="1:19">
      <c r="A52" s="326"/>
      <c r="B52" s="57"/>
      <c r="C52" s="57"/>
      <c r="D52" s="157">
        <f>fromage!B95</f>
        <v>0</v>
      </c>
      <c r="E52" s="157">
        <f>fromage!B96</f>
        <v>0</v>
      </c>
      <c r="F52" s="89">
        <v>5</v>
      </c>
      <c r="G52" s="285" t="s">
        <v>130</v>
      </c>
      <c r="H52" s="276">
        <f>'ZYRAX fromage'!J42</f>
        <v>15.25</v>
      </c>
      <c r="I52" s="277">
        <f>'ZYRAX fromage'!K42</f>
        <v>15.25</v>
      </c>
      <c r="J52" s="299">
        <f t="shared" si="9"/>
        <v>0</v>
      </c>
      <c r="K52" s="92"/>
      <c r="L52" s="356">
        <f t="shared" si="10"/>
        <v>0</v>
      </c>
      <c r="M52" s="356">
        <f t="shared" si="11"/>
        <v>0</v>
      </c>
      <c r="N52" s="281">
        <f>+'ZYRAX fromage'!Y42</f>
        <v>0</v>
      </c>
      <c r="O52" s="298">
        <f>+'ZYRAX fromage'!Z42</f>
        <v>0</v>
      </c>
      <c r="P52" s="54"/>
      <c r="Q52" s="276">
        <f>+'ZYRAX fromage'!AB42</f>
        <v>0</v>
      </c>
      <c r="R52" s="299">
        <f>+'ZYRAX fromage'!AC42</f>
        <v>0</v>
      </c>
      <c r="S52" s="57"/>
    </row>
    <row r="53" spans="1:19">
      <c r="A53" s="326"/>
      <c r="B53" s="57"/>
      <c r="C53" s="57"/>
      <c r="D53" s="157">
        <f>fromage!B97</f>
        <v>0</v>
      </c>
      <c r="E53" s="157">
        <f>fromage!B98</f>
        <v>0</v>
      </c>
      <c r="F53" s="89">
        <v>4.5</v>
      </c>
      <c r="G53" s="285" t="s">
        <v>131</v>
      </c>
      <c r="H53" s="276">
        <f>'ZYRAX fromage'!J43</f>
        <v>15.3</v>
      </c>
      <c r="I53" s="277">
        <f>'ZYRAX fromage'!K43</f>
        <v>15.3</v>
      </c>
      <c r="J53" s="299">
        <f t="shared" si="9"/>
        <v>0</v>
      </c>
      <c r="K53" s="92"/>
      <c r="L53" s="356">
        <f t="shared" si="10"/>
        <v>0</v>
      </c>
      <c r="M53" s="356">
        <f t="shared" si="11"/>
        <v>0</v>
      </c>
      <c r="N53" s="281">
        <f>+'ZYRAX fromage'!Y43</f>
        <v>0</v>
      </c>
      <c r="O53" s="298">
        <f>+'ZYRAX fromage'!Z43</f>
        <v>0</v>
      </c>
      <c r="P53" s="54"/>
      <c r="Q53" s="276">
        <f>+'ZYRAX fromage'!AB43</f>
        <v>0</v>
      </c>
      <c r="R53" s="299">
        <f>+'ZYRAX fromage'!AC43</f>
        <v>0</v>
      </c>
      <c r="S53" s="57"/>
    </row>
    <row r="54" spans="1:19">
      <c r="A54" s="326"/>
      <c r="B54" s="57"/>
      <c r="C54" s="57"/>
      <c r="D54" s="157">
        <f>fromage!B99</f>
        <v>0</v>
      </c>
      <c r="E54" s="157">
        <f>fromage!B100</f>
        <v>0</v>
      </c>
      <c r="F54" s="89">
        <v>2.5</v>
      </c>
      <c r="G54" s="364" t="s">
        <v>132</v>
      </c>
      <c r="H54" s="276">
        <f>'ZYRAX fromage'!J44</f>
        <v>16.8</v>
      </c>
      <c r="I54" s="277">
        <f>'ZYRAX fromage'!K44</f>
        <v>16.8</v>
      </c>
      <c r="J54" s="299">
        <f t="shared" si="9"/>
        <v>0</v>
      </c>
      <c r="K54" s="92"/>
      <c r="L54" s="356">
        <f t="shared" si="10"/>
        <v>0</v>
      </c>
      <c r="M54" s="356">
        <f t="shared" si="11"/>
        <v>0</v>
      </c>
      <c r="N54" s="281">
        <f>+'ZYRAX fromage'!Y44</f>
        <v>0</v>
      </c>
      <c r="O54" s="298">
        <f>+'ZYRAX fromage'!Z44</f>
        <v>0</v>
      </c>
      <c r="P54" s="54"/>
      <c r="Q54" s="276">
        <f>+'ZYRAX fromage'!AB44</f>
        <v>0</v>
      </c>
      <c r="R54" s="299">
        <f>+'ZYRAX fromage'!AC44</f>
        <v>0</v>
      </c>
      <c r="S54" s="57"/>
    </row>
    <row r="55" spans="1:19">
      <c r="A55" s="326"/>
      <c r="B55" s="57"/>
      <c r="C55" s="57"/>
      <c r="D55" s="163"/>
      <c r="E55" s="163"/>
      <c r="F55" s="107"/>
      <c r="G55" s="365"/>
      <c r="H55" s="287"/>
      <c r="I55" s="288"/>
      <c r="J55" s="304"/>
      <c r="K55" s="92"/>
      <c r="L55" s="360"/>
      <c r="M55" s="360"/>
      <c r="N55" s="361"/>
      <c r="O55" s="362"/>
      <c r="P55" s="54"/>
      <c r="Q55" s="287"/>
      <c r="R55" s="304"/>
      <c r="S55" s="57"/>
    </row>
    <row r="56" spans="1:19">
      <c r="A56" s="326"/>
      <c r="B56" s="57"/>
      <c r="C56" s="57"/>
      <c r="D56" s="122">
        <f>fromage!B103</f>
        <v>0</v>
      </c>
      <c r="E56" s="157">
        <f>fromage!B104</f>
        <v>0</v>
      </c>
      <c r="F56" s="109">
        <v>10</v>
      </c>
      <c r="G56" s="293" t="s">
        <v>133</v>
      </c>
      <c r="H56" s="276">
        <f>'ZYRAX fromage'!J46</f>
        <v>9.8000000000000007</v>
      </c>
      <c r="I56" s="277">
        <f>'ZYRAX fromage'!K46</f>
        <v>9.8000000000000007</v>
      </c>
      <c r="J56" s="299">
        <f t="shared" ref="J56:J61" si="12">+I56*$K$16</f>
        <v>0</v>
      </c>
      <c r="K56" s="111"/>
      <c r="L56" s="356">
        <f t="shared" ref="L56:L61" si="13">+$B$20</f>
        <v>0</v>
      </c>
      <c r="M56" s="356">
        <f t="shared" ref="M56:M61" si="14">+$B$21</f>
        <v>0</v>
      </c>
      <c r="N56" s="281">
        <f>+'ZYRAX fromage'!Y46</f>
        <v>0</v>
      </c>
      <c r="O56" s="298">
        <f>+'ZYRAX fromage'!Z46</f>
        <v>0</v>
      </c>
      <c r="P56" s="112"/>
      <c r="Q56" s="276">
        <f>+'ZYRAX fromage'!AB46</f>
        <v>0</v>
      </c>
      <c r="R56" s="299">
        <f>+'ZYRAX fromage'!AC46</f>
        <v>0</v>
      </c>
      <c r="S56" s="57"/>
    </row>
    <row r="57" spans="1:19">
      <c r="A57" s="326"/>
      <c r="B57" s="57"/>
      <c r="C57" s="57"/>
      <c r="D57" s="122">
        <f>fromage!B105</f>
        <v>0</v>
      </c>
      <c r="E57" s="157">
        <f>fromage!B106</f>
        <v>0</v>
      </c>
      <c r="F57" s="109">
        <v>10</v>
      </c>
      <c r="G57" s="293" t="s">
        <v>134</v>
      </c>
      <c r="H57" s="276">
        <f>'ZYRAX fromage'!J47</f>
        <v>7.9</v>
      </c>
      <c r="I57" s="277">
        <f>'ZYRAX fromage'!K47</f>
        <v>7.9</v>
      </c>
      <c r="J57" s="299">
        <f t="shared" si="12"/>
        <v>0</v>
      </c>
      <c r="K57" s="111"/>
      <c r="L57" s="356">
        <f t="shared" si="13"/>
        <v>0</v>
      </c>
      <c r="M57" s="356">
        <f t="shared" si="14"/>
        <v>0</v>
      </c>
      <c r="N57" s="281">
        <f>+'ZYRAX fromage'!Y47</f>
        <v>0</v>
      </c>
      <c r="O57" s="298">
        <f>+'ZYRAX fromage'!Z47</f>
        <v>0</v>
      </c>
      <c r="P57" s="112"/>
      <c r="Q57" s="276">
        <f>+'ZYRAX fromage'!AB47</f>
        <v>0</v>
      </c>
      <c r="R57" s="299">
        <f>+'ZYRAX fromage'!AC47</f>
        <v>0</v>
      </c>
      <c r="S57" s="57"/>
    </row>
    <row r="58" spans="1:19">
      <c r="A58" s="326"/>
      <c r="B58" s="57"/>
      <c r="C58" s="57"/>
      <c r="D58" s="122">
        <f>fromage!B107</f>
        <v>0</v>
      </c>
      <c r="E58" s="157">
        <f>fromage!B108</f>
        <v>0</v>
      </c>
      <c r="F58" s="113">
        <v>24</v>
      </c>
      <c r="G58" s="285" t="s">
        <v>135</v>
      </c>
      <c r="H58" s="276">
        <f>'ZYRAX fromage'!J48</f>
        <v>1.89</v>
      </c>
      <c r="I58" s="277">
        <f>'ZYRAX fromage'!K48</f>
        <v>1.89</v>
      </c>
      <c r="J58" s="299">
        <f t="shared" si="12"/>
        <v>0</v>
      </c>
      <c r="K58" s="92"/>
      <c r="L58" s="356">
        <f t="shared" si="13"/>
        <v>0</v>
      </c>
      <c r="M58" s="356">
        <f t="shared" si="14"/>
        <v>0</v>
      </c>
      <c r="N58" s="281">
        <f>+'ZYRAX fromage'!Y48</f>
        <v>0</v>
      </c>
      <c r="O58" s="298">
        <f>+'ZYRAX fromage'!Z48</f>
        <v>0</v>
      </c>
      <c r="P58" s="54"/>
      <c r="Q58" s="276">
        <f>+'ZYRAX fromage'!AB48</f>
        <v>0</v>
      </c>
      <c r="R58" s="299">
        <f>+'ZYRAX fromage'!AC48</f>
        <v>0</v>
      </c>
      <c r="S58" s="57"/>
    </row>
    <row r="59" spans="1:19">
      <c r="A59" s="326"/>
      <c r="B59" s="57"/>
      <c r="C59" s="57"/>
      <c r="D59" s="122">
        <f>fromage!B109</f>
        <v>0</v>
      </c>
      <c r="E59" s="157">
        <f>fromage!B110</f>
        <v>0</v>
      </c>
      <c r="F59" s="113">
        <v>24</v>
      </c>
      <c r="G59" s="285" t="s">
        <v>1485</v>
      </c>
      <c r="H59" s="276">
        <f>'ZYRAX fromage'!J49</f>
        <v>2</v>
      </c>
      <c r="I59" s="277">
        <f>'ZYRAX fromage'!K49</f>
        <v>2</v>
      </c>
      <c r="J59" s="299">
        <f t="shared" ref="J59" si="15">+I59*$K$16</f>
        <v>0</v>
      </c>
      <c r="K59" s="92"/>
      <c r="L59" s="356">
        <f t="shared" si="13"/>
        <v>0</v>
      </c>
      <c r="M59" s="356">
        <f t="shared" si="14"/>
        <v>0</v>
      </c>
      <c r="N59" s="281">
        <f>+'ZYRAX fromage'!Y49</f>
        <v>0</v>
      </c>
      <c r="O59" s="298">
        <f>+'ZYRAX fromage'!Z49</f>
        <v>0</v>
      </c>
      <c r="P59" s="54"/>
      <c r="Q59" s="276">
        <f>+'ZYRAX fromage'!AB49</f>
        <v>0</v>
      </c>
      <c r="R59" s="299">
        <f>+'ZYRAX fromage'!AC49</f>
        <v>0</v>
      </c>
      <c r="S59" s="57"/>
    </row>
    <row r="60" spans="1:19">
      <c r="A60" s="326"/>
      <c r="B60" s="57"/>
      <c r="C60" s="57"/>
      <c r="D60" s="122">
        <f>fromage!B111</f>
        <v>0</v>
      </c>
      <c r="E60" s="157">
        <f>fromage!B112</f>
        <v>0</v>
      </c>
      <c r="F60" s="113">
        <v>90</v>
      </c>
      <c r="G60" s="285" t="s">
        <v>136</v>
      </c>
      <c r="H60" s="276">
        <f>'ZYRAX fromage'!J50</f>
        <v>0.59</v>
      </c>
      <c r="I60" s="277">
        <f>'ZYRAX fromage'!K50</f>
        <v>0.59</v>
      </c>
      <c r="J60" s="299">
        <f t="shared" si="12"/>
        <v>0</v>
      </c>
      <c r="K60" s="92"/>
      <c r="L60" s="356">
        <f t="shared" si="13"/>
        <v>0</v>
      </c>
      <c r="M60" s="356">
        <f t="shared" si="14"/>
        <v>0</v>
      </c>
      <c r="N60" s="281">
        <f>+'ZYRAX fromage'!Y50</f>
        <v>0</v>
      </c>
      <c r="O60" s="298">
        <f>+'ZYRAX fromage'!Z50</f>
        <v>0</v>
      </c>
      <c r="P60" s="54"/>
      <c r="Q60" s="276">
        <f>+'ZYRAX fromage'!AB50</f>
        <v>0</v>
      </c>
      <c r="R60" s="299">
        <f>+'ZYRAX fromage'!AC50</f>
        <v>0</v>
      </c>
      <c r="S60" s="57"/>
    </row>
    <row r="61" spans="1:19">
      <c r="A61" s="326"/>
      <c r="B61" s="57"/>
      <c r="C61" s="57"/>
      <c r="D61" s="122">
        <f>fromage!B113</f>
        <v>0</v>
      </c>
      <c r="E61" s="157">
        <f>fromage!B114</f>
        <v>0</v>
      </c>
      <c r="F61" s="89">
        <v>3</v>
      </c>
      <c r="G61" s="285" t="s">
        <v>137</v>
      </c>
      <c r="H61" s="276">
        <f>'ZYRAX fromage'!J51</f>
        <v>6.6</v>
      </c>
      <c r="I61" s="277">
        <f>'ZYRAX fromage'!K51</f>
        <v>6.6</v>
      </c>
      <c r="J61" s="299">
        <f t="shared" si="12"/>
        <v>0</v>
      </c>
      <c r="K61" s="92"/>
      <c r="L61" s="356">
        <f t="shared" si="13"/>
        <v>0</v>
      </c>
      <c r="M61" s="356">
        <f t="shared" si="14"/>
        <v>0</v>
      </c>
      <c r="N61" s="281">
        <f>+'ZYRAX fromage'!Y51</f>
        <v>0</v>
      </c>
      <c r="O61" s="298">
        <f>+'ZYRAX fromage'!Z51</f>
        <v>0</v>
      </c>
      <c r="P61" s="54"/>
      <c r="Q61" s="276">
        <f>+'ZYRAX fromage'!AB51</f>
        <v>0</v>
      </c>
      <c r="R61" s="299">
        <f>+'ZYRAX fromage'!AC51</f>
        <v>0</v>
      </c>
      <c r="S61" s="57"/>
    </row>
    <row r="62" spans="1:19" ht="15">
      <c r="A62" s="326"/>
      <c r="B62" s="57"/>
      <c r="C62" s="57"/>
      <c r="D62" s="654" t="s">
        <v>138</v>
      </c>
      <c r="E62" s="654"/>
      <c r="F62" s="654"/>
      <c r="G62" s="654"/>
      <c r="H62" s="654"/>
      <c r="I62" s="654"/>
      <c r="J62" s="654"/>
      <c r="K62" s="57"/>
      <c r="L62" s="37"/>
      <c r="M62" s="37"/>
      <c r="N62" s="327"/>
      <c r="O62" s="328"/>
      <c r="P62" s="57"/>
      <c r="Q62" s="37"/>
      <c r="R62" s="329"/>
      <c r="S62" s="57"/>
    </row>
    <row r="63" spans="1:19" ht="25.5">
      <c r="A63" s="326"/>
      <c r="B63" s="57"/>
      <c r="C63" s="57"/>
      <c r="D63" s="384" t="s">
        <v>139</v>
      </c>
      <c r="E63" s="384" t="s">
        <v>80</v>
      </c>
      <c r="F63" s="385" t="s">
        <v>81</v>
      </c>
      <c r="G63" s="384" t="s">
        <v>82</v>
      </c>
      <c r="H63" s="386" t="s">
        <v>83</v>
      </c>
      <c r="I63" s="387" t="s">
        <v>84</v>
      </c>
      <c r="J63" s="388" t="s">
        <v>140</v>
      </c>
      <c r="K63" s="351"/>
      <c r="L63" s="37"/>
      <c r="M63" s="37"/>
      <c r="N63" s="301"/>
      <c r="O63" s="303"/>
      <c r="P63" s="54"/>
      <c r="Q63" s="280"/>
      <c r="R63" s="278"/>
      <c r="S63" s="57"/>
    </row>
    <row r="64" spans="1:19" ht="12.75" customHeight="1">
      <c r="A64" s="660" t="s">
        <v>141</v>
      </c>
      <c r="B64" s="660"/>
      <c r="C64" s="57"/>
      <c r="D64" s="366">
        <f>fromage!C25</f>
        <v>0</v>
      </c>
      <c r="E64" s="167"/>
      <c r="F64" s="118">
        <v>5.5</v>
      </c>
      <c r="G64" s="285" t="str">
        <f>G17</f>
        <v>BREBIS LAIT CRU</v>
      </c>
      <c r="H64" s="276">
        <f>'ZYRAX fromage'!J60</f>
        <v>16.5</v>
      </c>
      <c r="I64" s="277">
        <f>'ZYRAX fromage'!K60</f>
        <v>16.5</v>
      </c>
      <c r="J64" s="299">
        <f t="shared" ref="J64:J84" si="16">+I64*$K$63</f>
        <v>0</v>
      </c>
      <c r="K64" s="92"/>
      <c r="L64" s="37"/>
      <c r="M64" s="37"/>
      <c r="N64" s="281">
        <f>+'ZYRAX fromage'!Y60</f>
        <v>0</v>
      </c>
      <c r="O64" s="298">
        <f>+'ZYRAX fromage'!Z60</f>
        <v>0</v>
      </c>
      <c r="P64" s="54"/>
      <c r="Q64" s="280"/>
      <c r="R64" s="278"/>
      <c r="S64" s="57"/>
    </row>
    <row r="65" spans="1:19" ht="12.75" customHeight="1">
      <c r="A65" s="355" t="s">
        <v>92</v>
      </c>
      <c r="B65" s="342"/>
      <c r="C65" s="86"/>
      <c r="D65" s="366">
        <f>fromage!C27</f>
        <v>0</v>
      </c>
      <c r="E65" s="167"/>
      <c r="F65" s="118">
        <v>4</v>
      </c>
      <c r="G65" s="285" t="s">
        <v>95</v>
      </c>
      <c r="H65" s="276">
        <f>'ZYRAX fromage'!J61</f>
        <v>12.85</v>
      </c>
      <c r="I65" s="277">
        <f>'ZYRAX fromage'!K61</f>
        <v>12.85</v>
      </c>
      <c r="J65" s="299">
        <f t="shared" si="16"/>
        <v>0</v>
      </c>
      <c r="K65" s="92"/>
      <c r="L65" s="37"/>
      <c r="M65" s="37"/>
      <c r="N65" s="281">
        <f>+'ZYRAX fromage'!Y61</f>
        <v>0</v>
      </c>
      <c r="O65" s="298">
        <f>+'ZYRAX fromage'!Z61</f>
        <v>0</v>
      </c>
      <c r="P65" s="54"/>
      <c r="Q65" s="280"/>
      <c r="R65" s="278"/>
      <c r="S65" s="57"/>
    </row>
    <row r="66" spans="1:19" ht="12.75" customHeight="1">
      <c r="A66" s="355" t="s">
        <v>94</v>
      </c>
      <c r="B66" s="342"/>
      <c r="C66" s="86"/>
      <c r="D66" s="366">
        <f>fromage!C29</f>
        <v>0</v>
      </c>
      <c r="E66" s="167"/>
      <c r="F66" s="462">
        <v>4</v>
      </c>
      <c r="G66" s="465" t="s">
        <v>1635</v>
      </c>
      <c r="H66" s="463">
        <v>8.75</v>
      </c>
      <c r="I66" s="277">
        <f>'ZYRAX fromage'!K62</f>
        <v>8.75</v>
      </c>
      <c r="J66" s="299">
        <f t="shared" ref="J66" si="17">+I66*$K$63</f>
        <v>0</v>
      </c>
      <c r="K66" s="92"/>
      <c r="L66" s="37"/>
      <c r="M66" s="37"/>
      <c r="N66" s="281">
        <f>+'ZYRAX fromage'!Y62</f>
        <v>0</v>
      </c>
      <c r="O66" s="298">
        <f>+'ZYRAX fromage'!Z62</f>
        <v>0</v>
      </c>
      <c r="P66" s="54"/>
      <c r="Q66" s="280"/>
      <c r="R66" s="278"/>
      <c r="S66" s="57"/>
    </row>
    <row r="67" spans="1:19" ht="12.75" customHeight="1">
      <c r="A67" s="355" t="s">
        <v>96</v>
      </c>
      <c r="B67" s="342"/>
      <c r="C67" s="86"/>
      <c r="D67" s="366">
        <f>fromage!C31</f>
        <v>0</v>
      </c>
      <c r="E67" s="167"/>
      <c r="F67" s="484">
        <v>4.5</v>
      </c>
      <c r="G67" s="465" t="s">
        <v>1967</v>
      </c>
      <c r="H67" s="516">
        <v>12.85</v>
      </c>
      <c r="I67" s="277">
        <f>'ZYRAX fromage'!K63</f>
        <v>12.85</v>
      </c>
      <c r="J67" s="299">
        <f t="shared" ref="J67" si="18">+I67*$K$63</f>
        <v>0</v>
      </c>
      <c r="K67" s="92"/>
      <c r="L67" s="37"/>
      <c r="M67" s="37"/>
      <c r="N67" s="281">
        <f>+'ZYRAX fromage'!Y63</f>
        <v>0</v>
      </c>
      <c r="O67" s="298">
        <f>+'ZYRAX fromage'!Z63</f>
        <v>0</v>
      </c>
      <c r="P67" s="54"/>
      <c r="Q67" s="280"/>
      <c r="R67" s="278"/>
      <c r="S67" s="57"/>
    </row>
    <row r="68" spans="1:19" ht="12.75" customHeight="1">
      <c r="A68" s="355" t="s">
        <v>98</v>
      </c>
      <c r="B68" s="342"/>
      <c r="C68" s="86"/>
      <c r="D68" s="366">
        <f>fromage!C33</f>
        <v>0</v>
      </c>
      <c r="E68" s="167"/>
      <c r="F68" s="118">
        <v>3</v>
      </c>
      <c r="G68" s="285" t="s">
        <v>97</v>
      </c>
      <c r="H68" s="276">
        <f>'ZYRAX fromage'!J64</f>
        <v>15.2</v>
      </c>
      <c r="I68" s="277">
        <f>'ZYRAX fromage'!K64</f>
        <v>15.2</v>
      </c>
      <c r="J68" s="299">
        <f t="shared" si="16"/>
        <v>0</v>
      </c>
      <c r="K68" s="92"/>
      <c r="L68" s="37"/>
      <c r="M68" s="37"/>
      <c r="N68" s="281">
        <f>+'ZYRAX fromage'!Y64</f>
        <v>0</v>
      </c>
      <c r="O68" s="298">
        <f>+'ZYRAX fromage'!Z64</f>
        <v>0</v>
      </c>
      <c r="P68" s="54"/>
      <c r="Q68" s="280"/>
      <c r="R68" s="278"/>
      <c r="S68" s="57"/>
    </row>
    <row r="69" spans="1:19" ht="12.75" customHeight="1">
      <c r="A69" s="355" t="s">
        <v>87</v>
      </c>
      <c r="B69" s="342"/>
      <c r="C69" s="54"/>
      <c r="D69" s="366">
        <f>fromage!C35</f>
        <v>0</v>
      </c>
      <c r="E69" s="167"/>
      <c r="F69" s="118">
        <v>5.5</v>
      </c>
      <c r="G69" s="285" t="s">
        <v>100</v>
      </c>
      <c r="H69" s="276">
        <f>'ZYRAX fromage'!J65</f>
        <v>15.55</v>
      </c>
      <c r="I69" s="277">
        <f>'ZYRAX fromage'!K65</f>
        <v>15.55</v>
      </c>
      <c r="J69" s="299">
        <f t="shared" si="16"/>
        <v>0</v>
      </c>
      <c r="K69" s="92"/>
      <c r="L69" s="37"/>
      <c r="M69" s="37"/>
      <c r="N69" s="281">
        <f>+'ZYRAX fromage'!Y65</f>
        <v>0</v>
      </c>
      <c r="O69" s="298">
        <f>+'ZYRAX fromage'!Z65</f>
        <v>0</v>
      </c>
      <c r="P69" s="54"/>
      <c r="Q69" s="280"/>
      <c r="R69" s="278"/>
      <c r="S69" s="57"/>
    </row>
    <row r="70" spans="1:19">
      <c r="A70" s="326"/>
      <c r="B70" s="57"/>
      <c r="C70" s="54"/>
      <c r="D70" s="366">
        <f>fromage!C37</f>
        <v>0</v>
      </c>
      <c r="E70" s="167"/>
      <c r="F70" s="462">
        <v>4.5</v>
      </c>
      <c r="G70" s="465" t="s">
        <v>1636</v>
      </c>
      <c r="H70" s="463">
        <v>8.9499999999999993</v>
      </c>
      <c r="I70" s="277">
        <f>'ZYRAX fromage'!K66</f>
        <v>8.9499999999999993</v>
      </c>
      <c r="J70" s="299">
        <f t="shared" ref="J70" si="19">+I70*$K$63</f>
        <v>0</v>
      </c>
      <c r="K70" s="92"/>
      <c r="L70" s="37"/>
      <c r="M70" s="37"/>
      <c r="N70" s="281">
        <f>+'ZYRAX fromage'!Y66</f>
        <v>0</v>
      </c>
      <c r="O70" s="298">
        <f>+'ZYRAX fromage'!Z66</f>
        <v>0</v>
      </c>
      <c r="P70" s="54"/>
      <c r="Q70" s="280"/>
      <c r="R70" s="278"/>
      <c r="S70" s="57"/>
    </row>
    <row r="71" spans="1:19">
      <c r="A71" s="652" t="s">
        <v>77</v>
      </c>
      <c r="B71" s="652"/>
      <c r="C71" s="54"/>
      <c r="D71" s="366">
        <f>fromage!C39</f>
        <v>0</v>
      </c>
      <c r="E71" s="167"/>
      <c r="F71" s="118">
        <v>2.5</v>
      </c>
      <c r="G71" s="285" t="s">
        <v>101</v>
      </c>
      <c r="H71" s="276">
        <f>'ZYRAX fromage'!J67</f>
        <v>16.3</v>
      </c>
      <c r="I71" s="277">
        <f>'ZYRAX fromage'!K67</f>
        <v>16.3</v>
      </c>
      <c r="J71" s="299">
        <f t="shared" si="16"/>
        <v>0</v>
      </c>
      <c r="K71" s="92"/>
      <c r="L71" s="37"/>
      <c r="M71" s="37"/>
      <c r="N71" s="281">
        <f>+'ZYRAX fromage'!Y67</f>
        <v>0</v>
      </c>
      <c r="O71" s="298">
        <f>+'ZYRAX fromage'!Z67</f>
        <v>0</v>
      </c>
      <c r="P71" s="54"/>
      <c r="Q71" s="280"/>
      <c r="R71" s="278"/>
      <c r="S71" s="57"/>
    </row>
    <row r="72" spans="1:19">
      <c r="A72" s="653">
        <f>+SUM(N64:N109)</f>
        <v>0</v>
      </c>
      <c r="B72" s="653"/>
      <c r="C72" s="54"/>
      <c r="D72" s="366">
        <f>fromage!C41</f>
        <v>0</v>
      </c>
      <c r="E72" s="167"/>
      <c r="F72" s="118">
        <v>3</v>
      </c>
      <c r="G72" s="285" t="s">
        <v>103</v>
      </c>
      <c r="H72" s="276">
        <f>'ZYRAX fromage'!J68</f>
        <v>15.9</v>
      </c>
      <c r="I72" s="277">
        <f>'ZYRAX fromage'!K68</f>
        <v>15.9</v>
      </c>
      <c r="J72" s="299">
        <f t="shared" si="16"/>
        <v>0</v>
      </c>
      <c r="K72" s="92"/>
      <c r="L72" s="37"/>
      <c r="M72" s="37"/>
      <c r="N72" s="281">
        <f>+'ZYRAX fromage'!Y68</f>
        <v>0</v>
      </c>
      <c r="O72" s="298">
        <f>+'ZYRAX fromage'!Z68</f>
        <v>0</v>
      </c>
      <c r="P72" s="54"/>
      <c r="Q72" s="280"/>
      <c r="R72" s="278"/>
      <c r="S72" s="57"/>
    </row>
    <row r="73" spans="1:19">
      <c r="A73" s="326"/>
      <c r="B73" s="57"/>
      <c r="C73" s="54"/>
      <c r="D73" s="366">
        <f>fromage!C43</f>
        <v>0</v>
      </c>
      <c r="E73" s="167"/>
      <c r="F73" s="118">
        <v>5.5</v>
      </c>
      <c r="G73" s="285" t="s">
        <v>104</v>
      </c>
      <c r="H73" s="276">
        <f>'ZYRAX fromage'!J69</f>
        <v>16.350000000000001</v>
      </c>
      <c r="I73" s="277">
        <f>'ZYRAX fromage'!K69</f>
        <v>16.350000000000001</v>
      </c>
      <c r="J73" s="299">
        <f t="shared" si="16"/>
        <v>0</v>
      </c>
      <c r="K73" s="92"/>
      <c r="L73" s="37"/>
      <c r="M73" s="37"/>
      <c r="N73" s="281">
        <f>+'ZYRAX fromage'!Y69</f>
        <v>0</v>
      </c>
      <c r="O73" s="298">
        <f>+'ZYRAX fromage'!Z69</f>
        <v>0</v>
      </c>
      <c r="P73" s="54"/>
      <c r="Q73" s="280"/>
      <c r="R73" s="278"/>
      <c r="S73" s="57"/>
    </row>
    <row r="74" spans="1:19">
      <c r="A74" s="326"/>
      <c r="B74" s="57"/>
      <c r="C74" s="54"/>
      <c r="D74" s="366">
        <f>fromage!C45</f>
        <v>0</v>
      </c>
      <c r="E74" s="167"/>
      <c r="F74" s="118">
        <v>5.5</v>
      </c>
      <c r="G74" s="285" t="s">
        <v>105</v>
      </c>
      <c r="H74" s="276">
        <f>'ZYRAX fromage'!J70</f>
        <v>16.149999999999999</v>
      </c>
      <c r="I74" s="277">
        <f>'ZYRAX fromage'!K70</f>
        <v>16.149999999999999</v>
      </c>
      <c r="J74" s="299">
        <f t="shared" si="16"/>
        <v>0</v>
      </c>
      <c r="K74" s="92"/>
      <c r="L74" s="37"/>
      <c r="M74" s="37"/>
      <c r="N74" s="281">
        <f>+'ZYRAX fromage'!Y70</f>
        <v>0</v>
      </c>
      <c r="O74" s="298">
        <f>+'ZYRAX fromage'!Z70</f>
        <v>0</v>
      </c>
      <c r="P74" s="54"/>
      <c r="Q74" s="280"/>
      <c r="R74" s="278"/>
      <c r="S74" s="57"/>
    </row>
    <row r="75" spans="1:19">
      <c r="A75" s="326"/>
      <c r="B75" s="57"/>
      <c r="C75" s="54"/>
      <c r="D75" s="366">
        <f>fromage!C47</f>
        <v>0</v>
      </c>
      <c r="E75" s="167"/>
      <c r="F75" s="118">
        <v>3</v>
      </c>
      <c r="G75" s="285" t="s">
        <v>106</v>
      </c>
      <c r="H75" s="276">
        <f>'ZYRAX fromage'!J71</f>
        <v>15.95</v>
      </c>
      <c r="I75" s="277">
        <f>'ZYRAX fromage'!K71</f>
        <v>15.95</v>
      </c>
      <c r="J75" s="299">
        <f t="shared" si="16"/>
        <v>0</v>
      </c>
      <c r="K75" s="92"/>
      <c r="L75" s="37"/>
      <c r="M75" s="37"/>
      <c r="N75" s="281">
        <f>+'ZYRAX fromage'!Y71</f>
        <v>0</v>
      </c>
      <c r="O75" s="298">
        <f>+'ZYRAX fromage'!Z71</f>
        <v>0</v>
      </c>
      <c r="P75" s="54"/>
      <c r="Q75" s="280"/>
      <c r="R75" s="278"/>
      <c r="S75" s="57"/>
    </row>
    <row r="76" spans="1:19">
      <c r="A76" s="326"/>
      <c r="B76" s="57"/>
      <c r="C76" s="54"/>
      <c r="D76" s="366">
        <f>fromage!C49</f>
        <v>0</v>
      </c>
      <c r="E76" s="167"/>
      <c r="F76" s="118">
        <v>2.5</v>
      </c>
      <c r="G76" s="285" t="s">
        <v>107</v>
      </c>
      <c r="H76" s="276">
        <f>'ZYRAX fromage'!J72</f>
        <v>16.100000000000001</v>
      </c>
      <c r="I76" s="277">
        <f>'ZYRAX fromage'!K72</f>
        <v>16.100000000000001</v>
      </c>
      <c r="J76" s="299">
        <f t="shared" si="16"/>
        <v>0</v>
      </c>
      <c r="K76" s="92"/>
      <c r="L76" s="37"/>
      <c r="M76" s="37"/>
      <c r="N76" s="281">
        <f>+'ZYRAX fromage'!Y72</f>
        <v>0</v>
      </c>
      <c r="O76" s="298">
        <f>+'ZYRAX fromage'!Z72</f>
        <v>0</v>
      </c>
      <c r="P76" s="54"/>
      <c r="Q76" s="280"/>
      <c r="R76" s="278"/>
      <c r="S76" s="57"/>
    </row>
    <row r="77" spans="1:19">
      <c r="A77" s="326"/>
      <c r="B77" s="57"/>
      <c r="C77" s="54"/>
      <c r="D77" s="366">
        <f>fromage!C51</f>
        <v>0</v>
      </c>
      <c r="E77" s="167"/>
      <c r="F77" s="118">
        <v>3</v>
      </c>
      <c r="G77" s="285" t="s">
        <v>108</v>
      </c>
      <c r="H77" s="276">
        <f>'ZYRAX fromage'!J73</f>
        <v>16.05</v>
      </c>
      <c r="I77" s="277">
        <f>'ZYRAX fromage'!K73</f>
        <v>16.05</v>
      </c>
      <c r="J77" s="299">
        <f t="shared" si="16"/>
        <v>0</v>
      </c>
      <c r="K77" s="92"/>
      <c r="L77" s="37"/>
      <c r="M77" s="37"/>
      <c r="N77" s="281">
        <f>+'ZYRAX fromage'!Y73</f>
        <v>0</v>
      </c>
      <c r="O77" s="298">
        <f>+'ZYRAX fromage'!Z73</f>
        <v>0</v>
      </c>
      <c r="P77" s="54"/>
      <c r="Q77" s="280"/>
      <c r="R77" s="278"/>
      <c r="S77" s="57"/>
    </row>
    <row r="78" spans="1:19">
      <c r="A78" s="326"/>
      <c r="B78" s="57"/>
      <c r="C78" s="54"/>
      <c r="D78" s="366">
        <f>fromage!C53</f>
        <v>0</v>
      </c>
      <c r="E78" s="167"/>
      <c r="F78" s="118">
        <v>5</v>
      </c>
      <c r="G78" s="285" t="s">
        <v>110</v>
      </c>
      <c r="H78" s="276">
        <f>'ZYRAX fromage'!J74</f>
        <v>14.27</v>
      </c>
      <c r="I78" s="277">
        <f>'ZYRAX fromage'!K74</f>
        <v>14.27</v>
      </c>
      <c r="J78" s="299">
        <f t="shared" si="16"/>
        <v>0</v>
      </c>
      <c r="K78" s="92"/>
      <c r="L78" s="37"/>
      <c r="M78" s="37"/>
      <c r="N78" s="281">
        <f>+'ZYRAX fromage'!Y74</f>
        <v>0</v>
      </c>
      <c r="O78" s="298">
        <f>+'ZYRAX fromage'!Z74</f>
        <v>0</v>
      </c>
      <c r="P78" s="54"/>
      <c r="Q78" s="280"/>
      <c r="R78" s="278"/>
      <c r="S78" s="57"/>
    </row>
    <row r="79" spans="1:19">
      <c r="A79" s="95"/>
      <c r="B79" s="54"/>
      <c r="C79" s="54"/>
      <c r="D79" s="366">
        <f>fromage!C55</f>
        <v>0</v>
      </c>
      <c r="E79" s="167"/>
      <c r="F79" s="118">
        <v>5</v>
      </c>
      <c r="G79" s="285" t="s">
        <v>111</v>
      </c>
      <c r="H79" s="276">
        <f>'ZYRAX fromage'!J75</f>
        <v>14.27</v>
      </c>
      <c r="I79" s="277">
        <f>'ZYRAX fromage'!K75</f>
        <v>14.27</v>
      </c>
      <c r="J79" s="299">
        <f t="shared" si="16"/>
        <v>0</v>
      </c>
      <c r="K79" s="92"/>
      <c r="L79" s="37"/>
      <c r="M79" s="37"/>
      <c r="N79" s="281">
        <f>+'ZYRAX fromage'!Y75</f>
        <v>0</v>
      </c>
      <c r="O79" s="298">
        <f>+'ZYRAX fromage'!Z75</f>
        <v>0</v>
      </c>
      <c r="P79" s="54"/>
      <c r="Q79" s="280"/>
      <c r="R79" s="278"/>
      <c r="S79" s="57"/>
    </row>
    <row r="80" spans="1:19">
      <c r="A80" s="95"/>
      <c r="B80" s="54"/>
      <c r="C80" s="54"/>
      <c r="D80" s="366">
        <f>fromage!C57</f>
        <v>0</v>
      </c>
      <c r="E80" s="167"/>
      <c r="F80" s="118">
        <v>5</v>
      </c>
      <c r="G80" s="285" t="s">
        <v>112</v>
      </c>
      <c r="H80" s="276">
        <f>'ZYRAX fromage'!J76</f>
        <v>14.75</v>
      </c>
      <c r="I80" s="277">
        <f>'ZYRAX fromage'!K76</f>
        <v>14.75</v>
      </c>
      <c r="J80" s="299">
        <f t="shared" si="16"/>
        <v>0</v>
      </c>
      <c r="K80" s="92"/>
      <c r="L80" s="37"/>
      <c r="M80" s="37"/>
      <c r="N80" s="281">
        <f>+'ZYRAX fromage'!Y76</f>
        <v>0</v>
      </c>
      <c r="O80" s="298">
        <f>+'ZYRAX fromage'!Z76</f>
        <v>0</v>
      </c>
      <c r="P80" s="54"/>
      <c r="Q80" s="280"/>
      <c r="R80" s="278"/>
      <c r="S80" s="57"/>
    </row>
    <row r="81" spans="1:19">
      <c r="A81" s="95"/>
      <c r="B81" s="54"/>
      <c r="C81" s="54"/>
      <c r="D81" s="366">
        <f>fromage!C59</f>
        <v>0</v>
      </c>
      <c r="E81" s="167"/>
      <c r="F81" s="118">
        <v>4.5</v>
      </c>
      <c r="G81" s="285" t="s">
        <v>113</v>
      </c>
      <c r="H81" s="276">
        <f>'ZYRAX fromage'!J77</f>
        <v>14.8</v>
      </c>
      <c r="I81" s="277">
        <f>'ZYRAX fromage'!K77</f>
        <v>14.8</v>
      </c>
      <c r="J81" s="299">
        <f t="shared" si="16"/>
        <v>0</v>
      </c>
      <c r="K81" s="92"/>
      <c r="L81" s="37"/>
      <c r="M81" s="37"/>
      <c r="N81" s="281">
        <f>+'ZYRAX fromage'!Y77</f>
        <v>0</v>
      </c>
      <c r="O81" s="298">
        <f>+'ZYRAX fromage'!Z77</f>
        <v>0</v>
      </c>
      <c r="P81" s="54"/>
      <c r="Q81" s="280"/>
      <c r="R81" s="278"/>
      <c r="S81" s="57"/>
    </row>
    <row r="82" spans="1:19">
      <c r="A82" s="96"/>
      <c r="B82" s="83"/>
      <c r="C82" s="54"/>
      <c r="D82" s="366">
        <f>fromage!C61</f>
        <v>0</v>
      </c>
      <c r="E82" s="167"/>
      <c r="F82" s="118">
        <v>5</v>
      </c>
      <c r="G82" s="285" t="s">
        <v>114</v>
      </c>
      <c r="H82" s="276">
        <f>'ZYRAX fromage'!J78</f>
        <v>14.27</v>
      </c>
      <c r="I82" s="277">
        <f>'ZYRAX fromage'!K78</f>
        <v>14.27</v>
      </c>
      <c r="J82" s="299">
        <f t="shared" si="16"/>
        <v>0</v>
      </c>
      <c r="K82" s="92"/>
      <c r="L82" s="37"/>
      <c r="M82" s="37"/>
      <c r="N82" s="281">
        <f>+'ZYRAX fromage'!Y78</f>
        <v>0</v>
      </c>
      <c r="O82" s="298">
        <f>+'ZYRAX fromage'!Z78</f>
        <v>0</v>
      </c>
      <c r="P82" s="54"/>
      <c r="Q82" s="280"/>
      <c r="R82" s="278"/>
      <c r="S82" s="57"/>
    </row>
    <row r="83" spans="1:19">
      <c r="A83" s="96"/>
      <c r="B83" s="83"/>
      <c r="C83" s="54"/>
      <c r="D83" s="366">
        <f>fromage!C63</f>
        <v>0</v>
      </c>
      <c r="E83" s="167"/>
      <c r="F83" s="118">
        <v>5</v>
      </c>
      <c r="G83" s="285" t="s">
        <v>115</v>
      </c>
      <c r="H83" s="276">
        <f>'ZYRAX fromage'!J79</f>
        <v>14.27</v>
      </c>
      <c r="I83" s="277">
        <f>'ZYRAX fromage'!K79</f>
        <v>14.27</v>
      </c>
      <c r="J83" s="299">
        <f t="shared" si="16"/>
        <v>0</v>
      </c>
      <c r="K83" s="92"/>
      <c r="L83" s="37"/>
      <c r="M83" s="37"/>
      <c r="N83" s="281">
        <f>+'ZYRAX fromage'!Y79</f>
        <v>0</v>
      </c>
      <c r="O83" s="298">
        <f>+'ZYRAX fromage'!Z79</f>
        <v>0</v>
      </c>
      <c r="P83" s="54"/>
      <c r="Q83" s="280"/>
      <c r="R83" s="278"/>
      <c r="S83" s="57"/>
    </row>
    <row r="84" spans="1:19">
      <c r="A84" s="358"/>
      <c r="B84" s="83"/>
      <c r="C84" s="54"/>
      <c r="D84" s="366">
        <f>fromage!C65</f>
        <v>0</v>
      </c>
      <c r="E84" s="167"/>
      <c r="F84" s="118">
        <v>5</v>
      </c>
      <c r="G84" s="285" t="s">
        <v>116</v>
      </c>
      <c r="H84" s="276">
        <f>'ZYRAX fromage'!J80</f>
        <v>14.27</v>
      </c>
      <c r="I84" s="277">
        <f>'ZYRAX fromage'!K80</f>
        <v>14.27</v>
      </c>
      <c r="J84" s="299">
        <f t="shared" si="16"/>
        <v>0</v>
      </c>
      <c r="K84" s="92"/>
      <c r="L84" s="37"/>
      <c r="M84" s="37"/>
      <c r="N84" s="281">
        <f>+'ZYRAX fromage'!Y80</f>
        <v>0</v>
      </c>
      <c r="O84" s="298">
        <f>+'ZYRAX fromage'!Z80</f>
        <v>0</v>
      </c>
      <c r="P84" s="54"/>
      <c r="Q84" s="280"/>
      <c r="R84" s="278"/>
      <c r="S84" s="57"/>
    </row>
    <row r="85" spans="1:19">
      <c r="A85" s="358"/>
      <c r="B85" s="83"/>
      <c r="C85" s="54"/>
      <c r="D85" s="366">
        <f>fromage!C67</f>
        <v>0</v>
      </c>
      <c r="E85" s="367"/>
      <c r="F85" s="104"/>
      <c r="G85" s="160" t="s">
        <v>42</v>
      </c>
      <c r="H85" s="287"/>
      <c r="I85" s="288"/>
      <c r="J85" s="304"/>
      <c r="K85" s="92"/>
      <c r="L85" s="37"/>
      <c r="M85" s="37"/>
      <c r="N85" s="361"/>
      <c r="O85" s="362"/>
      <c r="P85" s="54"/>
      <c r="Q85" s="280"/>
      <c r="R85" s="278"/>
      <c r="S85" s="57"/>
    </row>
    <row r="86" spans="1:19">
      <c r="A86" s="326"/>
      <c r="B86" s="57"/>
      <c r="C86" s="57"/>
      <c r="D86" s="366">
        <f>fromage!C69</f>
        <v>0</v>
      </c>
      <c r="E86" s="167"/>
      <c r="F86" s="118">
        <v>5</v>
      </c>
      <c r="G86" s="285" t="s">
        <v>118</v>
      </c>
      <c r="H86" s="276">
        <f>'ZYRAX fromage'!J82</f>
        <v>13.66</v>
      </c>
      <c r="I86" s="277">
        <f>'ZYRAX fromage'!K82</f>
        <v>13.66</v>
      </c>
      <c r="J86" s="299">
        <f t="shared" ref="J86:J90" si="20">+I86*$K$63</f>
        <v>0</v>
      </c>
      <c r="K86" s="92"/>
      <c r="L86" s="37"/>
      <c r="M86" s="37"/>
      <c r="N86" s="281">
        <f>+'ZYRAX fromage'!Y82</f>
        <v>0</v>
      </c>
      <c r="O86" s="298">
        <f>+'ZYRAX fromage'!Z82</f>
        <v>0</v>
      </c>
      <c r="P86" s="54"/>
      <c r="Q86" s="280"/>
      <c r="R86" s="278"/>
      <c r="S86" s="57"/>
    </row>
    <row r="87" spans="1:19">
      <c r="A87" s="326"/>
      <c r="B87" s="57"/>
      <c r="C87" s="57"/>
      <c r="D87" s="366">
        <f>fromage!C71</f>
        <v>0</v>
      </c>
      <c r="E87" s="167"/>
      <c r="F87" s="118">
        <v>5</v>
      </c>
      <c r="G87" s="285" t="s">
        <v>119</v>
      </c>
      <c r="H87" s="276">
        <f>'ZYRAX fromage'!J83</f>
        <v>13.66</v>
      </c>
      <c r="I87" s="277">
        <f>'ZYRAX fromage'!K83</f>
        <v>13.66</v>
      </c>
      <c r="J87" s="299">
        <f t="shared" si="20"/>
        <v>0</v>
      </c>
      <c r="K87" s="92"/>
      <c r="L87" s="37"/>
      <c r="M87" s="37"/>
      <c r="N87" s="281">
        <f>+'ZYRAX fromage'!Y83</f>
        <v>0</v>
      </c>
      <c r="O87" s="298">
        <f>+'ZYRAX fromage'!Z83</f>
        <v>0</v>
      </c>
      <c r="P87" s="54"/>
      <c r="Q87" s="280"/>
      <c r="R87" s="278"/>
      <c r="S87" s="57"/>
    </row>
    <row r="88" spans="1:19">
      <c r="A88" s="326"/>
      <c r="B88" s="57"/>
      <c r="C88" s="57"/>
      <c r="D88" s="366">
        <f>fromage!C73</f>
        <v>0</v>
      </c>
      <c r="E88" s="167"/>
      <c r="F88" s="118">
        <v>5</v>
      </c>
      <c r="G88" s="285" t="s">
        <v>120</v>
      </c>
      <c r="H88" s="276">
        <f>'ZYRAX fromage'!J84</f>
        <v>13.66</v>
      </c>
      <c r="I88" s="277">
        <f>'ZYRAX fromage'!K84</f>
        <v>13.66</v>
      </c>
      <c r="J88" s="299">
        <f t="shared" si="20"/>
        <v>0</v>
      </c>
      <c r="K88" s="92"/>
      <c r="L88" s="37"/>
      <c r="M88" s="37"/>
      <c r="N88" s="281">
        <f>+'ZYRAX fromage'!Y84</f>
        <v>0</v>
      </c>
      <c r="O88" s="298">
        <f>+'ZYRAX fromage'!Z84</f>
        <v>0</v>
      </c>
      <c r="P88" s="54"/>
      <c r="Q88" s="280"/>
      <c r="R88" s="278"/>
      <c r="S88" s="57"/>
    </row>
    <row r="89" spans="1:19">
      <c r="A89" s="326"/>
      <c r="B89" s="57"/>
      <c r="C89" s="57"/>
      <c r="D89" s="366">
        <f>fromage!C75</f>
        <v>0</v>
      </c>
      <c r="E89" s="167"/>
      <c r="F89" s="118">
        <v>5</v>
      </c>
      <c r="G89" s="285" t="s">
        <v>121</v>
      </c>
      <c r="H89" s="276">
        <f>'ZYRAX fromage'!J85</f>
        <v>13.66</v>
      </c>
      <c r="I89" s="277">
        <f>'ZYRAX fromage'!K85</f>
        <v>13.66</v>
      </c>
      <c r="J89" s="299">
        <f t="shared" si="20"/>
        <v>0</v>
      </c>
      <c r="K89" s="92"/>
      <c r="L89" s="37"/>
      <c r="M89" s="37"/>
      <c r="N89" s="281">
        <f>+'ZYRAX fromage'!Y85</f>
        <v>0</v>
      </c>
      <c r="O89" s="298">
        <f>+'ZYRAX fromage'!Z85</f>
        <v>0</v>
      </c>
      <c r="P89" s="54"/>
      <c r="Q89" s="280"/>
      <c r="R89" s="278"/>
      <c r="S89" s="57"/>
    </row>
    <row r="90" spans="1:19">
      <c r="A90" s="326"/>
      <c r="B90" s="57"/>
      <c r="C90" s="57"/>
      <c r="D90" s="366">
        <f>fromage!C77</f>
        <v>0</v>
      </c>
      <c r="E90" s="167"/>
      <c r="F90" s="118">
        <v>5</v>
      </c>
      <c r="G90" s="285" t="s">
        <v>122</v>
      </c>
      <c r="H90" s="276">
        <f>'ZYRAX fromage'!J86</f>
        <v>13.66</v>
      </c>
      <c r="I90" s="277">
        <f>'ZYRAX fromage'!K86</f>
        <v>13.66</v>
      </c>
      <c r="J90" s="299">
        <f t="shared" si="20"/>
        <v>0</v>
      </c>
      <c r="K90" s="92"/>
      <c r="L90" s="37"/>
      <c r="M90" s="37"/>
      <c r="N90" s="281">
        <f>+'ZYRAX fromage'!Y86</f>
        <v>0</v>
      </c>
      <c r="O90" s="298">
        <f>+'ZYRAX fromage'!Z86</f>
        <v>0</v>
      </c>
      <c r="P90" s="54"/>
      <c r="Q90" s="280"/>
      <c r="R90" s="278"/>
      <c r="S90" s="57"/>
    </row>
    <row r="91" spans="1:19">
      <c r="A91" s="326"/>
      <c r="B91" s="57"/>
      <c r="C91" s="57"/>
      <c r="D91" s="366"/>
      <c r="E91" s="367"/>
      <c r="F91" s="104"/>
      <c r="G91" s="160" t="s">
        <v>48</v>
      </c>
      <c r="H91" s="287"/>
      <c r="I91" s="288"/>
      <c r="J91" s="304"/>
      <c r="K91" s="92"/>
      <c r="L91" s="37"/>
      <c r="M91" s="37"/>
      <c r="N91" s="361"/>
      <c r="O91" s="362"/>
      <c r="P91" s="54"/>
      <c r="Q91" s="280"/>
      <c r="R91" s="278"/>
      <c r="S91" s="57"/>
    </row>
    <row r="92" spans="1:19">
      <c r="A92" s="326"/>
      <c r="B92" s="57"/>
      <c r="C92" s="57"/>
      <c r="D92" s="366">
        <f>fromage!C81</f>
        <v>0</v>
      </c>
      <c r="E92" s="167"/>
      <c r="F92" s="118">
        <v>4.5</v>
      </c>
      <c r="G92" s="285" t="s">
        <v>123</v>
      </c>
      <c r="H92" s="276">
        <f>'ZYRAX fromage'!J88</f>
        <v>16.05</v>
      </c>
      <c r="I92" s="277">
        <f>'ZYRAX fromage'!K88</f>
        <v>16.05</v>
      </c>
      <c r="J92" s="299">
        <f t="shared" ref="J92:J101" si="21">+I92*$K$63</f>
        <v>0</v>
      </c>
      <c r="K92" s="92"/>
      <c r="L92" s="37"/>
      <c r="M92" s="37"/>
      <c r="N92" s="281">
        <f>+'ZYRAX fromage'!Y88</f>
        <v>0</v>
      </c>
      <c r="O92" s="298">
        <f>+'ZYRAX fromage'!Z88</f>
        <v>0</v>
      </c>
      <c r="P92" s="54"/>
      <c r="Q92" s="280"/>
      <c r="R92" s="278"/>
      <c r="S92" s="57"/>
    </row>
    <row r="93" spans="1:19">
      <c r="A93" s="326"/>
      <c r="B93" s="57"/>
      <c r="C93" s="57"/>
      <c r="D93" s="366">
        <f>fromage!C83</f>
        <v>0</v>
      </c>
      <c r="E93" s="167"/>
      <c r="F93" s="118">
        <v>4.5</v>
      </c>
      <c r="G93" s="285" t="s">
        <v>124</v>
      </c>
      <c r="H93" s="276">
        <f>'ZYRAX fromage'!J89</f>
        <v>13.35</v>
      </c>
      <c r="I93" s="277">
        <f>'ZYRAX fromage'!K89</f>
        <v>13.35</v>
      </c>
      <c r="J93" s="299">
        <f t="shared" si="21"/>
        <v>0</v>
      </c>
      <c r="K93" s="92"/>
      <c r="L93" s="37"/>
      <c r="M93" s="37"/>
      <c r="N93" s="281">
        <f>+'ZYRAX fromage'!Y89</f>
        <v>0</v>
      </c>
      <c r="O93" s="298">
        <f>+'ZYRAX fromage'!Z89</f>
        <v>0</v>
      </c>
      <c r="P93" s="54"/>
      <c r="Q93" s="280"/>
      <c r="R93" s="278"/>
      <c r="S93" s="57"/>
    </row>
    <row r="94" spans="1:19">
      <c r="A94" s="326"/>
      <c r="B94" s="57"/>
      <c r="C94" s="57"/>
      <c r="D94" s="366">
        <f>fromage!C85</f>
        <v>0</v>
      </c>
      <c r="E94" s="167"/>
      <c r="F94" s="118">
        <v>5</v>
      </c>
      <c r="G94" s="285" t="s">
        <v>125</v>
      </c>
      <c r="H94" s="276">
        <f>'ZYRAX fromage'!J90</f>
        <v>14.77</v>
      </c>
      <c r="I94" s="277">
        <f>'ZYRAX fromage'!K90</f>
        <v>14.77</v>
      </c>
      <c r="J94" s="299">
        <f t="shared" si="21"/>
        <v>0</v>
      </c>
      <c r="K94" s="92"/>
      <c r="L94" s="37"/>
      <c r="M94" s="37"/>
      <c r="N94" s="281">
        <f>+'ZYRAX fromage'!Y90</f>
        <v>0</v>
      </c>
      <c r="O94" s="298">
        <f>+'ZYRAX fromage'!Z90</f>
        <v>0</v>
      </c>
      <c r="P94" s="54"/>
      <c r="Q94" s="280"/>
      <c r="R94" s="278"/>
      <c r="S94" s="57"/>
    </row>
    <row r="95" spans="1:19">
      <c r="A95" s="326"/>
      <c r="B95" s="57"/>
      <c r="C95" s="57"/>
      <c r="D95" s="366">
        <f>fromage!C87</f>
        <v>0</v>
      </c>
      <c r="E95" s="167"/>
      <c r="F95" s="118">
        <v>5</v>
      </c>
      <c r="G95" s="397" t="s">
        <v>126</v>
      </c>
      <c r="H95" s="276">
        <f>'ZYRAX fromage'!J91</f>
        <v>14.77</v>
      </c>
      <c r="I95" s="277">
        <f>'ZYRAX fromage'!K91</f>
        <v>14.77</v>
      </c>
      <c r="J95" s="299">
        <f t="shared" si="21"/>
        <v>0</v>
      </c>
      <c r="K95" s="92"/>
      <c r="L95" s="37"/>
      <c r="M95" s="37"/>
      <c r="N95" s="281">
        <f>+'ZYRAX fromage'!Y91</f>
        <v>0</v>
      </c>
      <c r="O95" s="298">
        <f>+'ZYRAX fromage'!Z91</f>
        <v>0</v>
      </c>
      <c r="P95" s="54"/>
      <c r="Q95" s="280"/>
      <c r="R95" s="278"/>
      <c r="S95" s="57"/>
    </row>
    <row r="96" spans="1:19">
      <c r="A96" s="326"/>
      <c r="B96" s="57"/>
      <c r="C96" s="57"/>
      <c r="D96" s="366">
        <f>fromage!C89</f>
        <v>0</v>
      </c>
      <c r="E96" s="167"/>
      <c r="F96" s="395">
        <v>5</v>
      </c>
      <c r="G96" s="398" t="s">
        <v>127</v>
      </c>
      <c r="H96" s="396">
        <f>'ZYRAX fromage'!J92</f>
        <v>14.77</v>
      </c>
      <c r="I96" s="277">
        <f>'ZYRAX fromage'!K92</f>
        <v>14.77</v>
      </c>
      <c r="J96" s="299">
        <f t="shared" si="21"/>
        <v>0</v>
      </c>
      <c r="K96" s="92"/>
      <c r="L96" s="37"/>
      <c r="M96" s="37"/>
      <c r="N96" s="281">
        <f>+'ZYRAX fromage'!Y92</f>
        <v>0</v>
      </c>
      <c r="O96" s="298">
        <f>+'ZYRAX fromage'!Z92</f>
        <v>0</v>
      </c>
      <c r="P96" s="54"/>
      <c r="Q96" s="280"/>
      <c r="R96" s="278"/>
      <c r="S96" s="57"/>
    </row>
    <row r="97" spans="1:19">
      <c r="A97" s="326"/>
      <c r="B97" s="57"/>
      <c r="C97" s="57"/>
      <c r="D97" s="366">
        <f>fromage!C91</f>
        <v>0</v>
      </c>
      <c r="E97" s="167"/>
      <c r="F97" s="395">
        <v>5</v>
      </c>
      <c r="G97" s="398" t="s">
        <v>128</v>
      </c>
      <c r="H97" s="396">
        <f>'ZYRAX fromage'!J93</f>
        <v>14.77</v>
      </c>
      <c r="I97" s="277">
        <f>'ZYRAX fromage'!K93</f>
        <v>14.77</v>
      </c>
      <c r="J97" s="299">
        <f t="shared" si="21"/>
        <v>0</v>
      </c>
      <c r="K97" s="92"/>
      <c r="L97" s="37"/>
      <c r="M97" s="37"/>
      <c r="N97" s="281">
        <f>+'ZYRAX fromage'!Y93</f>
        <v>0</v>
      </c>
      <c r="O97" s="298">
        <f>+'ZYRAX fromage'!Z93</f>
        <v>0</v>
      </c>
      <c r="P97" s="54"/>
      <c r="Q97" s="280"/>
      <c r="R97" s="278"/>
      <c r="S97" s="57"/>
    </row>
    <row r="98" spans="1:19">
      <c r="A98" s="326"/>
      <c r="B98" s="57"/>
      <c r="C98" s="57"/>
      <c r="D98" s="366">
        <f>fromage!C93</f>
        <v>0</v>
      </c>
      <c r="E98" s="167"/>
      <c r="F98" s="395">
        <v>5</v>
      </c>
      <c r="G98" s="398" t="s">
        <v>129</v>
      </c>
      <c r="H98" s="396">
        <f>'ZYRAX fromage'!J94</f>
        <v>14.77</v>
      </c>
      <c r="I98" s="277">
        <f>'ZYRAX fromage'!K94</f>
        <v>14.77</v>
      </c>
      <c r="J98" s="299">
        <f t="shared" si="21"/>
        <v>0</v>
      </c>
      <c r="K98" s="92"/>
      <c r="L98" s="37"/>
      <c r="M98" s="37"/>
      <c r="N98" s="281">
        <f>+'ZYRAX fromage'!Y94</f>
        <v>0</v>
      </c>
      <c r="O98" s="298">
        <f>+'ZYRAX fromage'!Z94</f>
        <v>0</v>
      </c>
      <c r="P98" s="54"/>
      <c r="Q98" s="280"/>
      <c r="R98" s="278"/>
      <c r="S98" s="57"/>
    </row>
    <row r="99" spans="1:19">
      <c r="A99" s="326"/>
      <c r="B99" s="57"/>
      <c r="C99" s="57"/>
      <c r="D99" s="366">
        <f>fromage!C95</f>
        <v>0</v>
      </c>
      <c r="E99" s="167"/>
      <c r="F99" s="395">
        <v>4.5</v>
      </c>
      <c r="G99" s="398" t="s">
        <v>130</v>
      </c>
      <c r="H99" s="396">
        <f>'ZYRAX fromage'!J95</f>
        <v>15.25</v>
      </c>
      <c r="I99" s="277">
        <f>'ZYRAX fromage'!K95</f>
        <v>15.25</v>
      </c>
      <c r="J99" s="299">
        <f t="shared" si="21"/>
        <v>0</v>
      </c>
      <c r="K99" s="92"/>
      <c r="L99" s="37"/>
      <c r="M99" s="37"/>
      <c r="N99" s="281">
        <f>+'ZYRAX fromage'!Y95</f>
        <v>0</v>
      </c>
      <c r="O99" s="298">
        <f>+'ZYRAX fromage'!Z95</f>
        <v>0</v>
      </c>
      <c r="P99" s="54"/>
      <c r="Q99" s="280"/>
      <c r="R99" s="278"/>
      <c r="S99" s="57"/>
    </row>
    <row r="100" spans="1:19">
      <c r="A100" s="326"/>
      <c r="B100" s="57"/>
      <c r="C100" s="57"/>
      <c r="D100" s="366">
        <f>fromage!C97</f>
        <v>0</v>
      </c>
      <c r="E100" s="167"/>
      <c r="F100" s="395">
        <v>4.5</v>
      </c>
      <c r="G100" s="398" t="s">
        <v>131</v>
      </c>
      <c r="H100" s="396">
        <f>'ZYRAX fromage'!J96</f>
        <v>15.3</v>
      </c>
      <c r="I100" s="277">
        <f>'ZYRAX fromage'!K96</f>
        <v>15.3</v>
      </c>
      <c r="J100" s="299">
        <f t="shared" si="21"/>
        <v>0</v>
      </c>
      <c r="K100" s="92"/>
      <c r="L100" s="37"/>
      <c r="M100" s="37"/>
      <c r="N100" s="281">
        <f>+'ZYRAX fromage'!Y96</f>
        <v>0</v>
      </c>
      <c r="O100" s="298">
        <f>+'ZYRAX fromage'!Z96</f>
        <v>0</v>
      </c>
      <c r="P100" s="54"/>
      <c r="Q100" s="280"/>
      <c r="R100" s="278"/>
      <c r="S100" s="57"/>
    </row>
    <row r="101" spans="1:19">
      <c r="A101" s="326"/>
      <c r="B101" s="57"/>
      <c r="C101" s="57"/>
      <c r="D101" s="366">
        <f>fromage!C99</f>
        <v>0</v>
      </c>
      <c r="E101" s="167"/>
      <c r="F101" s="118">
        <v>2.5</v>
      </c>
      <c r="G101" s="290" t="s">
        <v>142</v>
      </c>
      <c r="H101" s="276">
        <f>'ZYRAX fromage'!J97</f>
        <v>16.8</v>
      </c>
      <c r="I101" s="277">
        <f>'ZYRAX fromage'!K97</f>
        <v>16.8</v>
      </c>
      <c r="J101" s="299">
        <f t="shared" si="21"/>
        <v>0</v>
      </c>
      <c r="K101" s="92"/>
      <c r="L101" s="37"/>
      <c r="M101" s="37"/>
      <c r="N101" s="281">
        <f>+'ZYRAX fromage'!Y97</f>
        <v>0</v>
      </c>
      <c r="O101" s="298">
        <f>+'ZYRAX fromage'!Z97</f>
        <v>0</v>
      </c>
      <c r="P101" s="54"/>
      <c r="Q101" s="280"/>
      <c r="R101" s="278"/>
      <c r="S101" s="57"/>
    </row>
    <row r="102" spans="1:19">
      <c r="A102" s="326"/>
      <c r="B102" s="57"/>
      <c r="C102" s="57"/>
      <c r="D102" s="368"/>
      <c r="E102" s="163"/>
      <c r="F102" s="120"/>
      <c r="G102" s="365"/>
      <c r="H102" s="287"/>
      <c r="I102" s="288"/>
      <c r="J102" s="304"/>
      <c r="K102" s="92"/>
      <c r="L102" s="37"/>
      <c r="M102" s="37"/>
      <c r="N102" s="361"/>
      <c r="O102" s="362"/>
      <c r="P102" s="54"/>
      <c r="Q102" s="280"/>
      <c r="R102" s="278"/>
      <c r="S102" s="57"/>
    </row>
    <row r="103" spans="1:19">
      <c r="A103" s="326"/>
      <c r="B103" s="57"/>
      <c r="C103" s="57"/>
      <c r="D103" s="366"/>
      <c r="E103" s="167"/>
      <c r="F103" s="121">
        <v>10</v>
      </c>
      <c r="G103" s="293" t="s">
        <v>133</v>
      </c>
      <c r="H103" s="276">
        <f>'ZYRAX fromage'!J99</f>
        <v>9.8000000000000007</v>
      </c>
      <c r="I103" s="277">
        <f>'ZYRAX fromage'!K99</f>
        <v>9.8000000000000007</v>
      </c>
      <c r="J103" s="299">
        <f t="shared" ref="J103:J109" si="22">+I103*$K$63</f>
        <v>0</v>
      </c>
      <c r="K103" s="111"/>
      <c r="L103" s="369"/>
      <c r="M103" s="369"/>
      <c r="N103" s="281">
        <f>+'ZYRAX fromage'!Y99</f>
        <v>0</v>
      </c>
      <c r="O103" s="298">
        <f>+'ZYRAX fromage'!Z99</f>
        <v>0</v>
      </c>
      <c r="P103" s="54"/>
      <c r="Q103" s="280"/>
      <c r="R103" s="278"/>
      <c r="S103" s="57"/>
    </row>
    <row r="104" spans="1:19">
      <c r="A104" s="326"/>
      <c r="B104" s="57"/>
      <c r="C104" s="57"/>
      <c r="D104" s="366"/>
      <c r="E104" s="167"/>
      <c r="F104" s="121">
        <v>10</v>
      </c>
      <c r="G104" s="313" t="s">
        <v>143</v>
      </c>
      <c r="H104" s="276">
        <f>'ZYRAX fromage'!J100</f>
        <v>7.9</v>
      </c>
      <c r="I104" s="277">
        <f>'ZYRAX fromage'!K100</f>
        <v>7.9</v>
      </c>
      <c r="J104" s="299">
        <f t="shared" si="22"/>
        <v>0</v>
      </c>
      <c r="K104" s="111"/>
      <c r="L104" s="369"/>
      <c r="M104" s="369"/>
      <c r="N104" s="281">
        <f>+'ZYRAX fromage'!Y100</f>
        <v>0</v>
      </c>
      <c r="O104" s="298">
        <f>+'ZYRAX fromage'!Z100</f>
        <v>0</v>
      </c>
      <c r="P104" s="54"/>
      <c r="Q104" s="280"/>
      <c r="R104" s="278"/>
      <c r="S104" s="57"/>
    </row>
    <row r="105" spans="1:19">
      <c r="A105" s="326"/>
      <c r="B105" s="57"/>
      <c r="C105" s="57"/>
      <c r="D105" s="366"/>
      <c r="E105" s="167"/>
      <c r="F105" s="399">
        <v>24</v>
      </c>
      <c r="G105" s="398" t="s">
        <v>144</v>
      </c>
      <c r="H105" s="396">
        <f>'ZYRAX fromage'!J101</f>
        <v>1.89</v>
      </c>
      <c r="I105" s="277">
        <f>'ZYRAX fromage'!K101</f>
        <v>1.89</v>
      </c>
      <c r="J105" s="299">
        <f t="shared" si="22"/>
        <v>0</v>
      </c>
      <c r="K105" s="92"/>
      <c r="L105" s="37"/>
      <c r="M105" s="37"/>
      <c r="N105" s="281">
        <f>+'ZYRAX fromage'!Y101</f>
        <v>0</v>
      </c>
      <c r="O105" s="298">
        <f>+'ZYRAX fromage'!Z101</f>
        <v>0</v>
      </c>
      <c r="P105" s="54"/>
      <c r="Q105" s="280"/>
      <c r="R105" s="278"/>
      <c r="S105" s="57"/>
    </row>
    <row r="106" spans="1:19">
      <c r="A106" s="326"/>
      <c r="B106" s="57"/>
      <c r="C106" s="57"/>
      <c r="D106" s="366"/>
      <c r="E106" s="167"/>
      <c r="F106" s="399">
        <v>24</v>
      </c>
      <c r="G106" s="398" t="s">
        <v>1485</v>
      </c>
      <c r="H106" s="396">
        <f>'ZYRAX fromage'!J102</f>
        <v>2</v>
      </c>
      <c r="I106" s="277">
        <f>'ZYRAX fromage'!K102</f>
        <v>2</v>
      </c>
      <c r="J106" s="299">
        <f t="shared" si="22"/>
        <v>0</v>
      </c>
      <c r="K106" s="92"/>
      <c r="L106" s="37"/>
      <c r="M106" s="37"/>
      <c r="N106" s="281">
        <f>+'ZYRAX fromage'!Y102</f>
        <v>0</v>
      </c>
      <c r="O106" s="298">
        <f>+'ZYRAX fromage'!Z102</f>
        <v>0</v>
      </c>
      <c r="P106" s="54"/>
      <c r="Q106" s="280"/>
      <c r="R106" s="278"/>
      <c r="S106" s="57"/>
    </row>
    <row r="107" spans="1:19">
      <c r="A107" s="326"/>
      <c r="B107" s="57"/>
      <c r="C107" s="57"/>
      <c r="D107" s="366"/>
      <c r="E107" s="167"/>
      <c r="F107" s="399">
        <v>90</v>
      </c>
      <c r="G107" s="398" t="s">
        <v>136</v>
      </c>
      <c r="H107" s="396">
        <f>'ZYRAX fromage'!J103</f>
        <v>0.59</v>
      </c>
      <c r="I107" s="277">
        <f>'ZYRAX fromage'!K103</f>
        <v>0.59</v>
      </c>
      <c r="J107" s="299">
        <f t="shared" si="22"/>
        <v>0</v>
      </c>
      <c r="K107" s="92"/>
      <c r="L107" s="37"/>
      <c r="M107" s="37"/>
      <c r="N107" s="281">
        <f>+'ZYRAX fromage'!Y103</f>
        <v>0</v>
      </c>
      <c r="O107" s="298">
        <f>+'ZYRAX fromage'!Z103</f>
        <v>0</v>
      </c>
      <c r="P107" s="54"/>
      <c r="Q107" s="280"/>
      <c r="R107" s="278"/>
      <c r="S107" s="57"/>
    </row>
    <row r="108" spans="1:19">
      <c r="A108" s="326"/>
      <c r="B108" s="57"/>
      <c r="C108" s="57"/>
      <c r="D108" s="366"/>
      <c r="E108" s="370"/>
      <c r="F108" s="124">
        <v>1</v>
      </c>
      <c r="G108" s="309" t="s">
        <v>145</v>
      </c>
      <c r="H108" s="276">
        <f>'ZYRAX fromage'!J104</f>
        <v>6.6</v>
      </c>
      <c r="I108" s="277">
        <f>'ZYRAX fromage'!K104</f>
        <v>6.6</v>
      </c>
      <c r="J108" s="299">
        <f t="shared" si="22"/>
        <v>0</v>
      </c>
      <c r="K108" s="92"/>
      <c r="L108" s="37"/>
      <c r="M108" s="37"/>
      <c r="N108" s="281">
        <f>+'ZYRAX fromage'!Y104</f>
        <v>0</v>
      </c>
      <c r="O108" s="298">
        <f>+'ZYRAX fromage'!Z104</f>
        <v>0</v>
      </c>
      <c r="P108" s="54"/>
      <c r="Q108" s="280"/>
      <c r="R108" s="278"/>
      <c r="S108" s="57"/>
    </row>
    <row r="109" spans="1:19" ht="12.75" customHeight="1">
      <c r="A109" s="326"/>
      <c r="B109" s="57"/>
      <c r="C109" s="57"/>
      <c r="D109" s="167"/>
      <c r="E109" s="167"/>
      <c r="F109" s="118"/>
      <c r="G109" s="285"/>
      <c r="H109" s="276">
        <f>'ZYRAX fromage'!J105</f>
        <v>0</v>
      </c>
      <c r="I109" s="277">
        <f>'ZYRAX fromage'!K105</f>
        <v>0</v>
      </c>
      <c r="J109" s="299">
        <f t="shared" si="22"/>
        <v>0</v>
      </c>
      <c r="K109" s="92"/>
      <c r="L109" s="37"/>
      <c r="M109" s="37"/>
      <c r="N109" s="281">
        <f>+'ZYRAX fromage'!Y105</f>
        <v>0</v>
      </c>
      <c r="O109" s="298">
        <f>+'ZYRAX fromage'!Z105</f>
        <v>0</v>
      </c>
      <c r="P109" s="54"/>
      <c r="Q109" s="280"/>
      <c r="R109" s="278"/>
      <c r="S109" s="57"/>
    </row>
    <row r="110" spans="1:19" ht="12.75" customHeight="1">
      <c r="A110" s="326"/>
      <c r="B110" s="57"/>
      <c r="C110" s="57"/>
      <c r="D110" s="663"/>
      <c r="E110" s="663"/>
      <c r="F110" s="663"/>
      <c r="G110" s="663"/>
      <c r="H110" s="663"/>
      <c r="I110" s="663"/>
      <c r="J110" s="663"/>
      <c r="L110" s="37"/>
      <c r="M110" s="37"/>
      <c r="N110" s="327"/>
      <c r="O110" s="328"/>
      <c r="P110" s="54"/>
      <c r="Q110" s="280"/>
      <c r="R110" s="278"/>
      <c r="S110" s="57"/>
    </row>
    <row r="111" spans="1:19" ht="12" customHeight="1">
      <c r="A111" s="326"/>
      <c r="B111" s="57"/>
      <c r="C111" s="57"/>
      <c r="D111" s="157" t="s">
        <v>139</v>
      </c>
      <c r="E111" s="157" t="s">
        <v>80</v>
      </c>
      <c r="F111" s="118" t="s">
        <v>81</v>
      </c>
      <c r="G111" s="285" t="s">
        <v>82</v>
      </c>
      <c r="H111" s="349"/>
      <c r="I111" s="350"/>
      <c r="J111" s="354"/>
      <c r="K111" s="351"/>
      <c r="L111" s="352" t="s">
        <v>86</v>
      </c>
      <c r="M111" s="371" t="s">
        <v>87</v>
      </c>
      <c r="N111" s="301"/>
      <c r="O111" s="303"/>
      <c r="P111" s="54"/>
      <c r="Q111" s="280"/>
      <c r="R111" s="278"/>
      <c r="S111" s="57"/>
    </row>
    <row r="112" spans="1:19">
      <c r="A112" s="326"/>
      <c r="B112" s="57"/>
      <c r="C112" s="57"/>
      <c r="D112" s="167"/>
      <c r="E112" s="167"/>
      <c r="F112" s="118"/>
      <c r="G112" s="285"/>
      <c r="H112" s="276"/>
      <c r="I112" s="277"/>
      <c r="J112" s="299"/>
      <c r="K112" s="57"/>
      <c r="L112" s="356">
        <f t="shared" ref="L112:L119" si="23">+$B$117</f>
        <v>0</v>
      </c>
      <c r="M112" s="356">
        <f t="shared" ref="M112:M119" si="24">+$B$118</f>
        <v>0</v>
      </c>
      <c r="N112" s="281"/>
      <c r="O112" s="298"/>
      <c r="P112" s="54"/>
      <c r="Q112" s="280"/>
      <c r="R112" s="278"/>
      <c r="S112" s="57"/>
    </row>
    <row r="113" spans="1:19">
      <c r="A113" s="326"/>
      <c r="B113" s="57"/>
      <c r="C113" s="57"/>
      <c r="D113" s="167"/>
      <c r="E113" s="167"/>
      <c r="F113" s="118"/>
      <c r="G113" s="285"/>
      <c r="H113" s="276"/>
      <c r="I113" s="277"/>
      <c r="J113" s="299"/>
      <c r="K113" s="57"/>
      <c r="L113" s="356">
        <f t="shared" si="23"/>
        <v>0</v>
      </c>
      <c r="M113" s="356">
        <f t="shared" si="24"/>
        <v>0</v>
      </c>
      <c r="N113" s="281"/>
      <c r="O113" s="298"/>
      <c r="P113" s="54"/>
      <c r="Q113" s="280"/>
      <c r="R113" s="278"/>
      <c r="S113" s="57"/>
    </row>
    <row r="114" spans="1:19">
      <c r="A114" s="326"/>
      <c r="B114" s="57"/>
      <c r="C114" s="57"/>
      <c r="D114" s="167"/>
      <c r="E114" s="167"/>
      <c r="F114" s="118"/>
      <c r="G114" s="285"/>
      <c r="H114" s="276"/>
      <c r="I114" s="277"/>
      <c r="J114" s="299"/>
      <c r="K114" s="57"/>
      <c r="L114" s="356">
        <f t="shared" si="23"/>
        <v>0</v>
      </c>
      <c r="M114" s="356">
        <f t="shared" si="24"/>
        <v>0</v>
      </c>
      <c r="N114" s="281"/>
      <c r="O114" s="298"/>
      <c r="P114" s="57"/>
      <c r="Q114" s="37"/>
      <c r="R114" s="329"/>
      <c r="S114" s="57"/>
    </row>
    <row r="115" spans="1:19" ht="12" customHeight="1">
      <c r="A115" s="326"/>
      <c r="B115" s="57"/>
      <c r="C115" s="57"/>
      <c r="D115" s="167"/>
      <c r="E115" s="167"/>
      <c r="F115" s="118"/>
      <c r="G115" s="285"/>
      <c r="H115" s="276"/>
      <c r="I115" s="277"/>
      <c r="J115" s="299"/>
      <c r="K115" s="57"/>
      <c r="L115" s="356">
        <f t="shared" si="23"/>
        <v>0</v>
      </c>
      <c r="M115" s="356">
        <f t="shared" si="24"/>
        <v>0</v>
      </c>
      <c r="N115" s="281"/>
      <c r="O115" s="298"/>
      <c r="P115" s="83"/>
      <c r="Q115" s="280"/>
      <c r="R115" s="278"/>
      <c r="S115" s="57"/>
    </row>
    <row r="116" spans="1:19" ht="13.5" customHeight="1">
      <c r="A116" s="660" t="s">
        <v>147</v>
      </c>
      <c r="B116" s="660"/>
      <c r="C116" s="57"/>
      <c r="D116" s="167"/>
      <c r="E116" s="167"/>
      <c r="F116" s="118"/>
      <c r="G116" s="285"/>
      <c r="H116" s="276"/>
      <c r="I116" s="277"/>
      <c r="J116" s="299"/>
      <c r="K116" s="57"/>
      <c r="L116" s="356">
        <f t="shared" si="23"/>
        <v>0</v>
      </c>
      <c r="M116" s="356">
        <f t="shared" si="24"/>
        <v>0</v>
      </c>
      <c r="N116" s="281"/>
      <c r="O116" s="298"/>
      <c r="P116" s="54"/>
      <c r="Q116" s="276"/>
      <c r="R116" s="299"/>
      <c r="S116" s="57"/>
    </row>
    <row r="117" spans="1:19">
      <c r="A117" s="355" t="s">
        <v>98</v>
      </c>
      <c r="B117" s="342"/>
      <c r="C117" s="57"/>
      <c r="D117" s="167"/>
      <c r="E117" s="167"/>
      <c r="F117" s="118"/>
      <c r="G117" s="285"/>
      <c r="H117" s="276"/>
      <c r="I117" s="277"/>
      <c r="J117" s="299"/>
      <c r="K117" s="57"/>
      <c r="L117" s="356">
        <f t="shared" si="23"/>
        <v>0</v>
      </c>
      <c r="M117" s="356">
        <f t="shared" si="24"/>
        <v>0</v>
      </c>
      <c r="N117" s="281"/>
      <c r="O117" s="298"/>
      <c r="P117" s="54"/>
      <c r="Q117" s="276"/>
      <c r="R117" s="299"/>
      <c r="S117" s="57"/>
    </row>
    <row r="118" spans="1:19">
      <c r="A118" s="355" t="s">
        <v>87</v>
      </c>
      <c r="B118" s="342"/>
      <c r="C118" s="57"/>
      <c r="D118" s="167"/>
      <c r="E118" s="167"/>
      <c r="F118" s="118"/>
      <c r="G118" s="285"/>
      <c r="H118" s="276"/>
      <c r="I118" s="277"/>
      <c r="J118" s="299"/>
      <c r="K118" s="57"/>
      <c r="L118" s="356">
        <f t="shared" si="23"/>
        <v>0</v>
      </c>
      <c r="M118" s="356">
        <f t="shared" si="24"/>
        <v>0</v>
      </c>
      <c r="N118" s="281"/>
      <c r="O118" s="298"/>
      <c r="P118" s="54"/>
      <c r="Q118" s="276"/>
      <c r="R118" s="299"/>
      <c r="S118" s="57"/>
    </row>
    <row r="119" spans="1:19">
      <c r="A119" s="374"/>
      <c r="B119" s="302"/>
      <c r="C119" s="57"/>
      <c r="D119" s="167"/>
      <c r="E119" s="167"/>
      <c r="F119" s="118"/>
      <c r="G119" s="285"/>
      <c r="H119" s="276"/>
      <c r="I119" s="277"/>
      <c r="J119" s="299"/>
      <c r="K119" s="57"/>
      <c r="L119" s="356">
        <f t="shared" si="23"/>
        <v>0</v>
      </c>
      <c r="M119" s="356">
        <f t="shared" si="24"/>
        <v>0</v>
      </c>
      <c r="N119" s="281"/>
      <c r="O119" s="298"/>
      <c r="P119" s="54"/>
      <c r="Q119" s="276"/>
      <c r="R119" s="299"/>
      <c r="S119" s="57"/>
    </row>
    <row r="120" spans="1:19" ht="15">
      <c r="A120" s="652" t="s">
        <v>102</v>
      </c>
      <c r="B120" s="652"/>
      <c r="C120" s="57"/>
      <c r="D120" s="664"/>
      <c r="E120" s="664"/>
      <c r="F120" s="664"/>
      <c r="G120" s="664"/>
      <c r="H120" s="664"/>
      <c r="I120" s="664"/>
      <c r="J120" s="664"/>
      <c r="K120" s="57"/>
      <c r="L120" s="37"/>
      <c r="M120" s="37"/>
      <c r="N120" s="327"/>
      <c r="O120" s="328"/>
      <c r="P120" s="54"/>
      <c r="Q120" s="276"/>
      <c r="R120" s="299"/>
      <c r="S120" s="57"/>
    </row>
    <row r="121" spans="1:19" ht="25.5">
      <c r="A121" s="653">
        <f>+SUM(N112:N119)</f>
        <v>0</v>
      </c>
      <c r="B121" s="653"/>
      <c r="C121" s="57"/>
      <c r="D121" s="157" t="s">
        <v>139</v>
      </c>
      <c r="E121" s="157" t="s">
        <v>80</v>
      </c>
      <c r="F121" s="372" t="s">
        <v>148</v>
      </c>
      <c r="G121" s="285" t="s">
        <v>82</v>
      </c>
      <c r="H121" s="349"/>
      <c r="I121" s="350"/>
      <c r="J121" s="354"/>
      <c r="K121" s="351"/>
      <c r="L121" s="373" t="s">
        <v>86</v>
      </c>
      <c r="M121" s="371" t="s">
        <v>87</v>
      </c>
      <c r="N121" s="301"/>
      <c r="O121" s="303"/>
      <c r="P121" s="54"/>
      <c r="Q121" s="276"/>
      <c r="R121" s="299"/>
      <c r="S121" s="57"/>
    </row>
    <row r="122" spans="1:19">
      <c r="A122" s="326"/>
      <c r="B122" s="57"/>
      <c r="C122" s="57"/>
      <c r="D122" s="167"/>
      <c r="E122" s="167"/>
      <c r="F122" s="122"/>
      <c r="G122" s="285"/>
      <c r="H122" s="276"/>
      <c r="I122" s="277"/>
      <c r="J122" s="299"/>
      <c r="K122" s="57"/>
      <c r="L122" s="356">
        <f t="shared" ref="L122:L146" si="25">+$B$130</f>
        <v>0</v>
      </c>
      <c r="M122" s="356">
        <f t="shared" ref="M122:M146" si="26">+$B$131</f>
        <v>0</v>
      </c>
      <c r="N122" s="281"/>
      <c r="O122" s="298"/>
      <c r="P122" s="54"/>
      <c r="Q122" s="276"/>
      <c r="R122" s="299"/>
      <c r="S122" s="57"/>
    </row>
    <row r="123" spans="1:19">
      <c r="A123" s="326"/>
      <c r="B123" s="57"/>
      <c r="C123" s="57"/>
      <c r="D123" s="167"/>
      <c r="E123" s="167"/>
      <c r="F123" s="122"/>
      <c r="G123" s="285"/>
      <c r="H123" s="276"/>
      <c r="I123" s="277"/>
      <c r="J123" s="299"/>
      <c r="K123" s="57"/>
      <c r="L123" s="356">
        <f t="shared" si="25"/>
        <v>0</v>
      </c>
      <c r="M123" s="356">
        <f t="shared" si="26"/>
        <v>0</v>
      </c>
      <c r="N123" s="281"/>
      <c r="O123" s="298"/>
      <c r="P123" s="54"/>
      <c r="Q123" s="276"/>
      <c r="R123" s="299"/>
      <c r="S123" s="57"/>
    </row>
    <row r="124" spans="1:19" ht="12" customHeight="1">
      <c r="A124" s="326"/>
      <c r="B124" s="57"/>
      <c r="C124" s="57"/>
      <c r="D124" s="167"/>
      <c r="E124" s="167"/>
      <c r="F124" s="122"/>
      <c r="G124" s="285"/>
      <c r="H124" s="276"/>
      <c r="I124" s="277"/>
      <c r="J124" s="299"/>
      <c r="K124" s="57"/>
      <c r="L124" s="356">
        <f t="shared" si="25"/>
        <v>0</v>
      </c>
      <c r="M124" s="356">
        <f t="shared" si="26"/>
        <v>0</v>
      </c>
      <c r="N124" s="281"/>
      <c r="O124" s="298"/>
      <c r="P124" s="57"/>
      <c r="Q124" s="37"/>
      <c r="R124" s="329"/>
      <c r="S124" s="57"/>
    </row>
    <row r="125" spans="1:19" ht="12.75" customHeight="1">
      <c r="A125" s="326"/>
      <c r="B125" s="57"/>
      <c r="C125" s="57"/>
      <c r="D125" s="167"/>
      <c r="E125" s="167"/>
      <c r="F125" s="122"/>
      <c r="G125" s="285"/>
      <c r="H125" s="276"/>
      <c r="I125" s="277"/>
      <c r="J125" s="299"/>
      <c r="K125" s="57"/>
      <c r="L125" s="356">
        <f t="shared" si="25"/>
        <v>0</v>
      </c>
      <c r="M125" s="356">
        <f t="shared" si="26"/>
        <v>0</v>
      </c>
      <c r="N125" s="281"/>
      <c r="O125" s="298"/>
      <c r="P125" s="83"/>
      <c r="Q125" s="280"/>
      <c r="R125" s="278"/>
      <c r="S125" s="57"/>
    </row>
    <row r="126" spans="1:19" ht="12.75" customHeight="1">
      <c r="A126" s="660" t="s">
        <v>147</v>
      </c>
      <c r="B126" s="660"/>
      <c r="C126" s="57"/>
      <c r="D126" s="167"/>
      <c r="E126" s="167"/>
      <c r="F126" s="122"/>
      <c r="G126" s="285"/>
      <c r="H126" s="276"/>
      <c r="I126" s="277"/>
      <c r="J126" s="299"/>
      <c r="K126" s="57"/>
      <c r="L126" s="356">
        <f t="shared" si="25"/>
        <v>0</v>
      </c>
      <c r="M126" s="356">
        <f t="shared" si="26"/>
        <v>0</v>
      </c>
      <c r="N126" s="281"/>
      <c r="O126" s="298"/>
      <c r="P126" s="54"/>
      <c r="Q126" s="276"/>
      <c r="R126" s="299"/>
      <c r="S126" s="57"/>
    </row>
    <row r="127" spans="1:19">
      <c r="A127" s="355" t="s">
        <v>92</v>
      </c>
      <c r="B127" s="342"/>
      <c r="C127" s="57"/>
      <c r="D127" s="167"/>
      <c r="E127" s="167"/>
      <c r="F127" s="122"/>
      <c r="G127" s="285"/>
      <c r="H127" s="276"/>
      <c r="I127" s="277"/>
      <c r="J127" s="299"/>
      <c r="K127" s="57"/>
      <c r="L127" s="356">
        <f t="shared" si="25"/>
        <v>0</v>
      </c>
      <c r="M127" s="356">
        <f t="shared" si="26"/>
        <v>0</v>
      </c>
      <c r="N127" s="281"/>
      <c r="O127" s="298"/>
      <c r="P127" s="54"/>
      <c r="Q127" s="276"/>
      <c r="R127" s="299"/>
      <c r="S127" s="57"/>
    </row>
    <row r="128" spans="1:19">
      <c r="A128" s="355" t="s">
        <v>94</v>
      </c>
      <c r="B128" s="342"/>
      <c r="C128" s="57"/>
      <c r="D128" s="167"/>
      <c r="E128" s="167"/>
      <c r="F128" s="122"/>
      <c r="G128" s="285"/>
      <c r="H128" s="276"/>
      <c r="I128" s="277"/>
      <c r="J128" s="299"/>
      <c r="K128" s="57"/>
      <c r="L128" s="356">
        <f t="shared" si="25"/>
        <v>0</v>
      </c>
      <c r="M128" s="356">
        <f t="shared" si="26"/>
        <v>0</v>
      </c>
      <c r="N128" s="281"/>
      <c r="O128" s="298"/>
      <c r="P128" s="54"/>
      <c r="Q128" s="276"/>
      <c r="R128" s="299"/>
      <c r="S128" s="57"/>
    </row>
    <row r="129" spans="1:19">
      <c r="A129" s="355" t="s">
        <v>96</v>
      </c>
      <c r="B129" s="342"/>
      <c r="C129" s="57"/>
      <c r="D129" s="167"/>
      <c r="E129" s="167"/>
      <c r="F129" s="122"/>
      <c r="G129" s="285"/>
      <c r="H129" s="276"/>
      <c r="I129" s="277"/>
      <c r="J129" s="299"/>
      <c r="K129" s="57"/>
      <c r="L129" s="356">
        <f t="shared" si="25"/>
        <v>0</v>
      </c>
      <c r="M129" s="356">
        <f t="shared" si="26"/>
        <v>0</v>
      </c>
      <c r="N129" s="281"/>
      <c r="O129" s="298"/>
      <c r="P129" s="54"/>
      <c r="Q129" s="276"/>
      <c r="R129" s="299"/>
      <c r="S129" s="57"/>
    </row>
    <row r="130" spans="1:19">
      <c r="A130" s="355" t="s">
        <v>98</v>
      </c>
      <c r="B130" s="342"/>
      <c r="C130" s="57"/>
      <c r="D130" s="167"/>
      <c r="E130" s="167"/>
      <c r="F130" s="122"/>
      <c r="G130" s="285"/>
      <c r="H130" s="276"/>
      <c r="I130" s="277"/>
      <c r="J130" s="299"/>
      <c r="K130" s="57"/>
      <c r="L130" s="356">
        <f t="shared" si="25"/>
        <v>0</v>
      </c>
      <c r="M130" s="356">
        <f t="shared" si="26"/>
        <v>0</v>
      </c>
      <c r="N130" s="281"/>
      <c r="O130" s="298"/>
      <c r="P130" s="54"/>
      <c r="Q130" s="276"/>
      <c r="R130" s="299"/>
      <c r="S130" s="57"/>
    </row>
    <row r="131" spans="1:19">
      <c r="A131" s="355" t="s">
        <v>87</v>
      </c>
      <c r="B131" s="342"/>
      <c r="C131" s="57"/>
      <c r="D131" s="167"/>
      <c r="E131" s="167"/>
      <c r="F131" s="122"/>
      <c r="G131" s="285"/>
      <c r="H131" s="276"/>
      <c r="I131" s="277"/>
      <c r="J131" s="299"/>
      <c r="K131" s="57"/>
      <c r="L131" s="356">
        <f t="shared" si="25"/>
        <v>0</v>
      </c>
      <c r="M131" s="356">
        <f t="shared" si="26"/>
        <v>0</v>
      </c>
      <c r="N131" s="281"/>
      <c r="O131" s="298"/>
      <c r="P131" s="54"/>
      <c r="Q131" s="276"/>
      <c r="R131" s="299"/>
      <c r="S131" s="57"/>
    </row>
    <row r="132" spans="1:19">
      <c r="A132" s="326"/>
      <c r="B132" s="57"/>
      <c r="C132" s="57"/>
      <c r="D132" s="167"/>
      <c r="E132" s="167"/>
      <c r="F132" s="130"/>
      <c r="G132" s="285"/>
      <c r="H132" s="276"/>
      <c r="I132" s="277"/>
      <c r="J132" s="299"/>
      <c r="K132" s="57"/>
      <c r="L132" s="356">
        <f t="shared" si="25"/>
        <v>0</v>
      </c>
      <c r="M132" s="356">
        <f t="shared" si="26"/>
        <v>0</v>
      </c>
      <c r="N132" s="281"/>
      <c r="O132" s="298"/>
      <c r="P132" s="54"/>
      <c r="Q132" s="276"/>
      <c r="R132" s="299"/>
      <c r="S132" s="57"/>
    </row>
    <row r="133" spans="1:19">
      <c r="A133" s="652" t="s">
        <v>102</v>
      </c>
      <c r="B133" s="652"/>
      <c r="C133" s="57"/>
      <c r="D133" s="167"/>
      <c r="E133" s="167"/>
      <c r="F133" s="122"/>
      <c r="G133" s="285"/>
      <c r="H133" s="276"/>
      <c r="I133" s="277"/>
      <c r="J133" s="299"/>
      <c r="K133" s="57"/>
      <c r="L133" s="356">
        <f t="shared" si="25"/>
        <v>0</v>
      </c>
      <c r="M133" s="356">
        <f t="shared" si="26"/>
        <v>0</v>
      </c>
      <c r="N133" s="281"/>
      <c r="O133" s="298"/>
      <c r="P133" s="54"/>
      <c r="Q133" s="276"/>
      <c r="R133" s="299"/>
      <c r="S133" s="57"/>
    </row>
    <row r="134" spans="1:19">
      <c r="A134" s="653">
        <f>+SUM(N122:N146)</f>
        <v>0</v>
      </c>
      <c r="B134" s="653"/>
      <c r="C134" s="57"/>
      <c r="D134" s="167"/>
      <c r="E134" s="167"/>
      <c r="F134" s="122"/>
      <c r="G134" s="285"/>
      <c r="H134" s="276"/>
      <c r="I134" s="277"/>
      <c r="J134" s="299"/>
      <c r="K134" s="57"/>
      <c r="L134" s="356">
        <f t="shared" si="25"/>
        <v>0</v>
      </c>
      <c r="M134" s="356">
        <f t="shared" si="26"/>
        <v>0</v>
      </c>
      <c r="N134" s="281"/>
      <c r="O134" s="298"/>
      <c r="P134" s="54"/>
      <c r="Q134" s="276"/>
      <c r="R134" s="299"/>
      <c r="S134" s="57"/>
    </row>
    <row r="135" spans="1:19">
      <c r="A135" s="326"/>
      <c r="B135" s="57"/>
      <c r="C135" s="57"/>
      <c r="D135" s="167"/>
      <c r="E135" s="167"/>
      <c r="F135" s="130"/>
      <c r="G135" s="285"/>
      <c r="H135" s="276"/>
      <c r="I135" s="277"/>
      <c r="J135" s="299"/>
      <c r="K135" s="57"/>
      <c r="L135" s="356">
        <f t="shared" si="25"/>
        <v>0</v>
      </c>
      <c r="M135" s="356">
        <f t="shared" si="26"/>
        <v>0</v>
      </c>
      <c r="N135" s="281"/>
      <c r="O135" s="298"/>
      <c r="P135" s="54"/>
      <c r="Q135" s="276"/>
      <c r="R135" s="299"/>
      <c r="S135" s="57"/>
    </row>
    <row r="136" spans="1:19">
      <c r="A136" s="326"/>
      <c r="B136" s="57"/>
      <c r="C136" s="57"/>
      <c r="D136" s="167"/>
      <c r="E136" s="167"/>
      <c r="F136" s="122"/>
      <c r="G136" s="285"/>
      <c r="H136" s="276"/>
      <c r="I136" s="277"/>
      <c r="J136" s="299"/>
      <c r="K136" s="57"/>
      <c r="L136" s="356">
        <f t="shared" si="25"/>
        <v>0</v>
      </c>
      <c r="M136" s="356">
        <f t="shared" si="26"/>
        <v>0</v>
      </c>
      <c r="N136" s="281"/>
      <c r="O136" s="298"/>
      <c r="P136" s="54"/>
      <c r="Q136" s="276"/>
      <c r="R136" s="299"/>
      <c r="S136" s="57"/>
    </row>
    <row r="137" spans="1:19">
      <c r="A137" s="326"/>
      <c r="B137" s="57"/>
      <c r="C137" s="57"/>
      <c r="D137" s="167"/>
      <c r="E137" s="167"/>
      <c r="F137" s="122"/>
      <c r="G137" s="285"/>
      <c r="H137" s="276"/>
      <c r="I137" s="277"/>
      <c r="J137" s="299"/>
      <c r="K137" s="57"/>
      <c r="L137" s="356">
        <f t="shared" si="25"/>
        <v>0</v>
      </c>
      <c r="M137" s="356">
        <f t="shared" si="26"/>
        <v>0</v>
      </c>
      <c r="N137" s="281"/>
      <c r="O137" s="298"/>
      <c r="P137" s="54"/>
      <c r="Q137" s="276"/>
      <c r="R137" s="299"/>
      <c r="S137" s="57"/>
    </row>
    <row r="138" spans="1:19">
      <c r="A138" s="326"/>
      <c r="B138" s="57"/>
      <c r="C138" s="57"/>
      <c r="D138" s="167"/>
      <c r="E138" s="167"/>
      <c r="F138" s="122"/>
      <c r="G138" s="285"/>
      <c r="H138" s="276"/>
      <c r="I138" s="277"/>
      <c r="J138" s="299"/>
      <c r="K138" s="57"/>
      <c r="L138" s="356">
        <f t="shared" si="25"/>
        <v>0</v>
      </c>
      <c r="M138" s="356">
        <f t="shared" si="26"/>
        <v>0</v>
      </c>
      <c r="N138" s="281"/>
      <c r="O138" s="298"/>
      <c r="P138" s="54"/>
      <c r="Q138" s="276"/>
      <c r="R138" s="299"/>
      <c r="S138" s="57"/>
    </row>
    <row r="139" spans="1:19">
      <c r="A139" s="326"/>
      <c r="B139" s="57"/>
      <c r="C139" s="57"/>
      <c r="D139" s="167"/>
      <c r="E139" s="167"/>
      <c r="F139" s="122"/>
      <c r="G139" s="285"/>
      <c r="H139" s="276"/>
      <c r="I139" s="277"/>
      <c r="J139" s="299"/>
      <c r="K139" s="57"/>
      <c r="L139" s="356">
        <f t="shared" si="25"/>
        <v>0</v>
      </c>
      <c r="M139" s="356">
        <f t="shared" si="26"/>
        <v>0</v>
      </c>
      <c r="N139" s="281"/>
      <c r="O139" s="298"/>
      <c r="P139" s="54"/>
      <c r="Q139" s="276"/>
      <c r="R139" s="299"/>
      <c r="S139" s="57"/>
    </row>
    <row r="140" spans="1:19">
      <c r="A140" s="326"/>
      <c r="B140" s="57"/>
      <c r="C140" s="57"/>
      <c r="D140" s="167"/>
      <c r="E140" s="167"/>
      <c r="F140" s="122"/>
      <c r="G140" s="285"/>
      <c r="H140" s="276"/>
      <c r="I140" s="277"/>
      <c r="J140" s="299"/>
      <c r="K140" s="57"/>
      <c r="L140" s="356">
        <f t="shared" si="25"/>
        <v>0</v>
      </c>
      <c r="M140" s="356">
        <f t="shared" si="26"/>
        <v>0</v>
      </c>
      <c r="N140" s="281"/>
      <c r="O140" s="298"/>
      <c r="P140" s="54"/>
      <c r="Q140" s="276"/>
      <c r="R140" s="299"/>
      <c r="S140" s="57"/>
    </row>
    <row r="141" spans="1:19">
      <c r="A141" s="326"/>
      <c r="B141" s="57"/>
      <c r="C141" s="57"/>
      <c r="D141" s="167"/>
      <c r="E141" s="167"/>
      <c r="F141" s="130"/>
      <c r="G141" s="285"/>
      <c r="H141" s="276"/>
      <c r="I141" s="277"/>
      <c r="J141" s="299"/>
      <c r="K141" s="57"/>
      <c r="L141" s="356">
        <f t="shared" si="25"/>
        <v>0</v>
      </c>
      <c r="M141" s="356">
        <f t="shared" si="26"/>
        <v>0</v>
      </c>
      <c r="N141" s="281"/>
      <c r="O141" s="298"/>
      <c r="P141" s="54"/>
      <c r="Q141" s="276"/>
      <c r="R141" s="299"/>
      <c r="S141" s="57"/>
    </row>
    <row r="142" spans="1:19">
      <c r="A142" s="326"/>
      <c r="B142" s="57"/>
      <c r="C142" s="57"/>
      <c r="D142" s="167"/>
      <c r="E142" s="167"/>
      <c r="F142" s="130"/>
      <c r="G142" s="285"/>
      <c r="H142" s="276"/>
      <c r="I142" s="277"/>
      <c r="J142" s="299"/>
      <c r="K142" s="57"/>
      <c r="L142" s="356">
        <f t="shared" si="25"/>
        <v>0</v>
      </c>
      <c r="M142" s="356">
        <f t="shared" si="26"/>
        <v>0</v>
      </c>
      <c r="N142" s="281"/>
      <c r="O142" s="298"/>
      <c r="P142" s="54"/>
      <c r="Q142" s="276"/>
      <c r="R142" s="299"/>
      <c r="S142" s="57"/>
    </row>
    <row r="143" spans="1:19">
      <c r="A143" s="326"/>
      <c r="B143" s="57"/>
      <c r="C143" s="57"/>
      <c r="D143" s="167"/>
      <c r="E143" s="167"/>
      <c r="F143" s="130"/>
      <c r="G143" s="285"/>
      <c r="H143" s="276"/>
      <c r="I143" s="277"/>
      <c r="J143" s="299"/>
      <c r="K143" s="57"/>
      <c r="L143" s="356">
        <f t="shared" si="25"/>
        <v>0</v>
      </c>
      <c r="M143" s="356">
        <f t="shared" si="26"/>
        <v>0</v>
      </c>
      <c r="N143" s="281"/>
      <c r="O143" s="298"/>
      <c r="P143" s="54"/>
      <c r="Q143" s="276"/>
      <c r="R143" s="299"/>
      <c r="S143" s="57"/>
    </row>
    <row r="144" spans="1:19">
      <c r="A144" s="326"/>
      <c r="B144" s="57"/>
      <c r="C144" s="57"/>
      <c r="D144" s="167"/>
      <c r="E144" s="167"/>
      <c r="F144" s="130"/>
      <c r="G144" s="285"/>
      <c r="H144" s="276"/>
      <c r="I144" s="277"/>
      <c r="J144" s="299"/>
      <c r="K144" s="57"/>
      <c r="L144" s="356">
        <f t="shared" si="25"/>
        <v>0</v>
      </c>
      <c r="M144" s="356">
        <f t="shared" si="26"/>
        <v>0</v>
      </c>
      <c r="N144" s="281"/>
      <c r="O144" s="298"/>
      <c r="P144" s="54"/>
      <c r="Q144" s="276"/>
      <c r="R144" s="299"/>
      <c r="S144" s="57"/>
    </row>
    <row r="145" spans="1:19">
      <c r="A145" s="326"/>
      <c r="B145" s="57"/>
      <c r="C145" s="57"/>
      <c r="D145" s="167"/>
      <c r="E145" s="167"/>
      <c r="F145" s="130"/>
      <c r="G145" s="285"/>
      <c r="H145" s="276"/>
      <c r="I145" s="277"/>
      <c r="J145" s="299"/>
      <c r="K145" s="57"/>
      <c r="L145" s="356">
        <f t="shared" si="25"/>
        <v>0</v>
      </c>
      <c r="M145" s="356">
        <f t="shared" si="26"/>
        <v>0</v>
      </c>
      <c r="N145" s="281"/>
      <c r="O145" s="298"/>
      <c r="P145" s="54"/>
      <c r="Q145" s="276"/>
      <c r="R145" s="299"/>
      <c r="S145" s="57"/>
    </row>
    <row r="146" spans="1:19">
      <c r="A146" s="326"/>
      <c r="B146" s="57"/>
      <c r="C146" s="57"/>
      <c r="D146" s="167"/>
      <c r="E146" s="167"/>
      <c r="F146" s="122"/>
      <c r="G146" s="285"/>
      <c r="H146" s="276"/>
      <c r="I146" s="277"/>
      <c r="J146" s="299"/>
      <c r="K146" s="57"/>
      <c r="L146" s="356">
        <f t="shared" si="25"/>
        <v>0</v>
      </c>
      <c r="M146" s="356">
        <f t="shared" si="26"/>
        <v>0</v>
      </c>
      <c r="N146" s="281"/>
      <c r="O146" s="298"/>
      <c r="P146" s="54"/>
      <c r="Q146" s="276"/>
      <c r="R146" s="299"/>
      <c r="S146" s="57"/>
    </row>
    <row r="147" spans="1:19" ht="15">
      <c r="A147" s="326"/>
      <c r="B147" s="57"/>
      <c r="C147" s="57"/>
      <c r="D147" s="663"/>
      <c r="E147" s="663"/>
      <c r="F147" s="663"/>
      <c r="G147" s="663"/>
      <c r="H147" s="663"/>
      <c r="I147" s="663"/>
      <c r="J147" s="663"/>
      <c r="L147" s="37"/>
      <c r="M147" s="37"/>
      <c r="N147" s="327"/>
      <c r="O147" s="328"/>
      <c r="P147" s="54"/>
      <c r="Q147" s="276"/>
      <c r="R147" s="299"/>
      <c r="S147" s="57"/>
    </row>
    <row r="148" spans="1:19" ht="25.5">
      <c r="A148" s="326"/>
      <c r="B148" s="57"/>
      <c r="C148" s="57"/>
      <c r="D148" s="157" t="s">
        <v>139</v>
      </c>
      <c r="E148" s="157" t="s">
        <v>80</v>
      </c>
      <c r="F148" s="372" t="s">
        <v>148</v>
      </c>
      <c r="G148" s="285" t="s">
        <v>82</v>
      </c>
      <c r="H148" s="349"/>
      <c r="I148" s="350"/>
      <c r="J148" s="354"/>
      <c r="K148" s="351"/>
      <c r="L148" s="373" t="s">
        <v>86</v>
      </c>
      <c r="M148" s="371" t="s">
        <v>87</v>
      </c>
      <c r="N148" s="301"/>
      <c r="O148" s="303"/>
      <c r="P148" s="54"/>
      <c r="Q148" s="276"/>
      <c r="R148" s="299"/>
      <c r="S148" s="57"/>
    </row>
    <row r="149" spans="1:19">
      <c r="A149" s="326"/>
      <c r="B149" s="57"/>
      <c r="C149" s="57"/>
      <c r="D149" s="167"/>
      <c r="E149" s="167" t="s">
        <v>150</v>
      </c>
      <c r="F149" s="118"/>
      <c r="G149" s="285"/>
      <c r="H149" s="375"/>
      <c r="I149" s="298"/>
      <c r="J149" s="299"/>
      <c r="K149" s="57"/>
      <c r="L149" s="356">
        <f t="shared" ref="L149:L157" si="27">+$B$157</f>
        <v>0</v>
      </c>
      <c r="M149" s="356">
        <f t="shared" ref="M149:M157" si="28">+$B$158</f>
        <v>0</v>
      </c>
      <c r="N149" s="281"/>
      <c r="O149" s="298"/>
      <c r="P149" s="54"/>
      <c r="Q149" s="276"/>
      <c r="R149" s="299"/>
      <c r="S149" s="57"/>
    </row>
    <row r="150" spans="1:19">
      <c r="A150" s="326"/>
      <c r="B150" s="57"/>
      <c r="C150" s="57"/>
      <c r="D150" s="167"/>
      <c r="E150" s="167" t="s">
        <v>150</v>
      </c>
      <c r="F150" s="118"/>
      <c r="G150" s="285"/>
      <c r="H150" s="375"/>
      <c r="I150" s="298"/>
      <c r="J150" s="299"/>
      <c r="K150" s="57"/>
      <c r="L150" s="356">
        <f t="shared" si="27"/>
        <v>0</v>
      </c>
      <c r="M150" s="356">
        <f t="shared" si="28"/>
        <v>0</v>
      </c>
      <c r="N150" s="281"/>
      <c r="O150" s="298"/>
      <c r="P150" s="54"/>
      <c r="Q150" s="276"/>
      <c r="R150" s="299"/>
      <c r="S150" s="57"/>
    </row>
    <row r="151" spans="1:19">
      <c r="A151" s="326"/>
      <c r="B151" s="57"/>
      <c r="C151" s="57"/>
      <c r="D151" s="167"/>
      <c r="E151" s="167" t="s">
        <v>150</v>
      </c>
      <c r="F151" s="132"/>
      <c r="G151" s="285"/>
      <c r="H151" s="375"/>
      <c r="I151" s="298"/>
      <c r="J151" s="299"/>
      <c r="K151" s="57"/>
      <c r="L151" s="356">
        <f t="shared" si="27"/>
        <v>0</v>
      </c>
      <c r="M151" s="356">
        <f t="shared" si="28"/>
        <v>0</v>
      </c>
      <c r="N151" s="281"/>
      <c r="O151" s="298"/>
      <c r="P151" s="57"/>
      <c r="Q151" s="37"/>
      <c r="R151" s="329"/>
      <c r="S151" s="57"/>
    </row>
    <row r="152" spans="1:19" ht="12.75" customHeight="1">
      <c r="A152" s="326"/>
      <c r="B152" s="57"/>
      <c r="C152" s="57"/>
      <c r="D152" s="167"/>
      <c r="E152" s="167" t="s">
        <v>150</v>
      </c>
      <c r="F152" s="132"/>
      <c r="G152" s="285"/>
      <c r="H152" s="375"/>
      <c r="I152" s="298"/>
      <c r="J152" s="299"/>
      <c r="K152" s="57"/>
      <c r="L152" s="356">
        <f t="shared" si="27"/>
        <v>0</v>
      </c>
      <c r="M152" s="356">
        <f t="shared" si="28"/>
        <v>0</v>
      </c>
      <c r="N152" s="281"/>
      <c r="O152" s="298"/>
      <c r="P152" s="57"/>
      <c r="Q152" s="37"/>
      <c r="R152" s="329"/>
      <c r="S152" s="57"/>
    </row>
    <row r="153" spans="1:19" ht="12.75" customHeight="1">
      <c r="A153" s="660" t="s">
        <v>147</v>
      </c>
      <c r="B153" s="660"/>
      <c r="C153" s="57"/>
      <c r="D153" s="167"/>
      <c r="E153" s="167" t="s">
        <v>150</v>
      </c>
      <c r="F153" s="118"/>
      <c r="G153" s="285"/>
      <c r="H153" s="375"/>
      <c r="I153" s="298"/>
      <c r="J153" s="299"/>
      <c r="K153" s="57"/>
      <c r="L153" s="356">
        <f t="shared" si="27"/>
        <v>0</v>
      </c>
      <c r="M153" s="356">
        <f t="shared" si="28"/>
        <v>0</v>
      </c>
      <c r="N153" s="281"/>
      <c r="O153" s="298"/>
      <c r="P153" s="376"/>
      <c r="Q153" s="280"/>
      <c r="R153" s="278"/>
      <c r="S153" s="57"/>
    </row>
    <row r="154" spans="1:19" ht="21" customHeight="1">
      <c r="A154" s="355" t="s">
        <v>92</v>
      </c>
      <c r="B154" s="342"/>
      <c r="C154" s="57"/>
      <c r="D154" s="167"/>
      <c r="E154" s="167" t="s">
        <v>150</v>
      </c>
      <c r="F154" s="118"/>
      <c r="G154" s="285"/>
      <c r="H154" s="375"/>
      <c r="I154" s="298"/>
      <c r="J154" s="299"/>
      <c r="K154" s="57"/>
      <c r="L154" s="356">
        <f t="shared" si="27"/>
        <v>0</v>
      </c>
      <c r="M154" s="356">
        <f t="shared" si="28"/>
        <v>0</v>
      </c>
      <c r="N154" s="281"/>
      <c r="O154" s="298"/>
      <c r="P154" s="57"/>
      <c r="Q154" s="37"/>
      <c r="R154" s="329"/>
      <c r="S154" s="57"/>
    </row>
    <row r="155" spans="1:19">
      <c r="A155" s="355" t="s">
        <v>94</v>
      </c>
      <c r="B155" s="342"/>
      <c r="C155" s="57"/>
      <c r="D155" s="167"/>
      <c r="E155" s="167" t="s">
        <v>150</v>
      </c>
      <c r="F155" s="118"/>
      <c r="G155" s="285"/>
      <c r="H155" s="375"/>
      <c r="I155" s="298"/>
      <c r="J155" s="299"/>
      <c r="K155" s="57"/>
      <c r="L155" s="356">
        <f t="shared" si="27"/>
        <v>0</v>
      </c>
      <c r="M155" s="356">
        <f t="shared" si="28"/>
        <v>0</v>
      </c>
      <c r="N155" s="281"/>
      <c r="O155" s="298"/>
      <c r="P155" s="57"/>
      <c r="Q155" s="37"/>
      <c r="R155" s="329"/>
      <c r="S155" s="57"/>
    </row>
    <row r="156" spans="1:19">
      <c r="A156" s="374" t="s">
        <v>96</v>
      </c>
      <c r="B156" s="342"/>
      <c r="C156" s="57"/>
      <c r="D156" s="167"/>
      <c r="E156" s="167" t="s">
        <v>150</v>
      </c>
      <c r="F156" s="118"/>
      <c r="G156" s="285"/>
      <c r="H156" s="375"/>
      <c r="I156" s="298"/>
      <c r="J156" s="299"/>
      <c r="K156" s="57"/>
      <c r="L156" s="356">
        <f t="shared" si="27"/>
        <v>0</v>
      </c>
      <c r="M156" s="356">
        <f t="shared" si="28"/>
        <v>0</v>
      </c>
      <c r="N156" s="281"/>
      <c r="O156" s="298"/>
      <c r="P156" s="57"/>
      <c r="Q156" s="37"/>
      <c r="R156" s="329"/>
      <c r="S156" s="57"/>
    </row>
    <row r="157" spans="1:19">
      <c r="A157" s="355" t="s">
        <v>98</v>
      </c>
      <c r="B157" s="342"/>
      <c r="C157" s="57"/>
      <c r="D157" s="167"/>
      <c r="E157" s="167"/>
      <c r="F157" s="118"/>
      <c r="G157" s="285"/>
      <c r="H157" s="375"/>
      <c r="I157" s="298"/>
      <c r="J157" s="299"/>
      <c r="K157" s="57"/>
      <c r="L157" s="356">
        <f t="shared" si="27"/>
        <v>0</v>
      </c>
      <c r="M157" s="356">
        <f t="shared" si="28"/>
        <v>0</v>
      </c>
      <c r="N157" s="281"/>
      <c r="O157" s="298"/>
      <c r="P157" s="57"/>
      <c r="Q157" s="37"/>
      <c r="R157" s="329"/>
      <c r="S157" s="57"/>
    </row>
    <row r="158" spans="1:19">
      <c r="A158" s="380" t="s">
        <v>87</v>
      </c>
      <c r="B158" s="342"/>
      <c r="C158" s="57"/>
      <c r="F158" s="57"/>
      <c r="G158" s="57"/>
      <c r="H158" s="57"/>
      <c r="I158" s="57"/>
      <c r="J158" s="57"/>
      <c r="K158" s="57"/>
      <c r="L158" s="37"/>
      <c r="M158" s="37"/>
      <c r="N158" s="327"/>
      <c r="O158" s="328"/>
      <c r="P158" s="57"/>
      <c r="Q158" s="37"/>
      <c r="R158" s="329"/>
      <c r="S158" s="57"/>
    </row>
    <row r="159" spans="1:19">
      <c r="A159" s="326"/>
      <c r="B159" s="57"/>
      <c r="C159" s="57"/>
      <c r="F159" s="57"/>
      <c r="G159" s="57"/>
      <c r="H159" s="57"/>
      <c r="I159" s="57"/>
      <c r="J159" s="57"/>
      <c r="K159" s="57"/>
      <c r="L159" s="37"/>
      <c r="M159" s="37"/>
      <c r="N159" s="281">
        <f>SUM(N17:N158)</f>
        <v>0</v>
      </c>
      <c r="O159" s="298">
        <f>SUM(O17:O158)</f>
        <v>0</v>
      </c>
      <c r="P159" s="57"/>
      <c r="Q159" s="37"/>
      <c r="R159" s="329"/>
      <c r="S159" s="57"/>
    </row>
    <row r="160" spans="1:19">
      <c r="A160" s="652" t="s">
        <v>102</v>
      </c>
      <c r="B160" s="652"/>
      <c r="C160" s="57"/>
      <c r="P160" s="57"/>
      <c r="Q160" s="37"/>
      <c r="R160" s="329"/>
      <c r="S160" s="57"/>
    </row>
    <row r="161" spans="1:19">
      <c r="A161" s="653">
        <f>SUM(N149:N157)</f>
        <v>0</v>
      </c>
      <c r="B161" s="653"/>
      <c r="C161" s="57"/>
      <c r="I161" s="661" t="s">
        <v>1275</v>
      </c>
      <c r="J161" s="662"/>
      <c r="K161" s="662"/>
      <c r="L161" s="662"/>
      <c r="M161" s="662"/>
      <c r="N161" s="379">
        <f>N159*3%</f>
        <v>0</v>
      </c>
      <c r="P161" s="57"/>
      <c r="Q161" s="37"/>
      <c r="R161" s="329"/>
      <c r="S161" s="57"/>
    </row>
    <row r="162" spans="1:19">
      <c r="A162" s="326"/>
      <c r="B162" s="57"/>
      <c r="C162" s="57"/>
      <c r="P162" s="57"/>
      <c r="Q162" s="37"/>
      <c r="R162" s="329"/>
      <c r="S162" s="57"/>
    </row>
    <row r="163" spans="1:19">
      <c r="P163" s="381"/>
      <c r="Q163" s="276">
        <f>SUM(Q17:Q162)</f>
        <v>0</v>
      </c>
      <c r="R163" s="299">
        <f>SUM(R17:R162)</f>
        <v>0</v>
      </c>
      <c r="S163" s="57"/>
    </row>
  </sheetData>
  <sheetProtection password="CC38" sheet="1" objects="1" scenarios="1" pivotTables="0"/>
  <mergeCells count="25">
    <mergeCell ref="A160:B160"/>
    <mergeCell ref="A161:B161"/>
    <mergeCell ref="A64:B64"/>
    <mergeCell ref="I161:M161"/>
    <mergeCell ref="D110:J110"/>
    <mergeCell ref="A116:B116"/>
    <mergeCell ref="A120:B120"/>
    <mergeCell ref="D120:J120"/>
    <mergeCell ref="A121:B121"/>
    <mergeCell ref="A126:B126"/>
    <mergeCell ref="A134:B134"/>
    <mergeCell ref="D147:J147"/>
    <mergeCell ref="A133:B133"/>
    <mergeCell ref="A71:B71"/>
    <mergeCell ref="A72:B72"/>
    <mergeCell ref="A153:B153"/>
    <mergeCell ref="A23:B23"/>
    <mergeCell ref="A24:B24"/>
    <mergeCell ref="D62:J62"/>
    <mergeCell ref="A1:B1"/>
    <mergeCell ref="C3:K3"/>
    <mergeCell ref="B5:O5"/>
    <mergeCell ref="E6:J9"/>
    <mergeCell ref="D15:J15"/>
    <mergeCell ref="A16:B16"/>
  </mergeCells>
  <printOptions horizontalCentered="1" verticalCentered="1"/>
  <pageMargins left="0" right="0" top="0" bottom="0" header="0.51180555555555551" footer="0.51180555555555551"/>
  <pageSetup paperSize="9" scale="33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1"/>
  <dimension ref="A2:AC112"/>
  <sheetViews>
    <sheetView showGridLines="0" topLeftCell="D1" zoomScale="90" zoomScaleNormal="90" workbookViewId="0">
      <selection activeCell="I60" sqref="I60"/>
    </sheetView>
  </sheetViews>
  <sheetFormatPr baseColWidth="10" defaultColWidth="10" defaultRowHeight="12.75"/>
  <cols>
    <col min="1" max="1" width="10.5703125" style="83" customWidth="1"/>
    <col min="2" max="2" width="7.7109375" style="83" customWidth="1"/>
    <col min="3" max="3" width="25.28515625" style="92" customWidth="1"/>
    <col min="4" max="4" width="8.7109375" style="83" customWidth="1"/>
    <col min="5" max="5" width="6.42578125" style="83" customWidth="1"/>
    <col min="6" max="7" width="10" style="83"/>
    <col min="8" max="8" width="10.7109375" style="92" customWidth="1"/>
    <col min="9" max="9" width="50.7109375" style="83" customWidth="1"/>
    <col min="10" max="12" width="13.42578125" style="92" customWidth="1"/>
    <col min="13" max="13" width="10.42578125" style="92" customWidth="1"/>
    <col min="14" max="15" width="6" style="83" customWidth="1"/>
    <col min="16" max="16" width="2" style="83" customWidth="1"/>
    <col min="17" max="17" width="8.28515625" style="92" customWidth="1"/>
    <col min="18" max="18" width="8" style="92" customWidth="1"/>
    <col min="19" max="19" width="7.140625" style="92" customWidth="1"/>
    <col min="20" max="20" width="6.85546875" style="92" customWidth="1"/>
    <col min="21" max="21" width="7" style="92" customWidth="1"/>
    <col min="22" max="22" width="6.5703125" style="136" customWidth="1"/>
    <col min="23" max="23" width="50.140625" style="136" customWidth="1"/>
    <col min="24" max="24" width="4.7109375" style="83" customWidth="1"/>
    <col min="25" max="25" width="9.140625" style="92" customWidth="1"/>
    <col min="26" max="26" width="10.7109375" style="92" customWidth="1"/>
    <col min="27" max="27" width="4.42578125" style="83" customWidth="1"/>
    <col min="28" max="28" width="12.140625" style="92" customWidth="1"/>
    <col min="29" max="29" width="10" style="92"/>
    <col min="30" max="16384" width="10" style="83"/>
  </cols>
  <sheetData>
    <row r="2" spans="1:29" s="140" customFormat="1" ht="29.25" customHeight="1">
      <c r="A2" s="269" t="s">
        <v>68</v>
      </c>
      <c r="B2" s="270">
        <f>+Z55+Z108-AC55-D7*E7-D8*E9</f>
        <v>0</v>
      </c>
      <c r="C2" s="665" t="s">
        <v>151</v>
      </c>
      <c r="D2" s="665"/>
      <c r="E2" s="665"/>
      <c r="F2" s="665"/>
      <c r="G2" s="665"/>
      <c r="H2" s="665"/>
      <c r="I2" s="665"/>
      <c r="J2" s="271"/>
      <c r="K2" s="271"/>
      <c r="L2" s="271"/>
      <c r="M2" s="271"/>
      <c r="Q2" s="141"/>
      <c r="R2" s="141"/>
      <c r="S2" s="141"/>
      <c r="T2" s="141"/>
      <c r="U2" s="141"/>
      <c r="V2" s="142"/>
      <c r="W2" s="142"/>
      <c r="Y2" s="141"/>
      <c r="Z2" s="141"/>
      <c r="AB2" s="141"/>
      <c r="AC2" s="141"/>
    </row>
    <row r="3" spans="1:29" s="140" customFormat="1" ht="12.75" customHeight="1">
      <c r="A3" s="83"/>
      <c r="B3" s="272"/>
      <c r="C3" s="273"/>
      <c r="D3" s="271"/>
      <c r="E3" s="271"/>
      <c r="F3" s="271"/>
      <c r="G3" s="271"/>
      <c r="H3" s="273"/>
      <c r="I3" s="271"/>
      <c r="J3" s="271"/>
      <c r="K3" s="271"/>
      <c r="L3" s="271"/>
      <c r="M3" s="271"/>
      <c r="Q3" s="141"/>
      <c r="R3" s="141"/>
      <c r="S3" s="141"/>
      <c r="T3" s="141"/>
      <c r="U3" s="141"/>
      <c r="V3" s="142"/>
      <c r="W3" s="142"/>
      <c r="Y3" s="141"/>
      <c r="Z3" s="141"/>
      <c r="AB3" s="141"/>
      <c r="AC3" s="141"/>
    </row>
    <row r="4" spans="1:29" ht="21" customHeight="1">
      <c r="A4" s="274" t="s">
        <v>70</v>
      </c>
      <c r="B4" s="274"/>
      <c r="C4" s="145"/>
      <c r="D4" s="146"/>
      <c r="E4" s="148"/>
      <c r="F4" s="148"/>
      <c r="K4" s="275"/>
    </row>
    <row r="5" spans="1:29" ht="13.5" customHeight="1"/>
    <row r="6" spans="1:29" ht="14.25">
      <c r="F6" s="157" t="s">
        <v>139</v>
      </c>
      <c r="G6" s="157" t="s">
        <v>80</v>
      </c>
      <c r="H6" s="118" t="s">
        <v>81</v>
      </c>
      <c r="I6" s="319" t="s">
        <v>82</v>
      </c>
      <c r="J6" s="276" t="s">
        <v>152</v>
      </c>
      <c r="K6" s="277" t="s">
        <v>153</v>
      </c>
      <c r="L6" s="278"/>
      <c r="M6" s="279"/>
      <c r="N6" s="152" t="s">
        <v>154</v>
      </c>
      <c r="O6" s="152" t="s">
        <v>87</v>
      </c>
      <c r="Q6" s="118" t="s">
        <v>92</v>
      </c>
      <c r="R6" s="118" t="s">
        <v>94</v>
      </c>
      <c r="S6" s="118" t="s">
        <v>96</v>
      </c>
      <c r="T6" s="118" t="s">
        <v>155</v>
      </c>
      <c r="U6" s="118" t="s">
        <v>87</v>
      </c>
      <c r="V6" s="317" t="s">
        <v>156</v>
      </c>
      <c r="W6" s="320" t="s">
        <v>82</v>
      </c>
      <c r="Y6" s="118" t="s">
        <v>88</v>
      </c>
      <c r="Z6" s="118" t="s">
        <v>89</v>
      </c>
      <c r="AB6" s="118" t="s">
        <v>157</v>
      </c>
      <c r="AC6" s="118" t="s">
        <v>158</v>
      </c>
    </row>
    <row r="7" spans="1:29">
      <c r="B7" s="153"/>
      <c r="C7" s="281" t="s">
        <v>73</v>
      </c>
      <c r="D7" s="282"/>
      <c r="E7" s="154"/>
      <c r="F7" s="122">
        <f>+'MARGE fromage'!D17</f>
        <v>0</v>
      </c>
      <c r="G7" s="157">
        <f>+'MARGE fromage'!E17</f>
        <v>0</v>
      </c>
      <c r="H7" s="118">
        <v>5.5</v>
      </c>
      <c r="I7" s="283" t="s">
        <v>93</v>
      </c>
      <c r="J7" s="276">
        <v>16.5</v>
      </c>
      <c r="K7" s="277">
        <f t="shared" ref="K7:K27" si="0">+T7</f>
        <v>16.5</v>
      </c>
      <c r="L7" s="278"/>
      <c r="N7" s="152">
        <f>+'MARGE fromage'!L17</f>
        <v>0</v>
      </c>
      <c r="O7" s="152">
        <f>+'MARGE fromage'!M17</f>
        <v>0</v>
      </c>
      <c r="Q7" s="118">
        <f t="shared" ref="Q7:Q27" si="1">J7-J7*$D$19%</f>
        <v>16.5</v>
      </c>
      <c r="R7" s="118">
        <f t="shared" ref="R7:R27" si="2">Q7-Q7*$D$20%</f>
        <v>16.5</v>
      </c>
      <c r="S7" s="118">
        <f t="shared" ref="S7:S27" si="3">R7-R7*$D$21%</f>
        <v>16.5</v>
      </c>
      <c r="T7" s="118">
        <f t="shared" ref="T7:U27" si="4">S7-S7*N7%</f>
        <v>16.5</v>
      </c>
      <c r="U7" s="118">
        <f t="shared" si="4"/>
        <v>16.5</v>
      </c>
      <c r="V7" s="284">
        <v>13</v>
      </c>
      <c r="W7" s="318" t="s">
        <v>93</v>
      </c>
      <c r="X7" s="157"/>
      <c r="Y7" s="118">
        <f t="shared" ref="Y7:Y27" si="5">F7*H7*U7</f>
        <v>0</v>
      </c>
      <c r="Z7" s="118">
        <f t="shared" ref="Z7:Z27" si="6">F7*H7*(U7-V7)</f>
        <v>0</v>
      </c>
      <c r="AB7" s="118">
        <f t="shared" ref="AB7:AB27" si="7">+G7*H7</f>
        <v>0</v>
      </c>
      <c r="AC7" s="118">
        <f t="shared" ref="AC7:AC27" si="8">+AB7*V7</f>
        <v>0</v>
      </c>
    </row>
    <row r="8" spans="1:29">
      <c r="B8" s="153"/>
      <c r="C8" s="281" t="s">
        <v>159</v>
      </c>
      <c r="D8" s="282"/>
      <c r="E8" s="154"/>
      <c r="F8" s="122">
        <f>+'MARGE fromage'!D18</f>
        <v>0</v>
      </c>
      <c r="G8" s="157">
        <f>+'MARGE fromage'!E18</f>
        <v>0</v>
      </c>
      <c r="H8" s="118">
        <v>4</v>
      </c>
      <c r="I8" s="283" t="s">
        <v>160</v>
      </c>
      <c r="J8" s="276">
        <v>12.85</v>
      </c>
      <c r="K8" s="277">
        <f t="shared" si="0"/>
        <v>12.85</v>
      </c>
      <c r="L8" s="278"/>
      <c r="N8" s="152">
        <f>+'MARGE fromage'!L18</f>
        <v>0</v>
      </c>
      <c r="O8" s="152">
        <f>+'MARGE fromage'!M18</f>
        <v>0</v>
      </c>
      <c r="Q8" s="118">
        <f t="shared" si="1"/>
        <v>12.85</v>
      </c>
      <c r="R8" s="118">
        <f t="shared" si="2"/>
        <v>12.85</v>
      </c>
      <c r="S8" s="118">
        <f t="shared" si="3"/>
        <v>12.85</v>
      </c>
      <c r="T8" s="118">
        <f t="shared" si="4"/>
        <v>12.85</v>
      </c>
      <c r="U8" s="118">
        <f t="shared" si="4"/>
        <v>12.85</v>
      </c>
      <c r="V8" s="284">
        <v>10.199999999999999</v>
      </c>
      <c r="W8" s="283" t="s">
        <v>95</v>
      </c>
      <c r="X8" s="118"/>
      <c r="Y8" s="118">
        <f t="shared" si="5"/>
        <v>0</v>
      </c>
      <c r="Z8" s="118">
        <f t="shared" si="6"/>
        <v>0</v>
      </c>
      <c r="AB8" s="118">
        <f t="shared" si="7"/>
        <v>0</v>
      </c>
      <c r="AC8" s="118">
        <f t="shared" si="8"/>
        <v>0</v>
      </c>
    </row>
    <row r="9" spans="1:29">
      <c r="B9" s="153"/>
      <c r="C9" s="83"/>
      <c r="E9" s="154"/>
      <c r="F9" s="122">
        <f>+'MARGE fromage'!D19</f>
        <v>0</v>
      </c>
      <c r="G9" s="157">
        <f>+'MARGE fromage'!E19</f>
        <v>0</v>
      </c>
      <c r="H9" s="462">
        <v>4</v>
      </c>
      <c r="I9" s="464" t="s">
        <v>1634</v>
      </c>
      <c r="J9" s="463">
        <v>8.75</v>
      </c>
      <c r="K9" s="277">
        <f t="shared" si="0"/>
        <v>8.75</v>
      </c>
      <c r="L9" s="278"/>
      <c r="N9" s="152">
        <f>+'MARGE fromage'!L19</f>
        <v>0</v>
      </c>
      <c r="O9" s="152">
        <f>+'MARGE fromage'!M19</f>
        <v>0</v>
      </c>
      <c r="Q9" s="462">
        <f t="shared" si="1"/>
        <v>8.75</v>
      </c>
      <c r="R9" s="462">
        <f t="shared" si="2"/>
        <v>8.75</v>
      </c>
      <c r="S9" s="462">
        <f t="shared" si="3"/>
        <v>8.75</v>
      </c>
      <c r="T9" s="462">
        <f t="shared" si="4"/>
        <v>8.75</v>
      </c>
      <c r="U9" s="462">
        <f t="shared" si="4"/>
        <v>8.75</v>
      </c>
      <c r="V9" s="284">
        <v>8.75</v>
      </c>
      <c r="W9" s="464" t="s">
        <v>1635</v>
      </c>
      <c r="X9" s="462"/>
      <c r="Y9" s="462">
        <f t="shared" ref="Y9" si="9">F9*H9*U9</f>
        <v>0</v>
      </c>
      <c r="Z9" s="462">
        <f t="shared" ref="Z9" si="10">F9*H9*(U9-V9)</f>
        <v>0</v>
      </c>
      <c r="AB9" s="462">
        <f t="shared" ref="AB9" si="11">+G9*H9</f>
        <v>0</v>
      </c>
      <c r="AC9" s="462">
        <f t="shared" ref="AC9" si="12">+AB9*V9</f>
        <v>0</v>
      </c>
    </row>
    <row r="10" spans="1:29">
      <c r="B10" s="153"/>
      <c r="C10" s="83"/>
      <c r="E10" s="154"/>
      <c r="F10" s="122">
        <f>+'MARGE fromage'!D20</f>
        <v>0</v>
      </c>
      <c r="G10" s="157">
        <f>+'MARGE fromage'!E20</f>
        <v>0</v>
      </c>
      <c r="H10" s="484">
        <v>4.5</v>
      </c>
      <c r="I10" s="464" t="s">
        <v>1967</v>
      </c>
      <c r="J10" s="516">
        <v>12.85</v>
      </c>
      <c r="K10" s="277">
        <f>+T10</f>
        <v>12.85</v>
      </c>
      <c r="L10" s="278"/>
      <c r="N10" s="152">
        <f>+'MARGE fromage'!L20</f>
        <v>0</v>
      </c>
      <c r="O10" s="152">
        <f>+'MARGE fromage'!M20</f>
        <v>0</v>
      </c>
      <c r="Q10" s="515">
        <f t="shared" ref="Q10" si="13">J10-J10*$D$19%</f>
        <v>12.85</v>
      </c>
      <c r="R10" s="515">
        <f t="shared" ref="R10" si="14">Q10-Q10*$D$20%</f>
        <v>12.85</v>
      </c>
      <c r="S10" s="515">
        <f t="shared" ref="S10" si="15">R10-R10*$D$21%</f>
        <v>12.85</v>
      </c>
      <c r="T10" s="515">
        <f t="shared" ref="T10" si="16">S10-S10*N10%</f>
        <v>12.85</v>
      </c>
      <c r="U10" s="515">
        <f t="shared" ref="U10" si="17">T10-T10*O10%</f>
        <v>12.85</v>
      </c>
      <c r="V10" s="284">
        <v>8.75</v>
      </c>
      <c r="W10" s="464" t="s">
        <v>1967</v>
      </c>
      <c r="X10" s="484"/>
      <c r="Y10" s="515">
        <f t="shared" ref="Y10" si="18">F10*H10*U10</f>
        <v>0</v>
      </c>
      <c r="Z10" s="515">
        <f t="shared" ref="Z10" si="19">F10*H10*(U10-V10)</f>
        <v>0</v>
      </c>
      <c r="AB10" s="515">
        <f>+G10*H10</f>
        <v>0</v>
      </c>
      <c r="AC10" s="515">
        <f t="shared" ref="AC10" si="20">+AB10*V10</f>
        <v>0</v>
      </c>
    </row>
    <row r="11" spans="1:29">
      <c r="B11" s="153"/>
      <c r="E11" s="154"/>
      <c r="F11" s="122">
        <f>+'MARGE fromage'!D21</f>
        <v>0</v>
      </c>
      <c r="G11" s="157">
        <f>+'MARGE fromage'!E21</f>
        <v>0</v>
      </c>
      <c r="H11" s="118">
        <v>3</v>
      </c>
      <c r="I11" s="283" t="s">
        <v>97</v>
      </c>
      <c r="J11" s="276">
        <v>15.2</v>
      </c>
      <c r="K11" s="277">
        <f t="shared" si="0"/>
        <v>15.2</v>
      </c>
      <c r="L11" s="278"/>
      <c r="N11" s="152">
        <f>+'MARGE fromage'!L21</f>
        <v>0</v>
      </c>
      <c r="O11" s="152">
        <f>+'MARGE fromage'!M21</f>
        <v>0</v>
      </c>
      <c r="Q11" s="118">
        <f t="shared" si="1"/>
        <v>15.2</v>
      </c>
      <c r="R11" s="118">
        <f t="shared" si="2"/>
        <v>15.2</v>
      </c>
      <c r="S11" s="118">
        <f t="shared" si="3"/>
        <v>15.2</v>
      </c>
      <c r="T11" s="118">
        <f t="shared" si="4"/>
        <v>15.2</v>
      </c>
      <c r="U11" s="118">
        <f t="shared" si="4"/>
        <v>15.2</v>
      </c>
      <c r="V11" s="284">
        <v>11.09</v>
      </c>
      <c r="W11" s="283" t="s">
        <v>161</v>
      </c>
      <c r="X11" s="118"/>
      <c r="Y11" s="118">
        <f t="shared" si="5"/>
        <v>0</v>
      </c>
      <c r="Z11" s="118">
        <f t="shared" si="6"/>
        <v>0</v>
      </c>
      <c r="AB11" s="118">
        <f t="shared" si="7"/>
        <v>0</v>
      </c>
      <c r="AC11" s="118">
        <f t="shared" si="8"/>
        <v>0</v>
      </c>
    </row>
    <row r="12" spans="1:29">
      <c r="B12" s="153"/>
      <c r="E12" s="154"/>
      <c r="F12" s="122">
        <f>+'MARGE fromage'!D22</f>
        <v>0</v>
      </c>
      <c r="G12" s="157">
        <f>+'MARGE fromage'!E22</f>
        <v>0</v>
      </c>
      <c r="H12" s="118">
        <v>5.5</v>
      </c>
      <c r="I12" s="283" t="s">
        <v>100</v>
      </c>
      <c r="J12" s="276">
        <v>15.55</v>
      </c>
      <c r="K12" s="277">
        <f t="shared" si="0"/>
        <v>15.55</v>
      </c>
      <c r="L12" s="278"/>
      <c r="N12" s="152">
        <f>+'MARGE fromage'!L22</f>
        <v>0</v>
      </c>
      <c r="O12" s="152">
        <f>+'MARGE fromage'!M22</f>
        <v>0</v>
      </c>
      <c r="Q12" s="118">
        <f t="shared" si="1"/>
        <v>15.55</v>
      </c>
      <c r="R12" s="118">
        <f t="shared" si="2"/>
        <v>15.55</v>
      </c>
      <c r="S12" s="118">
        <f t="shared" si="3"/>
        <v>15.55</v>
      </c>
      <c r="T12" s="118">
        <f t="shared" si="4"/>
        <v>15.55</v>
      </c>
      <c r="U12" s="118">
        <f t="shared" si="4"/>
        <v>15.55</v>
      </c>
      <c r="V12" s="284">
        <v>11.94</v>
      </c>
      <c r="W12" s="283" t="s">
        <v>100</v>
      </c>
      <c r="X12" s="118"/>
      <c r="Y12" s="118">
        <f t="shared" si="5"/>
        <v>0</v>
      </c>
      <c r="Z12" s="118">
        <f t="shared" si="6"/>
        <v>0</v>
      </c>
      <c r="AB12" s="118">
        <f t="shared" si="7"/>
        <v>0</v>
      </c>
      <c r="AC12" s="118">
        <f t="shared" si="8"/>
        <v>0</v>
      </c>
    </row>
    <row r="13" spans="1:29">
      <c r="B13" s="153"/>
      <c r="C13" s="83"/>
      <c r="F13" s="122">
        <f>+'MARGE fromage'!D23</f>
        <v>0</v>
      </c>
      <c r="G13" s="157">
        <f>+'MARGE fromage'!E23</f>
        <v>0</v>
      </c>
      <c r="H13" s="462">
        <v>4.5</v>
      </c>
      <c r="I13" s="464" t="s">
        <v>1636</v>
      </c>
      <c r="J13" s="463">
        <v>8.9499999999999993</v>
      </c>
      <c r="K13" s="277">
        <f t="shared" si="0"/>
        <v>8.9499999999999993</v>
      </c>
      <c r="L13" s="278"/>
      <c r="N13" s="152">
        <f>+'MARGE fromage'!L23</f>
        <v>0</v>
      </c>
      <c r="O13" s="152">
        <f>+'MARGE fromage'!M23</f>
        <v>0</v>
      </c>
      <c r="Q13" s="462">
        <f t="shared" si="1"/>
        <v>8.9499999999999993</v>
      </c>
      <c r="R13" s="462">
        <f t="shared" si="2"/>
        <v>8.9499999999999993</v>
      </c>
      <c r="S13" s="462">
        <f t="shared" si="3"/>
        <v>8.9499999999999993</v>
      </c>
      <c r="T13" s="462">
        <f t="shared" si="4"/>
        <v>8.9499999999999993</v>
      </c>
      <c r="U13" s="462">
        <f t="shared" si="4"/>
        <v>8.9499999999999993</v>
      </c>
      <c r="V13" s="284">
        <v>8.9499999999999993</v>
      </c>
      <c r="W13" s="464" t="s">
        <v>1636</v>
      </c>
      <c r="X13" s="462"/>
      <c r="Y13" s="462">
        <f t="shared" ref="Y13" si="21">F13*H13*U13</f>
        <v>0</v>
      </c>
      <c r="Z13" s="462">
        <f t="shared" ref="Z13" si="22">F13*H13*(U13-V13)</f>
        <v>0</v>
      </c>
      <c r="AB13" s="462">
        <f t="shared" si="7"/>
        <v>0</v>
      </c>
      <c r="AC13" s="462">
        <f t="shared" si="8"/>
        <v>0</v>
      </c>
    </row>
    <row r="14" spans="1:29">
      <c r="B14" s="153"/>
      <c r="C14" s="83"/>
      <c r="F14" s="122">
        <f>+'MARGE fromage'!D24</f>
        <v>0</v>
      </c>
      <c r="G14" s="157">
        <f>+'MARGE fromage'!E24</f>
        <v>0</v>
      </c>
      <c r="H14" s="118">
        <v>2.5</v>
      </c>
      <c r="I14" s="283" t="s">
        <v>101</v>
      </c>
      <c r="J14" s="276">
        <v>16.3</v>
      </c>
      <c r="K14" s="277">
        <f t="shared" si="0"/>
        <v>16.3</v>
      </c>
      <c r="L14" s="278"/>
      <c r="N14" s="152">
        <f>+'MARGE fromage'!L24</f>
        <v>0</v>
      </c>
      <c r="O14" s="152">
        <f>+'MARGE fromage'!M24</f>
        <v>0</v>
      </c>
      <c r="Q14" s="118">
        <f t="shared" si="1"/>
        <v>16.3</v>
      </c>
      <c r="R14" s="118">
        <f t="shared" si="2"/>
        <v>16.3</v>
      </c>
      <c r="S14" s="118">
        <f t="shared" si="3"/>
        <v>16.3</v>
      </c>
      <c r="T14" s="118">
        <f t="shared" si="4"/>
        <v>16.3</v>
      </c>
      <c r="U14" s="118">
        <f t="shared" si="4"/>
        <v>16.3</v>
      </c>
      <c r="V14" s="284">
        <v>12.19</v>
      </c>
      <c r="W14" s="283" t="s">
        <v>101</v>
      </c>
      <c r="X14" s="118"/>
      <c r="Y14" s="118">
        <f t="shared" si="5"/>
        <v>0</v>
      </c>
      <c r="Z14" s="118">
        <f t="shared" si="6"/>
        <v>0</v>
      </c>
      <c r="AB14" s="118">
        <f t="shared" si="7"/>
        <v>0</v>
      </c>
      <c r="AC14" s="118">
        <f t="shared" si="8"/>
        <v>0</v>
      </c>
    </row>
    <row r="15" spans="1:29">
      <c r="B15" s="153"/>
      <c r="C15" s="83"/>
      <c r="F15" s="122">
        <f>+'MARGE fromage'!D25</f>
        <v>0</v>
      </c>
      <c r="G15" s="157">
        <f>+'MARGE fromage'!E25</f>
        <v>0</v>
      </c>
      <c r="H15" s="118">
        <v>3</v>
      </c>
      <c r="I15" s="283" t="s">
        <v>103</v>
      </c>
      <c r="J15" s="276">
        <v>15.9</v>
      </c>
      <c r="K15" s="277">
        <f t="shared" si="0"/>
        <v>15.9</v>
      </c>
      <c r="L15" s="278"/>
      <c r="N15" s="152">
        <f>+'MARGE fromage'!L25</f>
        <v>0</v>
      </c>
      <c r="O15" s="152">
        <f>+'MARGE fromage'!M25</f>
        <v>0</v>
      </c>
      <c r="Q15" s="118">
        <f t="shared" si="1"/>
        <v>15.9</v>
      </c>
      <c r="R15" s="118">
        <f t="shared" si="2"/>
        <v>15.9</v>
      </c>
      <c r="S15" s="118">
        <f t="shared" si="3"/>
        <v>15.9</v>
      </c>
      <c r="T15" s="118">
        <f t="shared" si="4"/>
        <v>15.9</v>
      </c>
      <c r="U15" s="118">
        <f t="shared" si="4"/>
        <v>15.9</v>
      </c>
      <c r="V15" s="284">
        <v>11.93</v>
      </c>
      <c r="W15" s="283" t="s">
        <v>103</v>
      </c>
      <c r="X15" s="118"/>
      <c r="Y15" s="118">
        <f t="shared" si="5"/>
        <v>0</v>
      </c>
      <c r="Z15" s="118">
        <f t="shared" si="6"/>
        <v>0</v>
      </c>
      <c r="AB15" s="118">
        <f t="shared" si="7"/>
        <v>0</v>
      </c>
      <c r="AC15" s="118">
        <f t="shared" si="8"/>
        <v>0</v>
      </c>
    </row>
    <row r="16" spans="1:29">
      <c r="B16" s="153"/>
      <c r="C16" s="83"/>
      <c r="F16" s="122">
        <f>+'MARGE fromage'!D26</f>
        <v>0</v>
      </c>
      <c r="G16" s="157">
        <f>+'MARGE fromage'!E26</f>
        <v>0</v>
      </c>
      <c r="H16" s="118">
        <v>5.5</v>
      </c>
      <c r="I16" s="285" t="s">
        <v>104</v>
      </c>
      <c r="J16" s="276">
        <v>16.350000000000001</v>
      </c>
      <c r="K16" s="277">
        <f t="shared" si="0"/>
        <v>16.350000000000001</v>
      </c>
      <c r="L16" s="278"/>
      <c r="N16" s="152">
        <f>+'MARGE fromage'!L26</f>
        <v>0</v>
      </c>
      <c r="O16" s="152">
        <f>+'MARGE fromage'!M26</f>
        <v>0</v>
      </c>
      <c r="Q16" s="118">
        <f t="shared" si="1"/>
        <v>16.350000000000001</v>
      </c>
      <c r="R16" s="118">
        <f t="shared" si="2"/>
        <v>16.350000000000001</v>
      </c>
      <c r="S16" s="118">
        <f t="shared" si="3"/>
        <v>16.350000000000001</v>
      </c>
      <c r="T16" s="118">
        <f t="shared" si="4"/>
        <v>16.350000000000001</v>
      </c>
      <c r="U16" s="118">
        <f t="shared" si="4"/>
        <v>16.350000000000001</v>
      </c>
      <c r="V16" s="284">
        <v>11.95</v>
      </c>
      <c r="W16" s="285" t="s">
        <v>104</v>
      </c>
      <c r="X16" s="118"/>
      <c r="Y16" s="118">
        <f t="shared" si="5"/>
        <v>0</v>
      </c>
      <c r="Z16" s="118">
        <f t="shared" si="6"/>
        <v>0</v>
      </c>
      <c r="AB16" s="118">
        <f t="shared" si="7"/>
        <v>0</v>
      </c>
      <c r="AC16" s="118">
        <f t="shared" si="8"/>
        <v>0</v>
      </c>
    </row>
    <row r="17" spans="2:29">
      <c r="B17" s="153"/>
      <c r="C17" s="83"/>
      <c r="F17" s="122">
        <f>+'MARGE fromage'!D27</f>
        <v>0</v>
      </c>
      <c r="G17" s="157">
        <f>+'MARGE fromage'!E27</f>
        <v>0</v>
      </c>
      <c r="H17" s="118">
        <v>5.5</v>
      </c>
      <c r="I17" s="285" t="s">
        <v>105</v>
      </c>
      <c r="J17" s="276">
        <v>16.149999999999999</v>
      </c>
      <c r="K17" s="277">
        <f t="shared" si="0"/>
        <v>16.149999999999999</v>
      </c>
      <c r="L17" s="278"/>
      <c r="N17" s="152">
        <f>+'MARGE fromage'!L27</f>
        <v>0</v>
      </c>
      <c r="O17" s="152">
        <f>+'MARGE fromage'!M27</f>
        <v>0</v>
      </c>
      <c r="Q17" s="118">
        <f t="shared" si="1"/>
        <v>16.149999999999999</v>
      </c>
      <c r="R17" s="118">
        <f t="shared" si="2"/>
        <v>16.149999999999999</v>
      </c>
      <c r="S17" s="118">
        <f t="shared" si="3"/>
        <v>16.149999999999999</v>
      </c>
      <c r="T17" s="118">
        <f t="shared" si="4"/>
        <v>16.149999999999999</v>
      </c>
      <c r="U17" s="118">
        <f t="shared" si="4"/>
        <v>16.149999999999999</v>
      </c>
      <c r="V17" s="284">
        <v>12.07</v>
      </c>
      <c r="W17" s="285" t="s">
        <v>105</v>
      </c>
      <c r="X17" s="118"/>
      <c r="Y17" s="118">
        <f t="shared" si="5"/>
        <v>0</v>
      </c>
      <c r="Z17" s="118">
        <f t="shared" si="6"/>
        <v>0</v>
      </c>
      <c r="AB17" s="118">
        <f t="shared" si="7"/>
        <v>0</v>
      </c>
      <c r="AC17" s="118">
        <f t="shared" si="8"/>
        <v>0</v>
      </c>
    </row>
    <row r="18" spans="2:29">
      <c r="B18" s="153"/>
      <c r="C18" s="92" t="s">
        <v>147</v>
      </c>
      <c r="F18" s="122">
        <f>+'MARGE fromage'!D28</f>
        <v>0</v>
      </c>
      <c r="G18" s="157">
        <f>+'MARGE fromage'!E28</f>
        <v>0</v>
      </c>
      <c r="H18" s="118">
        <v>3</v>
      </c>
      <c r="I18" s="283" t="s">
        <v>106</v>
      </c>
      <c r="J18" s="276">
        <v>15.95</v>
      </c>
      <c r="K18" s="277">
        <f t="shared" si="0"/>
        <v>15.95</v>
      </c>
      <c r="L18" s="278"/>
      <c r="N18" s="152">
        <f>+'MARGE fromage'!L28</f>
        <v>0</v>
      </c>
      <c r="O18" s="152">
        <f>+'MARGE fromage'!M28</f>
        <v>0</v>
      </c>
      <c r="Q18" s="118">
        <f t="shared" si="1"/>
        <v>15.95</v>
      </c>
      <c r="R18" s="118">
        <f t="shared" si="2"/>
        <v>15.95</v>
      </c>
      <c r="S18" s="118">
        <f t="shared" si="3"/>
        <v>15.95</v>
      </c>
      <c r="T18" s="118">
        <f t="shared" si="4"/>
        <v>15.95</v>
      </c>
      <c r="U18" s="118">
        <f t="shared" si="4"/>
        <v>15.95</v>
      </c>
      <c r="V18" s="284">
        <v>11.97</v>
      </c>
      <c r="W18" s="283" t="s">
        <v>106</v>
      </c>
      <c r="X18" s="118"/>
      <c r="Y18" s="118">
        <f t="shared" si="5"/>
        <v>0</v>
      </c>
      <c r="Z18" s="118">
        <f t="shared" si="6"/>
        <v>0</v>
      </c>
      <c r="AB18" s="118">
        <f t="shared" si="7"/>
        <v>0</v>
      </c>
      <c r="AC18" s="118">
        <f t="shared" si="8"/>
        <v>0</v>
      </c>
    </row>
    <row r="19" spans="2:29">
      <c r="B19" s="153"/>
      <c r="C19" s="281" t="s">
        <v>92</v>
      </c>
      <c r="D19" s="282">
        <f>+'MARGE fromage'!B17</f>
        <v>0</v>
      </c>
      <c r="F19" s="122">
        <f>+'MARGE fromage'!D29</f>
        <v>0</v>
      </c>
      <c r="G19" s="157">
        <f>+'MARGE fromage'!E29</f>
        <v>0</v>
      </c>
      <c r="H19" s="118">
        <v>2.5</v>
      </c>
      <c r="I19" s="283" t="s">
        <v>107</v>
      </c>
      <c r="J19" s="276">
        <v>16.100000000000001</v>
      </c>
      <c r="K19" s="277">
        <f t="shared" si="0"/>
        <v>16.100000000000001</v>
      </c>
      <c r="L19" s="278"/>
      <c r="N19" s="152">
        <f>+'MARGE fromage'!L29</f>
        <v>0</v>
      </c>
      <c r="O19" s="152">
        <f>+'MARGE fromage'!M29</f>
        <v>0</v>
      </c>
      <c r="Q19" s="118">
        <f t="shared" si="1"/>
        <v>16.100000000000001</v>
      </c>
      <c r="R19" s="118">
        <f t="shared" si="2"/>
        <v>16.100000000000001</v>
      </c>
      <c r="S19" s="118">
        <f t="shared" si="3"/>
        <v>16.100000000000001</v>
      </c>
      <c r="T19" s="118">
        <f t="shared" si="4"/>
        <v>16.100000000000001</v>
      </c>
      <c r="U19" s="118">
        <f t="shared" si="4"/>
        <v>16.100000000000001</v>
      </c>
      <c r="V19" s="284">
        <v>12.08</v>
      </c>
      <c r="W19" s="283" t="s">
        <v>107</v>
      </c>
      <c r="X19" s="118"/>
      <c r="Y19" s="118">
        <f t="shared" si="5"/>
        <v>0</v>
      </c>
      <c r="Z19" s="118">
        <f t="shared" si="6"/>
        <v>0</v>
      </c>
      <c r="AB19" s="118">
        <f t="shared" si="7"/>
        <v>0</v>
      </c>
      <c r="AC19" s="118">
        <f t="shared" si="8"/>
        <v>0</v>
      </c>
    </row>
    <row r="20" spans="2:29">
      <c r="B20" s="153"/>
      <c r="C20" s="281" t="s">
        <v>94</v>
      </c>
      <c r="D20" s="282">
        <f>+'MARGE fromage'!B18</f>
        <v>0</v>
      </c>
      <c r="F20" s="122">
        <f>+'MARGE fromage'!D30</f>
        <v>0</v>
      </c>
      <c r="G20" s="157">
        <f>+'MARGE fromage'!E30</f>
        <v>0</v>
      </c>
      <c r="H20" s="118">
        <v>3</v>
      </c>
      <c r="I20" s="283" t="s">
        <v>108</v>
      </c>
      <c r="J20" s="276">
        <v>16.05</v>
      </c>
      <c r="K20" s="277">
        <f t="shared" si="0"/>
        <v>16.05</v>
      </c>
      <c r="L20" s="278"/>
      <c r="N20" s="152">
        <f>+'MARGE fromage'!L30</f>
        <v>0</v>
      </c>
      <c r="O20" s="152">
        <f>+'MARGE fromage'!M30</f>
        <v>0</v>
      </c>
      <c r="Q20" s="118">
        <f t="shared" si="1"/>
        <v>16.05</v>
      </c>
      <c r="R20" s="118">
        <f t="shared" si="2"/>
        <v>16.05</v>
      </c>
      <c r="S20" s="118">
        <f t="shared" si="3"/>
        <v>16.05</v>
      </c>
      <c r="T20" s="118">
        <f t="shared" si="4"/>
        <v>16.05</v>
      </c>
      <c r="U20" s="118">
        <f t="shared" si="4"/>
        <v>16.05</v>
      </c>
      <c r="V20" s="284">
        <v>11.57</v>
      </c>
      <c r="W20" s="283" t="s">
        <v>108</v>
      </c>
      <c r="X20" s="118"/>
      <c r="Y20" s="118">
        <f t="shared" si="5"/>
        <v>0</v>
      </c>
      <c r="Z20" s="118">
        <f t="shared" si="6"/>
        <v>0</v>
      </c>
      <c r="AB20" s="118">
        <f t="shared" si="7"/>
        <v>0</v>
      </c>
      <c r="AC20" s="118">
        <f t="shared" si="8"/>
        <v>0</v>
      </c>
    </row>
    <row r="21" spans="2:29">
      <c r="B21" s="153"/>
      <c r="C21" s="281" t="s">
        <v>96</v>
      </c>
      <c r="D21" s="282">
        <f>+'MARGE fromage'!B19</f>
        <v>0</v>
      </c>
      <c r="F21" s="122">
        <f>+'MARGE fromage'!D31</f>
        <v>0</v>
      </c>
      <c r="G21" s="157">
        <f>+'MARGE fromage'!E31</f>
        <v>0</v>
      </c>
      <c r="H21" s="118">
        <v>5</v>
      </c>
      <c r="I21" s="283" t="s">
        <v>110</v>
      </c>
      <c r="J21" s="276">
        <v>14.27</v>
      </c>
      <c r="K21" s="277">
        <f t="shared" si="0"/>
        <v>14.27</v>
      </c>
      <c r="L21" s="278"/>
      <c r="N21" s="152">
        <f>+'MARGE fromage'!L31</f>
        <v>0</v>
      </c>
      <c r="O21" s="152">
        <f>+'MARGE fromage'!M31</f>
        <v>0</v>
      </c>
      <c r="Q21" s="118">
        <f t="shared" si="1"/>
        <v>14.27</v>
      </c>
      <c r="R21" s="118">
        <f t="shared" si="2"/>
        <v>14.27</v>
      </c>
      <c r="S21" s="118">
        <f t="shared" si="3"/>
        <v>14.27</v>
      </c>
      <c r="T21" s="118">
        <f t="shared" si="4"/>
        <v>14.27</v>
      </c>
      <c r="U21" s="118">
        <f t="shared" si="4"/>
        <v>14.27</v>
      </c>
      <c r="V21" s="284">
        <v>10.81</v>
      </c>
      <c r="W21" s="283" t="s">
        <v>110</v>
      </c>
      <c r="X21" s="118"/>
      <c r="Y21" s="118">
        <f t="shared" si="5"/>
        <v>0</v>
      </c>
      <c r="Z21" s="118">
        <f t="shared" si="6"/>
        <v>0</v>
      </c>
      <c r="AB21" s="118">
        <f t="shared" si="7"/>
        <v>0</v>
      </c>
      <c r="AC21" s="118">
        <f t="shared" si="8"/>
        <v>0</v>
      </c>
    </row>
    <row r="22" spans="2:29">
      <c r="B22" s="153"/>
      <c r="C22" s="281" t="s">
        <v>98</v>
      </c>
      <c r="D22" s="282">
        <f>+'MARGE fromage'!B20</f>
        <v>0</v>
      </c>
      <c r="F22" s="122">
        <f>+'MARGE fromage'!D32</f>
        <v>0</v>
      </c>
      <c r="G22" s="157">
        <f>+'MARGE fromage'!E32</f>
        <v>0</v>
      </c>
      <c r="H22" s="118">
        <v>5</v>
      </c>
      <c r="I22" s="283" t="s">
        <v>111</v>
      </c>
      <c r="J22" s="276">
        <v>14.27</v>
      </c>
      <c r="K22" s="277">
        <f t="shared" si="0"/>
        <v>14.27</v>
      </c>
      <c r="L22" s="278"/>
      <c r="N22" s="152">
        <f>+'MARGE fromage'!L32</f>
        <v>0</v>
      </c>
      <c r="O22" s="152">
        <f>+'MARGE fromage'!M32</f>
        <v>0</v>
      </c>
      <c r="Q22" s="118">
        <f t="shared" si="1"/>
        <v>14.27</v>
      </c>
      <c r="R22" s="118">
        <f t="shared" si="2"/>
        <v>14.27</v>
      </c>
      <c r="S22" s="118">
        <f t="shared" si="3"/>
        <v>14.27</v>
      </c>
      <c r="T22" s="118">
        <f t="shared" si="4"/>
        <v>14.27</v>
      </c>
      <c r="U22" s="118">
        <f t="shared" si="4"/>
        <v>14.27</v>
      </c>
      <c r="V22" s="284">
        <v>10.81</v>
      </c>
      <c r="W22" s="283" t="s">
        <v>111</v>
      </c>
      <c r="X22" s="118"/>
      <c r="Y22" s="118">
        <f t="shared" si="5"/>
        <v>0</v>
      </c>
      <c r="Z22" s="118">
        <f t="shared" si="6"/>
        <v>0</v>
      </c>
      <c r="AB22" s="118">
        <f t="shared" si="7"/>
        <v>0</v>
      </c>
      <c r="AC22" s="118">
        <f t="shared" si="8"/>
        <v>0</v>
      </c>
    </row>
    <row r="23" spans="2:29">
      <c r="B23" s="153"/>
      <c r="C23" s="281" t="s">
        <v>87</v>
      </c>
      <c r="D23" s="286">
        <f>+'MARGE fromage'!B21</f>
        <v>0</v>
      </c>
      <c r="F23" s="122">
        <f>+'MARGE fromage'!D33</f>
        <v>0</v>
      </c>
      <c r="G23" s="157">
        <f>+'MARGE fromage'!E33</f>
        <v>0</v>
      </c>
      <c r="H23" s="118">
        <v>5</v>
      </c>
      <c r="I23" s="283" t="s">
        <v>112</v>
      </c>
      <c r="J23" s="276">
        <v>14.75</v>
      </c>
      <c r="K23" s="277">
        <f t="shared" si="0"/>
        <v>14.75</v>
      </c>
      <c r="L23" s="278"/>
      <c r="N23" s="152">
        <f>+'MARGE fromage'!L33</f>
        <v>0</v>
      </c>
      <c r="O23" s="152">
        <f>+'MARGE fromage'!M33</f>
        <v>0</v>
      </c>
      <c r="Q23" s="118">
        <f t="shared" si="1"/>
        <v>14.75</v>
      </c>
      <c r="R23" s="118">
        <f t="shared" si="2"/>
        <v>14.75</v>
      </c>
      <c r="S23" s="118">
        <f t="shared" si="3"/>
        <v>14.75</v>
      </c>
      <c r="T23" s="118">
        <f t="shared" si="4"/>
        <v>14.75</v>
      </c>
      <c r="U23" s="118">
        <f t="shared" si="4"/>
        <v>14.75</v>
      </c>
      <c r="V23" s="284">
        <v>11.58</v>
      </c>
      <c r="W23" s="283" t="s">
        <v>112</v>
      </c>
      <c r="X23" s="118"/>
      <c r="Y23" s="118">
        <f t="shared" si="5"/>
        <v>0</v>
      </c>
      <c r="Z23" s="118">
        <f t="shared" si="6"/>
        <v>0</v>
      </c>
      <c r="AB23" s="118">
        <f t="shared" si="7"/>
        <v>0</v>
      </c>
      <c r="AC23" s="118">
        <f t="shared" si="8"/>
        <v>0</v>
      </c>
    </row>
    <row r="24" spans="2:29">
      <c r="B24" s="153"/>
      <c r="C24" s="83"/>
      <c r="F24" s="122">
        <f>+'MARGE fromage'!D34</f>
        <v>0</v>
      </c>
      <c r="G24" s="157">
        <f>+'MARGE fromage'!E34</f>
        <v>0</v>
      </c>
      <c r="H24" s="118">
        <v>4.5</v>
      </c>
      <c r="I24" s="283" t="s">
        <v>113</v>
      </c>
      <c r="J24" s="276">
        <v>14.8</v>
      </c>
      <c r="K24" s="277">
        <f t="shared" si="0"/>
        <v>14.8</v>
      </c>
      <c r="L24" s="278"/>
      <c r="N24" s="152">
        <f>+'MARGE fromage'!L34</f>
        <v>0</v>
      </c>
      <c r="O24" s="152">
        <f>+'MARGE fromage'!M34</f>
        <v>0</v>
      </c>
      <c r="Q24" s="118">
        <f t="shared" si="1"/>
        <v>14.8</v>
      </c>
      <c r="R24" s="118">
        <f t="shared" si="2"/>
        <v>14.8</v>
      </c>
      <c r="S24" s="118">
        <f t="shared" si="3"/>
        <v>14.8</v>
      </c>
      <c r="T24" s="118">
        <f t="shared" si="4"/>
        <v>14.8</v>
      </c>
      <c r="U24" s="118">
        <f t="shared" si="4"/>
        <v>14.8</v>
      </c>
      <c r="V24" s="284">
        <v>11.76</v>
      </c>
      <c r="W24" s="283" t="s">
        <v>113</v>
      </c>
      <c r="X24" s="118"/>
      <c r="Y24" s="118">
        <f t="shared" si="5"/>
        <v>0</v>
      </c>
      <c r="Z24" s="118">
        <f t="shared" si="6"/>
        <v>0</v>
      </c>
      <c r="AB24" s="118">
        <f t="shared" si="7"/>
        <v>0</v>
      </c>
      <c r="AC24" s="118">
        <f t="shared" si="8"/>
        <v>0</v>
      </c>
    </row>
    <row r="25" spans="2:29">
      <c r="B25" s="153"/>
      <c r="C25" s="83"/>
      <c r="F25" s="122">
        <f>+'MARGE fromage'!D35</f>
        <v>0</v>
      </c>
      <c r="G25" s="157">
        <f>+'MARGE fromage'!E35</f>
        <v>0</v>
      </c>
      <c r="H25" s="118">
        <v>5</v>
      </c>
      <c r="I25" s="283" t="s">
        <v>114</v>
      </c>
      <c r="J25" s="276">
        <v>14.27</v>
      </c>
      <c r="K25" s="277">
        <f t="shared" si="0"/>
        <v>14.27</v>
      </c>
      <c r="L25" s="278"/>
      <c r="N25" s="152">
        <f>+'MARGE fromage'!L35</f>
        <v>0</v>
      </c>
      <c r="O25" s="152">
        <f>+'MARGE fromage'!M35</f>
        <v>0</v>
      </c>
      <c r="Q25" s="118">
        <f t="shared" si="1"/>
        <v>14.27</v>
      </c>
      <c r="R25" s="118">
        <f t="shared" si="2"/>
        <v>14.27</v>
      </c>
      <c r="S25" s="118">
        <f t="shared" si="3"/>
        <v>14.27</v>
      </c>
      <c r="T25" s="118">
        <f t="shared" si="4"/>
        <v>14.27</v>
      </c>
      <c r="U25" s="118">
        <f t="shared" si="4"/>
        <v>14.27</v>
      </c>
      <c r="V25" s="284">
        <v>10.81</v>
      </c>
      <c r="W25" s="283" t="s">
        <v>114</v>
      </c>
      <c r="X25" s="118"/>
      <c r="Y25" s="118">
        <f t="shared" si="5"/>
        <v>0</v>
      </c>
      <c r="Z25" s="118">
        <f t="shared" si="6"/>
        <v>0</v>
      </c>
      <c r="AB25" s="118">
        <f t="shared" si="7"/>
        <v>0</v>
      </c>
      <c r="AC25" s="118">
        <f t="shared" si="8"/>
        <v>0</v>
      </c>
    </row>
    <row r="26" spans="2:29">
      <c r="B26" s="153"/>
      <c r="F26" s="122">
        <f>+'MARGE fromage'!D36</f>
        <v>0</v>
      </c>
      <c r="G26" s="157">
        <f>+'MARGE fromage'!E36</f>
        <v>0</v>
      </c>
      <c r="H26" s="118">
        <v>5</v>
      </c>
      <c r="I26" s="283" t="s">
        <v>115</v>
      </c>
      <c r="J26" s="276">
        <v>14.27</v>
      </c>
      <c r="K26" s="277">
        <f t="shared" si="0"/>
        <v>14.27</v>
      </c>
      <c r="L26" s="278"/>
      <c r="N26" s="152">
        <f>+'MARGE fromage'!L36</f>
        <v>0</v>
      </c>
      <c r="O26" s="152">
        <f>+'MARGE fromage'!M36</f>
        <v>0</v>
      </c>
      <c r="Q26" s="118">
        <f t="shared" si="1"/>
        <v>14.27</v>
      </c>
      <c r="R26" s="118">
        <f t="shared" si="2"/>
        <v>14.27</v>
      </c>
      <c r="S26" s="118">
        <f t="shared" si="3"/>
        <v>14.27</v>
      </c>
      <c r="T26" s="118">
        <f t="shared" si="4"/>
        <v>14.27</v>
      </c>
      <c r="U26" s="118">
        <f t="shared" si="4"/>
        <v>14.27</v>
      </c>
      <c r="V26" s="284">
        <v>10.81</v>
      </c>
      <c r="W26" s="283" t="s">
        <v>115</v>
      </c>
      <c r="X26" s="157"/>
      <c r="Y26" s="118">
        <f t="shared" si="5"/>
        <v>0</v>
      </c>
      <c r="Z26" s="118">
        <f t="shared" si="6"/>
        <v>0</v>
      </c>
      <c r="AB26" s="118">
        <f t="shared" si="7"/>
        <v>0</v>
      </c>
      <c r="AC26" s="118">
        <f t="shared" si="8"/>
        <v>0</v>
      </c>
    </row>
    <row r="27" spans="2:29">
      <c r="B27" s="153"/>
      <c r="C27" s="118" t="s">
        <v>102</v>
      </c>
      <c r="D27" s="157"/>
      <c r="F27" s="122">
        <f>+'MARGE fromage'!D37</f>
        <v>0</v>
      </c>
      <c r="G27" s="157">
        <f>+'MARGE fromage'!E37</f>
        <v>0</v>
      </c>
      <c r="H27" s="118">
        <v>5</v>
      </c>
      <c r="I27" s="283" t="s">
        <v>116</v>
      </c>
      <c r="J27" s="276">
        <v>14.27</v>
      </c>
      <c r="K27" s="277">
        <f t="shared" si="0"/>
        <v>14.27</v>
      </c>
      <c r="L27" s="278"/>
      <c r="N27" s="152">
        <f>+'MARGE fromage'!L37</f>
        <v>0</v>
      </c>
      <c r="O27" s="152">
        <f>+'MARGE fromage'!M37</f>
        <v>0</v>
      </c>
      <c r="Q27" s="118">
        <f t="shared" si="1"/>
        <v>14.27</v>
      </c>
      <c r="R27" s="118">
        <f t="shared" si="2"/>
        <v>14.27</v>
      </c>
      <c r="S27" s="118">
        <f t="shared" si="3"/>
        <v>14.27</v>
      </c>
      <c r="T27" s="118">
        <f t="shared" si="4"/>
        <v>14.27</v>
      </c>
      <c r="U27" s="118">
        <f t="shared" si="4"/>
        <v>14.27</v>
      </c>
      <c r="V27" s="284">
        <v>10.81</v>
      </c>
      <c r="W27" s="283" t="s">
        <v>116</v>
      </c>
      <c r="X27" s="157"/>
      <c r="Y27" s="118">
        <f t="shared" si="5"/>
        <v>0</v>
      </c>
      <c r="Z27" s="118">
        <f t="shared" si="6"/>
        <v>0</v>
      </c>
      <c r="AB27" s="118">
        <f t="shared" si="7"/>
        <v>0</v>
      </c>
      <c r="AC27" s="118">
        <f t="shared" si="8"/>
        <v>0</v>
      </c>
    </row>
    <row r="28" spans="2:29">
      <c r="B28" s="153"/>
      <c r="C28" s="276">
        <f>+Y55+Y108</f>
        <v>0</v>
      </c>
      <c r="D28" s="157"/>
      <c r="F28" s="163"/>
      <c r="G28" s="163"/>
      <c r="H28" s="120"/>
      <c r="I28" s="160" t="s">
        <v>42</v>
      </c>
      <c r="J28" s="287"/>
      <c r="K28" s="288"/>
      <c r="L28" s="278"/>
      <c r="N28" s="160"/>
      <c r="O28" s="160"/>
      <c r="P28" s="161"/>
      <c r="Q28" s="120"/>
      <c r="R28" s="120"/>
      <c r="S28" s="120"/>
      <c r="T28" s="120"/>
      <c r="U28" s="120"/>
      <c r="V28" s="289"/>
      <c r="W28" s="160" t="s">
        <v>42</v>
      </c>
      <c r="X28" s="163"/>
      <c r="Y28" s="120"/>
      <c r="Z28" s="120"/>
      <c r="AA28" s="161"/>
      <c r="AB28" s="120"/>
      <c r="AC28" s="120"/>
    </row>
    <row r="29" spans="2:29">
      <c r="B29" s="153"/>
      <c r="C29" s="83"/>
      <c r="F29" s="122">
        <f>+'MARGE fromage'!D39</f>
        <v>0</v>
      </c>
      <c r="G29" s="157">
        <f>+'MARGE fromage'!E39</f>
        <v>0</v>
      </c>
      <c r="H29" s="118">
        <v>5</v>
      </c>
      <c r="I29" s="283" t="s">
        <v>118</v>
      </c>
      <c r="J29" s="276">
        <v>13.66</v>
      </c>
      <c r="K29" s="277">
        <f t="shared" ref="K29:K33" si="23">+T29</f>
        <v>13.66</v>
      </c>
      <c r="L29" s="278"/>
      <c r="N29" s="152">
        <f>+'MARGE fromage'!L39</f>
        <v>0</v>
      </c>
      <c r="O29" s="152">
        <f>+'MARGE fromage'!M39</f>
        <v>0</v>
      </c>
      <c r="Q29" s="118">
        <f t="shared" ref="Q29:Q33" si="24">J29-J29*$D$19%</f>
        <v>13.66</v>
      </c>
      <c r="R29" s="118">
        <f t="shared" ref="R29:R33" si="25">Q29-Q29*$D$20%</f>
        <v>13.66</v>
      </c>
      <c r="S29" s="118">
        <f t="shared" ref="S29:S33" si="26">R29-R29*$D$21%</f>
        <v>13.66</v>
      </c>
      <c r="T29" s="118">
        <f t="shared" ref="T29:U33" si="27">S29-S29*N29%</f>
        <v>13.66</v>
      </c>
      <c r="U29" s="118">
        <f t="shared" si="27"/>
        <v>13.66</v>
      </c>
      <c r="V29" s="284">
        <v>10.3</v>
      </c>
      <c r="W29" s="283" t="s">
        <v>118</v>
      </c>
      <c r="X29" s="157"/>
      <c r="Y29" s="118">
        <f t="shared" ref="Y29:Y33" si="28">F29*H29*U29</f>
        <v>0</v>
      </c>
      <c r="Z29" s="118">
        <f t="shared" ref="Z29:Z33" si="29">F29*H29*(U29-V29)</f>
        <v>0</v>
      </c>
      <c r="AB29" s="118">
        <f t="shared" ref="AB29:AB33" si="30">+G29*H29</f>
        <v>0</v>
      </c>
      <c r="AC29" s="118">
        <f t="shared" ref="AC29:AC33" si="31">+AB29*V29</f>
        <v>0</v>
      </c>
    </row>
    <row r="30" spans="2:29">
      <c r="B30" s="153"/>
      <c r="C30" s="83"/>
      <c r="F30" s="122">
        <f>+'MARGE fromage'!D40</f>
        <v>0</v>
      </c>
      <c r="G30" s="157">
        <f>+'MARGE fromage'!E40</f>
        <v>0</v>
      </c>
      <c r="H30" s="118">
        <v>5</v>
      </c>
      <c r="I30" s="283" t="s">
        <v>119</v>
      </c>
      <c r="J30" s="276">
        <v>13.66</v>
      </c>
      <c r="K30" s="277">
        <f t="shared" si="23"/>
        <v>13.66</v>
      </c>
      <c r="L30" s="278"/>
      <c r="N30" s="152">
        <f>+'MARGE fromage'!L40</f>
        <v>0</v>
      </c>
      <c r="O30" s="152">
        <f>+'MARGE fromage'!M40</f>
        <v>0</v>
      </c>
      <c r="Q30" s="118">
        <f t="shared" si="24"/>
        <v>13.66</v>
      </c>
      <c r="R30" s="118">
        <f t="shared" si="25"/>
        <v>13.66</v>
      </c>
      <c r="S30" s="118">
        <f t="shared" si="26"/>
        <v>13.66</v>
      </c>
      <c r="T30" s="118">
        <f t="shared" si="27"/>
        <v>13.66</v>
      </c>
      <c r="U30" s="118">
        <f t="shared" si="27"/>
        <v>13.66</v>
      </c>
      <c r="V30" s="284">
        <v>10.3</v>
      </c>
      <c r="W30" s="283" t="s">
        <v>119</v>
      </c>
      <c r="X30" s="157"/>
      <c r="Y30" s="118">
        <f t="shared" si="28"/>
        <v>0</v>
      </c>
      <c r="Z30" s="118">
        <f t="shared" si="29"/>
        <v>0</v>
      </c>
      <c r="AB30" s="118">
        <f t="shared" si="30"/>
        <v>0</v>
      </c>
      <c r="AC30" s="118">
        <f t="shared" si="31"/>
        <v>0</v>
      </c>
    </row>
    <row r="31" spans="2:29">
      <c r="B31" s="153"/>
      <c r="F31" s="122">
        <f>+'MARGE fromage'!D41</f>
        <v>0</v>
      </c>
      <c r="G31" s="157">
        <f>+'MARGE fromage'!E41</f>
        <v>0</v>
      </c>
      <c r="H31" s="118">
        <v>5</v>
      </c>
      <c r="I31" s="283" t="s">
        <v>120</v>
      </c>
      <c r="J31" s="276">
        <v>13.66</v>
      </c>
      <c r="K31" s="277">
        <f t="shared" si="23"/>
        <v>13.66</v>
      </c>
      <c r="L31" s="278"/>
      <c r="N31" s="152">
        <f>+'MARGE fromage'!L41</f>
        <v>0</v>
      </c>
      <c r="O31" s="152">
        <f>+'MARGE fromage'!M41</f>
        <v>0</v>
      </c>
      <c r="Q31" s="118">
        <f t="shared" si="24"/>
        <v>13.66</v>
      </c>
      <c r="R31" s="118">
        <f t="shared" si="25"/>
        <v>13.66</v>
      </c>
      <c r="S31" s="118">
        <f t="shared" si="26"/>
        <v>13.66</v>
      </c>
      <c r="T31" s="118">
        <f t="shared" si="27"/>
        <v>13.66</v>
      </c>
      <c r="U31" s="118">
        <f t="shared" si="27"/>
        <v>13.66</v>
      </c>
      <c r="V31" s="284">
        <v>10.3</v>
      </c>
      <c r="W31" s="283" t="s">
        <v>120</v>
      </c>
      <c r="X31" s="157"/>
      <c r="Y31" s="118">
        <f t="shared" si="28"/>
        <v>0</v>
      </c>
      <c r="Z31" s="118">
        <f t="shared" si="29"/>
        <v>0</v>
      </c>
      <c r="AB31" s="118">
        <f t="shared" si="30"/>
        <v>0</v>
      </c>
      <c r="AC31" s="118">
        <f t="shared" si="31"/>
        <v>0</v>
      </c>
    </row>
    <row r="32" spans="2:29">
      <c r="B32" s="153"/>
      <c r="D32" s="164"/>
      <c r="F32" s="122">
        <f>+'MARGE fromage'!D42</f>
        <v>0</v>
      </c>
      <c r="G32" s="157">
        <f>+'MARGE fromage'!E42</f>
        <v>0</v>
      </c>
      <c r="H32" s="118">
        <v>5</v>
      </c>
      <c r="I32" s="283" t="s">
        <v>121</v>
      </c>
      <c r="J32" s="276">
        <v>13.66</v>
      </c>
      <c r="K32" s="277">
        <f t="shared" si="23"/>
        <v>13.66</v>
      </c>
      <c r="L32" s="278"/>
      <c r="N32" s="152">
        <f>+'MARGE fromage'!L42</f>
        <v>0</v>
      </c>
      <c r="O32" s="152">
        <f>+'MARGE fromage'!M42</f>
        <v>0</v>
      </c>
      <c r="Q32" s="118">
        <f t="shared" si="24"/>
        <v>13.66</v>
      </c>
      <c r="R32" s="118">
        <f t="shared" si="25"/>
        <v>13.66</v>
      </c>
      <c r="S32" s="118">
        <f t="shared" si="26"/>
        <v>13.66</v>
      </c>
      <c r="T32" s="118">
        <f t="shared" si="27"/>
        <v>13.66</v>
      </c>
      <c r="U32" s="118">
        <f t="shared" si="27"/>
        <v>13.66</v>
      </c>
      <c r="V32" s="284">
        <v>10.3</v>
      </c>
      <c r="W32" s="283" t="s">
        <v>121</v>
      </c>
      <c r="X32" s="157"/>
      <c r="Y32" s="118">
        <f t="shared" si="28"/>
        <v>0</v>
      </c>
      <c r="Z32" s="118">
        <f t="shared" si="29"/>
        <v>0</v>
      </c>
      <c r="AB32" s="118">
        <f t="shared" si="30"/>
        <v>0</v>
      </c>
      <c r="AC32" s="118">
        <f t="shared" si="31"/>
        <v>0</v>
      </c>
    </row>
    <row r="33" spans="2:29">
      <c r="B33" s="153"/>
      <c r="D33" s="164"/>
      <c r="F33" s="122">
        <f>+'MARGE fromage'!D43</f>
        <v>0</v>
      </c>
      <c r="G33" s="157">
        <f>+'MARGE fromage'!E43</f>
        <v>0</v>
      </c>
      <c r="H33" s="118">
        <v>5</v>
      </c>
      <c r="I33" s="283" t="s">
        <v>122</v>
      </c>
      <c r="J33" s="276">
        <v>13.66</v>
      </c>
      <c r="K33" s="277">
        <f t="shared" si="23"/>
        <v>13.66</v>
      </c>
      <c r="L33" s="278"/>
      <c r="N33" s="152">
        <f>+'MARGE fromage'!L43</f>
        <v>0</v>
      </c>
      <c r="O33" s="152">
        <f>+'MARGE fromage'!M43</f>
        <v>0</v>
      </c>
      <c r="Q33" s="118">
        <f t="shared" si="24"/>
        <v>13.66</v>
      </c>
      <c r="R33" s="118">
        <f t="shared" si="25"/>
        <v>13.66</v>
      </c>
      <c r="S33" s="118">
        <f t="shared" si="26"/>
        <v>13.66</v>
      </c>
      <c r="T33" s="118">
        <f t="shared" si="27"/>
        <v>13.66</v>
      </c>
      <c r="U33" s="118">
        <f t="shared" si="27"/>
        <v>13.66</v>
      </c>
      <c r="V33" s="284">
        <v>10.3</v>
      </c>
      <c r="W33" s="283" t="s">
        <v>122</v>
      </c>
      <c r="X33" s="157"/>
      <c r="Y33" s="118">
        <f t="shared" si="28"/>
        <v>0</v>
      </c>
      <c r="Z33" s="118">
        <f t="shared" si="29"/>
        <v>0</v>
      </c>
      <c r="AB33" s="118">
        <f t="shared" si="30"/>
        <v>0</v>
      </c>
      <c r="AC33" s="118">
        <f t="shared" si="31"/>
        <v>0</v>
      </c>
    </row>
    <row r="34" spans="2:29">
      <c r="B34" s="153"/>
      <c r="F34" s="163"/>
      <c r="G34" s="163"/>
      <c r="H34" s="120"/>
      <c r="I34" s="160" t="s">
        <v>48</v>
      </c>
      <c r="J34" s="287"/>
      <c r="K34" s="288"/>
      <c r="L34" s="278"/>
      <c r="N34" s="160"/>
      <c r="O34" s="160"/>
      <c r="P34" s="161"/>
      <c r="Q34" s="120"/>
      <c r="R34" s="120"/>
      <c r="S34" s="120"/>
      <c r="T34" s="120"/>
      <c r="U34" s="120"/>
      <c r="V34" s="289"/>
      <c r="W34" s="160" t="s">
        <v>48</v>
      </c>
      <c r="X34" s="163"/>
      <c r="Y34" s="120"/>
      <c r="Z34" s="120"/>
      <c r="AA34" s="161"/>
      <c r="AB34" s="120"/>
      <c r="AC34" s="120"/>
    </row>
    <row r="35" spans="2:29">
      <c r="B35" s="153"/>
      <c r="F35" s="157">
        <f>+'MARGE fromage'!D45</f>
        <v>0</v>
      </c>
      <c r="G35" s="157">
        <f>+'MARGE fromage'!E45</f>
        <v>0</v>
      </c>
      <c r="H35" s="118">
        <v>5</v>
      </c>
      <c r="I35" s="283" t="s">
        <v>123</v>
      </c>
      <c r="J35" s="276">
        <v>16.05</v>
      </c>
      <c r="K35" s="277">
        <f t="shared" ref="K35:K44" si="32">+T35</f>
        <v>16.05</v>
      </c>
      <c r="L35" s="278"/>
      <c r="N35" s="152">
        <f>+'MARGE fromage'!L45</f>
        <v>0</v>
      </c>
      <c r="O35" s="152">
        <f>+'MARGE fromage'!M45</f>
        <v>0</v>
      </c>
      <c r="Q35" s="118">
        <f t="shared" ref="Q35:Q44" si="33">J35-J35*$D$19%</f>
        <v>16.05</v>
      </c>
      <c r="R35" s="118">
        <f t="shared" ref="R35:R44" si="34">Q35-Q35*$D$20%</f>
        <v>16.05</v>
      </c>
      <c r="S35" s="118">
        <f t="shared" ref="S35:S44" si="35">R35-R35*$D$21%</f>
        <v>16.05</v>
      </c>
      <c r="T35" s="118">
        <f t="shared" ref="T35:U44" si="36">S35-S35*N35%</f>
        <v>16.05</v>
      </c>
      <c r="U35" s="118">
        <f t="shared" si="36"/>
        <v>16.05</v>
      </c>
      <c r="V35" s="284">
        <v>12.44</v>
      </c>
      <c r="W35" s="283" t="s">
        <v>123</v>
      </c>
      <c r="X35" s="157"/>
      <c r="Y35" s="118">
        <f t="shared" ref="Y35:Y44" si="37">F35*H35*U35</f>
        <v>0</v>
      </c>
      <c r="Z35" s="118">
        <f t="shared" ref="Z35:Z44" si="38">F35*H35*(U35-V35)</f>
        <v>0</v>
      </c>
      <c r="AB35" s="118">
        <f t="shared" ref="AB35:AB44" si="39">+G35*H35</f>
        <v>0</v>
      </c>
      <c r="AC35" s="118">
        <f t="shared" ref="AC35:AC44" si="40">+AB35*V35</f>
        <v>0</v>
      </c>
    </row>
    <row r="36" spans="2:29">
      <c r="B36" s="153"/>
      <c r="F36" s="157">
        <f>+'MARGE fromage'!D46</f>
        <v>0</v>
      </c>
      <c r="G36" s="157">
        <f>+'MARGE fromage'!E46</f>
        <v>0</v>
      </c>
      <c r="H36" s="118">
        <v>4.5</v>
      </c>
      <c r="I36" s="283" t="s">
        <v>124</v>
      </c>
      <c r="J36" s="276">
        <v>13.35</v>
      </c>
      <c r="K36" s="277">
        <f t="shared" si="32"/>
        <v>13.35</v>
      </c>
      <c r="L36" s="278"/>
      <c r="N36" s="152">
        <f>+'MARGE fromage'!L46</f>
        <v>0</v>
      </c>
      <c r="O36" s="152">
        <f>+'MARGE fromage'!M46</f>
        <v>0</v>
      </c>
      <c r="Q36" s="118">
        <f t="shared" si="33"/>
        <v>13.35</v>
      </c>
      <c r="R36" s="118">
        <f t="shared" si="34"/>
        <v>13.35</v>
      </c>
      <c r="S36" s="118">
        <f t="shared" si="35"/>
        <v>13.35</v>
      </c>
      <c r="T36" s="118">
        <f t="shared" si="36"/>
        <v>13.35</v>
      </c>
      <c r="U36" s="118">
        <f t="shared" si="36"/>
        <v>13.35</v>
      </c>
      <c r="V36" s="284">
        <v>10.7</v>
      </c>
      <c r="W36" s="283" t="s">
        <v>124</v>
      </c>
      <c r="X36" s="157"/>
      <c r="Y36" s="118">
        <f t="shared" si="37"/>
        <v>0</v>
      </c>
      <c r="Z36" s="118">
        <f t="shared" si="38"/>
        <v>0</v>
      </c>
      <c r="AB36" s="118">
        <f t="shared" si="39"/>
        <v>0</v>
      </c>
      <c r="AC36" s="118">
        <f t="shared" si="40"/>
        <v>0</v>
      </c>
    </row>
    <row r="37" spans="2:29">
      <c r="B37" s="153"/>
      <c r="F37" s="157">
        <f>+'MARGE fromage'!D47</f>
        <v>0</v>
      </c>
      <c r="G37" s="157">
        <f>+'MARGE fromage'!E47</f>
        <v>0</v>
      </c>
      <c r="H37" s="118">
        <v>5</v>
      </c>
      <c r="I37" s="283" t="s">
        <v>125</v>
      </c>
      <c r="J37" s="276">
        <v>14.77</v>
      </c>
      <c r="K37" s="277">
        <f t="shared" si="32"/>
        <v>14.77</v>
      </c>
      <c r="L37" s="278"/>
      <c r="N37" s="152">
        <f>+'MARGE fromage'!L47</f>
        <v>0</v>
      </c>
      <c r="O37" s="152">
        <f>+'MARGE fromage'!M47</f>
        <v>0</v>
      </c>
      <c r="Q37" s="118">
        <f t="shared" si="33"/>
        <v>14.77</v>
      </c>
      <c r="R37" s="118">
        <f t="shared" si="34"/>
        <v>14.77</v>
      </c>
      <c r="S37" s="118">
        <f t="shared" si="35"/>
        <v>14.77</v>
      </c>
      <c r="T37" s="118">
        <f t="shared" si="36"/>
        <v>14.77</v>
      </c>
      <c r="U37" s="118">
        <f t="shared" si="36"/>
        <v>14.77</v>
      </c>
      <c r="V37" s="284">
        <v>11.31</v>
      </c>
      <c r="W37" s="283" t="s">
        <v>125</v>
      </c>
      <c r="X37" s="157"/>
      <c r="Y37" s="118">
        <f t="shared" si="37"/>
        <v>0</v>
      </c>
      <c r="Z37" s="118">
        <f t="shared" si="38"/>
        <v>0</v>
      </c>
      <c r="AB37" s="118">
        <f t="shared" si="39"/>
        <v>0</v>
      </c>
      <c r="AC37" s="118">
        <f t="shared" si="40"/>
        <v>0</v>
      </c>
    </row>
    <row r="38" spans="2:29">
      <c r="B38" s="153"/>
      <c r="F38" s="157">
        <f>+'MARGE fromage'!D48</f>
        <v>0</v>
      </c>
      <c r="G38" s="157">
        <f>+'MARGE fromage'!E48</f>
        <v>0</v>
      </c>
      <c r="H38" s="118">
        <v>5</v>
      </c>
      <c r="I38" s="283" t="s">
        <v>126</v>
      </c>
      <c r="J38" s="276">
        <v>14.77</v>
      </c>
      <c r="K38" s="277">
        <f t="shared" si="32"/>
        <v>14.77</v>
      </c>
      <c r="L38" s="278"/>
      <c r="N38" s="152">
        <f>+'MARGE fromage'!L48</f>
        <v>0</v>
      </c>
      <c r="O38" s="152">
        <f>+'MARGE fromage'!M48</f>
        <v>0</v>
      </c>
      <c r="Q38" s="118">
        <f t="shared" si="33"/>
        <v>14.77</v>
      </c>
      <c r="R38" s="118">
        <f t="shared" si="34"/>
        <v>14.77</v>
      </c>
      <c r="S38" s="118">
        <f t="shared" si="35"/>
        <v>14.77</v>
      </c>
      <c r="T38" s="118">
        <f t="shared" si="36"/>
        <v>14.77</v>
      </c>
      <c r="U38" s="118">
        <f t="shared" si="36"/>
        <v>14.77</v>
      </c>
      <c r="V38" s="284">
        <v>11.31</v>
      </c>
      <c r="W38" s="283" t="s">
        <v>126</v>
      </c>
      <c r="X38" s="157"/>
      <c r="Y38" s="118">
        <f t="shared" si="37"/>
        <v>0</v>
      </c>
      <c r="Z38" s="118">
        <f t="shared" si="38"/>
        <v>0</v>
      </c>
      <c r="AB38" s="118">
        <f t="shared" si="39"/>
        <v>0</v>
      </c>
      <c r="AC38" s="118">
        <f t="shared" si="40"/>
        <v>0</v>
      </c>
    </row>
    <row r="39" spans="2:29">
      <c r="B39" s="153"/>
      <c r="F39" s="157">
        <f>+'MARGE fromage'!D49</f>
        <v>0</v>
      </c>
      <c r="G39" s="157">
        <f>+'MARGE fromage'!E49</f>
        <v>0</v>
      </c>
      <c r="H39" s="118">
        <v>5</v>
      </c>
      <c r="I39" s="283" t="s">
        <v>127</v>
      </c>
      <c r="J39" s="276">
        <v>14.77</v>
      </c>
      <c r="K39" s="277">
        <f t="shared" si="32"/>
        <v>14.77</v>
      </c>
      <c r="L39" s="278"/>
      <c r="N39" s="152">
        <f>+'MARGE fromage'!L49</f>
        <v>0</v>
      </c>
      <c r="O39" s="152">
        <f>+'MARGE fromage'!M49</f>
        <v>0</v>
      </c>
      <c r="Q39" s="118">
        <f t="shared" si="33"/>
        <v>14.77</v>
      </c>
      <c r="R39" s="118">
        <f t="shared" si="34"/>
        <v>14.77</v>
      </c>
      <c r="S39" s="118">
        <f t="shared" si="35"/>
        <v>14.77</v>
      </c>
      <c r="T39" s="118">
        <f t="shared" si="36"/>
        <v>14.77</v>
      </c>
      <c r="U39" s="118">
        <f t="shared" si="36"/>
        <v>14.77</v>
      </c>
      <c r="V39" s="284">
        <v>11.31</v>
      </c>
      <c r="W39" s="283" t="s">
        <v>127</v>
      </c>
      <c r="X39" s="157"/>
      <c r="Y39" s="118">
        <f t="shared" si="37"/>
        <v>0</v>
      </c>
      <c r="Z39" s="118">
        <f t="shared" si="38"/>
        <v>0</v>
      </c>
      <c r="AB39" s="118">
        <f t="shared" si="39"/>
        <v>0</v>
      </c>
      <c r="AC39" s="118">
        <f t="shared" si="40"/>
        <v>0</v>
      </c>
    </row>
    <row r="40" spans="2:29">
      <c r="B40" s="153"/>
      <c r="F40" s="157">
        <f>+'MARGE fromage'!D50</f>
        <v>0</v>
      </c>
      <c r="G40" s="157">
        <f>+'MARGE fromage'!E50</f>
        <v>0</v>
      </c>
      <c r="H40" s="118">
        <v>5</v>
      </c>
      <c r="I40" s="283" t="s">
        <v>128</v>
      </c>
      <c r="J40" s="276">
        <v>14.77</v>
      </c>
      <c r="K40" s="277">
        <f t="shared" si="32"/>
        <v>14.77</v>
      </c>
      <c r="L40" s="278"/>
      <c r="N40" s="152">
        <f>+'MARGE fromage'!L50</f>
        <v>0</v>
      </c>
      <c r="O40" s="152">
        <f>+'MARGE fromage'!M50</f>
        <v>0</v>
      </c>
      <c r="Q40" s="118">
        <f t="shared" si="33"/>
        <v>14.77</v>
      </c>
      <c r="R40" s="118">
        <f t="shared" si="34"/>
        <v>14.77</v>
      </c>
      <c r="S40" s="118">
        <f t="shared" si="35"/>
        <v>14.77</v>
      </c>
      <c r="T40" s="118">
        <f t="shared" si="36"/>
        <v>14.77</v>
      </c>
      <c r="U40" s="118">
        <f t="shared" si="36"/>
        <v>14.77</v>
      </c>
      <c r="V40" s="284">
        <v>11.31</v>
      </c>
      <c r="W40" s="283" t="s">
        <v>128</v>
      </c>
      <c r="X40" s="157"/>
      <c r="Y40" s="118">
        <f t="shared" si="37"/>
        <v>0</v>
      </c>
      <c r="Z40" s="118">
        <f t="shared" si="38"/>
        <v>0</v>
      </c>
      <c r="AB40" s="118">
        <f t="shared" si="39"/>
        <v>0</v>
      </c>
      <c r="AC40" s="118">
        <f t="shared" si="40"/>
        <v>0</v>
      </c>
    </row>
    <row r="41" spans="2:29">
      <c r="B41" s="153"/>
      <c r="F41" s="157">
        <f>+'MARGE fromage'!D51</f>
        <v>0</v>
      </c>
      <c r="G41" s="157">
        <f>+'MARGE fromage'!E51</f>
        <v>0</v>
      </c>
      <c r="H41" s="118">
        <v>5</v>
      </c>
      <c r="I41" s="283" t="s">
        <v>129</v>
      </c>
      <c r="J41" s="276">
        <v>14.77</v>
      </c>
      <c r="K41" s="277">
        <f t="shared" si="32"/>
        <v>14.77</v>
      </c>
      <c r="L41" s="278"/>
      <c r="N41" s="152">
        <f>+'MARGE fromage'!L51</f>
        <v>0</v>
      </c>
      <c r="O41" s="152">
        <f>+'MARGE fromage'!M51</f>
        <v>0</v>
      </c>
      <c r="Q41" s="118">
        <f t="shared" si="33"/>
        <v>14.77</v>
      </c>
      <c r="R41" s="118">
        <f t="shared" si="34"/>
        <v>14.77</v>
      </c>
      <c r="S41" s="118">
        <f t="shared" si="35"/>
        <v>14.77</v>
      </c>
      <c r="T41" s="118">
        <f t="shared" si="36"/>
        <v>14.77</v>
      </c>
      <c r="U41" s="118">
        <f t="shared" si="36"/>
        <v>14.77</v>
      </c>
      <c r="V41" s="284">
        <v>11.31</v>
      </c>
      <c r="W41" s="283" t="s">
        <v>129</v>
      </c>
      <c r="X41" s="157"/>
      <c r="Y41" s="118">
        <f t="shared" si="37"/>
        <v>0</v>
      </c>
      <c r="Z41" s="118">
        <f t="shared" si="38"/>
        <v>0</v>
      </c>
      <c r="AB41" s="118">
        <f t="shared" si="39"/>
        <v>0</v>
      </c>
      <c r="AC41" s="118">
        <f t="shared" si="40"/>
        <v>0</v>
      </c>
    </row>
    <row r="42" spans="2:29">
      <c r="B42" s="153"/>
      <c r="F42" s="157">
        <f>+'MARGE fromage'!D52</f>
        <v>0</v>
      </c>
      <c r="G42" s="157">
        <f>+'MARGE fromage'!E52</f>
        <v>0</v>
      </c>
      <c r="H42" s="118">
        <v>5</v>
      </c>
      <c r="I42" s="283" t="s">
        <v>130</v>
      </c>
      <c r="J42" s="276">
        <v>15.25</v>
      </c>
      <c r="K42" s="277">
        <f t="shared" si="32"/>
        <v>15.25</v>
      </c>
      <c r="L42" s="278"/>
      <c r="N42" s="152">
        <f>+'MARGE fromage'!L52</f>
        <v>0</v>
      </c>
      <c r="O42" s="152">
        <f>+'MARGE fromage'!M52</f>
        <v>0</v>
      </c>
      <c r="Q42" s="118">
        <f t="shared" si="33"/>
        <v>15.25</v>
      </c>
      <c r="R42" s="118">
        <f t="shared" si="34"/>
        <v>15.25</v>
      </c>
      <c r="S42" s="118">
        <f t="shared" si="35"/>
        <v>15.25</v>
      </c>
      <c r="T42" s="118">
        <f t="shared" si="36"/>
        <v>15.25</v>
      </c>
      <c r="U42" s="118">
        <f t="shared" si="36"/>
        <v>15.25</v>
      </c>
      <c r="V42" s="284">
        <v>12.08</v>
      </c>
      <c r="W42" s="283" t="s">
        <v>130</v>
      </c>
      <c r="X42" s="157"/>
      <c r="Y42" s="118">
        <f t="shared" si="37"/>
        <v>0</v>
      </c>
      <c r="Z42" s="118">
        <f t="shared" si="38"/>
        <v>0</v>
      </c>
      <c r="AB42" s="118">
        <f t="shared" si="39"/>
        <v>0</v>
      </c>
      <c r="AC42" s="118">
        <f t="shared" si="40"/>
        <v>0</v>
      </c>
    </row>
    <row r="43" spans="2:29">
      <c r="B43" s="153"/>
      <c r="F43" s="157">
        <f>+'MARGE fromage'!D53</f>
        <v>0</v>
      </c>
      <c r="G43" s="157">
        <f>+'MARGE fromage'!E53</f>
        <v>0</v>
      </c>
      <c r="H43" s="118">
        <v>4.5</v>
      </c>
      <c r="I43" s="283" t="s">
        <v>131</v>
      </c>
      <c r="J43" s="276">
        <v>15.3</v>
      </c>
      <c r="K43" s="277">
        <f t="shared" si="32"/>
        <v>15.3</v>
      </c>
      <c r="L43" s="278"/>
      <c r="N43" s="152">
        <f>+'MARGE fromage'!L53</f>
        <v>0</v>
      </c>
      <c r="O43" s="152">
        <f>+'MARGE fromage'!M53</f>
        <v>0</v>
      </c>
      <c r="Q43" s="118">
        <f t="shared" si="33"/>
        <v>15.3</v>
      </c>
      <c r="R43" s="118">
        <f t="shared" si="34"/>
        <v>15.3</v>
      </c>
      <c r="S43" s="118">
        <f t="shared" si="35"/>
        <v>15.3</v>
      </c>
      <c r="T43" s="118">
        <f t="shared" si="36"/>
        <v>15.3</v>
      </c>
      <c r="U43" s="118">
        <f t="shared" si="36"/>
        <v>15.3</v>
      </c>
      <c r="V43" s="284">
        <v>12.26</v>
      </c>
      <c r="W43" s="283" t="s">
        <v>131</v>
      </c>
      <c r="X43" s="157"/>
      <c r="Y43" s="118">
        <f t="shared" si="37"/>
        <v>0</v>
      </c>
      <c r="Z43" s="118">
        <f t="shared" si="38"/>
        <v>0</v>
      </c>
      <c r="AB43" s="118">
        <f t="shared" si="39"/>
        <v>0</v>
      </c>
      <c r="AC43" s="118">
        <f t="shared" si="40"/>
        <v>0</v>
      </c>
    </row>
    <row r="44" spans="2:29">
      <c r="B44" s="153"/>
      <c r="F44" s="157">
        <f>+'MARGE fromage'!D54</f>
        <v>0</v>
      </c>
      <c r="G44" s="157">
        <f>+'MARGE fromage'!E54</f>
        <v>0</v>
      </c>
      <c r="H44" s="118">
        <v>2.5</v>
      </c>
      <c r="I44" s="290" t="s">
        <v>132</v>
      </c>
      <c r="J44" s="276">
        <v>16.8</v>
      </c>
      <c r="K44" s="277">
        <f t="shared" si="32"/>
        <v>16.8</v>
      </c>
      <c r="L44" s="278"/>
      <c r="N44" s="152">
        <f>+'MARGE fromage'!L54</f>
        <v>0</v>
      </c>
      <c r="O44" s="152">
        <f>+'MARGE fromage'!M54</f>
        <v>0</v>
      </c>
      <c r="Q44" s="118">
        <f t="shared" si="33"/>
        <v>16.8</v>
      </c>
      <c r="R44" s="118">
        <f t="shared" si="34"/>
        <v>16.8</v>
      </c>
      <c r="S44" s="118">
        <f t="shared" si="35"/>
        <v>16.8</v>
      </c>
      <c r="T44" s="118">
        <f t="shared" si="36"/>
        <v>16.8</v>
      </c>
      <c r="U44" s="118">
        <f t="shared" si="36"/>
        <v>16.8</v>
      </c>
      <c r="V44" s="284">
        <v>12.69</v>
      </c>
      <c r="W44" s="290" t="s">
        <v>132</v>
      </c>
      <c r="X44" s="157"/>
      <c r="Y44" s="118">
        <f t="shared" si="37"/>
        <v>0</v>
      </c>
      <c r="Z44" s="118">
        <f t="shared" si="38"/>
        <v>0</v>
      </c>
      <c r="AB44" s="118">
        <f t="shared" si="39"/>
        <v>0</v>
      </c>
      <c r="AC44" s="118">
        <f t="shared" si="40"/>
        <v>0</v>
      </c>
    </row>
    <row r="45" spans="2:29">
      <c r="B45" s="153"/>
      <c r="F45" s="163"/>
      <c r="G45" s="163"/>
      <c r="H45" s="120"/>
      <c r="I45" s="163"/>
      <c r="J45" s="291"/>
      <c r="K45" s="288"/>
      <c r="L45" s="278"/>
      <c r="N45" s="160"/>
      <c r="O45" s="160"/>
      <c r="P45" s="161"/>
      <c r="Q45" s="120"/>
      <c r="R45" s="120"/>
      <c r="S45" s="120"/>
      <c r="T45" s="120"/>
      <c r="U45" s="120"/>
      <c r="V45" s="289"/>
      <c r="W45" s="292"/>
      <c r="X45" s="163"/>
      <c r="Y45" s="120"/>
      <c r="Z45" s="120"/>
      <c r="AA45" s="161"/>
      <c r="AB45" s="120"/>
      <c r="AC45" s="120"/>
    </row>
    <row r="46" spans="2:29">
      <c r="B46" s="153"/>
      <c r="F46" s="122">
        <f>+'MARGE fromage'!D56</f>
        <v>0</v>
      </c>
      <c r="G46" s="157">
        <f>+'MARGE fromage'!E56</f>
        <v>0</v>
      </c>
      <c r="H46" s="121">
        <v>10</v>
      </c>
      <c r="I46" s="293" t="s">
        <v>133</v>
      </c>
      <c r="J46" s="276">
        <v>9.8000000000000007</v>
      </c>
      <c r="K46" s="277">
        <f t="shared" ref="K46:K51" si="41">+T46</f>
        <v>9.8000000000000007</v>
      </c>
      <c r="L46" s="294"/>
      <c r="M46" s="111"/>
      <c r="N46" s="152">
        <v>0</v>
      </c>
      <c r="O46" s="152">
        <v>0</v>
      </c>
      <c r="P46" s="166"/>
      <c r="Q46" s="118">
        <f t="shared" ref="Q46:Q51" si="42">J46-J46*$D$19%</f>
        <v>9.8000000000000007</v>
      </c>
      <c r="R46" s="118">
        <f t="shared" ref="R46:R51" si="43">Q46-Q46*$D$20%</f>
        <v>9.8000000000000007</v>
      </c>
      <c r="S46" s="118">
        <f t="shared" ref="S46:S51" si="44">R46-R46*$D$21%</f>
        <v>9.8000000000000007</v>
      </c>
      <c r="T46" s="118">
        <f t="shared" ref="T46:U51" si="45">S46-S46*N46%</f>
        <v>9.8000000000000007</v>
      </c>
      <c r="U46" s="118">
        <f t="shared" si="45"/>
        <v>9.8000000000000007</v>
      </c>
      <c r="V46" s="295">
        <v>9.8000000000000007</v>
      </c>
      <c r="W46" s="293" t="s">
        <v>133</v>
      </c>
      <c r="X46" s="167"/>
      <c r="Y46" s="118">
        <f t="shared" ref="Y46:Y51" si="46">F46*H46*U46</f>
        <v>0</v>
      </c>
      <c r="Z46" s="118">
        <f t="shared" ref="Z46:Z51" si="47">F46*H46*(U46-V46)</f>
        <v>0</v>
      </c>
      <c r="AA46" s="166"/>
      <c r="AB46" s="118">
        <f>+G46*H46</f>
        <v>0</v>
      </c>
      <c r="AC46" s="118">
        <f t="shared" ref="AC46:AC47" si="48">G46*H46*V46</f>
        <v>0</v>
      </c>
    </row>
    <row r="47" spans="2:29">
      <c r="B47" s="153"/>
      <c r="F47" s="122">
        <f>+'MARGE fromage'!D57</f>
        <v>0</v>
      </c>
      <c r="G47" s="157">
        <f>+'MARGE fromage'!E57</f>
        <v>0</v>
      </c>
      <c r="H47" s="121">
        <v>10</v>
      </c>
      <c r="I47" s="293" t="s">
        <v>143</v>
      </c>
      <c r="J47" s="276">
        <v>7.9</v>
      </c>
      <c r="K47" s="277">
        <f t="shared" si="41"/>
        <v>7.9</v>
      </c>
      <c r="L47" s="294"/>
      <c r="M47" s="111"/>
      <c r="N47" s="152">
        <v>0</v>
      </c>
      <c r="O47" s="152">
        <v>0</v>
      </c>
      <c r="P47" s="166"/>
      <c r="Q47" s="118">
        <f t="shared" si="42"/>
        <v>7.9</v>
      </c>
      <c r="R47" s="118">
        <f t="shared" si="43"/>
        <v>7.9</v>
      </c>
      <c r="S47" s="118">
        <f t="shared" si="44"/>
        <v>7.9</v>
      </c>
      <c r="T47" s="118">
        <f t="shared" si="45"/>
        <v>7.9</v>
      </c>
      <c r="U47" s="118">
        <f t="shared" si="45"/>
        <v>7.9</v>
      </c>
      <c r="V47" s="295">
        <v>7.9</v>
      </c>
      <c r="W47" s="293" t="s">
        <v>143</v>
      </c>
      <c r="X47" s="167"/>
      <c r="Y47" s="118">
        <f t="shared" si="46"/>
        <v>0</v>
      </c>
      <c r="Z47" s="118">
        <f t="shared" si="47"/>
        <v>0</v>
      </c>
      <c r="AA47" s="166"/>
      <c r="AB47" s="118">
        <f>+G47*H47</f>
        <v>0</v>
      </c>
      <c r="AC47" s="118">
        <f t="shared" si="48"/>
        <v>0</v>
      </c>
    </row>
    <row r="48" spans="2:29">
      <c r="B48" s="153"/>
      <c r="F48" s="122">
        <f>+'MARGE fromage'!D58</f>
        <v>0</v>
      </c>
      <c r="G48" s="157">
        <f>+'MARGE fromage'!E58</f>
        <v>0</v>
      </c>
      <c r="H48" s="122">
        <v>24</v>
      </c>
      <c r="I48" s="283" t="s">
        <v>162</v>
      </c>
      <c r="J48" s="276">
        <v>1.89</v>
      </c>
      <c r="K48" s="277">
        <f t="shared" si="41"/>
        <v>1.89</v>
      </c>
      <c r="L48" s="278"/>
      <c r="N48" s="152">
        <v>0</v>
      </c>
      <c r="O48" s="152">
        <v>0</v>
      </c>
      <c r="Q48" s="118">
        <f t="shared" si="42"/>
        <v>1.89</v>
      </c>
      <c r="R48" s="118">
        <f t="shared" si="43"/>
        <v>1.89</v>
      </c>
      <c r="S48" s="118">
        <f t="shared" si="44"/>
        <v>1.89</v>
      </c>
      <c r="T48" s="118">
        <f t="shared" si="45"/>
        <v>1.89</v>
      </c>
      <c r="U48" s="118">
        <f t="shared" si="45"/>
        <v>1.89</v>
      </c>
      <c r="V48" s="284">
        <v>1.66</v>
      </c>
      <c r="W48" s="283" t="s">
        <v>135</v>
      </c>
      <c r="X48" s="157"/>
      <c r="Y48" s="118">
        <f t="shared" si="46"/>
        <v>0</v>
      </c>
      <c r="Z48" s="118">
        <f t="shared" si="47"/>
        <v>0</v>
      </c>
      <c r="AA48" s="166"/>
      <c r="AB48" s="118">
        <f>+G48*4.76</f>
        <v>0</v>
      </c>
      <c r="AC48" s="118">
        <f>G48*H48*V48</f>
        <v>0</v>
      </c>
    </row>
    <row r="49" spans="2:29">
      <c r="B49" s="153"/>
      <c r="F49" s="122">
        <f>+'MARGE fromage'!D59</f>
        <v>0</v>
      </c>
      <c r="G49" s="157">
        <f>+'MARGE fromage'!E59</f>
        <v>0</v>
      </c>
      <c r="H49" s="122">
        <v>24</v>
      </c>
      <c r="I49" s="283" t="s">
        <v>1485</v>
      </c>
      <c r="J49" s="276">
        <v>2</v>
      </c>
      <c r="K49" s="277">
        <f t="shared" si="41"/>
        <v>2</v>
      </c>
      <c r="L49" s="278"/>
      <c r="N49" s="152">
        <v>0</v>
      </c>
      <c r="O49" s="152">
        <v>0</v>
      </c>
      <c r="Q49" s="118">
        <f t="shared" ref="Q49" si="49">J49-J49*$D$19%</f>
        <v>2</v>
      </c>
      <c r="R49" s="118">
        <f t="shared" ref="R49" si="50">Q49-Q49*$D$20%</f>
        <v>2</v>
      </c>
      <c r="S49" s="118">
        <f t="shared" ref="S49" si="51">R49-R49*$D$21%</f>
        <v>2</v>
      </c>
      <c r="T49" s="118">
        <f t="shared" ref="T49" si="52">S49-S49*N49%</f>
        <v>2</v>
      </c>
      <c r="U49" s="118">
        <f t="shared" ref="U49" si="53">T49-T49*O49%</f>
        <v>2</v>
      </c>
      <c r="V49" s="284">
        <v>1.76</v>
      </c>
      <c r="W49" s="283" t="s">
        <v>1485</v>
      </c>
      <c r="X49" s="157"/>
      <c r="Y49" s="118">
        <f t="shared" ref="Y49" si="54">F49*H49*U49</f>
        <v>0</v>
      </c>
      <c r="Z49" s="118">
        <f t="shared" ref="Z49" si="55">F49*H49*(U49-V49)</f>
        <v>0</v>
      </c>
      <c r="AA49" s="166"/>
      <c r="AB49" s="118">
        <f>+G49*4.76</f>
        <v>0</v>
      </c>
      <c r="AC49" s="118">
        <f t="shared" ref="AC49" si="56">G49*H49*V49</f>
        <v>0</v>
      </c>
    </row>
    <row r="50" spans="2:29">
      <c r="B50" s="153"/>
      <c r="F50" s="122">
        <f>+'MARGE fromage'!D60</f>
        <v>0</v>
      </c>
      <c r="G50" s="157">
        <f>+'MARGE fromage'!E60</f>
        <v>0</v>
      </c>
      <c r="H50" s="122">
        <v>90</v>
      </c>
      <c r="I50" s="283" t="s">
        <v>163</v>
      </c>
      <c r="J50" s="276">
        <v>0.59</v>
      </c>
      <c r="K50" s="277">
        <f t="shared" si="41"/>
        <v>0.59</v>
      </c>
      <c r="L50" s="278"/>
      <c r="N50" s="152">
        <v>0</v>
      </c>
      <c r="O50" s="152">
        <v>0</v>
      </c>
      <c r="Q50" s="118">
        <f t="shared" si="42"/>
        <v>0.59</v>
      </c>
      <c r="R50" s="118">
        <f t="shared" si="43"/>
        <v>0.59</v>
      </c>
      <c r="S50" s="118">
        <f t="shared" si="44"/>
        <v>0.59</v>
      </c>
      <c r="T50" s="118">
        <f t="shared" si="45"/>
        <v>0.59</v>
      </c>
      <c r="U50" s="118">
        <f t="shared" si="45"/>
        <v>0.59</v>
      </c>
      <c r="V50" s="284">
        <v>0.43</v>
      </c>
      <c r="W50" s="283" t="s">
        <v>163</v>
      </c>
      <c r="X50" s="157"/>
      <c r="Y50" s="118">
        <f t="shared" si="46"/>
        <v>0</v>
      </c>
      <c r="Z50" s="118">
        <f t="shared" si="47"/>
        <v>0</v>
      </c>
      <c r="AA50" s="166"/>
      <c r="AB50" s="118">
        <f>+G50*4.82</f>
        <v>0</v>
      </c>
      <c r="AC50" s="118">
        <f>G50*H50*V50</f>
        <v>0</v>
      </c>
    </row>
    <row r="51" spans="2:29">
      <c r="B51" s="153"/>
      <c r="C51" s="83"/>
      <c r="F51" s="122">
        <f>+'MARGE fromage'!D61</f>
        <v>0</v>
      </c>
      <c r="G51" s="157">
        <f>+'MARGE fromage'!E61</f>
        <v>0</v>
      </c>
      <c r="H51" s="132">
        <v>3</v>
      </c>
      <c r="I51" s="283" t="s">
        <v>164</v>
      </c>
      <c r="J51" s="276">
        <v>6.6</v>
      </c>
      <c r="K51" s="277">
        <f t="shared" si="41"/>
        <v>6.6</v>
      </c>
      <c r="L51" s="278"/>
      <c r="N51" s="152">
        <v>0</v>
      </c>
      <c r="O51" s="152">
        <v>0</v>
      </c>
      <c r="Q51" s="118">
        <f t="shared" si="42"/>
        <v>6.6</v>
      </c>
      <c r="R51" s="118">
        <f t="shared" si="43"/>
        <v>6.6</v>
      </c>
      <c r="S51" s="118">
        <f t="shared" si="44"/>
        <v>6.6</v>
      </c>
      <c r="T51" s="118">
        <f t="shared" si="45"/>
        <v>6.6</v>
      </c>
      <c r="U51" s="118">
        <f t="shared" si="45"/>
        <v>6.6</v>
      </c>
      <c r="V51" s="284">
        <v>5.6</v>
      </c>
      <c r="W51" s="283" t="s">
        <v>164</v>
      </c>
      <c r="X51" s="157"/>
      <c r="Y51" s="118">
        <f t="shared" si="46"/>
        <v>0</v>
      </c>
      <c r="Z51" s="118">
        <f t="shared" si="47"/>
        <v>0</v>
      </c>
      <c r="AA51" s="166"/>
      <c r="AB51" s="118">
        <f>+G51*4.76</f>
        <v>0</v>
      </c>
      <c r="AC51" s="118">
        <f>G51*H51*V51</f>
        <v>0</v>
      </c>
    </row>
    <row r="52" spans="2:29">
      <c r="B52" s="153"/>
      <c r="C52" s="83"/>
      <c r="F52" s="122">
        <f>SUM(F7:F51)</f>
        <v>0</v>
      </c>
      <c r="G52" s="157">
        <f>SUM(G7:G51)</f>
        <v>0</v>
      </c>
      <c r="H52" s="118">
        <f>+F7*H7+F8*H8+F9*H9+F10*H10+F11*H11+F12*H12+F13*H13+F14*H14+F15*H15+F16*H16+F17*H16+F18*H18+F19*H19+F20*H20+F21*H21+F22*H22+F23*H23+F24*H24+F25*H25+F26*H26+F27*H27+F29*H29+F30*H30+F31*H31+F32*H32+F33*H33+F35*H35+F36*H36+F37*H37+F38*H38+F39*H39+F40*H40+F41*H41+F42*H42+F43*H43+F44*H44+F46*H46+F47*H47+G7*H7+G8*H8+G9*H9+G10*H10+G11*H11+G12*H12+G13*H13+G14*H14+G15*H15+G16*H16+G17*H17+G18*H18+G19*H19+G20*H20+G21*H21+G22*H22+G23*H23+G24*H24+G25*H25+G26*H26+G27*H27+G29*H29+G30*H30+G31*H31+G32*H32+G33*H33+G35*H35+G36*H36+G37*H37+G38*H38+G39*H39+G40*H40+G41*H41+G42*H42+G43*H43+G44*H44+G46*H46+G47*H47</f>
        <v>0</v>
      </c>
      <c r="I52" s="157"/>
      <c r="J52" s="152"/>
      <c r="K52" s="296"/>
      <c r="L52" s="297"/>
      <c r="M52" s="83"/>
    </row>
    <row r="53" spans="2:29">
      <c r="B53" s="153"/>
      <c r="C53" s="83"/>
    </row>
    <row r="54" spans="2:29">
      <c r="B54" s="153"/>
      <c r="C54" s="83"/>
    </row>
    <row r="55" spans="2:29">
      <c r="B55" s="153"/>
      <c r="J55" s="83"/>
      <c r="K55" s="83"/>
      <c r="L55" s="83"/>
      <c r="M55" s="83"/>
      <c r="Y55" s="118">
        <f>SUM(Y7:Y50)</f>
        <v>0</v>
      </c>
      <c r="Z55" s="276">
        <f>SUM(Z7:Z50)</f>
        <v>0</v>
      </c>
      <c r="AB55" s="118">
        <f>SUM(AB7:AB50)</f>
        <v>0</v>
      </c>
      <c r="AC55" s="298">
        <f>SUM(AC7:AC50)</f>
        <v>0</v>
      </c>
    </row>
    <row r="56" spans="2:29">
      <c r="B56" s="153"/>
      <c r="D56" s="157" t="s">
        <v>165</v>
      </c>
      <c r="E56" s="157"/>
    </row>
    <row r="57" spans="2:29">
      <c r="B57" s="153"/>
      <c r="C57" s="83"/>
    </row>
    <row r="59" spans="2:29" ht="12.75" customHeight="1">
      <c r="F59" s="157" t="s">
        <v>139</v>
      </c>
      <c r="G59" s="157" t="s">
        <v>80</v>
      </c>
      <c r="H59" s="118" t="s">
        <v>81</v>
      </c>
      <c r="I59" s="157" t="s">
        <v>82</v>
      </c>
      <c r="J59" s="276" t="s">
        <v>152</v>
      </c>
      <c r="K59" s="277" t="s">
        <v>153</v>
      </c>
      <c r="L59" s="299" t="s">
        <v>51</v>
      </c>
      <c r="M59" s="279"/>
      <c r="Q59" s="118" t="s">
        <v>92</v>
      </c>
      <c r="R59" s="118" t="s">
        <v>94</v>
      </c>
      <c r="S59" s="118" t="s">
        <v>96</v>
      </c>
      <c r="T59" s="118" t="s">
        <v>155</v>
      </c>
      <c r="U59" s="118" t="s">
        <v>87</v>
      </c>
      <c r="V59" s="276" t="s">
        <v>156</v>
      </c>
      <c r="W59" s="280"/>
      <c r="Y59" s="118" t="s">
        <v>88</v>
      </c>
      <c r="Z59" s="118" t="s">
        <v>89</v>
      </c>
    </row>
    <row r="60" spans="2:29">
      <c r="F60" s="122">
        <f>+'MARGE fromage'!D64</f>
        <v>0</v>
      </c>
      <c r="G60" s="157">
        <f>+'MARGE fromage'!E64</f>
        <v>0</v>
      </c>
      <c r="H60" s="118">
        <v>5.5</v>
      </c>
      <c r="I60" s="283" t="s">
        <v>93</v>
      </c>
      <c r="J60" s="276">
        <f>J7</f>
        <v>16.5</v>
      </c>
      <c r="K60" s="277">
        <f t="shared" ref="K60:K80" si="57">+T60</f>
        <v>16.5</v>
      </c>
      <c r="L60" s="299">
        <f t="shared" ref="L60:L80" si="58">+K60*$M$59</f>
        <v>0</v>
      </c>
      <c r="Q60" s="118">
        <f t="shared" ref="Q60:Q80" si="59">J60-J60*$D$67%</f>
        <v>16.5</v>
      </c>
      <c r="R60" s="118">
        <f t="shared" ref="R60:R80" si="60">Q60-Q60*$D$68%</f>
        <v>16.5</v>
      </c>
      <c r="S60" s="118">
        <f t="shared" ref="S60:S80" si="61">R60-R60*$D$69%</f>
        <v>16.5</v>
      </c>
      <c r="T60" s="118">
        <f>S60-S60*$D$70%</f>
        <v>16.5</v>
      </c>
      <c r="U60" s="118">
        <f t="shared" ref="U60:U80" si="62">T60-T60*$D$71%</f>
        <v>16.5</v>
      </c>
      <c r="V60" s="284">
        <f>V7</f>
        <v>13</v>
      </c>
      <c r="W60" s="283" t="s">
        <v>93</v>
      </c>
      <c r="Y60" s="118">
        <f t="shared" ref="Y60:Y80" si="63">F60*H60*V60</f>
        <v>0</v>
      </c>
      <c r="Z60" s="118">
        <v>0</v>
      </c>
    </row>
    <row r="61" spans="2:29" ht="15">
      <c r="B61" s="300" t="s">
        <v>166</v>
      </c>
      <c r="F61" s="122">
        <f>+'MARGE fromage'!D65</f>
        <v>0</v>
      </c>
      <c r="G61" s="157">
        <f>+'MARGE fromage'!E65</f>
        <v>0</v>
      </c>
      <c r="H61" s="118">
        <v>4</v>
      </c>
      <c r="I61" s="283" t="s">
        <v>167</v>
      </c>
      <c r="J61" s="516">
        <f t="shared" ref="J61:J104" si="64">J8</f>
        <v>12.85</v>
      </c>
      <c r="K61" s="277">
        <f t="shared" si="57"/>
        <v>12.85</v>
      </c>
      <c r="L61" s="299">
        <f t="shared" si="58"/>
        <v>0</v>
      </c>
      <c r="Q61" s="118">
        <f t="shared" si="59"/>
        <v>12.85</v>
      </c>
      <c r="R61" s="118">
        <f t="shared" si="60"/>
        <v>12.85</v>
      </c>
      <c r="S61" s="118">
        <f t="shared" si="61"/>
        <v>12.85</v>
      </c>
      <c r="T61" s="118">
        <f t="shared" ref="T61:T80" si="65">S61-S61*$D$70%</f>
        <v>12.85</v>
      </c>
      <c r="U61" s="118">
        <f t="shared" si="62"/>
        <v>12.85</v>
      </c>
      <c r="V61" s="284">
        <f>V8</f>
        <v>10.199999999999999</v>
      </c>
      <c r="W61" s="283" t="s">
        <v>160</v>
      </c>
      <c r="Y61" s="118">
        <f t="shared" si="63"/>
        <v>0</v>
      </c>
      <c r="Z61" s="118">
        <v>0</v>
      </c>
    </row>
    <row r="62" spans="2:29">
      <c r="F62" s="122">
        <f>+'MARGE fromage'!D66</f>
        <v>0</v>
      </c>
      <c r="G62" s="157">
        <f>+'MARGE fromage'!E66</f>
        <v>0</v>
      </c>
      <c r="H62" s="462">
        <v>4</v>
      </c>
      <c r="I62" s="464" t="s">
        <v>1637</v>
      </c>
      <c r="J62" s="516">
        <f t="shared" si="64"/>
        <v>8.75</v>
      </c>
      <c r="K62" s="277">
        <f t="shared" ref="K62" si="66">+T62</f>
        <v>8.75</v>
      </c>
      <c r="L62" s="299">
        <f t="shared" ref="L62" si="67">+K62*$M$59</f>
        <v>0</v>
      </c>
      <c r="Q62" s="462">
        <f t="shared" si="59"/>
        <v>8.75</v>
      </c>
      <c r="R62" s="462">
        <f t="shared" ref="R62" si="68">Q62-Q62*$D$68%</f>
        <v>8.75</v>
      </c>
      <c r="S62" s="462">
        <f t="shared" ref="S62" si="69">R62-R62*$D$69%</f>
        <v>8.75</v>
      </c>
      <c r="T62" s="462">
        <f>S62-S62*$D$70%</f>
        <v>8.75</v>
      </c>
      <c r="U62" s="462">
        <f t="shared" ref="U62" si="70">T62-T62*$D$71%</f>
        <v>8.75</v>
      </c>
      <c r="V62" s="284">
        <f t="shared" ref="V62:V104" si="71">V9</f>
        <v>8.75</v>
      </c>
      <c r="W62" s="464" t="s">
        <v>1635</v>
      </c>
      <c r="Y62" s="462">
        <f t="shared" ref="Y62" si="72">F62*H62*V62</f>
        <v>0</v>
      </c>
      <c r="Z62" s="462">
        <v>0</v>
      </c>
    </row>
    <row r="63" spans="2:29">
      <c r="F63" s="122">
        <f>+'MARGE fromage'!D67</f>
        <v>0</v>
      </c>
      <c r="G63" s="157">
        <f>+'MARGE fromage'!E67</f>
        <v>0</v>
      </c>
      <c r="H63" s="484">
        <v>4.5</v>
      </c>
      <c r="I63" s="464" t="s">
        <v>1967</v>
      </c>
      <c r="J63" s="516">
        <f t="shared" si="64"/>
        <v>12.85</v>
      </c>
      <c r="K63" s="277">
        <f t="shared" ref="K63" si="73">+T63</f>
        <v>12.85</v>
      </c>
      <c r="L63" s="299">
        <f t="shared" ref="L63" si="74">+K63*$M$59</f>
        <v>0</v>
      </c>
      <c r="Q63" s="515">
        <f t="shared" ref="Q63" si="75">J63-J63*$D$67%</f>
        <v>12.85</v>
      </c>
      <c r="R63" s="515">
        <f t="shared" ref="R63" si="76">Q63-Q63*$D$68%</f>
        <v>12.85</v>
      </c>
      <c r="S63" s="515">
        <f t="shared" ref="S63" si="77">R63-R63*$D$69%</f>
        <v>12.85</v>
      </c>
      <c r="T63" s="515">
        <f>S63-S63*$D$70%</f>
        <v>12.85</v>
      </c>
      <c r="U63" s="515">
        <f t="shared" ref="U63" si="78">T63-T63*$D$71%</f>
        <v>12.85</v>
      </c>
      <c r="V63" s="284">
        <f t="shared" si="71"/>
        <v>8.75</v>
      </c>
      <c r="W63" s="464" t="s">
        <v>1967</v>
      </c>
      <c r="Y63" s="515">
        <f t="shared" ref="Y63" si="79">F63*H63*V63</f>
        <v>0</v>
      </c>
      <c r="Z63" s="515">
        <v>0</v>
      </c>
    </row>
    <row r="64" spans="2:29">
      <c r="C64" s="301"/>
      <c r="D64" s="302"/>
      <c r="E64" s="154"/>
      <c r="F64" s="122">
        <f>+'MARGE fromage'!D68</f>
        <v>0</v>
      </c>
      <c r="G64" s="157">
        <f>+'MARGE fromage'!E68</f>
        <v>0</v>
      </c>
      <c r="H64" s="118">
        <v>3</v>
      </c>
      <c r="I64" s="283" t="s">
        <v>97</v>
      </c>
      <c r="J64" s="516">
        <f t="shared" si="64"/>
        <v>15.2</v>
      </c>
      <c r="K64" s="277">
        <f t="shared" si="57"/>
        <v>15.2</v>
      </c>
      <c r="L64" s="299">
        <f t="shared" si="58"/>
        <v>0</v>
      </c>
      <c r="Q64" s="118">
        <f t="shared" si="59"/>
        <v>15.2</v>
      </c>
      <c r="R64" s="118">
        <f t="shared" si="60"/>
        <v>15.2</v>
      </c>
      <c r="S64" s="118">
        <f t="shared" si="61"/>
        <v>15.2</v>
      </c>
      <c r="T64" s="118">
        <f t="shared" si="65"/>
        <v>15.2</v>
      </c>
      <c r="U64" s="118">
        <f t="shared" si="62"/>
        <v>15.2</v>
      </c>
      <c r="V64" s="284">
        <f t="shared" si="71"/>
        <v>11.09</v>
      </c>
      <c r="W64" s="283" t="s">
        <v>161</v>
      </c>
      <c r="Y64" s="118">
        <f t="shared" si="63"/>
        <v>0</v>
      </c>
      <c r="Z64" s="118">
        <v>0</v>
      </c>
    </row>
    <row r="65" spans="3:29">
      <c r="C65" s="301"/>
      <c r="D65" s="302"/>
      <c r="E65" s="154"/>
      <c r="F65" s="122">
        <f>+'MARGE fromage'!D69</f>
        <v>0</v>
      </c>
      <c r="G65" s="157">
        <f>+'MARGE fromage'!E69</f>
        <v>0</v>
      </c>
      <c r="H65" s="118">
        <v>5.5</v>
      </c>
      <c r="I65" s="283" t="s">
        <v>100</v>
      </c>
      <c r="J65" s="516">
        <f t="shared" si="64"/>
        <v>15.55</v>
      </c>
      <c r="K65" s="277">
        <f t="shared" si="57"/>
        <v>15.55</v>
      </c>
      <c r="L65" s="299">
        <f t="shared" si="58"/>
        <v>0</v>
      </c>
      <c r="Q65" s="118">
        <f t="shared" si="59"/>
        <v>15.55</v>
      </c>
      <c r="R65" s="118">
        <f t="shared" si="60"/>
        <v>15.55</v>
      </c>
      <c r="S65" s="118">
        <f t="shared" si="61"/>
        <v>15.55</v>
      </c>
      <c r="T65" s="118">
        <f t="shared" si="65"/>
        <v>15.55</v>
      </c>
      <c r="U65" s="118">
        <f t="shared" si="62"/>
        <v>15.55</v>
      </c>
      <c r="V65" s="284">
        <f t="shared" si="71"/>
        <v>11.94</v>
      </c>
      <c r="W65" s="283" t="s">
        <v>100</v>
      </c>
      <c r="Y65" s="118">
        <f t="shared" si="63"/>
        <v>0</v>
      </c>
      <c r="Z65" s="118">
        <v>0</v>
      </c>
    </row>
    <row r="66" spans="3:29">
      <c r="C66" s="92" t="s">
        <v>168</v>
      </c>
      <c r="E66" s="154"/>
      <c r="F66" s="122">
        <f>+'MARGE fromage'!D70</f>
        <v>0</v>
      </c>
      <c r="G66" s="157">
        <f>+'MARGE fromage'!E70</f>
        <v>0</v>
      </c>
      <c r="H66" s="462">
        <v>4.5</v>
      </c>
      <c r="I66" s="464" t="s">
        <v>1638</v>
      </c>
      <c r="J66" s="516">
        <f t="shared" si="64"/>
        <v>8.9499999999999993</v>
      </c>
      <c r="K66" s="277">
        <f t="shared" si="57"/>
        <v>8.9499999999999993</v>
      </c>
      <c r="L66" s="299">
        <f t="shared" si="58"/>
        <v>0</v>
      </c>
      <c r="Q66" s="462">
        <f t="shared" si="59"/>
        <v>8.9499999999999993</v>
      </c>
      <c r="R66" s="462">
        <f t="shared" si="60"/>
        <v>8.9499999999999993</v>
      </c>
      <c r="S66" s="462">
        <f t="shared" si="61"/>
        <v>8.9499999999999993</v>
      </c>
      <c r="T66" s="462">
        <f t="shared" si="65"/>
        <v>8.9499999999999993</v>
      </c>
      <c r="U66" s="462">
        <f t="shared" si="62"/>
        <v>8.9499999999999993</v>
      </c>
      <c r="V66" s="284">
        <f t="shared" si="71"/>
        <v>8.9499999999999993</v>
      </c>
      <c r="W66" s="464" t="s">
        <v>1636</v>
      </c>
      <c r="Y66" s="462">
        <f t="shared" ref="Y66" si="80">F66*H66*V66</f>
        <v>0</v>
      </c>
      <c r="Z66" s="462">
        <v>0</v>
      </c>
    </row>
    <row r="67" spans="3:29">
      <c r="C67" s="281" t="s">
        <v>92</v>
      </c>
      <c r="D67" s="282">
        <f>+'MARGE fromage'!B65</f>
        <v>0</v>
      </c>
      <c r="E67" s="154"/>
      <c r="F67" s="122">
        <f>+'MARGE fromage'!D71</f>
        <v>0</v>
      </c>
      <c r="G67" s="157">
        <f>+'MARGE fromage'!E71</f>
        <v>0</v>
      </c>
      <c r="H67" s="118">
        <v>2.5</v>
      </c>
      <c r="I67" s="283" t="s">
        <v>101</v>
      </c>
      <c r="J67" s="516">
        <f t="shared" si="64"/>
        <v>16.3</v>
      </c>
      <c r="K67" s="277">
        <f t="shared" si="57"/>
        <v>16.3</v>
      </c>
      <c r="L67" s="299">
        <f t="shared" si="58"/>
        <v>0</v>
      </c>
      <c r="Q67" s="118">
        <f t="shared" si="59"/>
        <v>16.3</v>
      </c>
      <c r="R67" s="118">
        <f t="shared" si="60"/>
        <v>16.3</v>
      </c>
      <c r="S67" s="118">
        <f t="shared" si="61"/>
        <v>16.3</v>
      </c>
      <c r="T67" s="118">
        <f t="shared" si="65"/>
        <v>16.3</v>
      </c>
      <c r="U67" s="118">
        <f t="shared" si="62"/>
        <v>16.3</v>
      </c>
      <c r="V67" s="284">
        <f t="shared" si="71"/>
        <v>12.19</v>
      </c>
      <c r="W67" s="283" t="s">
        <v>101</v>
      </c>
      <c r="Y67" s="118">
        <f t="shared" si="63"/>
        <v>0</v>
      </c>
      <c r="Z67" s="118">
        <v>0</v>
      </c>
    </row>
    <row r="68" spans="3:29">
      <c r="C68" s="281" t="s">
        <v>94</v>
      </c>
      <c r="D68" s="282">
        <f>+'MARGE fromage'!B66</f>
        <v>0</v>
      </c>
      <c r="F68" s="122">
        <f>+'MARGE fromage'!D72</f>
        <v>0</v>
      </c>
      <c r="G68" s="157">
        <f>+'MARGE fromage'!E72</f>
        <v>0</v>
      </c>
      <c r="H68" s="118">
        <v>3</v>
      </c>
      <c r="I68" s="283" t="s">
        <v>103</v>
      </c>
      <c r="J68" s="516">
        <f t="shared" si="64"/>
        <v>15.9</v>
      </c>
      <c r="K68" s="277">
        <f t="shared" si="57"/>
        <v>15.9</v>
      </c>
      <c r="L68" s="299">
        <f t="shared" si="58"/>
        <v>0</v>
      </c>
      <c r="Q68" s="118">
        <f t="shared" si="59"/>
        <v>15.9</v>
      </c>
      <c r="R68" s="118">
        <f t="shared" si="60"/>
        <v>15.9</v>
      </c>
      <c r="S68" s="118">
        <f t="shared" si="61"/>
        <v>15.9</v>
      </c>
      <c r="T68" s="118">
        <f t="shared" si="65"/>
        <v>15.9</v>
      </c>
      <c r="U68" s="118">
        <f t="shared" si="62"/>
        <v>15.9</v>
      </c>
      <c r="V68" s="284">
        <f t="shared" si="71"/>
        <v>11.93</v>
      </c>
      <c r="W68" s="283" t="s">
        <v>103</v>
      </c>
      <c r="Y68" s="118">
        <f t="shared" si="63"/>
        <v>0</v>
      </c>
      <c r="Z68" s="118">
        <v>0</v>
      </c>
    </row>
    <row r="69" spans="3:29">
      <c r="C69" s="281" t="s">
        <v>96</v>
      </c>
      <c r="D69" s="282">
        <f>+'MARGE fromage'!B67</f>
        <v>0</v>
      </c>
      <c r="F69" s="122">
        <f>+'MARGE fromage'!D73</f>
        <v>0</v>
      </c>
      <c r="G69" s="157">
        <f>+'MARGE fromage'!E73</f>
        <v>0</v>
      </c>
      <c r="H69" s="118">
        <v>5.5</v>
      </c>
      <c r="I69" s="285" t="s">
        <v>104</v>
      </c>
      <c r="J69" s="516">
        <f t="shared" si="64"/>
        <v>16.350000000000001</v>
      </c>
      <c r="K69" s="277">
        <f t="shared" si="57"/>
        <v>16.350000000000001</v>
      </c>
      <c r="L69" s="299">
        <f t="shared" si="58"/>
        <v>0</v>
      </c>
      <c r="Q69" s="118">
        <f t="shared" si="59"/>
        <v>16.350000000000001</v>
      </c>
      <c r="R69" s="118">
        <f t="shared" si="60"/>
        <v>16.350000000000001</v>
      </c>
      <c r="S69" s="118">
        <f t="shared" si="61"/>
        <v>16.350000000000001</v>
      </c>
      <c r="T69" s="118">
        <f t="shared" si="65"/>
        <v>16.350000000000001</v>
      </c>
      <c r="U69" s="118">
        <f t="shared" si="62"/>
        <v>16.350000000000001</v>
      </c>
      <c r="V69" s="284">
        <f t="shared" si="71"/>
        <v>11.95</v>
      </c>
      <c r="W69" s="285" t="s">
        <v>104</v>
      </c>
      <c r="Y69" s="118">
        <f t="shared" si="63"/>
        <v>0</v>
      </c>
      <c r="Z69" s="118">
        <v>0</v>
      </c>
    </row>
    <row r="70" spans="3:29">
      <c r="C70" s="281" t="s">
        <v>98</v>
      </c>
      <c r="D70" s="282">
        <f>+'MARGE fromage'!B68</f>
        <v>0</v>
      </c>
      <c r="F70" s="122">
        <f>+'MARGE fromage'!D74</f>
        <v>0</v>
      </c>
      <c r="G70" s="157">
        <f>+'MARGE fromage'!E74</f>
        <v>0</v>
      </c>
      <c r="H70" s="118">
        <v>5.5</v>
      </c>
      <c r="I70" s="285" t="s">
        <v>105</v>
      </c>
      <c r="J70" s="516">
        <f t="shared" si="64"/>
        <v>16.149999999999999</v>
      </c>
      <c r="K70" s="277">
        <f t="shared" si="57"/>
        <v>16.149999999999999</v>
      </c>
      <c r="L70" s="299">
        <f t="shared" si="58"/>
        <v>0</v>
      </c>
      <c r="Q70" s="118">
        <f t="shared" si="59"/>
        <v>16.149999999999999</v>
      </c>
      <c r="R70" s="118">
        <f t="shared" si="60"/>
        <v>16.149999999999999</v>
      </c>
      <c r="S70" s="118">
        <f t="shared" si="61"/>
        <v>16.149999999999999</v>
      </c>
      <c r="T70" s="118">
        <f t="shared" si="65"/>
        <v>16.149999999999999</v>
      </c>
      <c r="U70" s="118">
        <f t="shared" si="62"/>
        <v>16.149999999999999</v>
      </c>
      <c r="V70" s="284">
        <f t="shared" si="71"/>
        <v>12.07</v>
      </c>
      <c r="W70" s="285" t="s">
        <v>105</v>
      </c>
      <c r="Y70" s="118">
        <f t="shared" si="63"/>
        <v>0</v>
      </c>
      <c r="Z70" s="118">
        <v>0</v>
      </c>
    </row>
    <row r="71" spans="3:29">
      <c r="C71" s="281" t="s">
        <v>87</v>
      </c>
      <c r="D71" s="282">
        <f>+'MARGE fromage'!B69</f>
        <v>0</v>
      </c>
      <c r="F71" s="122">
        <f>+'MARGE fromage'!D75</f>
        <v>0</v>
      </c>
      <c r="G71" s="157">
        <f>+'MARGE fromage'!E75</f>
        <v>0</v>
      </c>
      <c r="H71" s="118">
        <v>3</v>
      </c>
      <c r="I71" s="283" t="s">
        <v>106</v>
      </c>
      <c r="J71" s="516">
        <f t="shared" si="64"/>
        <v>15.95</v>
      </c>
      <c r="K71" s="277">
        <f t="shared" si="57"/>
        <v>15.95</v>
      </c>
      <c r="L71" s="299">
        <f t="shared" si="58"/>
        <v>0</v>
      </c>
      <c r="Q71" s="118">
        <f t="shared" si="59"/>
        <v>15.95</v>
      </c>
      <c r="R71" s="118">
        <f t="shared" si="60"/>
        <v>15.95</v>
      </c>
      <c r="S71" s="118">
        <f t="shared" si="61"/>
        <v>15.95</v>
      </c>
      <c r="T71" s="118">
        <f t="shared" si="65"/>
        <v>15.95</v>
      </c>
      <c r="U71" s="118">
        <f t="shared" si="62"/>
        <v>15.95</v>
      </c>
      <c r="V71" s="284">
        <f t="shared" si="71"/>
        <v>11.97</v>
      </c>
      <c r="W71" s="283" t="s">
        <v>106</v>
      </c>
      <c r="Y71" s="118">
        <f t="shared" si="63"/>
        <v>0</v>
      </c>
      <c r="Z71" s="118">
        <v>0</v>
      </c>
    </row>
    <row r="72" spans="3:29">
      <c r="C72" s="83"/>
      <c r="F72" s="122">
        <f>+'MARGE fromage'!D76</f>
        <v>0</v>
      </c>
      <c r="G72" s="157">
        <f>+'MARGE fromage'!E76</f>
        <v>0</v>
      </c>
      <c r="H72" s="118">
        <v>2.5</v>
      </c>
      <c r="I72" s="283" t="s">
        <v>107</v>
      </c>
      <c r="J72" s="516">
        <f t="shared" si="64"/>
        <v>16.100000000000001</v>
      </c>
      <c r="K72" s="277">
        <f t="shared" si="57"/>
        <v>16.100000000000001</v>
      </c>
      <c r="L72" s="299">
        <f t="shared" si="58"/>
        <v>0</v>
      </c>
      <c r="Q72" s="118">
        <f t="shared" si="59"/>
        <v>16.100000000000001</v>
      </c>
      <c r="R72" s="118">
        <f t="shared" si="60"/>
        <v>16.100000000000001</v>
      </c>
      <c r="S72" s="118">
        <f t="shared" si="61"/>
        <v>16.100000000000001</v>
      </c>
      <c r="T72" s="118">
        <f t="shared" si="65"/>
        <v>16.100000000000001</v>
      </c>
      <c r="U72" s="118">
        <f t="shared" si="62"/>
        <v>16.100000000000001</v>
      </c>
      <c r="V72" s="284">
        <f t="shared" si="71"/>
        <v>12.08</v>
      </c>
      <c r="W72" s="283" t="s">
        <v>107</v>
      </c>
      <c r="Y72" s="118">
        <f t="shared" si="63"/>
        <v>0</v>
      </c>
      <c r="Z72" s="118">
        <v>0</v>
      </c>
    </row>
    <row r="73" spans="3:29">
      <c r="C73" s="83"/>
      <c r="F73" s="122">
        <f>+'MARGE fromage'!D77</f>
        <v>0</v>
      </c>
      <c r="G73" s="157">
        <f>+'MARGE fromage'!E77</f>
        <v>0</v>
      </c>
      <c r="H73" s="118">
        <v>3</v>
      </c>
      <c r="I73" s="283" t="s">
        <v>108</v>
      </c>
      <c r="J73" s="516">
        <f t="shared" si="64"/>
        <v>16.05</v>
      </c>
      <c r="K73" s="277">
        <f t="shared" si="57"/>
        <v>16.05</v>
      </c>
      <c r="L73" s="299">
        <f t="shared" si="58"/>
        <v>0</v>
      </c>
      <c r="Q73" s="118">
        <f t="shared" si="59"/>
        <v>16.05</v>
      </c>
      <c r="R73" s="118">
        <f t="shared" si="60"/>
        <v>16.05</v>
      </c>
      <c r="S73" s="118">
        <f t="shared" si="61"/>
        <v>16.05</v>
      </c>
      <c r="T73" s="118">
        <f t="shared" si="65"/>
        <v>16.05</v>
      </c>
      <c r="U73" s="118">
        <f t="shared" si="62"/>
        <v>16.05</v>
      </c>
      <c r="V73" s="284">
        <f t="shared" si="71"/>
        <v>11.57</v>
      </c>
      <c r="W73" s="283" t="s">
        <v>108</v>
      </c>
      <c r="Y73" s="118">
        <f t="shared" si="63"/>
        <v>0</v>
      </c>
      <c r="Z73" s="118">
        <v>0</v>
      </c>
    </row>
    <row r="74" spans="3:29">
      <c r="F74" s="122">
        <f>+'MARGE fromage'!D78</f>
        <v>0</v>
      </c>
      <c r="G74" s="157">
        <f>+'MARGE fromage'!E78</f>
        <v>0</v>
      </c>
      <c r="H74" s="118">
        <v>5</v>
      </c>
      <c r="I74" s="283" t="s">
        <v>110</v>
      </c>
      <c r="J74" s="516">
        <f t="shared" si="64"/>
        <v>14.27</v>
      </c>
      <c r="K74" s="277">
        <f t="shared" si="57"/>
        <v>14.27</v>
      </c>
      <c r="L74" s="299">
        <f t="shared" si="58"/>
        <v>0</v>
      </c>
      <c r="Q74" s="118">
        <f t="shared" si="59"/>
        <v>14.27</v>
      </c>
      <c r="R74" s="118">
        <f t="shared" si="60"/>
        <v>14.27</v>
      </c>
      <c r="S74" s="118">
        <f t="shared" si="61"/>
        <v>14.27</v>
      </c>
      <c r="T74" s="118">
        <f t="shared" si="65"/>
        <v>14.27</v>
      </c>
      <c r="U74" s="118">
        <f t="shared" si="62"/>
        <v>14.27</v>
      </c>
      <c r="V74" s="284">
        <f t="shared" si="71"/>
        <v>10.81</v>
      </c>
      <c r="W74" s="283" t="s">
        <v>110</v>
      </c>
      <c r="Y74" s="118">
        <f t="shared" si="63"/>
        <v>0</v>
      </c>
      <c r="Z74" s="118">
        <v>0</v>
      </c>
    </row>
    <row r="75" spans="3:29">
      <c r="F75" s="122">
        <f>+'MARGE fromage'!D79</f>
        <v>0</v>
      </c>
      <c r="G75" s="157">
        <f>+'MARGE fromage'!E79</f>
        <v>0</v>
      </c>
      <c r="H75" s="118">
        <v>5</v>
      </c>
      <c r="I75" s="283" t="s">
        <v>111</v>
      </c>
      <c r="J75" s="516">
        <f t="shared" si="64"/>
        <v>14.27</v>
      </c>
      <c r="K75" s="277">
        <f t="shared" si="57"/>
        <v>14.27</v>
      </c>
      <c r="L75" s="299">
        <f t="shared" si="58"/>
        <v>0</v>
      </c>
      <c r="Q75" s="118">
        <f t="shared" si="59"/>
        <v>14.27</v>
      </c>
      <c r="R75" s="118">
        <f t="shared" si="60"/>
        <v>14.27</v>
      </c>
      <c r="S75" s="118">
        <f t="shared" si="61"/>
        <v>14.27</v>
      </c>
      <c r="T75" s="118">
        <f t="shared" si="65"/>
        <v>14.27</v>
      </c>
      <c r="U75" s="118">
        <f t="shared" si="62"/>
        <v>14.27</v>
      </c>
      <c r="V75" s="284">
        <f t="shared" si="71"/>
        <v>10.81</v>
      </c>
      <c r="W75" s="283" t="s">
        <v>111</v>
      </c>
      <c r="Y75" s="118">
        <f t="shared" si="63"/>
        <v>0</v>
      </c>
      <c r="Z75" s="118">
        <v>0</v>
      </c>
      <c r="AC75" s="303"/>
    </row>
    <row r="76" spans="3:29">
      <c r="F76" s="122">
        <f>+'MARGE fromage'!D80</f>
        <v>0</v>
      </c>
      <c r="G76" s="157">
        <f>+'MARGE fromage'!E80</f>
        <v>0</v>
      </c>
      <c r="H76" s="118">
        <v>5</v>
      </c>
      <c r="I76" s="283" t="s">
        <v>112</v>
      </c>
      <c r="J76" s="516">
        <f t="shared" si="64"/>
        <v>14.75</v>
      </c>
      <c r="K76" s="277">
        <f t="shared" si="57"/>
        <v>14.75</v>
      </c>
      <c r="L76" s="299">
        <f t="shared" si="58"/>
        <v>0</v>
      </c>
      <c r="Q76" s="118">
        <f t="shared" si="59"/>
        <v>14.75</v>
      </c>
      <c r="R76" s="118">
        <f t="shared" si="60"/>
        <v>14.75</v>
      </c>
      <c r="S76" s="118">
        <f t="shared" si="61"/>
        <v>14.75</v>
      </c>
      <c r="T76" s="118">
        <f t="shared" si="65"/>
        <v>14.75</v>
      </c>
      <c r="U76" s="118">
        <f t="shared" si="62"/>
        <v>14.75</v>
      </c>
      <c r="V76" s="284">
        <f t="shared" si="71"/>
        <v>11.58</v>
      </c>
      <c r="W76" s="283" t="s">
        <v>112</v>
      </c>
      <c r="Y76" s="118">
        <f t="shared" si="63"/>
        <v>0</v>
      </c>
      <c r="Z76" s="118">
        <v>0</v>
      </c>
    </row>
    <row r="77" spans="3:29">
      <c r="F77" s="122">
        <f>+'MARGE fromage'!D81</f>
        <v>0</v>
      </c>
      <c r="G77" s="157">
        <f>+'MARGE fromage'!E81</f>
        <v>0</v>
      </c>
      <c r="H77" s="118">
        <v>4.5</v>
      </c>
      <c r="I77" s="283" t="s">
        <v>113</v>
      </c>
      <c r="J77" s="516">
        <f t="shared" si="64"/>
        <v>14.8</v>
      </c>
      <c r="K77" s="277">
        <f t="shared" si="57"/>
        <v>14.8</v>
      </c>
      <c r="L77" s="299">
        <f t="shared" si="58"/>
        <v>0</v>
      </c>
      <c r="Q77" s="118">
        <f t="shared" si="59"/>
        <v>14.8</v>
      </c>
      <c r="R77" s="118">
        <f t="shared" si="60"/>
        <v>14.8</v>
      </c>
      <c r="S77" s="118">
        <f t="shared" si="61"/>
        <v>14.8</v>
      </c>
      <c r="T77" s="118">
        <f t="shared" si="65"/>
        <v>14.8</v>
      </c>
      <c r="U77" s="118">
        <f t="shared" si="62"/>
        <v>14.8</v>
      </c>
      <c r="V77" s="284">
        <f t="shared" si="71"/>
        <v>11.76</v>
      </c>
      <c r="W77" s="283" t="s">
        <v>113</v>
      </c>
      <c r="Y77" s="118">
        <f t="shared" si="63"/>
        <v>0</v>
      </c>
      <c r="Z77" s="118">
        <v>0</v>
      </c>
    </row>
    <row r="78" spans="3:29">
      <c r="F78" s="122">
        <f>+'MARGE fromage'!D82</f>
        <v>0</v>
      </c>
      <c r="G78" s="157">
        <f>+'MARGE fromage'!E82</f>
        <v>0</v>
      </c>
      <c r="H78" s="118">
        <v>5</v>
      </c>
      <c r="I78" s="283" t="s">
        <v>114</v>
      </c>
      <c r="J78" s="516">
        <f t="shared" si="64"/>
        <v>14.27</v>
      </c>
      <c r="K78" s="277">
        <f t="shared" si="57"/>
        <v>14.27</v>
      </c>
      <c r="L78" s="299">
        <f t="shared" si="58"/>
        <v>0</v>
      </c>
      <c r="Q78" s="118">
        <f t="shared" si="59"/>
        <v>14.27</v>
      </c>
      <c r="R78" s="118">
        <f t="shared" si="60"/>
        <v>14.27</v>
      </c>
      <c r="S78" s="118">
        <f t="shared" si="61"/>
        <v>14.27</v>
      </c>
      <c r="T78" s="118">
        <f t="shared" si="65"/>
        <v>14.27</v>
      </c>
      <c r="U78" s="118">
        <f t="shared" si="62"/>
        <v>14.27</v>
      </c>
      <c r="V78" s="284">
        <f t="shared" si="71"/>
        <v>10.81</v>
      </c>
      <c r="W78" s="283" t="s">
        <v>114</v>
      </c>
      <c r="Y78" s="118">
        <f t="shared" si="63"/>
        <v>0</v>
      </c>
      <c r="Z78" s="118">
        <v>0</v>
      </c>
    </row>
    <row r="79" spans="3:29">
      <c r="F79" s="122">
        <f>+'MARGE fromage'!D83</f>
        <v>0</v>
      </c>
      <c r="G79" s="157">
        <f>+'MARGE fromage'!E83</f>
        <v>0</v>
      </c>
      <c r="H79" s="118">
        <v>5</v>
      </c>
      <c r="I79" s="283" t="s">
        <v>115</v>
      </c>
      <c r="J79" s="516">
        <f t="shared" si="64"/>
        <v>14.27</v>
      </c>
      <c r="K79" s="277">
        <f t="shared" si="57"/>
        <v>14.27</v>
      </c>
      <c r="L79" s="299">
        <f t="shared" si="58"/>
        <v>0</v>
      </c>
      <c r="Q79" s="118">
        <f t="shared" si="59"/>
        <v>14.27</v>
      </c>
      <c r="R79" s="118">
        <f t="shared" si="60"/>
        <v>14.27</v>
      </c>
      <c r="S79" s="118">
        <f t="shared" si="61"/>
        <v>14.27</v>
      </c>
      <c r="T79" s="118">
        <f t="shared" si="65"/>
        <v>14.27</v>
      </c>
      <c r="U79" s="118">
        <f t="shared" si="62"/>
        <v>14.27</v>
      </c>
      <c r="V79" s="284">
        <f t="shared" si="71"/>
        <v>10.81</v>
      </c>
      <c r="W79" s="283" t="s">
        <v>115</v>
      </c>
      <c r="Y79" s="118">
        <f t="shared" si="63"/>
        <v>0</v>
      </c>
      <c r="Z79" s="118">
        <v>0</v>
      </c>
    </row>
    <row r="80" spans="3:29">
      <c r="F80" s="122">
        <f>+'MARGE fromage'!D84</f>
        <v>0</v>
      </c>
      <c r="G80" s="157">
        <f>+'MARGE fromage'!E84</f>
        <v>0</v>
      </c>
      <c r="H80" s="118">
        <v>5</v>
      </c>
      <c r="I80" s="283" t="s">
        <v>116</v>
      </c>
      <c r="J80" s="516">
        <f t="shared" si="64"/>
        <v>14.27</v>
      </c>
      <c r="K80" s="277">
        <f t="shared" si="57"/>
        <v>14.27</v>
      </c>
      <c r="L80" s="299">
        <f t="shared" si="58"/>
        <v>0</v>
      </c>
      <c r="Q80" s="118">
        <f t="shared" si="59"/>
        <v>14.27</v>
      </c>
      <c r="R80" s="118">
        <f t="shared" si="60"/>
        <v>14.27</v>
      </c>
      <c r="S80" s="118">
        <f t="shared" si="61"/>
        <v>14.27</v>
      </c>
      <c r="T80" s="118">
        <f t="shared" si="65"/>
        <v>14.27</v>
      </c>
      <c r="U80" s="118">
        <f t="shared" si="62"/>
        <v>14.27</v>
      </c>
      <c r="V80" s="284">
        <f t="shared" si="71"/>
        <v>10.81</v>
      </c>
      <c r="W80" s="283" t="s">
        <v>116</v>
      </c>
      <c r="Y80" s="118">
        <f t="shared" si="63"/>
        <v>0</v>
      </c>
      <c r="Z80" s="118">
        <v>0</v>
      </c>
    </row>
    <row r="81" spans="3:26">
      <c r="C81" s="83"/>
      <c r="F81" s="163"/>
      <c r="G81" s="163"/>
      <c r="H81" s="120"/>
      <c r="I81" s="160" t="s">
        <v>42</v>
      </c>
      <c r="J81" s="516">
        <f t="shared" si="64"/>
        <v>0</v>
      </c>
      <c r="K81" s="288"/>
      <c r="L81" s="304"/>
      <c r="Q81" s="120"/>
      <c r="R81" s="120"/>
      <c r="S81" s="120"/>
      <c r="T81" s="120"/>
      <c r="U81" s="120"/>
      <c r="V81" s="284">
        <f t="shared" si="71"/>
        <v>0</v>
      </c>
      <c r="W81" s="160" t="s">
        <v>42</v>
      </c>
      <c r="X81" s="161"/>
      <c r="Y81" s="120"/>
      <c r="Z81" s="120"/>
    </row>
    <row r="82" spans="3:26">
      <c r="C82" s="83"/>
      <c r="F82" s="122">
        <f>+'MARGE fromage'!D86</f>
        <v>0</v>
      </c>
      <c r="G82" s="157">
        <f>+'MARGE fromage'!E86</f>
        <v>0</v>
      </c>
      <c r="H82" s="118">
        <v>5</v>
      </c>
      <c r="I82" s="283" t="s">
        <v>118</v>
      </c>
      <c r="J82" s="516">
        <f t="shared" si="64"/>
        <v>13.66</v>
      </c>
      <c r="K82" s="277">
        <f t="shared" ref="K82:K86" si="81">+T82</f>
        <v>13.66</v>
      </c>
      <c r="L82" s="299">
        <f t="shared" ref="L82:L86" si="82">+K82*$M$59</f>
        <v>0</v>
      </c>
      <c r="Q82" s="118">
        <f t="shared" ref="Q82:Q86" si="83">J82-J82*$D$67%</f>
        <v>13.66</v>
      </c>
      <c r="R82" s="118">
        <f t="shared" ref="R82:R86" si="84">Q82-Q82*$D$68%</f>
        <v>13.66</v>
      </c>
      <c r="S82" s="118">
        <f t="shared" ref="S82:S86" si="85">R82-R82*$D$69%</f>
        <v>13.66</v>
      </c>
      <c r="T82" s="118">
        <f t="shared" ref="T82:T86" si="86">S82-S82*$D$70%</f>
        <v>13.66</v>
      </c>
      <c r="U82" s="118">
        <f t="shared" ref="U82:U86" si="87">T82-T82*$D$71%</f>
        <v>13.66</v>
      </c>
      <c r="V82" s="284">
        <f t="shared" si="71"/>
        <v>10.3</v>
      </c>
      <c r="W82" s="283" t="s">
        <v>118</v>
      </c>
      <c r="Y82" s="118">
        <f t="shared" ref="Y82:Y86" si="88">F82*H82*V82</f>
        <v>0</v>
      </c>
      <c r="Z82" s="118">
        <v>0</v>
      </c>
    </row>
    <row r="83" spans="3:26">
      <c r="C83" s="83"/>
      <c r="F83" s="122">
        <f>+'MARGE fromage'!D87</f>
        <v>0</v>
      </c>
      <c r="G83" s="157">
        <f>+'MARGE fromage'!E87</f>
        <v>0</v>
      </c>
      <c r="H83" s="118">
        <v>5</v>
      </c>
      <c r="I83" s="283" t="s">
        <v>119</v>
      </c>
      <c r="J83" s="516">
        <f t="shared" si="64"/>
        <v>13.66</v>
      </c>
      <c r="K83" s="277">
        <f t="shared" si="81"/>
        <v>13.66</v>
      </c>
      <c r="L83" s="299">
        <f t="shared" si="82"/>
        <v>0</v>
      </c>
      <c r="Q83" s="118">
        <f t="shared" si="83"/>
        <v>13.66</v>
      </c>
      <c r="R83" s="118">
        <f t="shared" si="84"/>
        <v>13.66</v>
      </c>
      <c r="S83" s="118">
        <f t="shared" si="85"/>
        <v>13.66</v>
      </c>
      <c r="T83" s="118">
        <f t="shared" si="86"/>
        <v>13.66</v>
      </c>
      <c r="U83" s="118">
        <f t="shared" si="87"/>
        <v>13.66</v>
      </c>
      <c r="V83" s="284">
        <f t="shared" si="71"/>
        <v>10.3</v>
      </c>
      <c r="W83" s="283" t="s">
        <v>119</v>
      </c>
      <c r="Y83" s="118">
        <f t="shared" si="88"/>
        <v>0</v>
      </c>
      <c r="Z83" s="118">
        <v>0</v>
      </c>
    </row>
    <row r="84" spans="3:26">
      <c r="C84" s="83"/>
      <c r="F84" s="122">
        <f>+'MARGE fromage'!D88</f>
        <v>0</v>
      </c>
      <c r="G84" s="157">
        <f>+'MARGE fromage'!E88</f>
        <v>0</v>
      </c>
      <c r="H84" s="118">
        <v>5</v>
      </c>
      <c r="I84" s="283" t="s">
        <v>120</v>
      </c>
      <c r="J84" s="516">
        <f t="shared" si="64"/>
        <v>13.66</v>
      </c>
      <c r="K84" s="277">
        <f t="shared" si="81"/>
        <v>13.66</v>
      </c>
      <c r="L84" s="299">
        <f t="shared" si="82"/>
        <v>0</v>
      </c>
      <c r="Q84" s="118">
        <f t="shared" si="83"/>
        <v>13.66</v>
      </c>
      <c r="R84" s="118">
        <f t="shared" si="84"/>
        <v>13.66</v>
      </c>
      <c r="S84" s="118">
        <f t="shared" si="85"/>
        <v>13.66</v>
      </c>
      <c r="T84" s="118">
        <f t="shared" si="86"/>
        <v>13.66</v>
      </c>
      <c r="U84" s="118">
        <f t="shared" si="87"/>
        <v>13.66</v>
      </c>
      <c r="V84" s="284">
        <f t="shared" si="71"/>
        <v>10.3</v>
      </c>
      <c r="W84" s="283" t="s">
        <v>120</v>
      </c>
      <c r="Y84" s="118">
        <f t="shared" si="88"/>
        <v>0</v>
      </c>
      <c r="Z84" s="118">
        <v>0</v>
      </c>
    </row>
    <row r="85" spans="3:26">
      <c r="C85" s="83"/>
      <c r="F85" s="122">
        <f>+'MARGE fromage'!D89</f>
        <v>0</v>
      </c>
      <c r="G85" s="157">
        <f>+'MARGE fromage'!E89</f>
        <v>0</v>
      </c>
      <c r="H85" s="118">
        <v>5</v>
      </c>
      <c r="I85" s="283" t="s">
        <v>121</v>
      </c>
      <c r="J85" s="516">
        <f t="shared" si="64"/>
        <v>13.66</v>
      </c>
      <c r="K85" s="277">
        <f t="shared" si="81"/>
        <v>13.66</v>
      </c>
      <c r="L85" s="299">
        <f t="shared" si="82"/>
        <v>0</v>
      </c>
      <c r="Q85" s="118">
        <f t="shared" si="83"/>
        <v>13.66</v>
      </c>
      <c r="R85" s="118">
        <f t="shared" si="84"/>
        <v>13.66</v>
      </c>
      <c r="S85" s="118">
        <f t="shared" si="85"/>
        <v>13.66</v>
      </c>
      <c r="T85" s="118">
        <f t="shared" si="86"/>
        <v>13.66</v>
      </c>
      <c r="U85" s="118">
        <f t="shared" si="87"/>
        <v>13.66</v>
      </c>
      <c r="V85" s="284">
        <f t="shared" si="71"/>
        <v>10.3</v>
      </c>
      <c r="W85" s="283" t="s">
        <v>121</v>
      </c>
      <c r="Y85" s="118">
        <f t="shared" si="88"/>
        <v>0</v>
      </c>
      <c r="Z85" s="118">
        <v>0</v>
      </c>
    </row>
    <row r="86" spans="3:26">
      <c r="C86" s="83"/>
      <c r="F86" s="122">
        <f>+'MARGE fromage'!D90</f>
        <v>0</v>
      </c>
      <c r="G86" s="157">
        <f>+'MARGE fromage'!E90</f>
        <v>0</v>
      </c>
      <c r="H86" s="118">
        <v>5</v>
      </c>
      <c r="I86" s="283" t="s">
        <v>122</v>
      </c>
      <c r="J86" s="516">
        <f t="shared" si="64"/>
        <v>13.66</v>
      </c>
      <c r="K86" s="277">
        <f t="shared" si="81"/>
        <v>13.66</v>
      </c>
      <c r="L86" s="299">
        <f t="shared" si="82"/>
        <v>0</v>
      </c>
      <c r="Q86" s="118">
        <f t="shared" si="83"/>
        <v>13.66</v>
      </c>
      <c r="R86" s="118">
        <f t="shared" si="84"/>
        <v>13.66</v>
      </c>
      <c r="S86" s="118">
        <f t="shared" si="85"/>
        <v>13.66</v>
      </c>
      <c r="T86" s="118">
        <f t="shared" si="86"/>
        <v>13.66</v>
      </c>
      <c r="U86" s="118">
        <f t="shared" si="87"/>
        <v>13.66</v>
      </c>
      <c r="V86" s="284">
        <f t="shared" si="71"/>
        <v>10.3</v>
      </c>
      <c r="W86" s="283" t="s">
        <v>122</v>
      </c>
      <c r="Y86" s="118">
        <f t="shared" si="88"/>
        <v>0</v>
      </c>
      <c r="Z86" s="118">
        <v>0</v>
      </c>
    </row>
    <row r="87" spans="3:26">
      <c r="C87" s="83"/>
      <c r="F87" s="163"/>
      <c r="G87" s="163"/>
      <c r="H87" s="120"/>
      <c r="I87" s="160" t="s">
        <v>48</v>
      </c>
      <c r="J87" s="516">
        <f t="shared" si="64"/>
        <v>0</v>
      </c>
      <c r="K87" s="288"/>
      <c r="L87" s="304"/>
      <c r="Q87" s="120"/>
      <c r="R87" s="120"/>
      <c r="S87" s="120"/>
      <c r="T87" s="120"/>
      <c r="U87" s="120"/>
      <c r="V87" s="284">
        <f t="shared" si="71"/>
        <v>0</v>
      </c>
      <c r="W87" s="160" t="s">
        <v>48</v>
      </c>
      <c r="X87" s="161"/>
      <c r="Y87" s="120"/>
      <c r="Z87" s="120"/>
    </row>
    <row r="88" spans="3:26">
      <c r="C88" s="83"/>
      <c r="F88" s="122">
        <f>+'MARGE fromage'!D92</f>
        <v>0</v>
      </c>
      <c r="G88" s="157">
        <f>+'MARGE fromage'!E92</f>
        <v>0</v>
      </c>
      <c r="H88" s="118">
        <v>4.5</v>
      </c>
      <c r="I88" s="283" t="s">
        <v>123</v>
      </c>
      <c r="J88" s="516">
        <f t="shared" si="64"/>
        <v>16.05</v>
      </c>
      <c r="K88" s="277">
        <f t="shared" ref="K88:K97" si="89">+T88</f>
        <v>16.05</v>
      </c>
      <c r="L88" s="299">
        <f t="shared" ref="L88:L97" si="90">+K88*$M$59</f>
        <v>0</v>
      </c>
      <c r="Q88" s="118">
        <f t="shared" ref="Q88:Q97" si="91">J88-J88*$D$67%</f>
        <v>16.05</v>
      </c>
      <c r="R88" s="118">
        <f t="shared" ref="R88:R97" si="92">Q88-Q88*$D$68%</f>
        <v>16.05</v>
      </c>
      <c r="S88" s="118">
        <f t="shared" ref="S88:S97" si="93">R88-R88*$D$69%</f>
        <v>16.05</v>
      </c>
      <c r="T88" s="118">
        <f t="shared" ref="T88:T97" si="94">S88-S88*$D$70%</f>
        <v>16.05</v>
      </c>
      <c r="U88" s="118">
        <f t="shared" ref="U88:U97" si="95">T88-T88*$D$71%</f>
        <v>16.05</v>
      </c>
      <c r="V88" s="284">
        <f t="shared" si="71"/>
        <v>12.44</v>
      </c>
      <c r="W88" s="283" t="s">
        <v>123</v>
      </c>
      <c r="Y88" s="118">
        <f t="shared" ref="Y88:Y97" si="96">F88*H88*V88</f>
        <v>0</v>
      </c>
      <c r="Z88" s="118">
        <v>0</v>
      </c>
    </row>
    <row r="89" spans="3:26">
      <c r="C89" s="83"/>
      <c r="F89" s="122">
        <f>+'MARGE fromage'!D93</f>
        <v>0</v>
      </c>
      <c r="G89" s="157">
        <f>+'MARGE fromage'!E93</f>
        <v>0</v>
      </c>
      <c r="H89" s="118">
        <v>4.5</v>
      </c>
      <c r="I89" s="283" t="s">
        <v>124</v>
      </c>
      <c r="J89" s="516">
        <f t="shared" si="64"/>
        <v>13.35</v>
      </c>
      <c r="K89" s="277">
        <f t="shared" si="89"/>
        <v>13.35</v>
      </c>
      <c r="L89" s="299">
        <f t="shared" si="90"/>
        <v>0</v>
      </c>
      <c r="Q89" s="118">
        <f t="shared" si="91"/>
        <v>13.35</v>
      </c>
      <c r="R89" s="118">
        <f t="shared" si="92"/>
        <v>13.35</v>
      </c>
      <c r="S89" s="118">
        <f t="shared" si="93"/>
        <v>13.35</v>
      </c>
      <c r="T89" s="118">
        <f t="shared" si="94"/>
        <v>13.35</v>
      </c>
      <c r="U89" s="118">
        <f t="shared" si="95"/>
        <v>13.35</v>
      </c>
      <c r="V89" s="284">
        <f t="shared" si="71"/>
        <v>10.7</v>
      </c>
      <c r="W89" s="283" t="s">
        <v>124</v>
      </c>
      <c r="Y89" s="118">
        <f t="shared" si="96"/>
        <v>0</v>
      </c>
      <c r="Z89" s="118">
        <v>0</v>
      </c>
    </row>
    <row r="90" spans="3:26">
      <c r="C90" s="83"/>
      <c r="F90" s="122">
        <f>+'MARGE fromage'!D94</f>
        <v>0</v>
      </c>
      <c r="G90" s="157">
        <f>+'MARGE fromage'!E94</f>
        <v>0</v>
      </c>
      <c r="H90" s="118">
        <v>5</v>
      </c>
      <c r="I90" s="283" t="s">
        <v>125</v>
      </c>
      <c r="J90" s="516">
        <f t="shared" si="64"/>
        <v>14.77</v>
      </c>
      <c r="K90" s="277">
        <f t="shared" si="89"/>
        <v>14.77</v>
      </c>
      <c r="L90" s="299">
        <f t="shared" si="90"/>
        <v>0</v>
      </c>
      <c r="Q90" s="118">
        <f t="shared" si="91"/>
        <v>14.77</v>
      </c>
      <c r="R90" s="118">
        <f t="shared" si="92"/>
        <v>14.77</v>
      </c>
      <c r="S90" s="118">
        <f t="shared" si="93"/>
        <v>14.77</v>
      </c>
      <c r="T90" s="118">
        <f t="shared" si="94"/>
        <v>14.77</v>
      </c>
      <c r="U90" s="118">
        <f t="shared" si="95"/>
        <v>14.77</v>
      </c>
      <c r="V90" s="284">
        <f t="shared" si="71"/>
        <v>11.31</v>
      </c>
      <c r="W90" s="283" t="s">
        <v>125</v>
      </c>
      <c r="Y90" s="118">
        <f t="shared" si="96"/>
        <v>0</v>
      </c>
      <c r="Z90" s="118">
        <v>0</v>
      </c>
    </row>
    <row r="91" spans="3:26">
      <c r="C91" s="83"/>
      <c r="F91" s="122">
        <f>+'MARGE fromage'!D95</f>
        <v>0</v>
      </c>
      <c r="G91" s="157">
        <f>+'MARGE fromage'!E95</f>
        <v>0</v>
      </c>
      <c r="H91" s="118">
        <v>5</v>
      </c>
      <c r="I91" s="283" t="s">
        <v>126</v>
      </c>
      <c r="J91" s="516">
        <f t="shared" si="64"/>
        <v>14.77</v>
      </c>
      <c r="K91" s="277">
        <f t="shared" si="89"/>
        <v>14.77</v>
      </c>
      <c r="L91" s="299">
        <f t="shared" si="90"/>
        <v>0</v>
      </c>
      <c r="Q91" s="118">
        <f t="shared" si="91"/>
        <v>14.77</v>
      </c>
      <c r="R91" s="118">
        <f t="shared" si="92"/>
        <v>14.77</v>
      </c>
      <c r="S91" s="118">
        <f t="shared" si="93"/>
        <v>14.77</v>
      </c>
      <c r="T91" s="118">
        <f t="shared" si="94"/>
        <v>14.77</v>
      </c>
      <c r="U91" s="118">
        <f t="shared" si="95"/>
        <v>14.77</v>
      </c>
      <c r="V91" s="284">
        <f t="shared" si="71"/>
        <v>11.31</v>
      </c>
      <c r="W91" s="283" t="s">
        <v>126</v>
      </c>
      <c r="Y91" s="118">
        <f t="shared" si="96"/>
        <v>0</v>
      </c>
      <c r="Z91" s="118">
        <v>0</v>
      </c>
    </row>
    <row r="92" spans="3:26">
      <c r="F92" s="122">
        <f>+'MARGE fromage'!D96</f>
        <v>0</v>
      </c>
      <c r="G92" s="157">
        <f>+'MARGE fromage'!E96</f>
        <v>0</v>
      </c>
      <c r="H92" s="118">
        <v>5</v>
      </c>
      <c r="I92" s="283" t="s">
        <v>127</v>
      </c>
      <c r="J92" s="516">
        <f t="shared" si="64"/>
        <v>14.77</v>
      </c>
      <c r="K92" s="277">
        <f t="shared" si="89"/>
        <v>14.77</v>
      </c>
      <c r="L92" s="299">
        <f t="shared" si="90"/>
        <v>0</v>
      </c>
      <c r="Q92" s="118">
        <f t="shared" si="91"/>
        <v>14.77</v>
      </c>
      <c r="R92" s="118">
        <f t="shared" si="92"/>
        <v>14.77</v>
      </c>
      <c r="S92" s="118">
        <f t="shared" si="93"/>
        <v>14.77</v>
      </c>
      <c r="T92" s="118">
        <f t="shared" si="94"/>
        <v>14.77</v>
      </c>
      <c r="U92" s="118">
        <f t="shared" si="95"/>
        <v>14.77</v>
      </c>
      <c r="V92" s="284">
        <f t="shared" si="71"/>
        <v>11.31</v>
      </c>
      <c r="W92" s="308" t="s">
        <v>127</v>
      </c>
      <c r="Y92" s="118">
        <f t="shared" si="96"/>
        <v>0</v>
      </c>
      <c r="Z92" s="118">
        <v>0</v>
      </c>
    </row>
    <row r="93" spans="3:26">
      <c r="F93" s="122">
        <f>+'MARGE fromage'!D97</f>
        <v>0</v>
      </c>
      <c r="G93" s="157">
        <f>+'MARGE fromage'!E97</f>
        <v>0</v>
      </c>
      <c r="H93" s="118">
        <v>5</v>
      </c>
      <c r="I93" s="283" t="s">
        <v>128</v>
      </c>
      <c r="J93" s="516">
        <f t="shared" si="64"/>
        <v>14.77</v>
      </c>
      <c r="K93" s="277">
        <f t="shared" si="89"/>
        <v>14.77</v>
      </c>
      <c r="L93" s="299">
        <f t="shared" si="90"/>
        <v>0</v>
      </c>
      <c r="Q93" s="118">
        <f t="shared" si="91"/>
        <v>14.77</v>
      </c>
      <c r="R93" s="118">
        <f t="shared" si="92"/>
        <v>14.77</v>
      </c>
      <c r="S93" s="118">
        <f t="shared" si="93"/>
        <v>14.77</v>
      </c>
      <c r="T93" s="118">
        <f t="shared" si="94"/>
        <v>14.77</v>
      </c>
      <c r="U93" s="118">
        <f t="shared" si="95"/>
        <v>14.77</v>
      </c>
      <c r="V93" s="284">
        <f t="shared" si="71"/>
        <v>11.31</v>
      </c>
      <c r="W93" s="315" t="s">
        <v>128</v>
      </c>
      <c r="Y93" s="118">
        <f t="shared" si="96"/>
        <v>0</v>
      </c>
      <c r="Z93" s="118">
        <v>0</v>
      </c>
    </row>
    <row r="94" spans="3:26">
      <c r="F94" s="122">
        <f>+'MARGE fromage'!D98</f>
        <v>0</v>
      </c>
      <c r="G94" s="157">
        <f>+'MARGE fromage'!E98</f>
        <v>0</v>
      </c>
      <c r="H94" s="118">
        <v>5</v>
      </c>
      <c r="I94" s="283" t="s">
        <v>129</v>
      </c>
      <c r="J94" s="516">
        <f t="shared" si="64"/>
        <v>14.77</v>
      </c>
      <c r="K94" s="277">
        <f t="shared" si="89"/>
        <v>14.77</v>
      </c>
      <c r="L94" s="299">
        <f t="shared" si="90"/>
        <v>0</v>
      </c>
      <c r="Q94" s="118">
        <f t="shared" si="91"/>
        <v>14.77</v>
      </c>
      <c r="R94" s="118">
        <f t="shared" si="92"/>
        <v>14.77</v>
      </c>
      <c r="S94" s="118">
        <f t="shared" si="93"/>
        <v>14.77</v>
      </c>
      <c r="T94" s="118">
        <f t="shared" si="94"/>
        <v>14.77</v>
      </c>
      <c r="U94" s="118">
        <f t="shared" si="95"/>
        <v>14.77</v>
      </c>
      <c r="V94" s="284">
        <f t="shared" si="71"/>
        <v>11.31</v>
      </c>
      <c r="W94" s="315" t="s">
        <v>129</v>
      </c>
      <c r="Y94" s="118">
        <f t="shared" si="96"/>
        <v>0</v>
      </c>
      <c r="Z94" s="118">
        <v>0</v>
      </c>
    </row>
    <row r="95" spans="3:26">
      <c r="F95" s="122">
        <f>+'MARGE fromage'!D99</f>
        <v>0</v>
      </c>
      <c r="G95" s="157">
        <f>+'MARGE fromage'!E99</f>
        <v>0</v>
      </c>
      <c r="H95" s="118">
        <v>4.5</v>
      </c>
      <c r="I95" s="283" t="s">
        <v>130</v>
      </c>
      <c r="J95" s="516">
        <f t="shared" si="64"/>
        <v>15.25</v>
      </c>
      <c r="K95" s="277">
        <f t="shared" si="89"/>
        <v>15.25</v>
      </c>
      <c r="L95" s="299">
        <f t="shared" si="90"/>
        <v>0</v>
      </c>
      <c r="Q95" s="118">
        <f t="shared" si="91"/>
        <v>15.25</v>
      </c>
      <c r="R95" s="118">
        <f t="shared" si="92"/>
        <v>15.25</v>
      </c>
      <c r="S95" s="118">
        <f t="shared" si="93"/>
        <v>15.25</v>
      </c>
      <c r="T95" s="118">
        <f t="shared" si="94"/>
        <v>15.25</v>
      </c>
      <c r="U95" s="118">
        <f t="shared" si="95"/>
        <v>15.25</v>
      </c>
      <c r="V95" s="284">
        <f t="shared" si="71"/>
        <v>12.08</v>
      </c>
      <c r="W95" s="315" t="s">
        <v>130</v>
      </c>
      <c r="Y95" s="118">
        <f t="shared" si="96"/>
        <v>0</v>
      </c>
      <c r="Z95" s="118">
        <v>0</v>
      </c>
    </row>
    <row r="96" spans="3:26">
      <c r="F96" s="122">
        <f>+'MARGE fromage'!D100</f>
        <v>0</v>
      </c>
      <c r="G96" s="157">
        <f>+'MARGE fromage'!E100</f>
        <v>0</v>
      </c>
      <c r="H96" s="118">
        <v>4.5</v>
      </c>
      <c r="I96" s="305" t="s">
        <v>131</v>
      </c>
      <c r="J96" s="516">
        <f t="shared" si="64"/>
        <v>15.3</v>
      </c>
      <c r="K96" s="277">
        <f t="shared" si="89"/>
        <v>15.3</v>
      </c>
      <c r="L96" s="299">
        <f t="shared" si="90"/>
        <v>0</v>
      </c>
      <c r="Q96" s="118">
        <f t="shared" si="91"/>
        <v>15.3</v>
      </c>
      <c r="R96" s="118">
        <f t="shared" si="92"/>
        <v>15.3</v>
      </c>
      <c r="S96" s="118">
        <f t="shared" si="93"/>
        <v>15.3</v>
      </c>
      <c r="T96" s="118">
        <f t="shared" si="94"/>
        <v>15.3</v>
      </c>
      <c r="U96" s="118">
        <f t="shared" si="95"/>
        <v>15.3</v>
      </c>
      <c r="V96" s="284">
        <f t="shared" si="71"/>
        <v>12.26</v>
      </c>
      <c r="W96" s="315" t="s">
        <v>131</v>
      </c>
      <c r="Y96" s="118">
        <f t="shared" si="96"/>
        <v>0</v>
      </c>
      <c r="Z96" s="118">
        <v>0</v>
      </c>
    </row>
    <row r="97" spans="3:26">
      <c r="F97" s="122">
        <f>+'MARGE fromage'!D101</f>
        <v>0</v>
      </c>
      <c r="G97" s="157">
        <f>+'MARGE fromage'!E101</f>
        <v>0</v>
      </c>
      <c r="H97" s="118">
        <v>2.5</v>
      </c>
      <c r="I97" s="290" t="s">
        <v>142</v>
      </c>
      <c r="J97" s="516">
        <f t="shared" si="64"/>
        <v>16.8</v>
      </c>
      <c r="K97" s="277">
        <f t="shared" si="89"/>
        <v>16.8</v>
      </c>
      <c r="L97" s="299">
        <f t="shared" si="90"/>
        <v>0</v>
      </c>
      <c r="Q97" s="118">
        <f t="shared" si="91"/>
        <v>16.8</v>
      </c>
      <c r="R97" s="118">
        <f t="shared" si="92"/>
        <v>16.8</v>
      </c>
      <c r="S97" s="118">
        <f t="shared" si="93"/>
        <v>16.8</v>
      </c>
      <c r="T97" s="118">
        <f t="shared" si="94"/>
        <v>16.8</v>
      </c>
      <c r="U97" s="118">
        <f t="shared" si="95"/>
        <v>16.8</v>
      </c>
      <c r="V97" s="284">
        <f t="shared" si="71"/>
        <v>12.69</v>
      </c>
      <c r="W97" s="290" t="s">
        <v>142</v>
      </c>
      <c r="Y97" s="118">
        <f t="shared" si="96"/>
        <v>0</v>
      </c>
      <c r="Z97" s="118">
        <v>0</v>
      </c>
    </row>
    <row r="98" spans="3:26">
      <c r="F98" s="163"/>
      <c r="G98" s="163"/>
      <c r="H98" s="120"/>
      <c r="I98" s="163"/>
      <c r="J98" s="516">
        <f t="shared" si="64"/>
        <v>0</v>
      </c>
      <c r="K98" s="306"/>
      <c r="L98" s="304"/>
      <c r="Q98" s="120"/>
      <c r="R98" s="120"/>
      <c r="S98" s="120"/>
      <c r="T98" s="120"/>
      <c r="U98" s="120"/>
      <c r="V98" s="284">
        <f t="shared" si="71"/>
        <v>0</v>
      </c>
      <c r="W98" s="307"/>
      <c r="X98" s="161"/>
      <c r="Y98" s="120"/>
      <c r="Z98" s="120"/>
    </row>
    <row r="99" spans="3:26">
      <c r="F99" s="122">
        <f>+'MARGE fromage'!D103</f>
        <v>0</v>
      </c>
      <c r="G99" s="157">
        <f>+'MARGE fromage'!E103</f>
        <v>0</v>
      </c>
      <c r="H99" s="121">
        <v>10</v>
      </c>
      <c r="I99" s="293" t="s">
        <v>133</v>
      </c>
      <c r="J99" s="516">
        <f t="shared" si="64"/>
        <v>9.8000000000000007</v>
      </c>
      <c r="K99" s="277">
        <f t="shared" ref="K99:K104" si="97">+T99</f>
        <v>9.8000000000000007</v>
      </c>
      <c r="L99" s="299">
        <f t="shared" ref="L99:L106" si="98">+K99*$M$59</f>
        <v>0</v>
      </c>
      <c r="Q99" s="118">
        <f t="shared" ref="Q99:Q106" si="99">J99-J99*$D$67%</f>
        <v>9.8000000000000007</v>
      </c>
      <c r="R99" s="118">
        <f t="shared" ref="R99:R106" si="100">Q99-Q99*$D$68%</f>
        <v>9.8000000000000007</v>
      </c>
      <c r="S99" s="118">
        <f t="shared" ref="S99:S106" si="101">R99-R99*$D$69%</f>
        <v>9.8000000000000007</v>
      </c>
      <c r="T99" s="118">
        <f t="shared" ref="T99:T106" si="102">S99-S99*$D$70%</f>
        <v>9.8000000000000007</v>
      </c>
      <c r="U99" s="118">
        <f t="shared" ref="U99:U106" si="103">T99-T99*$D$71%</f>
        <v>9.8000000000000007</v>
      </c>
      <c r="V99" s="284">
        <f t="shared" si="71"/>
        <v>9.8000000000000007</v>
      </c>
      <c r="W99" s="313" t="s">
        <v>133</v>
      </c>
      <c r="X99" s="166"/>
      <c r="Y99" s="118">
        <f t="shared" ref="Y99:Y105" si="104">F99*H99*V99</f>
        <v>0</v>
      </c>
      <c r="Z99" s="118">
        <v>0</v>
      </c>
    </row>
    <row r="100" spans="3:26">
      <c r="F100" s="122">
        <f>+'MARGE fromage'!D104</f>
        <v>0</v>
      </c>
      <c r="G100" s="157">
        <f>+'MARGE fromage'!E104</f>
        <v>0</v>
      </c>
      <c r="H100" s="121">
        <v>10</v>
      </c>
      <c r="I100" s="293" t="s">
        <v>143</v>
      </c>
      <c r="J100" s="516">
        <f t="shared" si="64"/>
        <v>7.9</v>
      </c>
      <c r="K100" s="277">
        <f t="shared" si="97"/>
        <v>7.9</v>
      </c>
      <c r="L100" s="299">
        <f t="shared" si="98"/>
        <v>0</v>
      </c>
      <c r="Q100" s="118">
        <f t="shared" si="99"/>
        <v>7.9</v>
      </c>
      <c r="R100" s="118">
        <f t="shared" si="100"/>
        <v>7.9</v>
      </c>
      <c r="S100" s="118">
        <f t="shared" si="101"/>
        <v>7.9</v>
      </c>
      <c r="T100" s="118">
        <f t="shared" si="102"/>
        <v>7.9</v>
      </c>
      <c r="U100" s="118">
        <f t="shared" si="103"/>
        <v>7.9</v>
      </c>
      <c r="V100" s="284">
        <f t="shared" si="71"/>
        <v>7.9</v>
      </c>
      <c r="W100" s="314" t="s">
        <v>143</v>
      </c>
      <c r="X100" s="166"/>
      <c r="Y100" s="118">
        <f t="shared" si="104"/>
        <v>0</v>
      </c>
      <c r="Z100" s="118">
        <v>0</v>
      </c>
    </row>
    <row r="101" spans="3:26">
      <c r="F101" s="122">
        <f>+'MARGE fromage'!D105</f>
        <v>0</v>
      </c>
      <c r="G101" s="157">
        <f>+'MARGE fromage'!E105</f>
        <v>0</v>
      </c>
      <c r="H101" s="122">
        <v>24</v>
      </c>
      <c r="I101" s="283" t="s">
        <v>162</v>
      </c>
      <c r="J101" s="516">
        <f t="shared" si="64"/>
        <v>1.89</v>
      </c>
      <c r="K101" s="277">
        <f t="shared" si="97"/>
        <v>1.89</v>
      </c>
      <c r="L101" s="299">
        <f t="shared" si="98"/>
        <v>0</v>
      </c>
      <c r="Q101" s="118">
        <f t="shared" si="99"/>
        <v>1.89</v>
      </c>
      <c r="R101" s="118">
        <f t="shared" si="100"/>
        <v>1.89</v>
      </c>
      <c r="S101" s="118">
        <f t="shared" si="101"/>
        <v>1.89</v>
      </c>
      <c r="T101" s="118">
        <f t="shared" si="102"/>
        <v>1.89</v>
      </c>
      <c r="U101" s="118">
        <f t="shared" si="103"/>
        <v>1.89</v>
      </c>
      <c r="V101" s="284">
        <f t="shared" si="71"/>
        <v>1.66</v>
      </c>
      <c r="W101" s="315" t="s">
        <v>135</v>
      </c>
      <c r="Y101" s="118">
        <f t="shared" si="104"/>
        <v>0</v>
      </c>
      <c r="Z101" s="118">
        <v>0</v>
      </c>
    </row>
    <row r="102" spans="3:26">
      <c r="F102" s="122">
        <f>+'MARGE fromage'!D107</f>
        <v>0</v>
      </c>
      <c r="G102" s="157">
        <f>+'MARGE fromage'!E107</f>
        <v>0</v>
      </c>
      <c r="H102" s="122">
        <v>24</v>
      </c>
      <c r="I102" s="308" t="s">
        <v>1485</v>
      </c>
      <c r="J102" s="516">
        <f t="shared" si="64"/>
        <v>2</v>
      </c>
      <c r="K102" s="277">
        <f t="shared" si="97"/>
        <v>2</v>
      </c>
      <c r="L102" s="299">
        <f t="shared" si="98"/>
        <v>0</v>
      </c>
      <c r="Q102" s="118">
        <f t="shared" si="99"/>
        <v>2</v>
      </c>
      <c r="R102" s="118">
        <f t="shared" si="100"/>
        <v>2</v>
      </c>
      <c r="S102" s="118">
        <f t="shared" si="101"/>
        <v>2</v>
      </c>
      <c r="T102" s="118">
        <f t="shared" si="102"/>
        <v>2</v>
      </c>
      <c r="U102" s="118">
        <f t="shared" si="103"/>
        <v>2</v>
      </c>
      <c r="V102" s="284">
        <f t="shared" si="71"/>
        <v>1.76</v>
      </c>
      <c r="W102" s="315" t="s">
        <v>1485</v>
      </c>
      <c r="Y102" s="118">
        <f t="shared" si="104"/>
        <v>0</v>
      </c>
      <c r="Z102" s="118">
        <v>0</v>
      </c>
    </row>
    <row r="103" spans="3:26">
      <c r="F103" s="122">
        <f>+'MARGE fromage'!D107</f>
        <v>0</v>
      </c>
      <c r="G103" s="157">
        <f>+'MARGE fromage'!E107</f>
        <v>0</v>
      </c>
      <c r="H103" s="122">
        <v>90</v>
      </c>
      <c r="I103" s="305" t="s">
        <v>163</v>
      </c>
      <c r="J103" s="516">
        <f t="shared" si="64"/>
        <v>0.59</v>
      </c>
      <c r="K103" s="277">
        <f t="shared" si="97"/>
        <v>0.59</v>
      </c>
      <c r="L103" s="299">
        <f t="shared" si="98"/>
        <v>0</v>
      </c>
      <c r="Q103" s="118">
        <f t="shared" si="99"/>
        <v>0.59</v>
      </c>
      <c r="R103" s="118">
        <f t="shared" si="100"/>
        <v>0.59</v>
      </c>
      <c r="S103" s="118">
        <f t="shared" si="101"/>
        <v>0.59</v>
      </c>
      <c r="T103" s="118">
        <f t="shared" si="102"/>
        <v>0.59</v>
      </c>
      <c r="U103" s="118">
        <f t="shared" si="103"/>
        <v>0.59</v>
      </c>
      <c r="V103" s="284">
        <f t="shared" si="71"/>
        <v>0.43</v>
      </c>
      <c r="W103" s="315" t="s">
        <v>163</v>
      </c>
      <c r="Y103" s="118">
        <f t="shared" si="104"/>
        <v>0</v>
      </c>
      <c r="Z103" s="118">
        <v>0</v>
      </c>
    </row>
    <row r="104" spans="3:26">
      <c r="F104" s="122">
        <f>+'MARGE fromage'!D108</f>
        <v>0</v>
      </c>
      <c r="G104" s="157">
        <f>+'MARGE fromage'!E108</f>
        <v>0</v>
      </c>
      <c r="H104" s="122">
        <v>3</v>
      </c>
      <c r="I104" s="309" t="s">
        <v>145</v>
      </c>
      <c r="J104" s="516">
        <f t="shared" si="64"/>
        <v>6.6</v>
      </c>
      <c r="K104" s="277">
        <f t="shared" si="97"/>
        <v>6.6</v>
      </c>
      <c r="L104" s="299">
        <f t="shared" si="98"/>
        <v>0</v>
      </c>
      <c r="Q104" s="118">
        <f t="shared" si="99"/>
        <v>6.6</v>
      </c>
      <c r="R104" s="118">
        <f t="shared" si="100"/>
        <v>6.6</v>
      </c>
      <c r="S104" s="118">
        <f t="shared" si="101"/>
        <v>6.6</v>
      </c>
      <c r="T104" s="118">
        <f t="shared" si="102"/>
        <v>6.6</v>
      </c>
      <c r="U104" s="118">
        <f t="shared" si="103"/>
        <v>6.6</v>
      </c>
      <c r="V104" s="284">
        <f t="shared" si="71"/>
        <v>5.6</v>
      </c>
      <c r="W104" s="316" t="s">
        <v>145</v>
      </c>
      <c r="Y104" s="118">
        <f t="shared" si="104"/>
        <v>0</v>
      </c>
      <c r="Z104" s="118">
        <v>0</v>
      </c>
    </row>
    <row r="105" spans="3:26">
      <c r="F105" s="122">
        <f>+'MARGE fromage'!D109</f>
        <v>0</v>
      </c>
      <c r="G105" s="157">
        <f>+'MARGE fromage'!E109</f>
        <v>0</v>
      </c>
      <c r="H105" s="118"/>
      <c r="I105" s="157"/>
      <c r="J105" s="310"/>
      <c r="K105" s="311"/>
      <c r="L105" s="299">
        <f t="shared" si="98"/>
        <v>0</v>
      </c>
      <c r="Q105" s="118">
        <f t="shared" si="99"/>
        <v>0</v>
      </c>
      <c r="R105" s="118">
        <f t="shared" si="100"/>
        <v>0</v>
      </c>
      <c r="S105" s="118">
        <f t="shared" si="101"/>
        <v>0</v>
      </c>
      <c r="T105" s="118">
        <f t="shared" si="102"/>
        <v>0</v>
      </c>
      <c r="U105" s="118">
        <f t="shared" si="103"/>
        <v>0</v>
      </c>
      <c r="V105" s="284"/>
      <c r="W105" s="309"/>
      <c r="Y105" s="118">
        <f t="shared" si="104"/>
        <v>0</v>
      </c>
      <c r="Z105" s="118">
        <v>0</v>
      </c>
    </row>
    <row r="106" spans="3:26">
      <c r="F106" s="122">
        <f>SUM(F60:F105)</f>
        <v>0</v>
      </c>
      <c r="G106" s="157">
        <f>+'MARGE fromage'!E110</f>
        <v>0</v>
      </c>
      <c r="H106" s="157">
        <f>F60*H60+F61*H61+F62*H62+F63*H63+F64*H64+F65*H65+F66*H66+F67*H67+F68*H68+F69*H69+F70*H70+F71*H71+F72*H72+F73*H73+F74*H74+F75*H75+F76*H76+F77*H77+F78*H78+F79*H79+F80*H80+F82*H82+F83*H83+F84*H84+F85*H85+F86*H86+F88*H88+F89*H89+F90*H90+F91*H91+F92*H92+F93*H93+F94*H94+F95*H95+F96*H96+F97*H97+F99*H99+F100*H100+F101*4.76+F103*4.82+F104*H104+G60*H60+G61*H61+G62*H62+G63*H63+G64*H64+G65*H65+G66*H66+G67*H67+G68*H68+G69*H69+G70*H70+G71*H71+G72*H72+G73*H73+G74*H74+G75*H75+G76*H76+G77*H77+G78*H78+G79*H79+G80*H80+G82*H82+G83*H83+G84*H84+G85*H85+G86*H86+G88*H88+G89*H89+G90*H90+G91*H91+G92*H92+G93*H93+G94*H94+G95*H95+G96*H96+G96*H96+G97*H97+G99*H99+G100*H100+G101*2.4+G103*2.7+G104*H104</f>
        <v>0</v>
      </c>
      <c r="I106" s="157"/>
      <c r="J106" s="152"/>
      <c r="K106" s="296"/>
      <c r="L106" s="299">
        <f t="shared" si="98"/>
        <v>0</v>
      </c>
      <c r="Q106" s="118">
        <f t="shared" si="99"/>
        <v>0</v>
      </c>
      <c r="R106" s="118">
        <f t="shared" si="100"/>
        <v>0</v>
      </c>
      <c r="S106" s="118">
        <f t="shared" si="101"/>
        <v>0</v>
      </c>
      <c r="T106" s="118">
        <f t="shared" si="102"/>
        <v>0</v>
      </c>
      <c r="U106" s="118">
        <f t="shared" si="103"/>
        <v>0</v>
      </c>
      <c r="V106" s="284"/>
      <c r="W106" s="312"/>
      <c r="Y106" s="118">
        <f>F105*H105*V106</f>
        <v>0</v>
      </c>
      <c r="Z106" s="118">
        <v>0</v>
      </c>
    </row>
    <row r="108" spans="3:26">
      <c r="Y108" s="118">
        <f>SUM(Y60:Y106)</f>
        <v>0</v>
      </c>
      <c r="Z108" s="118">
        <f>SUM(Z60:Z106)</f>
        <v>0</v>
      </c>
    </row>
    <row r="110" spans="3:26">
      <c r="C110" s="83"/>
    </row>
    <row r="111" spans="3:26">
      <c r="C111" s="83"/>
    </row>
    <row r="112" spans="3:26">
      <c r="C112" s="83"/>
    </row>
  </sheetData>
  <sheetProtection password="CC38" sheet="1" objects="1" scenarios="1" pivotTables="0"/>
  <mergeCells count="1">
    <mergeCell ref="C2:I2"/>
  </mergeCells>
  <printOptions horizontalCentered="1" verticalCentered="1"/>
  <pageMargins left="0" right="0" top="0" bottom="0" header="0.51180555555555551" footer="0.51180555555555551"/>
  <pageSetup paperSize="9" scale="65" firstPageNumber="0" orientation="landscape" horizontalDpi="300" verticalDpi="300"/>
  <headerFooter alignWithMargins="0"/>
  <rowBreaks count="1" manualBreakCount="1">
    <brk id="59" max="16383" man="1"/>
  </rowBreaks>
  <ignoredErrors>
    <ignoredError sqref="AB50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A1:G1047256"/>
  <sheetViews>
    <sheetView showGridLines="0" topLeftCell="A58" zoomScale="145" zoomScaleNormal="145" workbookViewId="0">
      <pane xSplit="2" topLeftCell="C1" activePane="topRight" state="frozen"/>
      <selection activeCell="A153" sqref="A153"/>
      <selection pane="topRight" activeCell="A83" sqref="A83"/>
    </sheetView>
  </sheetViews>
  <sheetFormatPr baseColWidth="10" defaultRowHeight="12" customHeight="1"/>
  <cols>
    <col min="1" max="1" width="36.28515625" style="178" customWidth="1"/>
    <col min="2" max="2" width="51.42578125" style="179" customWidth="1"/>
    <col min="3" max="4" width="11.7109375" style="179" customWidth="1"/>
    <col min="5" max="5" width="17.42578125" style="179" customWidth="1"/>
    <col min="6" max="6" width="36.140625" style="179" bestFit="1" customWidth="1"/>
    <col min="7" max="7" width="7.140625" style="179" customWidth="1"/>
    <col min="8" max="16384" width="11.42578125" style="180"/>
  </cols>
  <sheetData>
    <row r="1" spans="1:7" ht="12" customHeight="1">
      <c r="A1" s="450" t="s">
        <v>169</v>
      </c>
      <c r="B1" s="179" t="s">
        <v>169</v>
      </c>
      <c r="C1" s="179" t="s">
        <v>169</v>
      </c>
      <c r="D1" s="179" t="s">
        <v>169</v>
      </c>
      <c r="E1" s="179" t="s">
        <v>169</v>
      </c>
      <c r="F1" s="179" t="s">
        <v>169</v>
      </c>
      <c r="G1" s="179" t="s">
        <v>169</v>
      </c>
    </row>
    <row r="2" spans="1:7" ht="12" customHeight="1">
      <c r="A2" s="188" t="s">
        <v>1911</v>
      </c>
    </row>
    <row r="3" spans="1:7" ht="12" customHeight="1">
      <c r="A3" s="188" t="s">
        <v>1912</v>
      </c>
      <c r="B3" s="179" t="s">
        <v>1466</v>
      </c>
      <c r="C3" s="179" t="s">
        <v>1467</v>
      </c>
      <c r="D3" s="179" t="s">
        <v>1468</v>
      </c>
      <c r="F3" s="179" t="s">
        <v>175</v>
      </c>
    </row>
    <row r="4" spans="1:7" ht="12" customHeight="1">
      <c r="A4" s="188" t="s">
        <v>1913</v>
      </c>
    </row>
    <row r="5" spans="1:7" ht="12" customHeight="1">
      <c r="A5" s="178" t="s">
        <v>1563</v>
      </c>
      <c r="B5" s="179" t="s">
        <v>1564</v>
      </c>
      <c r="C5" s="179" t="s">
        <v>1565</v>
      </c>
      <c r="D5" s="179" t="s">
        <v>1566</v>
      </c>
      <c r="F5" s="179" t="s">
        <v>175</v>
      </c>
      <c r="G5" s="179" t="s">
        <v>176</v>
      </c>
    </row>
    <row r="6" spans="1:7" ht="12" customHeight="1">
      <c r="A6" s="178" t="s">
        <v>1844</v>
      </c>
      <c r="B6" s="179" t="s">
        <v>1845</v>
      </c>
    </row>
    <row r="7" spans="1:7" ht="12" customHeight="1">
      <c r="A7" s="188" t="s">
        <v>1914</v>
      </c>
    </row>
    <row r="8" spans="1:7" ht="12" customHeight="1">
      <c r="A8" s="188" t="s">
        <v>1915</v>
      </c>
    </row>
    <row r="9" spans="1:7" ht="12" customHeight="1">
      <c r="A9" s="178" t="s">
        <v>1559</v>
      </c>
      <c r="B9" s="179" t="s">
        <v>1560</v>
      </c>
      <c r="C9" s="179" t="s">
        <v>1561</v>
      </c>
      <c r="D9" s="179" t="s">
        <v>1562</v>
      </c>
      <c r="F9" s="179" t="s">
        <v>185</v>
      </c>
      <c r="G9" s="179" t="s">
        <v>176</v>
      </c>
    </row>
    <row r="10" spans="1:7" ht="12" customHeight="1">
      <c r="A10" s="188" t="s">
        <v>1916</v>
      </c>
    </row>
    <row r="11" spans="1:7" ht="12" customHeight="1">
      <c r="A11" s="188" t="s">
        <v>1917</v>
      </c>
    </row>
    <row r="12" spans="1:7" ht="12" customHeight="1">
      <c r="A12" s="188" t="s">
        <v>1918</v>
      </c>
    </row>
    <row r="13" spans="1:7" ht="12" customHeight="1">
      <c r="A13" s="178" t="s">
        <v>1846</v>
      </c>
      <c r="B13" s="179" t="s">
        <v>1514</v>
      </c>
      <c r="C13" s="179" t="s">
        <v>1515</v>
      </c>
      <c r="F13" s="179" t="s">
        <v>185</v>
      </c>
      <c r="G13" s="179" t="s">
        <v>176</v>
      </c>
    </row>
    <row r="14" spans="1:7" ht="12" customHeight="1">
      <c r="A14" s="178" t="s">
        <v>1828</v>
      </c>
      <c r="B14" s="179" t="s">
        <v>1829</v>
      </c>
    </row>
    <row r="15" spans="1:7" ht="12" customHeight="1">
      <c r="A15" s="178" t="s">
        <v>1628</v>
      </c>
      <c r="B15" s="179" t="s">
        <v>1629</v>
      </c>
      <c r="D15" s="179" t="s">
        <v>1630</v>
      </c>
      <c r="F15" s="179" t="s">
        <v>1632</v>
      </c>
      <c r="G15" s="179" t="s">
        <v>186</v>
      </c>
    </row>
    <row r="16" spans="1:7" ht="12" customHeight="1">
      <c r="A16" s="178" t="s">
        <v>1647</v>
      </c>
      <c r="B16" s="179" t="s">
        <v>1648</v>
      </c>
      <c r="C16" s="179" t="s">
        <v>1649</v>
      </c>
    </row>
    <row r="17" spans="1:7" ht="12" customHeight="1">
      <c r="A17" s="178" t="s">
        <v>1847</v>
      </c>
      <c r="B17" s="179" t="s">
        <v>1848</v>
      </c>
      <c r="C17" s="179" t="s">
        <v>1849</v>
      </c>
    </row>
    <row r="18" spans="1:7" ht="12" customHeight="1">
      <c r="A18" s="183" t="s">
        <v>181</v>
      </c>
      <c r="B18" s="179" t="s">
        <v>182</v>
      </c>
      <c r="C18" s="179" t="s">
        <v>183</v>
      </c>
      <c r="D18" s="179" t="s">
        <v>184</v>
      </c>
      <c r="E18" s="179" t="s">
        <v>179</v>
      </c>
      <c r="F18" s="179" t="s">
        <v>185</v>
      </c>
      <c r="G18" s="179" t="s">
        <v>176</v>
      </c>
    </row>
    <row r="19" spans="1:7" ht="12" customHeight="1">
      <c r="A19" s="508" t="s">
        <v>1919</v>
      </c>
    </row>
    <row r="20" spans="1:7" ht="12" customHeight="1">
      <c r="A20" s="178" t="s">
        <v>1488</v>
      </c>
      <c r="B20" s="179" t="s">
        <v>1305</v>
      </c>
      <c r="C20" s="179" t="s">
        <v>1306</v>
      </c>
      <c r="D20" s="179" t="s">
        <v>1307</v>
      </c>
      <c r="F20" s="179" t="s">
        <v>185</v>
      </c>
      <c r="G20" s="179" t="s">
        <v>176</v>
      </c>
    </row>
    <row r="21" spans="1:7" ht="12" customHeight="1">
      <c r="A21" s="188" t="s">
        <v>1489</v>
      </c>
      <c r="B21" s="179" t="s">
        <v>261</v>
      </c>
      <c r="C21" s="179" t="s">
        <v>262</v>
      </c>
      <c r="D21" s="179" t="s">
        <v>263</v>
      </c>
      <c r="F21" s="179" t="s">
        <v>264</v>
      </c>
      <c r="G21" s="179" t="s">
        <v>176</v>
      </c>
    </row>
    <row r="22" spans="1:7" ht="12" customHeight="1">
      <c r="A22" s="181" t="s">
        <v>187</v>
      </c>
      <c r="B22" s="179" t="s">
        <v>188</v>
      </c>
      <c r="C22" s="179" t="s">
        <v>189</v>
      </c>
      <c r="D22" s="179" t="s">
        <v>190</v>
      </c>
      <c r="E22" s="179" t="s">
        <v>191</v>
      </c>
      <c r="F22" s="179" t="s">
        <v>192</v>
      </c>
      <c r="G22" s="179" t="s">
        <v>176</v>
      </c>
    </row>
    <row r="23" spans="1:7" ht="12" customHeight="1">
      <c r="A23" s="181" t="s">
        <v>1490</v>
      </c>
      <c r="B23" s="179" t="s">
        <v>265</v>
      </c>
      <c r="C23" s="179" t="s">
        <v>266</v>
      </c>
      <c r="D23" s="179" t="s">
        <v>267</v>
      </c>
      <c r="F23" s="179" t="s">
        <v>230</v>
      </c>
      <c r="G23" s="179" t="s">
        <v>176</v>
      </c>
    </row>
    <row r="24" spans="1:7" ht="12" customHeight="1">
      <c r="A24" s="181" t="s">
        <v>1491</v>
      </c>
      <c r="B24" s="482" t="s">
        <v>268</v>
      </c>
      <c r="C24" s="482" t="s">
        <v>269</v>
      </c>
      <c r="D24" s="482" t="s">
        <v>270</v>
      </c>
      <c r="E24" s="482" t="s">
        <v>271</v>
      </c>
      <c r="F24" s="179" t="s">
        <v>230</v>
      </c>
      <c r="G24" s="179" t="s">
        <v>176</v>
      </c>
    </row>
    <row r="25" spans="1:7" ht="12" customHeight="1">
      <c r="A25" s="181" t="s">
        <v>1492</v>
      </c>
      <c r="B25" s="179" t="s">
        <v>272</v>
      </c>
      <c r="C25" s="179" t="s">
        <v>273</v>
      </c>
      <c r="D25" s="179" t="s">
        <v>274</v>
      </c>
      <c r="E25" s="179" t="s">
        <v>220</v>
      </c>
      <c r="F25" s="179" t="s">
        <v>219</v>
      </c>
      <c r="G25" s="179" t="s">
        <v>176</v>
      </c>
    </row>
    <row r="26" spans="1:7" ht="12" customHeight="1">
      <c r="A26" s="183" t="s">
        <v>1493</v>
      </c>
      <c r="B26" s="179" t="s">
        <v>275</v>
      </c>
      <c r="C26" s="179" t="s">
        <v>276</v>
      </c>
      <c r="D26" s="179" t="s">
        <v>277</v>
      </c>
      <c r="E26" s="179" t="s">
        <v>278</v>
      </c>
      <c r="F26" s="179" t="s">
        <v>185</v>
      </c>
      <c r="G26" s="179" t="s">
        <v>176</v>
      </c>
    </row>
    <row r="27" spans="1:7" ht="12" customHeight="1">
      <c r="A27" s="181" t="s">
        <v>1494</v>
      </c>
      <c r="B27" s="179" t="s">
        <v>279</v>
      </c>
      <c r="C27" s="179" t="s">
        <v>280</v>
      </c>
      <c r="D27" s="179" t="s">
        <v>281</v>
      </c>
      <c r="E27" s="179" t="s">
        <v>282</v>
      </c>
      <c r="F27" s="179" t="s">
        <v>219</v>
      </c>
      <c r="G27" s="179" t="s">
        <v>176</v>
      </c>
    </row>
    <row r="28" spans="1:7" ht="12" customHeight="1">
      <c r="A28" s="181" t="s">
        <v>193</v>
      </c>
      <c r="B28" s="179" t="s">
        <v>194</v>
      </c>
      <c r="C28" s="179" t="s">
        <v>195</v>
      </c>
      <c r="D28" s="179" t="s">
        <v>196</v>
      </c>
      <c r="E28" s="179" t="s">
        <v>179</v>
      </c>
      <c r="F28" s="179" t="s">
        <v>180</v>
      </c>
      <c r="G28" s="179" t="s">
        <v>176</v>
      </c>
    </row>
    <row r="29" spans="1:7" ht="12" customHeight="1">
      <c r="A29" s="182" t="s">
        <v>1495</v>
      </c>
      <c r="B29" s="179" t="s">
        <v>283</v>
      </c>
      <c r="C29" s="179" t="s">
        <v>284</v>
      </c>
      <c r="D29" s="179" t="s">
        <v>285</v>
      </c>
      <c r="E29" s="179" t="s">
        <v>278</v>
      </c>
      <c r="F29" s="179" t="s">
        <v>286</v>
      </c>
      <c r="G29" s="179" t="s">
        <v>186</v>
      </c>
    </row>
    <row r="30" spans="1:7" ht="12" customHeight="1">
      <c r="A30" s="178" t="s">
        <v>1650</v>
      </c>
      <c r="B30" s="179" t="s">
        <v>1651</v>
      </c>
      <c r="F30" s="179" t="s">
        <v>1652</v>
      </c>
      <c r="G30" s="179" t="s">
        <v>176</v>
      </c>
    </row>
    <row r="31" spans="1:7" ht="12" customHeight="1">
      <c r="A31" s="181" t="s">
        <v>1496</v>
      </c>
      <c r="B31" s="179" t="s">
        <v>287</v>
      </c>
      <c r="C31" s="179" t="s">
        <v>288</v>
      </c>
      <c r="F31" s="179" t="s">
        <v>185</v>
      </c>
      <c r="G31" s="179" t="s">
        <v>176</v>
      </c>
    </row>
    <row r="32" spans="1:7" ht="12" customHeight="1">
      <c r="A32" s="188" t="s">
        <v>197</v>
      </c>
      <c r="B32" s="179" t="s">
        <v>198</v>
      </c>
      <c r="C32" s="179" t="s">
        <v>199</v>
      </c>
      <c r="F32" s="179" t="s">
        <v>175</v>
      </c>
      <c r="G32" s="179" t="s">
        <v>176</v>
      </c>
    </row>
    <row r="33" spans="1:7" ht="12" customHeight="1">
      <c r="A33" s="178" t="s">
        <v>1462</v>
      </c>
      <c r="B33" s="179" t="s">
        <v>1463</v>
      </c>
      <c r="C33" s="179" t="s">
        <v>1464</v>
      </c>
      <c r="D33" s="179" t="s">
        <v>1465</v>
      </c>
      <c r="F33" s="179" t="s">
        <v>230</v>
      </c>
      <c r="G33" s="179" t="s">
        <v>186</v>
      </c>
    </row>
    <row r="34" spans="1:7" ht="12" customHeight="1">
      <c r="A34" s="183" t="s">
        <v>1497</v>
      </c>
      <c r="B34" s="179" t="s">
        <v>289</v>
      </c>
      <c r="F34" s="179" t="s">
        <v>230</v>
      </c>
      <c r="G34" s="179" t="s">
        <v>176</v>
      </c>
    </row>
    <row r="35" spans="1:7" ht="12" customHeight="1">
      <c r="A35" s="181" t="s">
        <v>1498</v>
      </c>
      <c r="B35" s="179" t="s">
        <v>291</v>
      </c>
      <c r="C35" s="179" t="s">
        <v>292</v>
      </c>
      <c r="D35" s="179" t="s">
        <v>293</v>
      </c>
      <c r="F35" s="179" t="s">
        <v>180</v>
      </c>
      <c r="G35" s="179" t="s">
        <v>176</v>
      </c>
    </row>
    <row r="36" spans="1:7" ht="12" customHeight="1">
      <c r="A36" s="181" t="s">
        <v>1499</v>
      </c>
      <c r="B36" s="179" t="s">
        <v>294</v>
      </c>
      <c r="C36" s="179" t="s">
        <v>295</v>
      </c>
      <c r="D36" s="179" t="s">
        <v>296</v>
      </c>
      <c r="F36" s="179" t="s">
        <v>180</v>
      </c>
      <c r="G36" s="179" t="s">
        <v>176</v>
      </c>
    </row>
    <row r="37" spans="1:7" ht="12" customHeight="1">
      <c r="A37" s="178" t="s">
        <v>200</v>
      </c>
      <c r="B37" s="179" t="s">
        <v>201</v>
      </c>
      <c r="C37" s="179" t="s">
        <v>202</v>
      </c>
      <c r="D37" s="179" t="s">
        <v>203</v>
      </c>
      <c r="F37" s="179" t="s">
        <v>204</v>
      </c>
      <c r="G37" s="179" t="s">
        <v>176</v>
      </c>
    </row>
    <row r="38" spans="1:7" ht="12" customHeight="1">
      <c r="A38" s="181" t="s">
        <v>205</v>
      </c>
      <c r="B38" s="179" t="s">
        <v>206</v>
      </c>
      <c r="C38" s="179" t="s">
        <v>207</v>
      </c>
      <c r="D38" s="179" t="s">
        <v>208</v>
      </c>
      <c r="E38" s="179" t="s">
        <v>209</v>
      </c>
      <c r="F38" s="179" t="s">
        <v>185</v>
      </c>
      <c r="G38" s="179" t="s">
        <v>176</v>
      </c>
    </row>
    <row r="39" spans="1:7" ht="12" customHeight="1">
      <c r="A39" s="181" t="s">
        <v>1500</v>
      </c>
      <c r="B39" s="179" t="s">
        <v>297</v>
      </c>
      <c r="C39" s="179" t="s">
        <v>298</v>
      </c>
      <c r="D39" s="179" t="s">
        <v>298</v>
      </c>
      <c r="F39" s="179" t="s">
        <v>264</v>
      </c>
      <c r="G39" s="179" t="s">
        <v>176</v>
      </c>
    </row>
    <row r="40" spans="1:7" ht="12" customHeight="1">
      <c r="A40" s="181" t="s">
        <v>1501</v>
      </c>
      <c r="B40" s="179" t="s">
        <v>299</v>
      </c>
      <c r="C40" s="179" t="s">
        <v>300</v>
      </c>
      <c r="D40" s="179" t="s">
        <v>301</v>
      </c>
      <c r="E40" s="179" t="s">
        <v>302</v>
      </c>
      <c r="F40" s="179" t="s">
        <v>192</v>
      </c>
      <c r="G40" s="179" t="s">
        <v>176</v>
      </c>
    </row>
    <row r="41" spans="1:7" ht="12" customHeight="1">
      <c r="A41" s="182" t="s">
        <v>1502</v>
      </c>
      <c r="B41" s="179" t="s">
        <v>303</v>
      </c>
      <c r="C41" s="179" t="s">
        <v>304</v>
      </c>
      <c r="D41" s="179" t="s">
        <v>305</v>
      </c>
      <c r="E41" s="179" t="s">
        <v>278</v>
      </c>
      <c r="F41" s="179" t="s">
        <v>175</v>
      </c>
      <c r="G41" s="179" t="s">
        <v>176</v>
      </c>
    </row>
    <row r="42" spans="1:7" ht="12" customHeight="1">
      <c r="A42" s="182" t="s">
        <v>210</v>
      </c>
      <c r="B42" s="179" t="s">
        <v>211</v>
      </c>
      <c r="C42" s="179" t="s">
        <v>212</v>
      </c>
      <c r="D42" s="179" t="s">
        <v>213</v>
      </c>
      <c r="F42" s="179" t="s">
        <v>180</v>
      </c>
      <c r="G42" s="179" t="s">
        <v>176</v>
      </c>
    </row>
    <row r="43" spans="1:7" ht="12" customHeight="1">
      <c r="A43" s="188" t="s">
        <v>214</v>
      </c>
      <c r="B43" s="179" t="s">
        <v>215</v>
      </c>
      <c r="C43" s="179" t="s">
        <v>216</v>
      </c>
      <c r="D43" s="179" t="s">
        <v>217</v>
      </c>
      <c r="F43" s="179" t="s">
        <v>218</v>
      </c>
      <c r="G43" s="179" t="s">
        <v>186</v>
      </c>
    </row>
    <row r="44" spans="1:7" ht="12" customHeight="1">
      <c r="A44" s="181" t="s">
        <v>1503</v>
      </c>
      <c r="B44" s="179" t="s">
        <v>306</v>
      </c>
      <c r="C44" s="179" t="s">
        <v>307</v>
      </c>
      <c r="D44" s="179" t="s">
        <v>308</v>
      </c>
      <c r="E44" s="179" t="s">
        <v>179</v>
      </c>
      <c r="F44" s="179" t="s">
        <v>180</v>
      </c>
      <c r="G44" s="179" t="s">
        <v>176</v>
      </c>
    </row>
    <row r="45" spans="1:7" ht="12" customHeight="1">
      <c r="A45" s="181" t="s">
        <v>1653</v>
      </c>
      <c r="B45" s="179" t="s">
        <v>1654</v>
      </c>
      <c r="C45" s="179" t="s">
        <v>1655</v>
      </c>
      <c r="D45" s="179" t="s">
        <v>1656</v>
      </c>
      <c r="F45" s="179" t="s">
        <v>180</v>
      </c>
      <c r="G45" s="179" t="s">
        <v>176</v>
      </c>
    </row>
    <row r="46" spans="1:7" ht="12" customHeight="1">
      <c r="A46" s="181" t="s">
        <v>1504</v>
      </c>
      <c r="B46" s="179" t="s">
        <v>309</v>
      </c>
      <c r="C46" s="179" t="s">
        <v>310</v>
      </c>
      <c r="D46" s="179" t="s">
        <v>311</v>
      </c>
      <c r="E46" s="179" t="s">
        <v>312</v>
      </c>
      <c r="F46" s="179" t="s">
        <v>230</v>
      </c>
      <c r="G46" s="179" t="s">
        <v>186</v>
      </c>
    </row>
    <row r="47" spans="1:7" ht="12" customHeight="1">
      <c r="A47" s="178" t="s">
        <v>1978</v>
      </c>
      <c r="B47" s="179" t="s">
        <v>1979</v>
      </c>
      <c r="C47" s="179" t="s">
        <v>1980</v>
      </c>
      <c r="F47" s="179" t="s">
        <v>175</v>
      </c>
      <c r="G47" s="179" t="s">
        <v>176</v>
      </c>
    </row>
    <row r="48" spans="1:7" ht="12" customHeight="1">
      <c r="A48" s="181" t="s">
        <v>1505</v>
      </c>
      <c r="B48" s="179" t="s">
        <v>313</v>
      </c>
      <c r="C48" s="179" t="s">
        <v>314</v>
      </c>
      <c r="D48" s="179" t="s">
        <v>315</v>
      </c>
      <c r="E48" s="179" t="s">
        <v>316</v>
      </c>
      <c r="F48" s="179" t="s">
        <v>219</v>
      </c>
      <c r="G48" s="179" t="s">
        <v>176</v>
      </c>
    </row>
    <row r="49" spans="1:7" ht="12" customHeight="1">
      <c r="A49" s="181" t="s">
        <v>1506</v>
      </c>
      <c r="B49" s="179" t="s">
        <v>317</v>
      </c>
      <c r="C49" s="179" t="s">
        <v>318</v>
      </c>
      <c r="D49" s="179" t="s">
        <v>319</v>
      </c>
      <c r="E49" s="179" t="s">
        <v>290</v>
      </c>
      <c r="F49" s="179" t="s">
        <v>219</v>
      </c>
      <c r="G49" s="179" t="s">
        <v>176</v>
      </c>
    </row>
    <row r="50" spans="1:7" ht="12" customHeight="1">
      <c r="A50" s="178" t="s">
        <v>1340</v>
      </c>
      <c r="B50" s="179" t="s">
        <v>1341</v>
      </c>
      <c r="C50" s="179" t="s">
        <v>1342</v>
      </c>
      <c r="D50" s="179" t="s">
        <v>1343</v>
      </c>
      <c r="F50" s="179" t="s">
        <v>1575</v>
      </c>
      <c r="G50" s="179" t="s">
        <v>176</v>
      </c>
    </row>
    <row r="51" spans="1:7" ht="12" customHeight="1">
      <c r="A51" s="188" t="s">
        <v>1507</v>
      </c>
      <c r="B51" s="179" t="s">
        <v>321</v>
      </c>
      <c r="C51" s="179" t="s">
        <v>322</v>
      </c>
      <c r="F51" s="179" t="s">
        <v>323</v>
      </c>
      <c r="G51" s="179" t="s">
        <v>176</v>
      </c>
    </row>
    <row r="52" spans="1:7" ht="12" customHeight="1">
      <c r="A52" s="188" t="s">
        <v>221</v>
      </c>
      <c r="B52" s="179" t="s">
        <v>222</v>
      </c>
      <c r="C52" s="179" t="s">
        <v>223</v>
      </c>
      <c r="D52" s="179" t="s">
        <v>224</v>
      </c>
      <c r="F52" s="179" t="s">
        <v>219</v>
      </c>
      <c r="G52" s="179" t="s">
        <v>176</v>
      </c>
    </row>
    <row r="53" spans="1:7" ht="12" customHeight="1">
      <c r="A53" s="186" t="s">
        <v>1508</v>
      </c>
      <c r="B53" s="179" t="s">
        <v>324</v>
      </c>
      <c r="C53" s="179" t="s">
        <v>325</v>
      </c>
      <c r="D53" s="179" t="s">
        <v>326</v>
      </c>
      <c r="E53" s="179" t="s">
        <v>278</v>
      </c>
      <c r="F53" s="179" t="s">
        <v>327</v>
      </c>
      <c r="G53" s="179" t="s">
        <v>186</v>
      </c>
    </row>
    <row r="54" spans="1:7" ht="12" customHeight="1">
      <c r="A54" s="182" t="s">
        <v>1509</v>
      </c>
      <c r="B54" s="179" t="s">
        <v>328</v>
      </c>
      <c r="C54" s="179" t="s">
        <v>329</v>
      </c>
      <c r="D54" s="179" t="s">
        <v>329</v>
      </c>
      <c r="E54" s="179" t="s">
        <v>278</v>
      </c>
      <c r="F54" s="179" t="s">
        <v>327</v>
      </c>
      <c r="G54" s="179" t="s">
        <v>186</v>
      </c>
    </row>
    <row r="55" spans="1:7" ht="12" customHeight="1">
      <c r="A55" s="181" t="s">
        <v>1536</v>
      </c>
      <c r="B55" s="179" t="s">
        <v>1537</v>
      </c>
      <c r="C55" s="179" t="s">
        <v>1538</v>
      </c>
      <c r="D55" s="179" t="s">
        <v>1539</v>
      </c>
      <c r="F55" s="179" t="s">
        <v>192</v>
      </c>
      <c r="G55" s="179" t="s">
        <v>186</v>
      </c>
    </row>
    <row r="56" spans="1:7" ht="12" customHeight="1">
      <c r="A56" s="183" t="s">
        <v>1510</v>
      </c>
      <c r="B56" s="179" t="s">
        <v>330</v>
      </c>
      <c r="C56" s="179" t="s">
        <v>331</v>
      </c>
      <c r="D56" s="179" t="s">
        <v>332</v>
      </c>
      <c r="E56" s="179" t="s">
        <v>179</v>
      </c>
      <c r="F56" s="179" t="s">
        <v>180</v>
      </c>
      <c r="G56" s="179" t="s">
        <v>176</v>
      </c>
    </row>
    <row r="57" spans="1:7" ht="12" customHeight="1">
      <c r="A57" s="178" t="s">
        <v>1975</v>
      </c>
      <c r="B57" s="179" t="s">
        <v>1976</v>
      </c>
      <c r="C57" s="179" t="s">
        <v>1977</v>
      </c>
      <c r="F57" s="179" t="s">
        <v>185</v>
      </c>
      <c r="G57" s="179" t="s">
        <v>176</v>
      </c>
    </row>
    <row r="58" spans="1:7" ht="12" customHeight="1">
      <c r="A58" s="182" t="s">
        <v>1511</v>
      </c>
      <c r="B58" s="179" t="s">
        <v>333</v>
      </c>
      <c r="C58" s="179" t="s">
        <v>334</v>
      </c>
      <c r="D58" s="179" t="s">
        <v>335</v>
      </c>
      <c r="E58" s="179" t="s">
        <v>278</v>
      </c>
      <c r="F58" s="179" t="s">
        <v>286</v>
      </c>
      <c r="G58" s="179" t="s">
        <v>186</v>
      </c>
    </row>
    <row r="59" spans="1:7" ht="12" customHeight="1">
      <c r="A59" s="182" t="s">
        <v>225</v>
      </c>
      <c r="B59" s="179" t="s">
        <v>226</v>
      </c>
      <c r="C59" s="179" t="s">
        <v>227</v>
      </c>
      <c r="D59" s="179" t="s">
        <v>228</v>
      </c>
      <c r="E59" s="179" t="s">
        <v>229</v>
      </c>
      <c r="F59" s="179" t="s">
        <v>230</v>
      </c>
      <c r="G59" s="179" t="s">
        <v>176</v>
      </c>
    </row>
    <row r="60" spans="1:7" ht="12" customHeight="1">
      <c r="A60" s="181" t="s">
        <v>1512</v>
      </c>
      <c r="B60" s="179" t="s">
        <v>336</v>
      </c>
      <c r="C60" s="179" t="s">
        <v>337</v>
      </c>
      <c r="D60" s="179" t="s">
        <v>338</v>
      </c>
      <c r="E60" s="179" t="s">
        <v>339</v>
      </c>
      <c r="F60" s="179" t="s">
        <v>230</v>
      </c>
      <c r="G60" s="179" t="s">
        <v>176</v>
      </c>
    </row>
    <row r="61" spans="1:7" ht="12" customHeight="1">
      <c r="A61" s="181" t="s">
        <v>1513</v>
      </c>
      <c r="B61" s="179" t="s">
        <v>340</v>
      </c>
      <c r="C61" s="179" t="s">
        <v>341</v>
      </c>
      <c r="D61" s="179" t="s">
        <v>342</v>
      </c>
      <c r="F61" s="179" t="s">
        <v>192</v>
      </c>
      <c r="G61" s="179" t="s">
        <v>176</v>
      </c>
    </row>
    <row r="62" spans="1:7" ht="12" customHeight="1">
      <c r="A62" s="181" t="s">
        <v>231</v>
      </c>
      <c r="B62" s="179" t="s">
        <v>232</v>
      </c>
      <c r="C62" s="179" t="s">
        <v>233</v>
      </c>
      <c r="D62" s="179" t="s">
        <v>234</v>
      </c>
      <c r="F62" s="179" t="s">
        <v>180</v>
      </c>
      <c r="G62" s="179" t="s">
        <v>176</v>
      </c>
    </row>
    <row r="63" spans="1:7" ht="12" customHeight="1">
      <c r="A63" s="181" t="s">
        <v>1516</v>
      </c>
      <c r="B63" s="179" t="s">
        <v>1517</v>
      </c>
      <c r="C63" s="179" t="s">
        <v>1518</v>
      </c>
      <c r="D63" s="179" t="s">
        <v>1519</v>
      </c>
      <c r="F63" s="179" t="s">
        <v>185</v>
      </c>
      <c r="G63" s="179" t="s">
        <v>186</v>
      </c>
    </row>
    <row r="64" spans="1:7" ht="12" customHeight="1">
      <c r="A64" s="184" t="s">
        <v>235</v>
      </c>
      <c r="B64" s="179" t="s">
        <v>236</v>
      </c>
      <c r="C64" s="179" t="s">
        <v>237</v>
      </c>
      <c r="D64" s="179" t="s">
        <v>238</v>
      </c>
      <c r="E64" s="179" t="s">
        <v>179</v>
      </c>
      <c r="F64" s="179" t="s">
        <v>180</v>
      </c>
      <c r="G64" s="179" t="s">
        <v>176</v>
      </c>
    </row>
    <row r="65" spans="1:7" ht="12" customHeight="1">
      <c r="A65" s="182" t="s">
        <v>239</v>
      </c>
      <c r="B65" s="179" t="s">
        <v>240</v>
      </c>
      <c r="C65" s="179" t="s">
        <v>241</v>
      </c>
      <c r="D65" s="179" t="s">
        <v>242</v>
      </c>
      <c r="E65" s="179" t="s">
        <v>243</v>
      </c>
      <c r="F65" s="179" t="s">
        <v>185</v>
      </c>
      <c r="G65" s="179" t="s">
        <v>186</v>
      </c>
    </row>
    <row r="66" spans="1:7" ht="12" customHeight="1">
      <c r="A66" s="181" t="s">
        <v>244</v>
      </c>
      <c r="B66" s="179" t="s">
        <v>245</v>
      </c>
      <c r="C66" s="179" t="s">
        <v>246</v>
      </c>
      <c r="D66" s="179" t="s">
        <v>247</v>
      </c>
      <c r="E66" s="179" t="s">
        <v>179</v>
      </c>
      <c r="F66" s="179" t="s">
        <v>180</v>
      </c>
      <c r="G66" s="179" t="s">
        <v>176</v>
      </c>
    </row>
    <row r="67" spans="1:7" ht="12" customHeight="1">
      <c r="A67" s="178" t="s">
        <v>1344</v>
      </c>
      <c r="B67" s="179" t="s">
        <v>1345</v>
      </c>
      <c r="F67" s="179" t="s">
        <v>1576</v>
      </c>
      <c r="G67" s="179" t="s">
        <v>176</v>
      </c>
    </row>
    <row r="68" spans="1:7" ht="12" customHeight="1">
      <c r="A68" s="178" t="s">
        <v>248</v>
      </c>
      <c r="B68" s="179" t="s">
        <v>249</v>
      </c>
      <c r="C68" s="179" t="s">
        <v>250</v>
      </c>
      <c r="D68" s="179" t="s">
        <v>251</v>
      </c>
      <c r="E68" s="179" t="s">
        <v>177</v>
      </c>
      <c r="F68" s="179" t="s">
        <v>185</v>
      </c>
      <c r="G68" s="179" t="s">
        <v>186</v>
      </c>
    </row>
    <row r="69" spans="1:7" ht="12" customHeight="1">
      <c r="A69" s="181" t="s">
        <v>255</v>
      </c>
      <c r="B69" s="179" t="s">
        <v>256</v>
      </c>
      <c r="F69" s="179" t="s">
        <v>185</v>
      </c>
      <c r="G69" s="179" t="s">
        <v>186</v>
      </c>
    </row>
    <row r="70" spans="1:7" ht="12" customHeight="1">
      <c r="A70" s="181" t="s">
        <v>257</v>
      </c>
      <c r="B70" s="179" t="s">
        <v>258</v>
      </c>
      <c r="F70" s="179" t="s">
        <v>185</v>
      </c>
      <c r="G70" s="179" t="s">
        <v>1631</v>
      </c>
    </row>
    <row r="71" spans="1:7" ht="12" customHeight="1">
      <c r="A71" s="181" t="s">
        <v>259</v>
      </c>
      <c r="B71" s="179" t="s">
        <v>260</v>
      </c>
      <c r="F71" s="179" t="s">
        <v>185</v>
      </c>
      <c r="G71" s="179" t="s">
        <v>186</v>
      </c>
    </row>
    <row r="72" spans="1:7" ht="12" customHeight="1">
      <c r="A72" s="178" t="s">
        <v>1836</v>
      </c>
      <c r="B72" s="179" t="s">
        <v>1837</v>
      </c>
    </row>
    <row r="73" spans="1:7" ht="12" customHeight="1">
      <c r="A73" s="188" t="s">
        <v>1920</v>
      </c>
    </row>
    <row r="74" spans="1:7" ht="12" customHeight="1">
      <c r="A74" s="181" t="s">
        <v>343</v>
      </c>
    </row>
    <row r="75" spans="1:7" ht="12" customHeight="1">
      <c r="A75" s="178" t="s">
        <v>1313</v>
      </c>
      <c r="B75" s="179" t="s">
        <v>1314</v>
      </c>
      <c r="C75" s="179" t="s">
        <v>1315</v>
      </c>
      <c r="F75" s="179" t="s">
        <v>1316</v>
      </c>
      <c r="G75" s="179" t="s">
        <v>186</v>
      </c>
    </row>
    <row r="76" spans="1:7" ht="12" customHeight="1">
      <c r="A76" s="178" t="s">
        <v>1404</v>
      </c>
      <c r="B76" s="179" t="s">
        <v>1405</v>
      </c>
      <c r="C76" s="179" t="s">
        <v>1406</v>
      </c>
      <c r="G76" s="179" t="s">
        <v>176</v>
      </c>
    </row>
    <row r="77" spans="1:7" ht="12" customHeight="1">
      <c r="A77" s="178" t="s">
        <v>1312</v>
      </c>
      <c r="B77" s="179" t="s">
        <v>1410</v>
      </c>
      <c r="C77" s="179" t="s">
        <v>1406</v>
      </c>
      <c r="G77" s="179" t="s">
        <v>176</v>
      </c>
    </row>
    <row r="78" spans="1:7" ht="12" customHeight="1">
      <c r="A78" s="181" t="s">
        <v>344</v>
      </c>
      <c r="B78" s="179" t="s">
        <v>1633</v>
      </c>
      <c r="C78" s="179" t="s">
        <v>345</v>
      </c>
    </row>
    <row r="79" spans="1:7" ht="12" customHeight="1">
      <c r="A79" s="178" t="s">
        <v>1581</v>
      </c>
      <c r="B79" s="179" t="s">
        <v>1620</v>
      </c>
      <c r="C79" s="179" t="s">
        <v>1582</v>
      </c>
      <c r="G79" s="179" t="s">
        <v>176</v>
      </c>
    </row>
    <row r="80" spans="1:7" ht="12" customHeight="1">
      <c r="A80" s="178" t="s">
        <v>1602</v>
      </c>
      <c r="B80" s="179" t="s">
        <v>1603</v>
      </c>
      <c r="C80" s="179" t="s">
        <v>1604</v>
      </c>
      <c r="F80" s="179" t="s">
        <v>1605</v>
      </c>
      <c r="G80" s="179" t="s">
        <v>176</v>
      </c>
    </row>
    <row r="81" spans="1:7" ht="12" customHeight="1">
      <c r="A81" s="178" t="s">
        <v>1337</v>
      </c>
      <c r="B81" s="179" t="s">
        <v>1451</v>
      </c>
      <c r="C81" s="179" t="s">
        <v>1338</v>
      </c>
      <c r="G81" s="179" t="s">
        <v>176</v>
      </c>
    </row>
    <row r="82" spans="1:7" ht="12" customHeight="1">
      <c r="A82" s="178" t="s">
        <v>1657</v>
      </c>
      <c r="B82" s="482" t="s">
        <v>1658</v>
      </c>
      <c r="C82" s="179" t="s">
        <v>1659</v>
      </c>
      <c r="F82" s="179" t="s">
        <v>1660</v>
      </c>
    </row>
    <row r="83" spans="1:7" ht="12" customHeight="1">
      <c r="A83" s="178" t="s">
        <v>1989</v>
      </c>
      <c r="B83" s="179" t="s">
        <v>1990</v>
      </c>
      <c r="C83" s="179" t="s">
        <v>1991</v>
      </c>
      <c r="D83" s="179" t="s">
        <v>1992</v>
      </c>
      <c r="F83" s="179" t="s">
        <v>230</v>
      </c>
      <c r="G83" s="179" t="s">
        <v>176</v>
      </c>
    </row>
    <row r="84" spans="1:7" ht="12" customHeight="1">
      <c r="A84" s="178" t="s">
        <v>1661</v>
      </c>
      <c r="B84" s="179" t="s">
        <v>1662</v>
      </c>
    </row>
    <row r="85" spans="1:7" ht="12" customHeight="1">
      <c r="A85" s="187" t="s">
        <v>346</v>
      </c>
      <c r="B85" s="521"/>
    </row>
    <row r="86" spans="1:7" ht="12" customHeight="1">
      <c r="A86" s="188" t="s">
        <v>1921</v>
      </c>
      <c r="B86" s="179" t="s">
        <v>252</v>
      </c>
      <c r="F86" s="179" t="s">
        <v>230</v>
      </c>
    </row>
    <row r="87" spans="1:7" ht="12" customHeight="1">
      <c r="A87" s="188" t="s">
        <v>1922</v>
      </c>
      <c r="B87" s="179" t="s">
        <v>254</v>
      </c>
      <c r="F87" s="179" t="s">
        <v>230</v>
      </c>
    </row>
    <row r="88" spans="1:7" ht="12" customHeight="1">
      <c r="A88" s="188" t="s">
        <v>1923</v>
      </c>
      <c r="B88" s="179" t="s">
        <v>253</v>
      </c>
      <c r="F88" s="179" t="s">
        <v>230</v>
      </c>
    </row>
    <row r="89" spans="1:7" ht="12" customHeight="1">
      <c r="A89" s="187" t="s">
        <v>347</v>
      </c>
      <c r="B89" s="179" t="s">
        <v>348</v>
      </c>
      <c r="C89" s="179" t="s">
        <v>349</v>
      </c>
      <c r="D89" s="179" t="s">
        <v>350</v>
      </c>
      <c r="E89" s="179" t="s">
        <v>351</v>
      </c>
      <c r="F89" s="179" t="s">
        <v>230</v>
      </c>
      <c r="G89" s="179" t="s">
        <v>176</v>
      </c>
    </row>
    <row r="90" spans="1:7" ht="12" customHeight="1">
      <c r="A90" s="178" t="s">
        <v>1834</v>
      </c>
      <c r="B90" s="179" t="s">
        <v>1835</v>
      </c>
    </row>
    <row r="91" spans="1:7" ht="12" customHeight="1">
      <c r="A91" s="178" t="s">
        <v>1469</v>
      </c>
      <c r="B91" s="179" t="s">
        <v>1470</v>
      </c>
      <c r="C91" s="179" t="s">
        <v>1461</v>
      </c>
      <c r="G91" s="179" t="s">
        <v>186</v>
      </c>
    </row>
    <row r="92" spans="1:7" ht="12" customHeight="1">
      <c r="A92" s="178" t="s">
        <v>1583</v>
      </c>
      <c r="B92" s="179" t="s">
        <v>1838</v>
      </c>
      <c r="C92" s="179" t="s">
        <v>1584</v>
      </c>
      <c r="F92" s="179" t="s">
        <v>1585</v>
      </c>
    </row>
    <row r="93" spans="1:7" ht="12" customHeight="1">
      <c r="A93" s="178" t="s">
        <v>1594</v>
      </c>
      <c r="B93" s="179" t="s">
        <v>1595</v>
      </c>
      <c r="C93" s="179" t="s">
        <v>1596</v>
      </c>
    </row>
    <row r="94" spans="1:7" ht="12" customHeight="1">
      <c r="A94" s="181" t="s">
        <v>352</v>
      </c>
      <c r="B94" s="179" t="s">
        <v>353</v>
      </c>
      <c r="C94" s="179" t="s">
        <v>354</v>
      </c>
      <c r="D94" s="179" t="s">
        <v>355</v>
      </c>
      <c r="E94" s="179" t="s">
        <v>179</v>
      </c>
      <c r="F94" s="179" t="s">
        <v>180</v>
      </c>
      <c r="G94" s="179" t="s">
        <v>176</v>
      </c>
    </row>
    <row r="95" spans="1:7" ht="12" customHeight="1">
      <c r="A95" s="178" t="s">
        <v>1831</v>
      </c>
      <c r="B95" s="179" t="s">
        <v>1832</v>
      </c>
      <c r="C95" s="179" t="s">
        <v>1833</v>
      </c>
    </row>
    <row r="96" spans="1:7" ht="12" customHeight="1">
      <c r="A96" s="178" t="s">
        <v>1840</v>
      </c>
      <c r="B96" s="179" t="s">
        <v>1841</v>
      </c>
      <c r="D96" s="179" t="s">
        <v>1843</v>
      </c>
      <c r="F96" s="179" t="s">
        <v>1842</v>
      </c>
      <c r="G96" s="179" t="s">
        <v>186</v>
      </c>
    </row>
    <row r="97" spans="1:7" ht="12" customHeight="1">
      <c r="A97" s="182" t="s">
        <v>356</v>
      </c>
      <c r="B97" s="179" t="s">
        <v>357</v>
      </c>
      <c r="C97" s="179" t="s">
        <v>358</v>
      </c>
      <c r="D97" s="179" t="s">
        <v>359</v>
      </c>
      <c r="E97" s="179" t="s">
        <v>360</v>
      </c>
      <c r="F97" s="179" t="s">
        <v>230</v>
      </c>
      <c r="G97" s="179" t="s">
        <v>186</v>
      </c>
    </row>
    <row r="98" spans="1:7" ht="12" customHeight="1">
      <c r="A98" s="181" t="s">
        <v>361</v>
      </c>
      <c r="B98" s="179" t="s">
        <v>362</v>
      </c>
      <c r="C98" s="179" t="s">
        <v>363</v>
      </c>
      <c r="D98" s="179" t="s">
        <v>364</v>
      </c>
      <c r="E98" s="179" t="s">
        <v>365</v>
      </c>
      <c r="F98" s="179" t="s">
        <v>327</v>
      </c>
      <c r="G98" s="179" t="s">
        <v>186</v>
      </c>
    </row>
    <row r="99" spans="1:7" ht="12" customHeight="1">
      <c r="A99" s="182" t="s">
        <v>366</v>
      </c>
      <c r="B99" s="179" t="s">
        <v>367</v>
      </c>
      <c r="C99" s="179" t="s">
        <v>368</v>
      </c>
      <c r="D99" s="179" t="s">
        <v>369</v>
      </c>
      <c r="E99" s="179" t="s">
        <v>370</v>
      </c>
      <c r="F99" s="179" t="s">
        <v>185</v>
      </c>
      <c r="G99" s="179" t="s">
        <v>186</v>
      </c>
    </row>
    <row r="100" spans="1:7" ht="12" customHeight="1">
      <c r="A100" s="181" t="s">
        <v>371</v>
      </c>
      <c r="B100" s="179" t="s">
        <v>372</v>
      </c>
      <c r="C100" s="179" t="s">
        <v>373</v>
      </c>
      <c r="D100" s="179" t="s">
        <v>374</v>
      </c>
      <c r="E100" s="179" t="s">
        <v>375</v>
      </c>
      <c r="F100" s="179" t="s">
        <v>185</v>
      </c>
      <c r="G100" s="179" t="s">
        <v>186</v>
      </c>
    </row>
    <row r="101" spans="1:7" ht="12" customHeight="1">
      <c r="A101" s="181" t="s">
        <v>376</v>
      </c>
      <c r="B101" s="179" t="s">
        <v>377</v>
      </c>
      <c r="C101" s="179" t="s">
        <v>378</v>
      </c>
      <c r="D101" s="179" t="s">
        <v>379</v>
      </c>
      <c r="E101" s="179" t="s">
        <v>380</v>
      </c>
      <c r="F101" s="179" t="s">
        <v>185</v>
      </c>
      <c r="G101" s="179" t="s">
        <v>186</v>
      </c>
    </row>
    <row r="102" spans="1:7" ht="12" customHeight="1">
      <c r="A102" s="181" t="s">
        <v>381</v>
      </c>
      <c r="B102" s="179" t="s">
        <v>382</v>
      </c>
      <c r="C102" s="179" t="s">
        <v>383</v>
      </c>
      <c r="D102" s="179" t="s">
        <v>384</v>
      </c>
      <c r="E102" s="179" t="s">
        <v>385</v>
      </c>
      <c r="F102" s="179" t="s">
        <v>185</v>
      </c>
      <c r="G102" s="179" t="s">
        <v>176</v>
      </c>
    </row>
    <row r="103" spans="1:7" ht="12" customHeight="1">
      <c r="A103" s="182" t="s">
        <v>386</v>
      </c>
      <c r="B103" s="179" t="s">
        <v>387</v>
      </c>
      <c r="C103" s="179" t="s">
        <v>388</v>
      </c>
      <c r="D103" s="179" t="s">
        <v>389</v>
      </c>
      <c r="E103" s="179" t="s">
        <v>390</v>
      </c>
      <c r="F103" s="179" t="s">
        <v>185</v>
      </c>
      <c r="G103" s="179" t="s">
        <v>186</v>
      </c>
    </row>
    <row r="104" spans="1:7" ht="12" customHeight="1">
      <c r="A104" s="189" t="s">
        <v>391</v>
      </c>
      <c r="B104" s="179" t="s">
        <v>392</v>
      </c>
      <c r="C104" s="179" t="s">
        <v>393</v>
      </c>
      <c r="D104" s="179" t="s">
        <v>394</v>
      </c>
      <c r="F104" s="179" t="s">
        <v>185</v>
      </c>
      <c r="G104" s="179" t="s">
        <v>186</v>
      </c>
    </row>
    <row r="105" spans="1:7" ht="12" customHeight="1">
      <c r="A105" s="178" t="s">
        <v>1663</v>
      </c>
      <c r="B105" s="483" t="s">
        <v>1664</v>
      </c>
      <c r="C105" s="179" t="s">
        <v>1665</v>
      </c>
      <c r="F105" s="179" t="s">
        <v>185</v>
      </c>
      <c r="G105" s="179" t="s">
        <v>176</v>
      </c>
    </row>
    <row r="106" spans="1:7" ht="12" customHeight="1">
      <c r="A106" s="178" t="s">
        <v>1643</v>
      </c>
      <c r="B106" s="179" t="s">
        <v>1644</v>
      </c>
      <c r="C106" s="179" t="s">
        <v>1645</v>
      </c>
      <c r="D106" s="179" t="s">
        <v>1646</v>
      </c>
      <c r="F106" s="179" t="s">
        <v>185</v>
      </c>
      <c r="G106" s="179" t="s">
        <v>176</v>
      </c>
    </row>
    <row r="107" spans="1:7" ht="12" customHeight="1">
      <c r="A107" s="183" t="s">
        <v>395</v>
      </c>
      <c r="B107" s="179" t="s">
        <v>396</v>
      </c>
      <c r="C107" s="179" t="s">
        <v>397</v>
      </c>
      <c r="D107" s="179" t="s">
        <v>398</v>
      </c>
      <c r="E107" s="179" t="s">
        <v>399</v>
      </c>
      <c r="F107" s="179" t="s">
        <v>185</v>
      </c>
      <c r="G107" s="179" t="s">
        <v>186</v>
      </c>
    </row>
    <row r="108" spans="1:7" ht="12" customHeight="1">
      <c r="A108" s="182" t="s">
        <v>400</v>
      </c>
      <c r="B108" s="179" t="s">
        <v>1609</v>
      </c>
      <c r="C108" s="179" t="s">
        <v>401</v>
      </c>
      <c r="D108" s="179" t="s">
        <v>402</v>
      </c>
      <c r="E108" s="179" t="s">
        <v>1610</v>
      </c>
      <c r="F108" s="179" t="s">
        <v>185</v>
      </c>
      <c r="G108" s="179" t="s">
        <v>186</v>
      </c>
    </row>
    <row r="109" spans="1:7" ht="12" customHeight="1">
      <c r="A109" s="181" t="s">
        <v>403</v>
      </c>
      <c r="B109" s="179" t="s">
        <v>404</v>
      </c>
      <c r="C109" s="179" t="s">
        <v>405</v>
      </c>
      <c r="D109" s="179" t="s">
        <v>406</v>
      </c>
      <c r="F109" s="179" t="s">
        <v>185</v>
      </c>
      <c r="G109" s="179" t="s">
        <v>186</v>
      </c>
    </row>
    <row r="110" spans="1:7" ht="12" customHeight="1">
      <c r="A110" s="182" t="s">
        <v>407</v>
      </c>
      <c r="B110" s="179" t="s">
        <v>408</v>
      </c>
      <c r="C110" s="179" t="s">
        <v>409</v>
      </c>
      <c r="D110" s="179" t="s">
        <v>410</v>
      </c>
      <c r="E110" s="179" t="s">
        <v>411</v>
      </c>
      <c r="F110" s="179" t="s">
        <v>230</v>
      </c>
      <c r="G110" s="179" t="s">
        <v>186</v>
      </c>
    </row>
    <row r="111" spans="1:7" ht="12" customHeight="1">
      <c r="A111" s="181" t="s">
        <v>412</v>
      </c>
      <c r="B111" s="179" t="s">
        <v>413</v>
      </c>
      <c r="C111" s="179" t="s">
        <v>414</v>
      </c>
      <c r="D111" s="179" t="s">
        <v>415</v>
      </c>
      <c r="E111" s="179" t="s">
        <v>416</v>
      </c>
      <c r="F111" s="179" t="s">
        <v>185</v>
      </c>
      <c r="G111" s="179" t="s">
        <v>186</v>
      </c>
    </row>
    <row r="112" spans="1:7" ht="12" customHeight="1">
      <c r="A112" s="188" t="s">
        <v>417</v>
      </c>
      <c r="B112" s="179" t="s">
        <v>418</v>
      </c>
      <c r="C112" s="179" t="s">
        <v>419</v>
      </c>
      <c r="F112" s="179" t="s">
        <v>185</v>
      </c>
      <c r="G112" s="179" t="s">
        <v>186</v>
      </c>
    </row>
    <row r="113" spans="1:7" ht="12" customHeight="1">
      <c r="A113" s="181" t="s">
        <v>420</v>
      </c>
      <c r="B113" s="179" t="s">
        <v>421</v>
      </c>
      <c r="C113" s="179" t="s">
        <v>422</v>
      </c>
      <c r="D113" s="179" t="s">
        <v>423</v>
      </c>
      <c r="E113" s="179" t="s">
        <v>424</v>
      </c>
      <c r="F113" s="179" t="s">
        <v>219</v>
      </c>
      <c r="G113" s="179" t="s">
        <v>176</v>
      </c>
    </row>
    <row r="114" spans="1:7" ht="12" customHeight="1">
      <c r="A114" s="181" t="s">
        <v>425</v>
      </c>
      <c r="B114" s="179" t="s">
        <v>426</v>
      </c>
      <c r="C114" s="179" t="s">
        <v>427</v>
      </c>
      <c r="D114" s="179" t="s">
        <v>428</v>
      </c>
      <c r="E114" s="179" t="s">
        <v>429</v>
      </c>
      <c r="F114" s="179" t="s">
        <v>327</v>
      </c>
      <c r="G114" s="179" t="s">
        <v>186</v>
      </c>
    </row>
    <row r="115" spans="1:7" ht="12" customHeight="1">
      <c r="A115" s="182" t="s">
        <v>430</v>
      </c>
      <c r="B115" s="179" t="s">
        <v>431</v>
      </c>
      <c r="C115" s="179" t="s">
        <v>432</v>
      </c>
      <c r="D115" s="179" t="s">
        <v>433</v>
      </c>
      <c r="E115" s="179" t="s">
        <v>434</v>
      </c>
      <c r="F115" s="179" t="s">
        <v>185</v>
      </c>
      <c r="G115" s="179" t="s">
        <v>186</v>
      </c>
    </row>
    <row r="116" spans="1:7" ht="12" customHeight="1">
      <c r="A116" s="188" t="s">
        <v>435</v>
      </c>
      <c r="B116" s="179" t="s">
        <v>436</v>
      </c>
      <c r="C116" s="179" t="s">
        <v>437</v>
      </c>
      <c r="D116" s="179" t="s">
        <v>438</v>
      </c>
      <c r="F116" s="179" t="s">
        <v>439</v>
      </c>
      <c r="G116" s="179" t="s">
        <v>186</v>
      </c>
    </row>
    <row r="117" spans="1:7" ht="12" customHeight="1">
      <c r="A117" s="181" t="s">
        <v>440</v>
      </c>
      <c r="B117" s="179" t="s">
        <v>441</v>
      </c>
      <c r="C117" s="179" t="s">
        <v>442</v>
      </c>
      <c r="D117" s="179" t="s">
        <v>443</v>
      </c>
      <c r="E117" s="179" t="s">
        <v>444</v>
      </c>
      <c r="F117" s="179" t="s">
        <v>323</v>
      </c>
      <c r="G117" s="179" t="s">
        <v>176</v>
      </c>
    </row>
    <row r="118" spans="1:7" ht="12" customHeight="1">
      <c r="A118" s="181" t="s">
        <v>445</v>
      </c>
      <c r="B118" s="179" t="s">
        <v>446</v>
      </c>
      <c r="C118" s="179" t="s">
        <v>447</v>
      </c>
      <c r="D118" s="179" t="s">
        <v>448</v>
      </c>
      <c r="E118" s="179" t="s">
        <v>449</v>
      </c>
      <c r="F118" s="179" t="s">
        <v>175</v>
      </c>
      <c r="G118" s="179" t="s">
        <v>186</v>
      </c>
    </row>
    <row r="119" spans="1:7" ht="12" customHeight="1">
      <c r="A119" s="182" t="s">
        <v>450</v>
      </c>
      <c r="B119" s="179" t="s">
        <v>451</v>
      </c>
      <c r="C119" s="179" t="s">
        <v>452</v>
      </c>
      <c r="D119" s="179" t="s">
        <v>453</v>
      </c>
      <c r="E119" s="179" t="s">
        <v>454</v>
      </c>
      <c r="F119" s="179" t="s">
        <v>230</v>
      </c>
      <c r="G119" s="179" t="s">
        <v>186</v>
      </c>
    </row>
    <row r="120" spans="1:7" ht="12" customHeight="1">
      <c r="A120" s="182" t="s">
        <v>1426</v>
      </c>
      <c r="B120" s="179" t="s">
        <v>1427</v>
      </c>
      <c r="C120" s="179" t="s">
        <v>1428</v>
      </c>
      <c r="D120" s="179" t="s">
        <v>1429</v>
      </c>
      <c r="E120" s="179" t="s">
        <v>1430</v>
      </c>
      <c r="F120" s="179" t="s">
        <v>230</v>
      </c>
      <c r="G120" s="179" t="s">
        <v>186</v>
      </c>
    </row>
    <row r="121" spans="1:7" ht="12" customHeight="1">
      <c r="A121" s="181" t="s">
        <v>455</v>
      </c>
      <c r="B121" s="179" t="s">
        <v>456</v>
      </c>
      <c r="C121" s="179" t="s">
        <v>457</v>
      </c>
      <c r="D121" s="179" t="s">
        <v>458</v>
      </c>
      <c r="E121" s="179" t="s">
        <v>459</v>
      </c>
      <c r="F121" s="179" t="s">
        <v>175</v>
      </c>
      <c r="G121" s="179" t="s">
        <v>176</v>
      </c>
    </row>
    <row r="122" spans="1:7" ht="12" customHeight="1">
      <c r="A122" s="181" t="s">
        <v>460</v>
      </c>
      <c r="B122" s="179" t="s">
        <v>461</v>
      </c>
      <c r="C122" s="179" t="s">
        <v>462</v>
      </c>
      <c r="D122" s="179" t="s">
        <v>463</v>
      </c>
      <c r="E122" s="179" t="s">
        <v>464</v>
      </c>
      <c r="F122" s="179" t="s">
        <v>185</v>
      </c>
      <c r="G122" s="179" t="s">
        <v>186</v>
      </c>
    </row>
    <row r="123" spans="1:7" ht="12" customHeight="1">
      <c r="A123" s="178" t="s">
        <v>1972</v>
      </c>
      <c r="B123" s="179" t="s">
        <v>1973</v>
      </c>
      <c r="D123" s="179" t="s">
        <v>1974</v>
      </c>
      <c r="E123" s="179" t="s">
        <v>1974</v>
      </c>
      <c r="F123" s="179" t="s">
        <v>185</v>
      </c>
      <c r="G123" s="179" t="s">
        <v>176</v>
      </c>
    </row>
    <row r="124" spans="1:7" ht="12" customHeight="1">
      <c r="A124" s="182" t="s">
        <v>465</v>
      </c>
      <c r="B124" s="179" t="s">
        <v>466</v>
      </c>
      <c r="C124" s="179" t="s">
        <v>467</v>
      </c>
      <c r="D124" s="179" t="s">
        <v>468</v>
      </c>
      <c r="F124" s="179" t="s">
        <v>178</v>
      </c>
      <c r="G124" s="179" t="s">
        <v>176</v>
      </c>
    </row>
    <row r="125" spans="1:7" ht="12" customHeight="1">
      <c r="A125" s="181" t="s">
        <v>469</v>
      </c>
      <c r="B125" s="179" t="s">
        <v>470</v>
      </c>
      <c r="C125" s="179" t="s">
        <v>471</v>
      </c>
      <c r="D125" s="179" t="s">
        <v>472</v>
      </c>
      <c r="E125" s="179" t="s">
        <v>473</v>
      </c>
      <c r="F125" s="179" t="s">
        <v>230</v>
      </c>
      <c r="G125" s="179" t="s">
        <v>186</v>
      </c>
    </row>
    <row r="126" spans="1:7" ht="12" customHeight="1">
      <c r="A126" s="181" t="s">
        <v>474</v>
      </c>
      <c r="B126" s="179" t="s">
        <v>188</v>
      </c>
      <c r="C126" s="179" t="s">
        <v>189</v>
      </c>
      <c r="D126" s="179" t="s">
        <v>190</v>
      </c>
      <c r="E126" s="179" t="s">
        <v>191</v>
      </c>
      <c r="F126" s="179" t="s">
        <v>192</v>
      </c>
      <c r="G126" s="179" t="s">
        <v>176</v>
      </c>
    </row>
    <row r="127" spans="1:7" ht="12" customHeight="1">
      <c r="A127" s="181" t="s">
        <v>475</v>
      </c>
      <c r="B127" s="179" t="s">
        <v>476</v>
      </c>
      <c r="C127" s="179" t="s">
        <v>477</v>
      </c>
      <c r="D127" s="179" t="s">
        <v>478</v>
      </c>
      <c r="E127" s="179" t="s">
        <v>479</v>
      </c>
      <c r="F127" s="179" t="s">
        <v>192</v>
      </c>
      <c r="G127" s="179" t="s">
        <v>176</v>
      </c>
    </row>
    <row r="128" spans="1:7" ht="12" customHeight="1">
      <c r="A128" s="181" t="s">
        <v>480</v>
      </c>
      <c r="B128" s="179" t="s">
        <v>481</v>
      </c>
      <c r="C128" s="179" t="s">
        <v>482</v>
      </c>
      <c r="D128" s="179" t="s">
        <v>483</v>
      </c>
      <c r="E128" s="179" t="s">
        <v>484</v>
      </c>
      <c r="F128" s="179" t="s">
        <v>175</v>
      </c>
      <c r="G128" s="179" t="s">
        <v>176</v>
      </c>
    </row>
    <row r="129" spans="1:7" ht="12" customHeight="1">
      <c r="A129" s="178" t="s">
        <v>1445</v>
      </c>
      <c r="B129" s="179" t="s">
        <v>1415</v>
      </c>
      <c r="C129" s="179" t="s">
        <v>1416</v>
      </c>
      <c r="D129" s="179" t="s">
        <v>1417</v>
      </c>
      <c r="F129" s="179" t="s">
        <v>178</v>
      </c>
      <c r="G129" s="179" t="s">
        <v>176</v>
      </c>
    </row>
    <row r="130" spans="1:7" ht="12" customHeight="1">
      <c r="A130" s="178" t="s">
        <v>1666</v>
      </c>
      <c r="B130" s="179" t="s">
        <v>1667</v>
      </c>
      <c r="C130" s="179" t="s">
        <v>1668</v>
      </c>
      <c r="D130" s="179" t="s">
        <v>1669</v>
      </c>
      <c r="E130" s="179" t="s">
        <v>1670</v>
      </c>
      <c r="F130" s="179" t="s">
        <v>175</v>
      </c>
      <c r="G130" s="179" t="s">
        <v>176</v>
      </c>
    </row>
    <row r="131" spans="1:7" ht="12" customHeight="1">
      <c r="A131" s="197" t="s">
        <v>1323</v>
      </c>
      <c r="B131" s="179" t="s">
        <v>1324</v>
      </c>
      <c r="C131" s="179" t="s">
        <v>1325</v>
      </c>
      <c r="D131" s="179" t="s">
        <v>1326</v>
      </c>
      <c r="F131" s="179" t="s">
        <v>230</v>
      </c>
      <c r="G131" s="179" t="s">
        <v>176</v>
      </c>
    </row>
    <row r="132" spans="1:7" ht="12" customHeight="1">
      <c r="A132" s="181" t="s">
        <v>1431</v>
      </c>
      <c r="B132" s="179" t="s">
        <v>1432</v>
      </c>
      <c r="C132" s="179" t="s">
        <v>1433</v>
      </c>
      <c r="D132" s="179" t="s">
        <v>1434</v>
      </c>
      <c r="E132" s="179" t="s">
        <v>1435</v>
      </c>
      <c r="F132" s="179" t="s">
        <v>230</v>
      </c>
      <c r="G132" s="179" t="s">
        <v>1436</v>
      </c>
    </row>
    <row r="133" spans="1:7" ht="12" customHeight="1">
      <c r="A133" s="181" t="s">
        <v>485</v>
      </c>
      <c r="B133" s="179" t="s">
        <v>486</v>
      </c>
      <c r="C133" s="179" t="s">
        <v>487</v>
      </c>
      <c r="D133" s="179" t="s">
        <v>488</v>
      </c>
      <c r="F133" s="179" t="s">
        <v>178</v>
      </c>
      <c r="G133" s="179" t="s">
        <v>186</v>
      </c>
    </row>
    <row r="134" spans="1:7" ht="12" customHeight="1">
      <c r="A134" s="181" t="s">
        <v>489</v>
      </c>
      <c r="B134" s="179" t="s">
        <v>490</v>
      </c>
      <c r="C134" s="179" t="s">
        <v>491</v>
      </c>
      <c r="D134" s="179" t="s">
        <v>492</v>
      </c>
      <c r="F134" s="179" t="s">
        <v>230</v>
      </c>
      <c r="G134" s="179" t="s">
        <v>186</v>
      </c>
    </row>
    <row r="135" spans="1:7" ht="12" customHeight="1">
      <c r="A135" s="178" t="s">
        <v>493</v>
      </c>
      <c r="B135" s="179" t="s">
        <v>494</v>
      </c>
      <c r="C135" s="179" t="s">
        <v>495</v>
      </c>
      <c r="D135" s="179" t="s">
        <v>496</v>
      </c>
      <c r="E135" s="179" t="s">
        <v>497</v>
      </c>
      <c r="F135" s="179" t="s">
        <v>178</v>
      </c>
      <c r="G135" s="179" t="s">
        <v>186</v>
      </c>
    </row>
    <row r="136" spans="1:7" ht="12" customHeight="1">
      <c r="A136" s="181" t="s">
        <v>498</v>
      </c>
      <c r="B136" s="179" t="s">
        <v>499</v>
      </c>
      <c r="C136" s="179" t="s">
        <v>500</v>
      </c>
      <c r="D136" s="179" t="s">
        <v>501</v>
      </c>
      <c r="E136" s="179" t="s">
        <v>502</v>
      </c>
      <c r="F136" s="179" t="s">
        <v>230</v>
      </c>
      <c r="G136" s="179" t="s">
        <v>186</v>
      </c>
    </row>
    <row r="137" spans="1:7" ht="12" customHeight="1">
      <c r="A137" s="181" t="s">
        <v>503</v>
      </c>
      <c r="B137" s="179" t="s">
        <v>504</v>
      </c>
      <c r="C137" s="179" t="s">
        <v>505</v>
      </c>
      <c r="D137" s="179" t="s">
        <v>506</v>
      </c>
      <c r="E137" s="179" t="s">
        <v>507</v>
      </c>
      <c r="F137" s="179" t="s">
        <v>185</v>
      </c>
      <c r="G137" s="179" t="s">
        <v>176</v>
      </c>
    </row>
    <row r="138" spans="1:7" ht="12" customHeight="1">
      <c r="A138" s="182" t="s">
        <v>508</v>
      </c>
      <c r="B138" s="179" t="s">
        <v>509</v>
      </c>
      <c r="C138" s="179" t="s">
        <v>510</v>
      </c>
      <c r="D138" s="179" t="s">
        <v>511</v>
      </c>
      <c r="E138" s="179" t="s">
        <v>512</v>
      </c>
      <c r="F138" s="179" t="s">
        <v>178</v>
      </c>
      <c r="G138" s="179" t="s">
        <v>176</v>
      </c>
    </row>
    <row r="139" spans="1:7" ht="12" customHeight="1">
      <c r="A139" s="181" t="s">
        <v>513</v>
      </c>
      <c r="B139" s="179" t="s">
        <v>514</v>
      </c>
      <c r="C139" s="179" t="s">
        <v>515</v>
      </c>
      <c r="D139" s="179" t="s">
        <v>516</v>
      </c>
      <c r="E139" s="179" t="s">
        <v>517</v>
      </c>
      <c r="F139" s="179" t="s">
        <v>175</v>
      </c>
      <c r="G139" s="179" t="s">
        <v>176</v>
      </c>
    </row>
    <row r="140" spans="1:7" ht="12" customHeight="1">
      <c r="A140" s="181" t="s">
        <v>518</v>
      </c>
      <c r="B140" s="179" t="s">
        <v>519</v>
      </c>
      <c r="C140" s="179" t="s">
        <v>520</v>
      </c>
      <c r="D140" s="179" t="s">
        <v>521</v>
      </c>
      <c r="E140" s="179" t="s">
        <v>522</v>
      </c>
      <c r="F140" s="179" t="s">
        <v>219</v>
      </c>
      <c r="G140" s="179" t="s">
        <v>176</v>
      </c>
    </row>
    <row r="141" spans="1:7" ht="12" customHeight="1">
      <c r="A141" s="181" t="s">
        <v>523</v>
      </c>
      <c r="B141" s="179" t="s">
        <v>524</v>
      </c>
      <c r="C141" s="179" t="s">
        <v>525</v>
      </c>
      <c r="D141" s="179" t="s">
        <v>526</v>
      </c>
      <c r="E141" s="179" t="s">
        <v>527</v>
      </c>
      <c r="F141" s="179" t="s">
        <v>185</v>
      </c>
      <c r="G141" s="179" t="s">
        <v>176</v>
      </c>
    </row>
    <row r="142" spans="1:7" ht="12" customHeight="1">
      <c r="A142" s="181" t="s">
        <v>528</v>
      </c>
      <c r="B142" s="179" t="s">
        <v>529</v>
      </c>
      <c r="C142" s="179" t="s">
        <v>530</v>
      </c>
      <c r="D142" s="179" t="s">
        <v>531</v>
      </c>
      <c r="E142" s="179" t="s">
        <v>532</v>
      </c>
      <c r="F142" s="179" t="s">
        <v>192</v>
      </c>
      <c r="G142" s="179" t="s">
        <v>176</v>
      </c>
    </row>
    <row r="143" spans="1:7" ht="12" customHeight="1">
      <c r="A143" s="188" t="s">
        <v>533</v>
      </c>
      <c r="B143" s="179" t="s">
        <v>534</v>
      </c>
      <c r="C143" s="179" t="s">
        <v>535</v>
      </c>
      <c r="D143" s="179" t="s">
        <v>536</v>
      </c>
      <c r="F143" s="179" t="s">
        <v>185</v>
      </c>
      <c r="G143" s="179" t="s">
        <v>176</v>
      </c>
    </row>
    <row r="144" spans="1:7" ht="12" customHeight="1">
      <c r="A144" s="181" t="s">
        <v>538</v>
      </c>
      <c r="B144" s="179" t="s">
        <v>539</v>
      </c>
      <c r="C144" s="179" t="s">
        <v>540</v>
      </c>
      <c r="D144" s="179" t="s">
        <v>541</v>
      </c>
      <c r="E144" s="179" t="s">
        <v>542</v>
      </c>
      <c r="F144" s="179" t="s">
        <v>185</v>
      </c>
      <c r="G144" s="179" t="s">
        <v>176</v>
      </c>
    </row>
    <row r="145" spans="1:7" ht="12" customHeight="1">
      <c r="A145" s="181" t="s">
        <v>1781</v>
      </c>
      <c r="B145" s="179" t="s">
        <v>1782</v>
      </c>
      <c r="C145" s="179" t="s">
        <v>1783</v>
      </c>
      <c r="D145" s="179" t="s">
        <v>1784</v>
      </c>
      <c r="G145" s="179" t="s">
        <v>186</v>
      </c>
    </row>
    <row r="146" spans="1:7" ht="12" customHeight="1">
      <c r="A146" s="181" t="s">
        <v>543</v>
      </c>
      <c r="B146" s="179" t="s">
        <v>544</v>
      </c>
      <c r="C146" s="179" t="s">
        <v>545</v>
      </c>
      <c r="D146" s="179" t="s">
        <v>546</v>
      </c>
      <c r="E146" s="179" t="s">
        <v>547</v>
      </c>
      <c r="F146" s="179" t="s">
        <v>185</v>
      </c>
      <c r="G146" s="179" t="s">
        <v>176</v>
      </c>
    </row>
    <row r="147" spans="1:7" ht="12" customHeight="1">
      <c r="A147" s="181" t="s">
        <v>548</v>
      </c>
      <c r="B147" s="179" t="s">
        <v>549</v>
      </c>
      <c r="C147" s="179" t="s">
        <v>550</v>
      </c>
      <c r="D147" s="179" t="s">
        <v>551</v>
      </c>
      <c r="E147" s="179" t="s">
        <v>552</v>
      </c>
      <c r="F147" s="179" t="s">
        <v>219</v>
      </c>
      <c r="G147" s="179" t="s">
        <v>176</v>
      </c>
    </row>
    <row r="148" spans="1:7" ht="12" customHeight="1">
      <c r="A148" s="178" t="s">
        <v>1671</v>
      </c>
      <c r="B148" s="179" t="s">
        <v>1672</v>
      </c>
      <c r="C148" s="179" t="s">
        <v>1673</v>
      </c>
      <c r="D148" s="179" t="s">
        <v>1674</v>
      </c>
      <c r="E148" s="179" t="s">
        <v>1675</v>
      </c>
      <c r="F148" s="179" t="s">
        <v>230</v>
      </c>
      <c r="G148" s="179" t="s">
        <v>186</v>
      </c>
    </row>
    <row r="149" spans="1:7" ht="12" customHeight="1">
      <c r="A149" s="182" t="s">
        <v>553</v>
      </c>
      <c r="B149" s="179" t="s">
        <v>554</v>
      </c>
      <c r="C149" s="179" t="s">
        <v>555</v>
      </c>
      <c r="D149" s="179" t="s">
        <v>556</v>
      </c>
      <c r="E149" s="179" t="s">
        <v>557</v>
      </c>
      <c r="F149" s="179" t="s">
        <v>230</v>
      </c>
      <c r="G149" s="179" t="s">
        <v>186</v>
      </c>
    </row>
    <row r="150" spans="1:7" ht="12" customHeight="1">
      <c r="A150" s="178" t="s">
        <v>1796</v>
      </c>
      <c r="B150" s="179" t="s">
        <v>1797</v>
      </c>
      <c r="C150" s="179" t="s">
        <v>1798</v>
      </c>
      <c r="D150" s="179" t="s">
        <v>1799</v>
      </c>
      <c r="G150" s="179" t="s">
        <v>186</v>
      </c>
    </row>
    <row r="151" spans="1:7" ht="12" customHeight="1">
      <c r="A151" s="183" t="s">
        <v>558</v>
      </c>
      <c r="B151" s="179" t="s">
        <v>559</v>
      </c>
      <c r="C151" s="179" t="s">
        <v>560</v>
      </c>
      <c r="D151" s="179" t="s">
        <v>561</v>
      </c>
      <c r="E151" s="179" t="s">
        <v>562</v>
      </c>
      <c r="F151" s="179" t="s">
        <v>192</v>
      </c>
      <c r="G151" s="179" t="s">
        <v>176</v>
      </c>
    </row>
    <row r="152" spans="1:7" ht="12" customHeight="1">
      <c r="A152" s="181" t="s">
        <v>563</v>
      </c>
      <c r="B152" s="179" t="s">
        <v>564</v>
      </c>
      <c r="C152" s="179" t="s">
        <v>565</v>
      </c>
      <c r="D152" s="179" t="s">
        <v>566</v>
      </c>
      <c r="E152" s="179" t="s">
        <v>567</v>
      </c>
      <c r="F152" s="179" t="s">
        <v>185</v>
      </c>
      <c r="G152" s="179" t="s">
        <v>186</v>
      </c>
    </row>
    <row r="153" spans="1:7" ht="12" customHeight="1">
      <c r="A153" s="182" t="s">
        <v>568</v>
      </c>
      <c r="B153" s="179" t="s">
        <v>569</v>
      </c>
      <c r="C153" s="179" t="s">
        <v>570</v>
      </c>
      <c r="D153" s="179" t="s">
        <v>571</v>
      </c>
      <c r="E153" s="179" t="s">
        <v>572</v>
      </c>
      <c r="F153" s="179" t="s">
        <v>537</v>
      </c>
      <c r="G153" s="179" t="s">
        <v>186</v>
      </c>
    </row>
    <row r="154" spans="1:7" ht="12" customHeight="1">
      <c r="A154" s="188" t="s">
        <v>1924</v>
      </c>
    </row>
    <row r="155" spans="1:7" ht="12" customHeight="1">
      <c r="A155" s="183" t="s">
        <v>1871</v>
      </c>
      <c r="B155" s="179" t="s">
        <v>1872</v>
      </c>
      <c r="C155" s="179" t="s">
        <v>1873</v>
      </c>
      <c r="D155" s="179" t="s">
        <v>1874</v>
      </c>
      <c r="E155" s="179" t="s">
        <v>1875</v>
      </c>
      <c r="F155" s="179" t="s">
        <v>175</v>
      </c>
    </row>
    <row r="156" spans="1:7" ht="12" customHeight="1">
      <c r="A156" s="184" t="s">
        <v>573</v>
      </c>
      <c r="B156" s="179" t="s">
        <v>574</v>
      </c>
      <c r="C156" s="179" t="s">
        <v>575</v>
      </c>
      <c r="D156" s="179" t="s">
        <v>576</v>
      </c>
      <c r="E156" s="179" t="s">
        <v>577</v>
      </c>
      <c r="F156" s="179" t="s">
        <v>192</v>
      </c>
      <c r="G156" s="179" t="s">
        <v>176</v>
      </c>
    </row>
    <row r="157" spans="1:7" ht="12" customHeight="1">
      <c r="A157" s="178" t="s">
        <v>1785</v>
      </c>
      <c r="B157" s="179" t="s">
        <v>1786</v>
      </c>
      <c r="D157" s="179" t="s">
        <v>1787</v>
      </c>
      <c r="G157" s="179" t="s">
        <v>186</v>
      </c>
    </row>
    <row r="158" spans="1:7" ht="12" customHeight="1">
      <c r="A158" s="178" t="s">
        <v>1676</v>
      </c>
      <c r="B158" s="179" t="s">
        <v>1677</v>
      </c>
      <c r="C158" s="179" t="s">
        <v>1678</v>
      </c>
      <c r="D158" s="179" t="s">
        <v>1679</v>
      </c>
      <c r="F158" s="179" t="s">
        <v>185</v>
      </c>
      <c r="G158" s="179" t="s">
        <v>186</v>
      </c>
    </row>
    <row r="159" spans="1:7" ht="12" customHeight="1">
      <c r="A159" s="181" t="s">
        <v>578</v>
      </c>
      <c r="B159" s="179" t="s">
        <v>579</v>
      </c>
      <c r="C159" s="179" t="s">
        <v>580</v>
      </c>
      <c r="D159" s="179" t="s">
        <v>581</v>
      </c>
      <c r="E159" s="179" t="s">
        <v>582</v>
      </c>
      <c r="F159" s="179" t="s">
        <v>439</v>
      </c>
      <c r="G159" s="179" t="s">
        <v>176</v>
      </c>
    </row>
    <row r="160" spans="1:7" ht="12" customHeight="1">
      <c r="A160" s="178" t="s">
        <v>1281</v>
      </c>
      <c r="B160" s="179" t="s">
        <v>1282</v>
      </c>
      <c r="C160" s="179" t="s">
        <v>1283</v>
      </c>
      <c r="D160" s="179" t="s">
        <v>1284</v>
      </c>
      <c r="F160" s="179" t="s">
        <v>642</v>
      </c>
      <c r="G160" s="179" t="s">
        <v>176</v>
      </c>
    </row>
    <row r="161" spans="1:7" ht="12" customHeight="1">
      <c r="A161" s="188" t="s">
        <v>583</v>
      </c>
      <c r="B161" s="179" t="s">
        <v>584</v>
      </c>
      <c r="C161" s="179" t="s">
        <v>585</v>
      </c>
      <c r="D161" s="179" t="s">
        <v>586</v>
      </c>
      <c r="F161" s="179" t="s">
        <v>178</v>
      </c>
      <c r="G161" s="179" t="s">
        <v>176</v>
      </c>
    </row>
    <row r="162" spans="1:7" ht="12" customHeight="1">
      <c r="A162" s="178" t="s">
        <v>1800</v>
      </c>
      <c r="B162" s="179" t="s">
        <v>1801</v>
      </c>
      <c r="C162" s="179" t="s">
        <v>1802</v>
      </c>
      <c r="F162" s="179" t="s">
        <v>1803</v>
      </c>
      <c r="G162" s="179" t="s">
        <v>176</v>
      </c>
    </row>
    <row r="163" spans="1:7" ht="12" customHeight="1">
      <c r="A163" s="181" t="s">
        <v>587</v>
      </c>
      <c r="B163" s="179" t="s">
        <v>588</v>
      </c>
      <c r="C163" s="179" t="s">
        <v>589</v>
      </c>
      <c r="D163" s="179" t="s">
        <v>590</v>
      </c>
      <c r="E163" s="179" t="s">
        <v>591</v>
      </c>
      <c r="F163" s="179" t="s">
        <v>185</v>
      </c>
      <c r="G163" s="179" t="s">
        <v>186</v>
      </c>
    </row>
    <row r="164" spans="1:7" ht="12" customHeight="1">
      <c r="A164" s="178" t="s">
        <v>1680</v>
      </c>
      <c r="B164" s="179" t="s">
        <v>1681</v>
      </c>
      <c r="C164" s="179" t="s">
        <v>1682</v>
      </c>
      <c r="F164" s="179" t="s">
        <v>175</v>
      </c>
      <c r="G164" s="179" t="s">
        <v>176</v>
      </c>
    </row>
    <row r="165" spans="1:7" ht="12" customHeight="1">
      <c r="A165" s="178" t="s">
        <v>1683</v>
      </c>
      <c r="B165" s="179" t="s">
        <v>1684</v>
      </c>
      <c r="C165" s="179" t="s">
        <v>1685</v>
      </c>
      <c r="D165" s="179" t="s">
        <v>1686</v>
      </c>
      <c r="F165" s="179" t="s">
        <v>323</v>
      </c>
      <c r="G165" s="179" t="s">
        <v>176</v>
      </c>
    </row>
    <row r="166" spans="1:7" ht="12" customHeight="1">
      <c r="A166" s="188" t="s">
        <v>592</v>
      </c>
      <c r="B166" s="179" t="s">
        <v>593</v>
      </c>
      <c r="C166" s="179" t="s">
        <v>594</v>
      </c>
      <c r="D166" s="179" t="s">
        <v>595</v>
      </c>
      <c r="F166" s="179" t="s">
        <v>185</v>
      </c>
      <c r="G166" s="179" t="s">
        <v>186</v>
      </c>
    </row>
    <row r="167" spans="1:7" ht="12" customHeight="1">
      <c r="A167" s="181" t="s">
        <v>596</v>
      </c>
      <c r="B167" s="179" t="s">
        <v>597</v>
      </c>
      <c r="C167" s="179" t="s">
        <v>598</v>
      </c>
      <c r="D167" s="179" t="s">
        <v>599</v>
      </c>
      <c r="E167" s="179" t="s">
        <v>600</v>
      </c>
      <c r="F167" s="179" t="s">
        <v>192</v>
      </c>
      <c r="G167" s="179" t="s">
        <v>176</v>
      </c>
    </row>
    <row r="168" spans="1:7" ht="12" customHeight="1">
      <c r="A168" s="178" t="s">
        <v>1308</v>
      </c>
      <c r="B168" s="179" t="s">
        <v>1309</v>
      </c>
      <c r="C168" s="179" t="s">
        <v>1310</v>
      </c>
      <c r="D168" s="179" t="s">
        <v>1311</v>
      </c>
      <c r="F168" s="179" t="s">
        <v>230</v>
      </c>
      <c r="G168" s="179" t="s">
        <v>176</v>
      </c>
    </row>
    <row r="169" spans="1:7" ht="12" customHeight="1">
      <c r="A169" s="182" t="s">
        <v>601</v>
      </c>
      <c r="B169" s="179" t="s">
        <v>602</v>
      </c>
      <c r="C169" s="179" t="s">
        <v>603</v>
      </c>
      <c r="D169" s="179" t="s">
        <v>604</v>
      </c>
      <c r="E169" s="179" t="s">
        <v>605</v>
      </c>
      <c r="F169" s="179" t="s">
        <v>327</v>
      </c>
      <c r="G169" s="179" t="s">
        <v>186</v>
      </c>
    </row>
    <row r="170" spans="1:7" ht="12" customHeight="1">
      <c r="A170" s="181" t="s">
        <v>606</v>
      </c>
      <c r="B170" s="179" t="s">
        <v>607</v>
      </c>
      <c r="C170" s="179" t="s">
        <v>608</v>
      </c>
      <c r="D170" s="179" t="s">
        <v>609</v>
      </c>
      <c r="E170" s="179" t="s">
        <v>610</v>
      </c>
      <c r="F170" s="179" t="s">
        <v>192</v>
      </c>
      <c r="G170" s="179" t="s">
        <v>176</v>
      </c>
    </row>
    <row r="171" spans="1:7" ht="12" customHeight="1">
      <c r="A171" s="181" t="s">
        <v>611</v>
      </c>
      <c r="B171" s="179" t="s">
        <v>612</v>
      </c>
      <c r="C171" s="179" t="s">
        <v>613</v>
      </c>
      <c r="D171" s="179" t="s">
        <v>614</v>
      </c>
      <c r="E171" s="179" t="s">
        <v>615</v>
      </c>
      <c r="F171" s="179" t="s">
        <v>175</v>
      </c>
      <c r="G171" s="179" t="s">
        <v>176</v>
      </c>
    </row>
    <row r="172" spans="1:7" ht="12" customHeight="1">
      <c r="A172" s="182" t="s">
        <v>616</v>
      </c>
      <c r="B172" s="179" t="s">
        <v>617</v>
      </c>
      <c r="C172" s="179" t="s">
        <v>618</v>
      </c>
      <c r="D172" s="179" t="s">
        <v>619</v>
      </c>
      <c r="E172" s="179" t="s">
        <v>620</v>
      </c>
      <c r="F172" s="179" t="s">
        <v>621</v>
      </c>
      <c r="G172" s="179" t="s">
        <v>176</v>
      </c>
    </row>
    <row r="173" spans="1:7" ht="12" customHeight="1">
      <c r="A173" s="181" t="s">
        <v>622</v>
      </c>
      <c r="B173" s="179" t="s">
        <v>623</v>
      </c>
      <c r="C173" s="179" t="s">
        <v>624</v>
      </c>
      <c r="D173" s="179" t="s">
        <v>625</v>
      </c>
      <c r="E173" s="179" t="s">
        <v>626</v>
      </c>
      <c r="F173" s="179" t="s">
        <v>219</v>
      </c>
      <c r="G173" s="179" t="s">
        <v>176</v>
      </c>
    </row>
    <row r="174" spans="1:7" ht="12" customHeight="1">
      <c r="A174" s="181" t="s">
        <v>1876</v>
      </c>
      <c r="B174" s="179" t="s">
        <v>1877</v>
      </c>
      <c r="C174" s="179" t="s">
        <v>1878</v>
      </c>
      <c r="D174" s="179" t="s">
        <v>1879</v>
      </c>
      <c r="E174" s="179" t="s">
        <v>1880</v>
      </c>
      <c r="F174" s="179" t="s">
        <v>1881</v>
      </c>
      <c r="G174" s="179" t="s">
        <v>176</v>
      </c>
    </row>
    <row r="175" spans="1:7" ht="12" customHeight="1">
      <c r="A175" s="181" t="s">
        <v>627</v>
      </c>
      <c r="B175" s="179" t="s">
        <v>628</v>
      </c>
      <c r="C175" s="179" t="s">
        <v>629</v>
      </c>
      <c r="D175" s="179" t="s">
        <v>630</v>
      </c>
      <c r="E175" s="179" t="s">
        <v>631</v>
      </c>
      <c r="F175" s="179" t="s">
        <v>178</v>
      </c>
      <c r="G175" s="179" t="s">
        <v>186</v>
      </c>
    </row>
    <row r="176" spans="1:7" ht="12" customHeight="1">
      <c r="A176" s="178" t="s">
        <v>1960</v>
      </c>
      <c r="B176" s="179" t="s">
        <v>1687</v>
      </c>
      <c r="C176" s="179" t="s">
        <v>1688</v>
      </c>
      <c r="F176" s="179" t="s">
        <v>230</v>
      </c>
      <c r="G176" s="179" t="s">
        <v>186</v>
      </c>
    </row>
    <row r="177" spans="1:7" ht="12" customHeight="1">
      <c r="A177" s="188" t="s">
        <v>1925</v>
      </c>
    </row>
    <row r="178" spans="1:7" ht="12" customHeight="1">
      <c r="A178" s="182" t="s">
        <v>632</v>
      </c>
      <c r="B178" s="179" t="s">
        <v>633</v>
      </c>
      <c r="C178" s="179" t="s">
        <v>634</v>
      </c>
      <c r="D178" s="179" t="s">
        <v>635</v>
      </c>
      <c r="E178" s="179" t="s">
        <v>636</v>
      </c>
      <c r="F178" s="179" t="s">
        <v>178</v>
      </c>
      <c r="G178" s="179" t="s">
        <v>176</v>
      </c>
    </row>
    <row r="179" spans="1:7" ht="12" customHeight="1">
      <c r="A179" s="182" t="s">
        <v>637</v>
      </c>
      <c r="B179" s="179" t="s">
        <v>638</v>
      </c>
      <c r="C179" s="179" t="s">
        <v>639</v>
      </c>
      <c r="D179" s="179" t="s">
        <v>640</v>
      </c>
      <c r="E179" s="179" t="s">
        <v>641</v>
      </c>
      <c r="F179" s="179" t="s">
        <v>323</v>
      </c>
      <c r="G179" s="179" t="s">
        <v>186</v>
      </c>
    </row>
    <row r="180" spans="1:7" ht="12" customHeight="1">
      <c r="A180" s="188" t="s">
        <v>1926</v>
      </c>
    </row>
    <row r="181" spans="1:7" ht="12" customHeight="1">
      <c r="A181" s="178" t="s">
        <v>1418</v>
      </c>
      <c r="B181" s="179" t="s">
        <v>1419</v>
      </c>
      <c r="C181" s="179" t="s">
        <v>1420</v>
      </c>
      <c r="D181" s="179" t="s">
        <v>1421</v>
      </c>
      <c r="F181" s="179" t="s">
        <v>178</v>
      </c>
      <c r="G181" s="179" t="s">
        <v>176</v>
      </c>
    </row>
    <row r="182" spans="1:7" ht="12" customHeight="1">
      <c r="A182" s="178" t="s">
        <v>1285</v>
      </c>
      <c r="B182" s="179" t="s">
        <v>1286</v>
      </c>
      <c r="C182" s="179" t="s">
        <v>1287</v>
      </c>
      <c r="D182" s="179" t="s">
        <v>1288</v>
      </c>
      <c r="E182" s="179" t="s">
        <v>1289</v>
      </c>
      <c r="F182" s="179" t="s">
        <v>192</v>
      </c>
      <c r="G182" s="179" t="s">
        <v>176</v>
      </c>
    </row>
    <row r="183" spans="1:7" ht="12" customHeight="1">
      <c r="A183" s="181" t="s">
        <v>643</v>
      </c>
      <c r="B183" s="179" t="s">
        <v>644</v>
      </c>
      <c r="C183" s="179" t="s">
        <v>645</v>
      </c>
      <c r="D183" s="179" t="s">
        <v>646</v>
      </c>
      <c r="E183" s="179" t="s">
        <v>647</v>
      </c>
      <c r="F183" s="179" t="s">
        <v>219</v>
      </c>
      <c r="G183" s="179" t="s">
        <v>176</v>
      </c>
    </row>
    <row r="184" spans="1:7" ht="12" customHeight="1">
      <c r="A184" s="178" t="s">
        <v>1689</v>
      </c>
      <c r="B184" s="179" t="s">
        <v>1690</v>
      </c>
      <c r="C184" s="179" t="s">
        <v>1691</v>
      </c>
      <c r="D184" s="179" t="s">
        <v>1692</v>
      </c>
      <c r="E184" s="179" t="s">
        <v>1693</v>
      </c>
      <c r="F184" s="179" t="s">
        <v>537</v>
      </c>
      <c r="G184" s="179" t="s">
        <v>186</v>
      </c>
    </row>
    <row r="185" spans="1:7" ht="12" customHeight="1">
      <c r="A185" s="178" t="s">
        <v>1694</v>
      </c>
      <c r="B185" s="179" t="s">
        <v>1695</v>
      </c>
      <c r="C185" s="179" t="s">
        <v>1696</v>
      </c>
      <c r="D185" s="179" t="s">
        <v>1697</v>
      </c>
      <c r="F185" s="179" t="s">
        <v>185</v>
      </c>
      <c r="G185" s="179" t="s">
        <v>186</v>
      </c>
    </row>
    <row r="186" spans="1:7" ht="12" customHeight="1">
      <c r="A186" s="178" t="s">
        <v>1698</v>
      </c>
      <c r="B186" s="179" t="s">
        <v>1699</v>
      </c>
      <c r="C186" s="179" t="s">
        <v>1700</v>
      </c>
      <c r="D186" s="179" t="s">
        <v>1701</v>
      </c>
      <c r="E186" s="179" t="s">
        <v>1702</v>
      </c>
      <c r="F186" s="179" t="s">
        <v>1316</v>
      </c>
      <c r="G186" s="179" t="s">
        <v>176</v>
      </c>
    </row>
    <row r="187" spans="1:7" ht="12" customHeight="1">
      <c r="A187" s="188" t="s">
        <v>1927</v>
      </c>
    </row>
    <row r="188" spans="1:7" ht="12" customHeight="1">
      <c r="A188" s="188" t="s">
        <v>1928</v>
      </c>
    </row>
    <row r="189" spans="1:7" ht="12" customHeight="1">
      <c r="A189" s="181" t="s">
        <v>648</v>
      </c>
      <c r="B189" s="179" t="s">
        <v>649</v>
      </c>
      <c r="C189" s="179" t="s">
        <v>650</v>
      </c>
      <c r="F189" s="179" t="s">
        <v>323</v>
      </c>
      <c r="G189" s="179" t="s">
        <v>176</v>
      </c>
    </row>
    <row r="190" spans="1:7" ht="12" customHeight="1">
      <c r="A190" s="181" t="s">
        <v>1520</v>
      </c>
      <c r="B190" s="179" t="s">
        <v>1521</v>
      </c>
      <c r="C190" s="179" t="s">
        <v>1522</v>
      </c>
      <c r="D190" s="179" t="s">
        <v>1523</v>
      </c>
      <c r="E190" s="179" t="s">
        <v>1524</v>
      </c>
      <c r="F190" s="179" t="s">
        <v>192</v>
      </c>
      <c r="G190" s="179" t="s">
        <v>186</v>
      </c>
    </row>
    <row r="191" spans="1:7" ht="12" customHeight="1">
      <c r="A191" s="181" t="s">
        <v>651</v>
      </c>
      <c r="B191" s="179" t="s">
        <v>652</v>
      </c>
      <c r="C191" s="179" t="s">
        <v>653</v>
      </c>
      <c r="F191" s="179" t="s">
        <v>219</v>
      </c>
      <c r="G191" s="179" t="s">
        <v>176</v>
      </c>
    </row>
    <row r="192" spans="1:7" ht="12" customHeight="1">
      <c r="A192" s="182" t="s">
        <v>654</v>
      </c>
      <c r="B192" s="179" t="s">
        <v>655</v>
      </c>
      <c r="C192" s="179" t="s">
        <v>656</v>
      </c>
      <c r="D192" s="179" t="s">
        <v>657</v>
      </c>
      <c r="E192" s="179" t="s">
        <v>658</v>
      </c>
      <c r="F192" s="179" t="s">
        <v>230</v>
      </c>
      <c r="G192" s="179" t="s">
        <v>176</v>
      </c>
    </row>
    <row r="193" spans="1:7" ht="12" customHeight="1">
      <c r="A193" s="181" t="s">
        <v>659</v>
      </c>
      <c r="B193" s="179" t="s">
        <v>660</v>
      </c>
      <c r="C193" s="179" t="s">
        <v>661</v>
      </c>
      <c r="D193" s="179" t="s">
        <v>662</v>
      </c>
      <c r="F193" s="179" t="s">
        <v>230</v>
      </c>
      <c r="G193" s="179" t="s">
        <v>176</v>
      </c>
    </row>
    <row r="194" spans="1:7" ht="12" customHeight="1">
      <c r="A194" s="181" t="s">
        <v>663</v>
      </c>
      <c r="B194" s="179" t="s">
        <v>664</v>
      </c>
      <c r="C194" s="179" t="s">
        <v>665</v>
      </c>
      <c r="D194" s="179" t="s">
        <v>666</v>
      </c>
      <c r="E194" s="179" t="s">
        <v>667</v>
      </c>
      <c r="F194" s="179" t="s">
        <v>178</v>
      </c>
      <c r="G194" s="179" t="s">
        <v>186</v>
      </c>
    </row>
    <row r="195" spans="1:7" ht="12" customHeight="1">
      <c r="A195" s="178" t="s">
        <v>1703</v>
      </c>
      <c r="B195" s="179" t="s">
        <v>1704</v>
      </c>
      <c r="C195" s="179" t="s">
        <v>1705</v>
      </c>
      <c r="D195" s="179" t="s">
        <v>1706</v>
      </c>
      <c r="E195" s="179" t="s">
        <v>1707</v>
      </c>
      <c r="F195" s="179" t="s">
        <v>327</v>
      </c>
      <c r="G195" s="179" t="s">
        <v>1301</v>
      </c>
    </row>
    <row r="196" spans="1:7" ht="12" customHeight="1">
      <c r="A196" s="188" t="s">
        <v>1929</v>
      </c>
    </row>
    <row r="197" spans="1:7" ht="12" customHeight="1">
      <c r="A197" s="178" t="s">
        <v>1611</v>
      </c>
      <c r="B197" s="179" t="s">
        <v>1612</v>
      </c>
      <c r="C197" s="179" t="s">
        <v>1613</v>
      </c>
      <c r="G197" s="179" t="s">
        <v>186</v>
      </c>
    </row>
    <row r="198" spans="1:7" ht="12" customHeight="1">
      <c r="A198" s="178" t="s">
        <v>1579</v>
      </c>
      <c r="B198" s="179" t="s">
        <v>1580</v>
      </c>
      <c r="G198" s="179" t="s">
        <v>176</v>
      </c>
    </row>
    <row r="199" spans="1:7" ht="12" customHeight="1">
      <c r="A199" s="178" t="s">
        <v>1441</v>
      </c>
      <c r="B199" s="179" t="s">
        <v>1442</v>
      </c>
      <c r="C199" s="179" t="s">
        <v>1443</v>
      </c>
      <c r="D199" s="179" t="s">
        <v>1444</v>
      </c>
      <c r="F199" s="179" t="s">
        <v>178</v>
      </c>
      <c r="G199" s="179" t="s">
        <v>186</v>
      </c>
    </row>
    <row r="200" spans="1:7" ht="12" customHeight="1">
      <c r="A200" s="178" t="s">
        <v>1481</v>
      </c>
      <c r="B200" s="179" t="s">
        <v>1482</v>
      </c>
      <c r="C200" s="179" t="s">
        <v>1483</v>
      </c>
      <c r="D200" s="179" t="s">
        <v>1484</v>
      </c>
      <c r="F200" s="179" t="s">
        <v>1577</v>
      </c>
      <c r="G200" s="179" t="s">
        <v>176</v>
      </c>
    </row>
    <row r="201" spans="1:7" ht="12" customHeight="1">
      <c r="A201" s="182" t="s">
        <v>668</v>
      </c>
      <c r="B201" s="179" t="s">
        <v>669</v>
      </c>
      <c r="C201" s="179" t="s">
        <v>670</v>
      </c>
      <c r="D201" s="179" t="s">
        <v>671</v>
      </c>
      <c r="E201" s="179" t="s">
        <v>672</v>
      </c>
      <c r="F201" s="179" t="s">
        <v>185</v>
      </c>
      <c r="G201" s="179" t="s">
        <v>186</v>
      </c>
    </row>
    <row r="202" spans="1:7" ht="12" customHeight="1">
      <c r="A202" s="181" t="s">
        <v>673</v>
      </c>
      <c r="B202" s="185" t="s">
        <v>674</v>
      </c>
      <c r="C202" s="179" t="s">
        <v>675</v>
      </c>
      <c r="D202" s="179" t="s">
        <v>676</v>
      </c>
      <c r="E202" s="179" t="s">
        <v>677</v>
      </c>
      <c r="F202" s="179" t="s">
        <v>185</v>
      </c>
      <c r="G202" s="179" t="s">
        <v>186</v>
      </c>
    </row>
    <row r="203" spans="1:7" ht="12" customHeight="1">
      <c r="A203" s="178" t="s">
        <v>1456</v>
      </c>
      <c r="B203" s="179" t="s">
        <v>1457</v>
      </c>
      <c r="C203" s="179" t="s">
        <v>1458</v>
      </c>
      <c r="D203" s="179" t="s">
        <v>1459</v>
      </c>
      <c r="E203" s="179" t="s">
        <v>1460</v>
      </c>
      <c r="F203" s="179" t="s">
        <v>230</v>
      </c>
      <c r="G203" s="179" t="s">
        <v>186</v>
      </c>
    </row>
    <row r="204" spans="1:7" ht="12" customHeight="1">
      <c r="A204" s="188" t="s">
        <v>678</v>
      </c>
      <c r="B204" s="179" t="s">
        <v>679</v>
      </c>
      <c r="C204" s="179" t="s">
        <v>680</v>
      </c>
      <c r="D204" s="179" t="s">
        <v>681</v>
      </c>
      <c r="F204" s="179" t="s">
        <v>230</v>
      </c>
      <c r="G204" s="179" t="s">
        <v>176</v>
      </c>
    </row>
    <row r="205" spans="1:7" ht="12" customHeight="1" thickBot="1">
      <c r="A205" s="508" t="s">
        <v>1930</v>
      </c>
      <c r="B205" s="179" t="s">
        <v>1981</v>
      </c>
    </row>
    <row r="206" spans="1:7" ht="12" customHeight="1">
      <c r="A206" s="181" t="s">
        <v>682</v>
      </c>
      <c r="B206" s="196" t="s">
        <v>683</v>
      </c>
      <c r="C206" s="196" t="s">
        <v>684</v>
      </c>
      <c r="D206" s="196" t="s">
        <v>685</v>
      </c>
      <c r="E206" s="179" t="s">
        <v>686</v>
      </c>
      <c r="F206" s="179" t="s">
        <v>185</v>
      </c>
      <c r="G206" s="179" t="s">
        <v>176</v>
      </c>
    </row>
    <row r="207" spans="1:7" ht="12" customHeight="1">
      <c r="A207" s="181" t="s">
        <v>687</v>
      </c>
      <c r="B207" s="179" t="s">
        <v>688</v>
      </c>
      <c r="C207" s="179" t="s">
        <v>689</v>
      </c>
      <c r="D207" s="179" t="s">
        <v>690</v>
      </c>
      <c r="E207" s="179" t="s">
        <v>691</v>
      </c>
      <c r="F207" s="179" t="s">
        <v>178</v>
      </c>
      <c r="G207" s="179" t="s">
        <v>186</v>
      </c>
    </row>
    <row r="208" spans="1:7" ht="12" customHeight="1">
      <c r="A208" s="181" t="s">
        <v>692</v>
      </c>
      <c r="B208" s="179" t="s">
        <v>693</v>
      </c>
      <c r="C208" s="179" t="s">
        <v>694</v>
      </c>
      <c r="D208" s="179" t="s">
        <v>695</v>
      </c>
      <c r="E208" s="179" t="s">
        <v>696</v>
      </c>
      <c r="F208" s="179" t="s">
        <v>230</v>
      </c>
      <c r="G208" s="179" t="s">
        <v>176</v>
      </c>
    </row>
    <row r="209" spans="1:7" ht="12" customHeight="1">
      <c r="A209" s="188" t="s">
        <v>1931</v>
      </c>
      <c r="B209" s="482"/>
      <c r="C209" s="482"/>
      <c r="D209" s="482"/>
      <c r="E209" s="482"/>
    </row>
    <row r="210" spans="1:7" ht="12" customHeight="1">
      <c r="A210" s="181" t="s">
        <v>697</v>
      </c>
      <c r="B210" s="179" t="s">
        <v>698</v>
      </c>
      <c r="C210" s="179" t="s">
        <v>699</v>
      </c>
      <c r="D210" s="179" t="s">
        <v>700</v>
      </c>
      <c r="F210" s="179" t="s">
        <v>230</v>
      </c>
      <c r="G210" s="179" t="s">
        <v>176</v>
      </c>
    </row>
    <row r="211" spans="1:7" ht="12" customHeight="1">
      <c r="A211" s="181" t="s">
        <v>1882</v>
      </c>
      <c r="B211" s="179" t="s">
        <v>1883</v>
      </c>
      <c r="C211" s="179" t="s">
        <v>1884</v>
      </c>
      <c r="D211" s="179" t="s">
        <v>1885</v>
      </c>
      <c r="E211" s="179" t="s">
        <v>1886</v>
      </c>
      <c r="F211" s="179" t="s">
        <v>1717</v>
      </c>
      <c r="G211" s="179" t="s">
        <v>176</v>
      </c>
    </row>
    <row r="212" spans="1:7" ht="12" customHeight="1">
      <c r="A212" s="178" t="s">
        <v>1969</v>
      </c>
      <c r="B212" s="520" t="s">
        <v>1968</v>
      </c>
      <c r="C212" s="520" t="s">
        <v>1970</v>
      </c>
      <c r="D212" s="522" t="s">
        <v>1971</v>
      </c>
    </row>
    <row r="213" spans="1:7" ht="12" customHeight="1">
      <c r="A213" s="181" t="s">
        <v>701</v>
      </c>
      <c r="B213" s="179" t="s">
        <v>702</v>
      </c>
      <c r="C213" s="179" t="s">
        <v>703</v>
      </c>
      <c r="D213" s="179" t="s">
        <v>704</v>
      </c>
      <c r="E213" s="179" t="s">
        <v>705</v>
      </c>
      <c r="F213" s="179" t="s">
        <v>185</v>
      </c>
      <c r="G213" s="179" t="s">
        <v>176</v>
      </c>
    </row>
    <row r="214" spans="1:7" ht="12" customHeight="1">
      <c r="A214" s="181" t="s">
        <v>706</v>
      </c>
      <c r="B214" s="179" t="s">
        <v>707</v>
      </c>
      <c r="C214" s="179" t="s">
        <v>708</v>
      </c>
      <c r="D214" s="179" t="s">
        <v>709</v>
      </c>
      <c r="F214" s="179" t="s">
        <v>185</v>
      </c>
      <c r="G214" s="179" t="s">
        <v>176</v>
      </c>
    </row>
    <row r="215" spans="1:7" ht="12" customHeight="1">
      <c r="A215" s="181" t="s">
        <v>710</v>
      </c>
      <c r="B215" s="179" t="s">
        <v>711</v>
      </c>
      <c r="C215" s="179" t="s">
        <v>712</v>
      </c>
      <c r="D215" s="179" t="s">
        <v>713</v>
      </c>
      <c r="E215" s="179" t="s">
        <v>714</v>
      </c>
      <c r="F215" s="179" t="s">
        <v>185</v>
      </c>
      <c r="G215" s="179" t="s">
        <v>176</v>
      </c>
    </row>
    <row r="216" spans="1:7" ht="12" customHeight="1">
      <c r="A216" s="178" t="s">
        <v>1525</v>
      </c>
      <c r="B216" s="179" t="s">
        <v>1526</v>
      </c>
      <c r="C216" s="179" t="s">
        <v>1527</v>
      </c>
      <c r="D216" s="185" t="s">
        <v>1528</v>
      </c>
      <c r="F216" s="179" t="s">
        <v>185</v>
      </c>
      <c r="G216" s="179" t="s">
        <v>186</v>
      </c>
    </row>
    <row r="217" spans="1:7" ht="12" customHeight="1">
      <c r="A217" s="178" t="s">
        <v>1555</v>
      </c>
      <c r="B217" s="179" t="s">
        <v>1556</v>
      </c>
      <c r="C217" s="179" t="s">
        <v>1557</v>
      </c>
      <c r="D217" s="179" t="s">
        <v>1558</v>
      </c>
      <c r="F217" s="179" t="s">
        <v>185</v>
      </c>
      <c r="G217" s="179" t="s">
        <v>186</v>
      </c>
    </row>
    <row r="218" spans="1:7" ht="12" customHeight="1">
      <c r="A218" s="178" t="s">
        <v>1850</v>
      </c>
      <c r="B218" s="179" t="s">
        <v>1851</v>
      </c>
      <c r="C218" s="179" t="s">
        <v>1852</v>
      </c>
      <c r="D218" s="179" t="s">
        <v>1853</v>
      </c>
    </row>
    <row r="219" spans="1:7" ht="12" customHeight="1">
      <c r="A219" s="183" t="s">
        <v>715</v>
      </c>
      <c r="B219" s="179" t="s">
        <v>716</v>
      </c>
      <c r="C219" s="179" t="s">
        <v>717</v>
      </c>
      <c r="D219" s="179" t="s">
        <v>718</v>
      </c>
      <c r="E219" s="179" t="s">
        <v>719</v>
      </c>
      <c r="F219" s="179" t="s">
        <v>230</v>
      </c>
      <c r="G219" s="179" t="s">
        <v>186</v>
      </c>
    </row>
    <row r="220" spans="1:7" ht="12" customHeight="1">
      <c r="A220" s="178" t="s">
        <v>1567</v>
      </c>
      <c r="B220" s="179" t="s">
        <v>1568</v>
      </c>
      <c r="C220" s="179" t="s">
        <v>1569</v>
      </c>
      <c r="D220" s="179" t="s">
        <v>1570</v>
      </c>
      <c r="F220" s="179" t="s">
        <v>185</v>
      </c>
      <c r="G220" s="179" t="s">
        <v>176</v>
      </c>
    </row>
    <row r="221" spans="1:7" ht="12" customHeight="1">
      <c r="A221" s="181" t="s">
        <v>720</v>
      </c>
      <c r="B221" s="179" t="s">
        <v>721</v>
      </c>
      <c r="C221" s="179" t="s">
        <v>722</v>
      </c>
      <c r="D221" s="179" t="s">
        <v>723</v>
      </c>
      <c r="E221" s="179" t="s">
        <v>724</v>
      </c>
      <c r="F221" s="179" t="s">
        <v>185</v>
      </c>
      <c r="G221" s="179" t="s">
        <v>186</v>
      </c>
    </row>
    <row r="222" spans="1:7" ht="12" customHeight="1">
      <c r="A222" s="178" t="s">
        <v>1854</v>
      </c>
      <c r="B222" s="179" t="s">
        <v>1855</v>
      </c>
      <c r="C222" s="179" t="s">
        <v>1856</v>
      </c>
      <c r="D222" s="179" t="s">
        <v>1857</v>
      </c>
    </row>
    <row r="223" spans="1:7" ht="12" customHeight="1">
      <c r="A223" s="188" t="s">
        <v>725</v>
      </c>
      <c r="B223" s="179" t="s">
        <v>726</v>
      </c>
      <c r="C223" s="179" t="s">
        <v>727</v>
      </c>
      <c r="D223" s="179" t="s">
        <v>728</v>
      </c>
      <c r="F223" s="179" t="s">
        <v>185</v>
      </c>
      <c r="G223" s="179" t="s">
        <v>176</v>
      </c>
    </row>
    <row r="224" spans="1:7" ht="12" customHeight="1">
      <c r="A224" s="181" t="s">
        <v>729</v>
      </c>
      <c r="B224" s="179" t="s">
        <v>730</v>
      </c>
      <c r="C224" s="179" t="s">
        <v>731</v>
      </c>
      <c r="D224" s="179" t="s">
        <v>732</v>
      </c>
      <c r="E224" s="179" t="s">
        <v>733</v>
      </c>
      <c r="F224" s="179" t="s">
        <v>175</v>
      </c>
      <c r="G224" s="179" t="s">
        <v>186</v>
      </c>
    </row>
    <row r="225" spans="1:7" ht="12" customHeight="1">
      <c r="A225" s="188" t="s">
        <v>1932</v>
      </c>
    </row>
    <row r="226" spans="1:7" ht="12" customHeight="1">
      <c r="A226" s="178" t="s">
        <v>1708</v>
      </c>
      <c r="B226" s="179" t="s">
        <v>1709</v>
      </c>
      <c r="C226" s="179" t="s">
        <v>1710</v>
      </c>
      <c r="D226" s="179" t="s">
        <v>1711</v>
      </c>
      <c r="F226" s="179" t="s">
        <v>185</v>
      </c>
      <c r="G226" s="179" t="s">
        <v>176</v>
      </c>
    </row>
    <row r="227" spans="1:7" ht="12" customHeight="1">
      <c r="A227" s="178" t="s">
        <v>1597</v>
      </c>
      <c r="B227" s="179" t="s">
        <v>1598</v>
      </c>
      <c r="C227" s="179" t="s">
        <v>1599</v>
      </c>
      <c r="D227" s="179" t="s">
        <v>1600</v>
      </c>
      <c r="E227" s="179" t="s">
        <v>1601</v>
      </c>
      <c r="F227" s="179" t="s">
        <v>185</v>
      </c>
      <c r="G227" s="179" t="s">
        <v>186</v>
      </c>
    </row>
    <row r="228" spans="1:7" ht="12" customHeight="1">
      <c r="A228" s="183" t="s">
        <v>734</v>
      </c>
      <c r="B228" s="179" t="s">
        <v>735</v>
      </c>
      <c r="C228" s="179" t="s">
        <v>736</v>
      </c>
      <c r="D228" s="179" t="s">
        <v>737</v>
      </c>
      <c r="E228" s="179" t="s">
        <v>738</v>
      </c>
      <c r="F228" s="179" t="s">
        <v>185</v>
      </c>
      <c r="G228" s="179" t="s">
        <v>186</v>
      </c>
    </row>
    <row r="229" spans="1:7" ht="12" customHeight="1">
      <c r="A229" s="197" t="s">
        <v>739</v>
      </c>
      <c r="B229" s="179" t="s">
        <v>740</v>
      </c>
      <c r="C229" s="451" t="s">
        <v>741</v>
      </c>
      <c r="D229" s="179" t="s">
        <v>742</v>
      </c>
      <c r="E229" s="179" t="s">
        <v>743</v>
      </c>
      <c r="F229" s="179" t="s">
        <v>185</v>
      </c>
      <c r="G229" s="179" t="s">
        <v>186</v>
      </c>
    </row>
    <row r="230" spans="1:7" ht="12" customHeight="1">
      <c r="A230" s="181" t="s">
        <v>744</v>
      </c>
      <c r="B230" s="179" t="s">
        <v>745</v>
      </c>
      <c r="C230" s="179" t="s">
        <v>746</v>
      </c>
      <c r="F230" s="179" t="s">
        <v>185</v>
      </c>
      <c r="G230" s="179" t="s">
        <v>176</v>
      </c>
    </row>
    <row r="231" spans="1:7" ht="12" customHeight="1">
      <c r="A231" s="523" t="s">
        <v>747</v>
      </c>
      <c r="B231" s="179" t="s">
        <v>748</v>
      </c>
      <c r="C231" s="179" t="s">
        <v>749</v>
      </c>
      <c r="D231" s="179" t="s">
        <v>750</v>
      </c>
      <c r="E231" s="179" t="s">
        <v>751</v>
      </c>
      <c r="F231" s="179" t="s">
        <v>175</v>
      </c>
      <c r="G231" s="179" t="s">
        <v>186</v>
      </c>
    </row>
    <row r="232" spans="1:7" ht="12" customHeight="1">
      <c r="A232" s="178" t="s">
        <v>1807</v>
      </c>
      <c r="B232" s="179" t="s">
        <v>1808</v>
      </c>
      <c r="C232" s="179" t="s">
        <v>1809</v>
      </c>
      <c r="D232" s="179" t="s">
        <v>1810</v>
      </c>
      <c r="G232" s="179" t="s">
        <v>186</v>
      </c>
    </row>
    <row r="233" spans="1:7" ht="12" customHeight="1">
      <c r="A233" s="178" t="s">
        <v>1471</v>
      </c>
      <c r="B233" s="179" t="s">
        <v>1472</v>
      </c>
      <c r="C233" s="179" t="s">
        <v>1473</v>
      </c>
      <c r="F233" s="179" t="s">
        <v>185</v>
      </c>
      <c r="G233" s="179" t="s">
        <v>186</v>
      </c>
    </row>
    <row r="234" spans="1:7" ht="12" customHeight="1">
      <c r="A234" s="181" t="s">
        <v>1887</v>
      </c>
      <c r="B234" s="179" t="s">
        <v>1888</v>
      </c>
      <c r="C234" s="179" t="s">
        <v>1889</v>
      </c>
      <c r="D234" s="179" t="s">
        <v>1890</v>
      </c>
      <c r="E234" s="179" t="s">
        <v>1891</v>
      </c>
      <c r="F234" s="179" t="s">
        <v>1869</v>
      </c>
      <c r="G234" s="179" t="s">
        <v>186</v>
      </c>
    </row>
    <row r="235" spans="1:7" ht="12" customHeight="1">
      <c r="A235" s="178" t="s">
        <v>1590</v>
      </c>
      <c r="B235" s="179" t="s">
        <v>1591</v>
      </c>
      <c r="C235" s="179" t="s">
        <v>1592</v>
      </c>
      <c r="D235" s="179" t="s">
        <v>1593</v>
      </c>
      <c r="F235" s="179" t="s">
        <v>185</v>
      </c>
      <c r="G235" s="179" t="s">
        <v>176</v>
      </c>
    </row>
    <row r="236" spans="1:7" ht="12" customHeight="1">
      <c r="A236" s="181" t="s">
        <v>1712</v>
      </c>
      <c r="B236" s="179" t="s">
        <v>1713</v>
      </c>
      <c r="C236" s="179" t="s">
        <v>1714</v>
      </c>
      <c r="D236" s="179" t="s">
        <v>1715</v>
      </c>
      <c r="E236" s="179" t="s">
        <v>1716</v>
      </c>
      <c r="F236" s="179" t="s">
        <v>1717</v>
      </c>
      <c r="G236" s="179" t="s">
        <v>186</v>
      </c>
    </row>
    <row r="237" spans="1:7" ht="12" customHeight="1">
      <c r="A237" s="182" t="s">
        <v>752</v>
      </c>
      <c r="B237" s="179" t="s">
        <v>753</v>
      </c>
      <c r="C237" s="179" t="s">
        <v>754</v>
      </c>
      <c r="D237" s="179" t="s">
        <v>755</v>
      </c>
      <c r="E237" s="179" t="s">
        <v>756</v>
      </c>
      <c r="F237" s="179" t="s">
        <v>185</v>
      </c>
      <c r="G237" s="179" t="s">
        <v>186</v>
      </c>
    </row>
    <row r="238" spans="1:7" ht="12" customHeight="1">
      <c r="A238" s="188" t="s">
        <v>1933</v>
      </c>
    </row>
    <row r="239" spans="1:7" ht="12" customHeight="1">
      <c r="A239" s="181" t="s">
        <v>1892</v>
      </c>
      <c r="B239" s="179" t="s">
        <v>1893</v>
      </c>
      <c r="C239" s="179" t="s">
        <v>1894</v>
      </c>
      <c r="D239" s="179" t="s">
        <v>1895</v>
      </c>
      <c r="E239" s="179" t="s">
        <v>1896</v>
      </c>
      <c r="F239" s="179" t="s">
        <v>1869</v>
      </c>
      <c r="G239" s="179" t="s">
        <v>186</v>
      </c>
    </row>
    <row r="240" spans="1:7" ht="12" customHeight="1">
      <c r="A240" s="178" t="s">
        <v>1718</v>
      </c>
      <c r="B240" s="179" t="s">
        <v>1719</v>
      </c>
      <c r="C240" s="179" t="s">
        <v>1720</v>
      </c>
      <c r="D240" s="179" t="s">
        <v>1721</v>
      </c>
    </row>
    <row r="241" spans="1:7" ht="12" customHeight="1">
      <c r="A241" s="178" t="s">
        <v>1529</v>
      </c>
      <c r="B241" s="179" t="s">
        <v>1530</v>
      </c>
      <c r="C241" s="179" t="s">
        <v>1531</v>
      </c>
      <c r="D241" s="179" t="s">
        <v>1532</v>
      </c>
      <c r="E241" s="179" t="s">
        <v>1533</v>
      </c>
      <c r="F241" s="179" t="s">
        <v>185</v>
      </c>
      <c r="G241" s="179" t="s">
        <v>186</v>
      </c>
    </row>
    <row r="242" spans="1:7" ht="12" customHeight="1">
      <c r="A242" s="181" t="s">
        <v>757</v>
      </c>
      <c r="B242" s="179" t="s">
        <v>758</v>
      </c>
      <c r="C242" s="179" t="s">
        <v>759</v>
      </c>
      <c r="D242" s="179" t="s">
        <v>760</v>
      </c>
      <c r="E242" s="179" t="s">
        <v>761</v>
      </c>
      <c r="F242" s="179" t="s">
        <v>230</v>
      </c>
      <c r="G242" s="179" t="s">
        <v>186</v>
      </c>
    </row>
    <row r="243" spans="1:7" ht="12" customHeight="1">
      <c r="A243" s="178" t="s">
        <v>1820</v>
      </c>
      <c r="B243" s="179" t="s">
        <v>1817</v>
      </c>
      <c r="C243" s="179" t="s">
        <v>1818</v>
      </c>
      <c r="D243" s="179" t="s">
        <v>1819</v>
      </c>
      <c r="G243" s="179" t="s">
        <v>176</v>
      </c>
    </row>
    <row r="244" spans="1:7" ht="12" customHeight="1">
      <c r="A244" s="181" t="s">
        <v>1830</v>
      </c>
      <c r="B244" s="179" t="s">
        <v>1825</v>
      </c>
      <c r="C244" s="179" t="s">
        <v>762</v>
      </c>
      <c r="D244" s="179" t="s">
        <v>763</v>
      </c>
      <c r="E244" s="179" t="s">
        <v>764</v>
      </c>
      <c r="F244" s="179" t="s">
        <v>185</v>
      </c>
      <c r="G244" s="179" t="s">
        <v>186</v>
      </c>
    </row>
    <row r="245" spans="1:7" ht="12" customHeight="1">
      <c r="A245" s="178" t="s">
        <v>1901</v>
      </c>
      <c r="B245" s="179" t="s">
        <v>1902</v>
      </c>
      <c r="C245" s="179" t="s">
        <v>1903</v>
      </c>
      <c r="E245" s="179" t="s">
        <v>1904</v>
      </c>
      <c r="F245" s="179" t="s">
        <v>1717</v>
      </c>
      <c r="G245" s="179" t="s">
        <v>176</v>
      </c>
    </row>
    <row r="246" spans="1:7" ht="12" customHeight="1">
      <c r="A246" s="181" t="s">
        <v>1534</v>
      </c>
      <c r="B246" s="452" t="s">
        <v>1535</v>
      </c>
      <c r="C246" s="452"/>
      <c r="D246" s="452"/>
      <c r="E246" s="452"/>
      <c r="F246" s="179" t="s">
        <v>185</v>
      </c>
      <c r="G246" s="179" t="s">
        <v>176</v>
      </c>
    </row>
    <row r="247" spans="1:7" ht="12" customHeight="1">
      <c r="A247" s="178" t="s">
        <v>1268</v>
      </c>
      <c r="B247" s="179" t="s">
        <v>1347</v>
      </c>
      <c r="C247" s="179" t="s">
        <v>1269</v>
      </c>
      <c r="D247" s="179" t="s">
        <v>1270</v>
      </c>
      <c r="E247" s="179" t="s">
        <v>1271</v>
      </c>
      <c r="F247" s="179" t="s">
        <v>230</v>
      </c>
      <c r="G247" s="179" t="s">
        <v>186</v>
      </c>
    </row>
    <row r="248" spans="1:7" ht="12" customHeight="1">
      <c r="A248" s="181" t="s">
        <v>1897</v>
      </c>
      <c r="B248" s="179" t="s">
        <v>1898</v>
      </c>
      <c r="C248" s="179" t="s">
        <v>1899</v>
      </c>
      <c r="D248" s="179" t="s">
        <v>1900</v>
      </c>
      <c r="F248" s="179" t="s">
        <v>1870</v>
      </c>
      <c r="G248" s="179" t="s">
        <v>186</v>
      </c>
    </row>
    <row r="249" spans="1:7" ht="12" customHeight="1">
      <c r="A249" s="181" t="s">
        <v>765</v>
      </c>
      <c r="B249" s="179" t="s">
        <v>766</v>
      </c>
      <c r="C249" s="179" t="s">
        <v>767</v>
      </c>
      <c r="D249" s="179" t="s">
        <v>768</v>
      </c>
      <c r="E249" s="179" t="s">
        <v>769</v>
      </c>
      <c r="F249" s="179" t="s">
        <v>175</v>
      </c>
      <c r="G249" s="179" t="s">
        <v>186</v>
      </c>
    </row>
    <row r="250" spans="1:7" ht="12" customHeight="1">
      <c r="A250" s="181" t="s">
        <v>770</v>
      </c>
      <c r="B250" s="179" t="s">
        <v>771</v>
      </c>
      <c r="C250" s="179" t="s">
        <v>772</v>
      </c>
      <c r="D250" s="179" t="s">
        <v>773</v>
      </c>
      <c r="E250" s="179" t="s">
        <v>774</v>
      </c>
      <c r="F250" s="179" t="s">
        <v>185</v>
      </c>
      <c r="G250" s="179" t="s">
        <v>186</v>
      </c>
    </row>
    <row r="251" spans="1:7" ht="12" customHeight="1">
      <c r="A251" s="181" t="s">
        <v>775</v>
      </c>
      <c r="B251" s="179" t="s">
        <v>776</v>
      </c>
      <c r="C251" s="179" t="s">
        <v>777</v>
      </c>
      <c r="D251" s="179" t="s">
        <v>778</v>
      </c>
      <c r="F251" s="179" t="s">
        <v>185</v>
      </c>
      <c r="G251" s="179" t="s">
        <v>176</v>
      </c>
    </row>
    <row r="252" spans="1:7" ht="12" customHeight="1">
      <c r="A252" s="188" t="s">
        <v>779</v>
      </c>
      <c r="B252" s="179" t="s">
        <v>780</v>
      </c>
      <c r="C252" s="179" t="s">
        <v>781</v>
      </c>
      <c r="D252" s="179" t="s">
        <v>782</v>
      </c>
      <c r="F252" s="179" t="s">
        <v>185</v>
      </c>
      <c r="G252" s="179" t="s">
        <v>186</v>
      </c>
    </row>
    <row r="253" spans="1:7" ht="12" customHeight="1">
      <c r="A253" s="188" t="s">
        <v>783</v>
      </c>
      <c r="B253" s="179" t="s">
        <v>784</v>
      </c>
      <c r="C253" s="179" t="s">
        <v>785</v>
      </c>
      <c r="D253" s="179" t="s">
        <v>786</v>
      </c>
      <c r="E253" s="179" t="s">
        <v>787</v>
      </c>
      <c r="F253" s="179" t="s">
        <v>230</v>
      </c>
      <c r="G253" s="179" t="s">
        <v>176</v>
      </c>
    </row>
    <row r="254" spans="1:7" ht="12" customHeight="1">
      <c r="A254" s="188" t="s">
        <v>788</v>
      </c>
      <c r="B254" s="179" t="s">
        <v>789</v>
      </c>
      <c r="F254" s="179" t="s">
        <v>230</v>
      </c>
      <c r="G254" s="179" t="s">
        <v>176</v>
      </c>
    </row>
    <row r="255" spans="1:7" ht="12" customHeight="1">
      <c r="A255" s="188" t="s">
        <v>1934</v>
      </c>
    </row>
    <row r="256" spans="1:7" ht="12" customHeight="1">
      <c r="A256" s="178" t="s">
        <v>790</v>
      </c>
      <c r="B256" s="179" t="s">
        <v>791</v>
      </c>
      <c r="C256" s="179" t="s">
        <v>792</v>
      </c>
      <c r="D256" s="179" t="s">
        <v>793</v>
      </c>
      <c r="E256" s="179" t="s">
        <v>794</v>
      </c>
      <c r="F256" s="179" t="s">
        <v>230</v>
      </c>
      <c r="G256" s="179" t="s">
        <v>176</v>
      </c>
    </row>
    <row r="257" spans="1:7" ht="12" customHeight="1">
      <c r="A257" s="181" t="s">
        <v>795</v>
      </c>
      <c r="B257" s="179" t="s">
        <v>796</v>
      </c>
      <c r="C257" s="179" t="s">
        <v>797</v>
      </c>
      <c r="D257" s="179" t="s">
        <v>798</v>
      </c>
      <c r="F257" s="179" t="s">
        <v>175</v>
      </c>
      <c r="G257" s="179" t="s">
        <v>186</v>
      </c>
    </row>
    <row r="258" spans="1:7" ht="12" customHeight="1">
      <c r="A258" s="183" t="s">
        <v>799</v>
      </c>
      <c r="B258" s="179" t="s">
        <v>800</v>
      </c>
      <c r="C258" s="179" t="s">
        <v>801</v>
      </c>
      <c r="D258" s="179" t="s">
        <v>802</v>
      </c>
      <c r="E258" s="179" t="s">
        <v>803</v>
      </c>
      <c r="F258" s="179" t="s">
        <v>178</v>
      </c>
      <c r="G258" s="179" t="s">
        <v>186</v>
      </c>
    </row>
    <row r="259" spans="1:7" ht="12" customHeight="1">
      <c r="A259" s="181" t="s">
        <v>804</v>
      </c>
      <c r="B259" s="179" t="s">
        <v>805</v>
      </c>
      <c r="C259" s="179" t="s">
        <v>806</v>
      </c>
      <c r="D259" s="179" t="s">
        <v>807</v>
      </c>
      <c r="E259" s="179" t="s">
        <v>808</v>
      </c>
      <c r="F259" s="179" t="s">
        <v>185</v>
      </c>
      <c r="G259" s="179" t="s">
        <v>176</v>
      </c>
    </row>
    <row r="260" spans="1:7" ht="12" customHeight="1">
      <c r="A260" s="182" t="s">
        <v>809</v>
      </c>
      <c r="B260" s="179" t="s">
        <v>810</v>
      </c>
      <c r="C260" s="179" t="s">
        <v>811</v>
      </c>
      <c r="E260" s="179" t="s">
        <v>812</v>
      </c>
      <c r="F260" s="179" t="s">
        <v>178</v>
      </c>
      <c r="G260" s="179" t="s">
        <v>186</v>
      </c>
    </row>
    <row r="261" spans="1:7" ht="12" customHeight="1">
      <c r="A261" s="178" t="s">
        <v>1792</v>
      </c>
      <c r="B261" s="179" t="s">
        <v>1793</v>
      </c>
    </row>
    <row r="262" spans="1:7" ht="12" customHeight="1">
      <c r="A262" s="178" t="s">
        <v>1864</v>
      </c>
      <c r="B262" s="179" t="s">
        <v>1865</v>
      </c>
      <c r="C262" s="179" t="s">
        <v>1866</v>
      </c>
      <c r="D262" s="179" t="s">
        <v>1867</v>
      </c>
      <c r="E262" s="179" t="s">
        <v>1868</v>
      </c>
      <c r="G262" s="179" t="s">
        <v>176</v>
      </c>
    </row>
    <row r="263" spans="1:7" ht="12" customHeight="1">
      <c r="A263" s="181" t="s">
        <v>813</v>
      </c>
      <c r="B263" s="179" t="s">
        <v>814</v>
      </c>
      <c r="C263" s="179" t="s">
        <v>815</v>
      </c>
      <c r="D263" s="179" t="s">
        <v>816</v>
      </c>
      <c r="E263" s="179" t="s">
        <v>817</v>
      </c>
      <c r="F263" s="179" t="s">
        <v>185</v>
      </c>
      <c r="G263" s="179" t="s">
        <v>186</v>
      </c>
    </row>
    <row r="264" spans="1:7" ht="12" customHeight="1">
      <c r="A264" s="181" t="s">
        <v>1858</v>
      </c>
      <c r="B264" s="179" t="s">
        <v>688</v>
      </c>
      <c r="C264" s="179" t="s">
        <v>689</v>
      </c>
      <c r="D264" s="179" t="s">
        <v>690</v>
      </c>
      <c r="E264" s="179" t="s">
        <v>691</v>
      </c>
      <c r="F264" s="179" t="s">
        <v>178</v>
      </c>
      <c r="G264" s="179" t="s">
        <v>176</v>
      </c>
    </row>
    <row r="265" spans="1:7" ht="12" customHeight="1">
      <c r="A265" s="178" t="s">
        <v>1859</v>
      </c>
      <c r="B265" s="179" t="s">
        <v>1626</v>
      </c>
      <c r="C265" s="179" t="s">
        <v>1624</v>
      </c>
      <c r="D265" s="179" t="s">
        <v>1625</v>
      </c>
    </row>
    <row r="266" spans="1:7" ht="12" customHeight="1">
      <c r="A266" s="181" t="s">
        <v>818</v>
      </c>
      <c r="B266" s="179" t="s">
        <v>819</v>
      </c>
      <c r="C266" s="179" t="s">
        <v>820</v>
      </c>
      <c r="D266" s="179" t="s">
        <v>821</v>
      </c>
      <c r="E266" s="179" t="s">
        <v>822</v>
      </c>
      <c r="F266" s="179" t="s">
        <v>230</v>
      </c>
      <c r="G266" s="179" t="s">
        <v>186</v>
      </c>
    </row>
    <row r="267" spans="1:7" ht="12" customHeight="1">
      <c r="A267" s="181" t="s">
        <v>823</v>
      </c>
      <c r="B267" s="179" t="s">
        <v>824</v>
      </c>
      <c r="C267" s="179" t="s">
        <v>825</v>
      </c>
      <c r="D267" s="179" t="s">
        <v>826</v>
      </c>
      <c r="E267" s="179" t="s">
        <v>827</v>
      </c>
      <c r="F267" s="179" t="s">
        <v>185</v>
      </c>
      <c r="G267" s="179" t="s">
        <v>186</v>
      </c>
    </row>
    <row r="268" spans="1:7" ht="12" customHeight="1">
      <c r="A268" s="182" t="s">
        <v>828</v>
      </c>
      <c r="B268" s="179" t="s">
        <v>829</v>
      </c>
      <c r="C268" s="179" t="s">
        <v>830</v>
      </c>
      <c r="D268" s="179" t="s">
        <v>831</v>
      </c>
      <c r="E268" s="179" t="s">
        <v>832</v>
      </c>
      <c r="F268" s="179" t="s">
        <v>185</v>
      </c>
      <c r="G268" s="179" t="s">
        <v>186</v>
      </c>
    </row>
    <row r="269" spans="1:7" ht="12" customHeight="1">
      <c r="A269" s="188" t="s">
        <v>833</v>
      </c>
      <c r="B269" s="179" t="s">
        <v>834</v>
      </c>
      <c r="C269" s="179" t="s">
        <v>835</v>
      </c>
      <c r="F269" s="179" t="s">
        <v>230</v>
      </c>
      <c r="G269" s="179" t="s">
        <v>186</v>
      </c>
    </row>
    <row r="270" spans="1:7" ht="12" customHeight="1">
      <c r="A270" s="181" t="s">
        <v>836</v>
      </c>
      <c r="B270" s="179" t="s">
        <v>837</v>
      </c>
      <c r="C270" s="179" t="s">
        <v>838</v>
      </c>
      <c r="D270" s="179" t="s">
        <v>839</v>
      </c>
      <c r="E270" s="179" t="s">
        <v>840</v>
      </c>
      <c r="F270" s="179" t="s">
        <v>185</v>
      </c>
      <c r="G270" s="179" t="s">
        <v>186</v>
      </c>
    </row>
    <row r="271" spans="1:7" ht="12" customHeight="1">
      <c r="A271" s="181" t="s">
        <v>841</v>
      </c>
      <c r="B271" s="179" t="s">
        <v>842</v>
      </c>
      <c r="C271" s="179" t="s">
        <v>843</v>
      </c>
      <c r="F271" s="179" t="s">
        <v>185</v>
      </c>
      <c r="G271" s="179" t="s">
        <v>186</v>
      </c>
    </row>
    <row r="272" spans="1:7" ht="12" customHeight="1">
      <c r="A272" s="188" t="s">
        <v>1935</v>
      </c>
    </row>
    <row r="273" spans="1:7" ht="12" customHeight="1">
      <c r="A273" s="181" t="s">
        <v>844</v>
      </c>
      <c r="B273" s="179" t="s">
        <v>845</v>
      </c>
      <c r="C273" s="179" t="s">
        <v>846</v>
      </c>
      <c r="D273" s="179" t="s">
        <v>847</v>
      </c>
      <c r="F273" s="179" t="s">
        <v>185</v>
      </c>
      <c r="G273" s="179" t="s">
        <v>186</v>
      </c>
    </row>
    <row r="274" spans="1:7" ht="12" customHeight="1">
      <c r="A274" s="178" t="s">
        <v>1571</v>
      </c>
      <c r="B274" s="179" t="s">
        <v>1572</v>
      </c>
      <c r="C274" s="179" t="s">
        <v>1573</v>
      </c>
      <c r="D274" s="179" t="s">
        <v>1574</v>
      </c>
      <c r="F274" s="179" t="s">
        <v>327</v>
      </c>
      <c r="G274" s="179" t="s">
        <v>176</v>
      </c>
    </row>
    <row r="275" spans="1:7" ht="12" customHeight="1">
      <c r="A275" s="508" t="s">
        <v>1936</v>
      </c>
    </row>
    <row r="276" spans="1:7" ht="12" customHeight="1">
      <c r="A276" s="181" t="s">
        <v>848</v>
      </c>
      <c r="B276" s="179" t="s">
        <v>849</v>
      </c>
      <c r="C276" s="179" t="s">
        <v>850</v>
      </c>
      <c r="D276" s="179" t="s">
        <v>851</v>
      </c>
      <c r="F276" s="179" t="s">
        <v>185</v>
      </c>
      <c r="G276" s="179" t="s">
        <v>176</v>
      </c>
    </row>
    <row r="277" spans="1:7" ht="12" customHeight="1">
      <c r="A277" s="181" t="s">
        <v>848</v>
      </c>
      <c r="B277" s="179" t="s">
        <v>849</v>
      </c>
      <c r="C277" s="179" t="s">
        <v>850</v>
      </c>
      <c r="D277" s="179" t="s">
        <v>851</v>
      </c>
      <c r="F277" s="179" t="s">
        <v>185</v>
      </c>
      <c r="G277" s="179" t="s">
        <v>176</v>
      </c>
    </row>
    <row r="278" spans="1:7" ht="12" customHeight="1">
      <c r="A278" s="181" t="s">
        <v>852</v>
      </c>
      <c r="B278" s="179" t="s">
        <v>853</v>
      </c>
      <c r="C278" s="179" t="s">
        <v>854</v>
      </c>
      <c r="D278" s="179" t="s">
        <v>855</v>
      </c>
      <c r="E278" s="179" t="s">
        <v>856</v>
      </c>
      <c r="F278" s="179" t="s">
        <v>185</v>
      </c>
      <c r="G278" s="179" t="s">
        <v>186</v>
      </c>
    </row>
    <row r="279" spans="1:7" ht="12" customHeight="1">
      <c r="A279" s="178" t="s">
        <v>1411</v>
      </c>
      <c r="B279" s="179" t="s">
        <v>1412</v>
      </c>
      <c r="C279" s="179" t="s">
        <v>1413</v>
      </c>
      <c r="D279" s="179" t="s">
        <v>1414</v>
      </c>
      <c r="F279" s="179" t="s">
        <v>185</v>
      </c>
      <c r="G279" s="179" t="s">
        <v>186</v>
      </c>
    </row>
    <row r="280" spans="1:7" ht="12" customHeight="1">
      <c r="A280" s="182" t="s">
        <v>857</v>
      </c>
      <c r="B280" s="179" t="s">
        <v>858</v>
      </c>
      <c r="C280" s="179" t="s">
        <v>859</v>
      </c>
      <c r="D280" s="179" t="s">
        <v>860</v>
      </c>
      <c r="E280" s="179" t="s">
        <v>861</v>
      </c>
      <c r="F280" s="179" t="s">
        <v>185</v>
      </c>
      <c r="G280" s="179" t="s">
        <v>176</v>
      </c>
    </row>
    <row r="281" spans="1:7" ht="12" customHeight="1">
      <c r="A281" s="530" t="s">
        <v>1407</v>
      </c>
      <c r="B281" s="179" t="s">
        <v>1446</v>
      </c>
      <c r="C281" s="179" t="s">
        <v>1408</v>
      </c>
      <c r="D281" s="179" t="s">
        <v>1409</v>
      </c>
      <c r="F281" s="179" t="s">
        <v>185</v>
      </c>
      <c r="G281" s="179" t="s">
        <v>186</v>
      </c>
    </row>
    <row r="282" spans="1:7" ht="12" customHeight="1">
      <c r="A282" s="181" t="s">
        <v>862</v>
      </c>
      <c r="B282" s="179" t="s">
        <v>863</v>
      </c>
      <c r="C282" s="179" t="s">
        <v>864</v>
      </c>
      <c r="D282" s="179" t="s">
        <v>865</v>
      </c>
      <c r="E282" s="179" t="s">
        <v>866</v>
      </c>
      <c r="F282" s="179" t="s">
        <v>185</v>
      </c>
      <c r="G282" s="179" t="s">
        <v>186</v>
      </c>
    </row>
    <row r="283" spans="1:7" ht="12" customHeight="1">
      <c r="A283" s="188" t="s">
        <v>1937</v>
      </c>
    </row>
    <row r="284" spans="1:7" ht="12" customHeight="1">
      <c r="A284" s="188" t="s">
        <v>867</v>
      </c>
      <c r="B284" s="179" t="s">
        <v>868</v>
      </c>
      <c r="C284" s="179" t="s">
        <v>869</v>
      </c>
      <c r="D284" s="179" t="s">
        <v>870</v>
      </c>
      <c r="F284" s="179" t="s">
        <v>185</v>
      </c>
      <c r="G284" s="179" t="s">
        <v>176</v>
      </c>
    </row>
    <row r="285" spans="1:7" ht="12" customHeight="1">
      <c r="A285" s="181" t="s">
        <v>1905</v>
      </c>
      <c r="B285" s="179" t="s">
        <v>1906</v>
      </c>
      <c r="C285" s="179" t="s">
        <v>1907</v>
      </c>
      <c r="D285" s="197" t="s">
        <v>1908</v>
      </c>
      <c r="F285" s="179" t="s">
        <v>1909</v>
      </c>
      <c r="G285" s="179" t="s">
        <v>1910</v>
      </c>
    </row>
    <row r="286" spans="1:7" ht="12" customHeight="1">
      <c r="A286" s="181" t="s">
        <v>871</v>
      </c>
      <c r="B286" s="179" t="s">
        <v>872</v>
      </c>
      <c r="C286" s="179" t="s">
        <v>873</v>
      </c>
      <c r="D286" s="179" t="s">
        <v>874</v>
      </c>
      <c r="F286" s="179" t="s">
        <v>185</v>
      </c>
      <c r="G286" s="179" t="s">
        <v>176</v>
      </c>
    </row>
    <row r="287" spans="1:7" ht="12" customHeight="1">
      <c r="A287" s="178" t="s">
        <v>1586</v>
      </c>
      <c r="B287" s="179" t="s">
        <v>1587</v>
      </c>
      <c r="C287" s="179" t="s">
        <v>1588</v>
      </c>
      <c r="D287" s="179" t="s">
        <v>1589</v>
      </c>
      <c r="G287" s="179" t="s">
        <v>176</v>
      </c>
    </row>
    <row r="288" spans="1:7" ht="12" customHeight="1">
      <c r="A288" s="181" t="s">
        <v>875</v>
      </c>
      <c r="B288" s="179" t="s">
        <v>876</v>
      </c>
      <c r="C288" s="179" t="s">
        <v>877</v>
      </c>
      <c r="D288" s="179" t="s">
        <v>878</v>
      </c>
      <c r="E288" s="179" t="s">
        <v>879</v>
      </c>
      <c r="F288" s="179" t="s">
        <v>175</v>
      </c>
      <c r="G288" s="179" t="s">
        <v>176</v>
      </c>
    </row>
    <row r="289" spans="1:7" ht="12" customHeight="1">
      <c r="A289" s="188" t="s">
        <v>1938</v>
      </c>
    </row>
    <row r="290" spans="1:7" ht="12" customHeight="1">
      <c r="A290" s="182" t="s">
        <v>880</v>
      </c>
      <c r="B290" s="179" t="s">
        <v>881</v>
      </c>
      <c r="C290" s="179" t="s">
        <v>882</v>
      </c>
      <c r="D290" s="179" t="s">
        <v>883</v>
      </c>
      <c r="E290" s="179" t="s">
        <v>884</v>
      </c>
      <c r="F290" s="179" t="s">
        <v>230</v>
      </c>
      <c r="G290" s="179" t="s">
        <v>176</v>
      </c>
    </row>
    <row r="291" spans="1:7" ht="12" customHeight="1">
      <c r="A291" s="182" t="s">
        <v>885</v>
      </c>
      <c r="B291" s="179" t="s">
        <v>886</v>
      </c>
      <c r="C291" s="179" t="s">
        <v>887</v>
      </c>
      <c r="D291" s="179" t="s">
        <v>1455</v>
      </c>
      <c r="E291" s="179" t="s">
        <v>888</v>
      </c>
      <c r="F291" s="179" t="s">
        <v>178</v>
      </c>
      <c r="G291" s="179" t="s">
        <v>176</v>
      </c>
    </row>
    <row r="292" spans="1:7" ht="12" customHeight="1">
      <c r="A292" s="181" t="s">
        <v>889</v>
      </c>
      <c r="B292" s="179" t="s">
        <v>890</v>
      </c>
      <c r="C292" s="179" t="s">
        <v>891</v>
      </c>
      <c r="F292" s="179" t="s">
        <v>185</v>
      </c>
      <c r="G292" s="179" t="s">
        <v>186</v>
      </c>
    </row>
    <row r="293" spans="1:7" ht="12" customHeight="1">
      <c r="A293" s="181" t="s">
        <v>1447</v>
      </c>
      <c r="B293" s="179" t="s">
        <v>1437</v>
      </c>
      <c r="C293" s="179" t="s">
        <v>1438</v>
      </c>
      <c r="D293" s="179" t="s">
        <v>1439</v>
      </c>
      <c r="E293" s="179" t="s">
        <v>1440</v>
      </c>
      <c r="F293" s="179" t="s">
        <v>185</v>
      </c>
      <c r="G293" s="179" t="s">
        <v>176</v>
      </c>
    </row>
    <row r="294" spans="1:7" ht="12" customHeight="1">
      <c r="A294" s="181" t="s">
        <v>892</v>
      </c>
      <c r="B294" s="179" t="s">
        <v>893</v>
      </c>
      <c r="C294" s="179" t="s">
        <v>894</v>
      </c>
      <c r="D294" s="179" t="s">
        <v>895</v>
      </c>
      <c r="E294" s="179" t="s">
        <v>896</v>
      </c>
      <c r="F294" s="179" t="s">
        <v>185</v>
      </c>
      <c r="G294" s="179" t="s">
        <v>176</v>
      </c>
    </row>
    <row r="295" spans="1:7" ht="12" customHeight="1">
      <c r="A295" s="181" t="s">
        <v>897</v>
      </c>
      <c r="B295" s="179" t="s">
        <v>898</v>
      </c>
      <c r="C295" s="179" t="s">
        <v>899</v>
      </c>
      <c r="D295" s="179" t="s">
        <v>900</v>
      </c>
      <c r="E295" s="179" t="s">
        <v>901</v>
      </c>
      <c r="F295" s="179" t="s">
        <v>185</v>
      </c>
      <c r="G295" s="179" t="s">
        <v>176</v>
      </c>
    </row>
    <row r="296" spans="1:7" ht="12" customHeight="1">
      <c r="A296" s="181" t="s">
        <v>902</v>
      </c>
      <c r="B296" s="179" t="s">
        <v>903</v>
      </c>
      <c r="C296" s="179" t="s">
        <v>904</v>
      </c>
      <c r="F296" s="179" t="s">
        <v>185</v>
      </c>
      <c r="G296" s="179" t="s">
        <v>186</v>
      </c>
    </row>
    <row r="297" spans="1:7" ht="12" customHeight="1">
      <c r="A297" s="181" t="s">
        <v>905</v>
      </c>
      <c r="B297" s="179" t="s">
        <v>906</v>
      </c>
      <c r="C297" s="179" t="s">
        <v>907</v>
      </c>
      <c r="D297" s="179" t="s">
        <v>908</v>
      </c>
      <c r="E297" s="179" t="s">
        <v>909</v>
      </c>
      <c r="F297" s="179" t="s">
        <v>185</v>
      </c>
      <c r="G297" s="179" t="s">
        <v>176</v>
      </c>
    </row>
    <row r="298" spans="1:7" ht="12" customHeight="1">
      <c r="A298" s="182" t="s">
        <v>910</v>
      </c>
      <c r="B298" s="179" t="s">
        <v>911</v>
      </c>
      <c r="C298" s="179" t="s">
        <v>912</v>
      </c>
      <c r="D298" s="179" t="s">
        <v>913</v>
      </c>
      <c r="E298" s="179" t="s">
        <v>914</v>
      </c>
      <c r="F298" s="179" t="s">
        <v>230</v>
      </c>
      <c r="G298" s="179" t="s">
        <v>176</v>
      </c>
    </row>
    <row r="299" spans="1:7" ht="12" customHeight="1">
      <c r="A299" s="181" t="s">
        <v>915</v>
      </c>
      <c r="B299" s="179" t="s">
        <v>916</v>
      </c>
      <c r="C299" s="179" t="s">
        <v>917</v>
      </c>
      <c r="D299" s="179" t="s">
        <v>918</v>
      </c>
      <c r="E299" s="179" t="s">
        <v>919</v>
      </c>
      <c r="F299" s="179" t="s">
        <v>175</v>
      </c>
      <c r="G299" s="179" t="s">
        <v>176</v>
      </c>
    </row>
    <row r="300" spans="1:7" ht="12" customHeight="1">
      <c r="A300" s="188" t="s">
        <v>1939</v>
      </c>
    </row>
    <row r="301" spans="1:7" ht="12" customHeight="1">
      <c r="A301" s="178" t="s">
        <v>1772</v>
      </c>
      <c r="B301" s="179" t="s">
        <v>1773</v>
      </c>
      <c r="C301" s="179" t="s">
        <v>1774</v>
      </c>
      <c r="D301" s="179" t="s">
        <v>1775</v>
      </c>
      <c r="E301" s="179" t="s">
        <v>1776</v>
      </c>
      <c r="F301" s="179" t="s">
        <v>185</v>
      </c>
      <c r="G301" s="179" t="s">
        <v>186</v>
      </c>
    </row>
    <row r="302" spans="1:7" ht="12" customHeight="1">
      <c r="A302" s="188" t="s">
        <v>1940</v>
      </c>
    </row>
    <row r="303" spans="1:7" ht="12" customHeight="1">
      <c r="A303" s="188" t="s">
        <v>920</v>
      </c>
      <c r="B303" s="179" t="s">
        <v>921</v>
      </c>
      <c r="C303" s="482" t="s">
        <v>894</v>
      </c>
      <c r="D303" s="179" t="s">
        <v>895</v>
      </c>
      <c r="F303" s="179" t="s">
        <v>185</v>
      </c>
      <c r="G303" s="179" t="s">
        <v>176</v>
      </c>
    </row>
    <row r="304" spans="1:7" ht="12" customHeight="1">
      <c r="A304" s="508" t="s">
        <v>1941</v>
      </c>
      <c r="B304" s="179" t="s">
        <v>1982</v>
      </c>
    </row>
    <row r="305" spans="1:7" ht="12" customHeight="1">
      <c r="A305" s="507" t="s">
        <v>922</v>
      </c>
      <c r="B305" s="179" t="s">
        <v>923</v>
      </c>
      <c r="C305" s="179" t="s">
        <v>924</v>
      </c>
      <c r="D305" s="179" t="s">
        <v>925</v>
      </c>
      <c r="E305" s="179" t="s">
        <v>926</v>
      </c>
      <c r="F305" s="179" t="s">
        <v>185</v>
      </c>
      <c r="G305" s="179" t="s">
        <v>176</v>
      </c>
    </row>
    <row r="306" spans="1:7" ht="12" customHeight="1">
      <c r="A306" s="507" t="s">
        <v>927</v>
      </c>
      <c r="B306" s="179" t="s">
        <v>928</v>
      </c>
      <c r="C306" s="179" t="s">
        <v>929</v>
      </c>
      <c r="D306" s="179" t="s">
        <v>930</v>
      </c>
      <c r="E306" s="179" t="s">
        <v>931</v>
      </c>
      <c r="F306" s="179" t="s">
        <v>185</v>
      </c>
      <c r="G306" s="179" t="s">
        <v>176</v>
      </c>
    </row>
    <row r="307" spans="1:7" ht="12" customHeight="1">
      <c r="A307" s="509" t="s">
        <v>1804</v>
      </c>
      <c r="B307" s="179" t="s">
        <v>1805</v>
      </c>
      <c r="C307" s="179" t="s">
        <v>1806</v>
      </c>
      <c r="G307" s="179" t="s">
        <v>186</v>
      </c>
    </row>
    <row r="308" spans="1:7" ht="12" customHeight="1">
      <c r="A308" s="509" t="s">
        <v>1722</v>
      </c>
      <c r="B308" s="179" t="s">
        <v>1723</v>
      </c>
      <c r="C308" s="179" t="s">
        <v>1724</v>
      </c>
      <c r="D308" s="179" t="s">
        <v>1725</v>
      </c>
      <c r="F308" s="179" t="s">
        <v>185</v>
      </c>
      <c r="G308" s="179" t="s">
        <v>186</v>
      </c>
    </row>
    <row r="309" spans="1:7" ht="12" customHeight="1">
      <c r="A309" s="506" t="s">
        <v>932</v>
      </c>
      <c r="B309" s="179" t="s">
        <v>933</v>
      </c>
      <c r="C309" s="179" t="s">
        <v>934</v>
      </c>
      <c r="D309" s="179" t="s">
        <v>935</v>
      </c>
      <c r="E309" s="179" t="s">
        <v>936</v>
      </c>
      <c r="F309" s="179" t="s">
        <v>537</v>
      </c>
      <c r="G309" s="179" t="s">
        <v>176</v>
      </c>
    </row>
    <row r="310" spans="1:7" ht="12" customHeight="1">
      <c r="A310" s="504" t="s">
        <v>1346</v>
      </c>
      <c r="B310" s="179" t="s">
        <v>1826</v>
      </c>
      <c r="C310" s="179" t="s">
        <v>1827</v>
      </c>
      <c r="F310" s="179" t="s">
        <v>219</v>
      </c>
      <c r="G310" s="179" t="s">
        <v>176</v>
      </c>
    </row>
    <row r="311" spans="1:7" ht="12" customHeight="1">
      <c r="A311" s="507" t="s">
        <v>1726</v>
      </c>
      <c r="B311" s="179" t="s">
        <v>1727</v>
      </c>
      <c r="C311" s="179" t="s">
        <v>948</v>
      </c>
      <c r="D311" s="179" t="s">
        <v>1728</v>
      </c>
      <c r="F311" s="179" t="s">
        <v>327</v>
      </c>
      <c r="G311" s="179" t="s">
        <v>186</v>
      </c>
    </row>
    <row r="312" spans="1:7" ht="12" customHeight="1">
      <c r="A312" s="509" t="s">
        <v>1276</v>
      </c>
      <c r="B312" s="179" t="s">
        <v>1277</v>
      </c>
      <c r="C312" s="179" t="s">
        <v>1278</v>
      </c>
      <c r="D312" s="179" t="s">
        <v>1279</v>
      </c>
      <c r="F312" s="179" t="s">
        <v>327</v>
      </c>
      <c r="G312" s="179" t="s">
        <v>176</v>
      </c>
    </row>
    <row r="313" spans="1:7" ht="12" customHeight="1">
      <c r="A313" s="513" t="s">
        <v>937</v>
      </c>
      <c r="B313" s="179" t="s">
        <v>938</v>
      </c>
      <c r="C313" s="179" t="s">
        <v>939</v>
      </c>
      <c r="D313" s="179" t="s">
        <v>940</v>
      </c>
      <c r="F313" s="179" t="s">
        <v>230</v>
      </c>
      <c r="G313" s="179" t="s">
        <v>186</v>
      </c>
    </row>
    <row r="314" spans="1:7" ht="12" customHeight="1">
      <c r="A314" s="507" t="s">
        <v>941</v>
      </c>
      <c r="B314" s="179" t="s">
        <v>942</v>
      </c>
      <c r="C314" s="179" t="s">
        <v>943</v>
      </c>
      <c r="D314" s="179" t="s">
        <v>944</v>
      </c>
      <c r="F314" s="179" t="s">
        <v>230</v>
      </c>
      <c r="G314" s="179" t="s">
        <v>176</v>
      </c>
    </row>
    <row r="315" spans="1:7" ht="12" customHeight="1">
      <c r="A315" s="509" t="s">
        <v>1302</v>
      </c>
      <c r="B315" s="179" t="s">
        <v>1303</v>
      </c>
      <c r="C315" s="179" t="s">
        <v>1304</v>
      </c>
      <c r="F315" s="179" t="s">
        <v>230</v>
      </c>
      <c r="G315" s="179" t="s">
        <v>176</v>
      </c>
    </row>
    <row r="316" spans="1:7" ht="12" customHeight="1">
      <c r="A316" s="507" t="s">
        <v>945</v>
      </c>
      <c r="B316" s="179" t="s">
        <v>946</v>
      </c>
      <c r="C316" s="179" t="s">
        <v>947</v>
      </c>
      <c r="F316" s="179" t="s">
        <v>192</v>
      </c>
      <c r="G316" s="179" t="s">
        <v>186</v>
      </c>
    </row>
    <row r="317" spans="1:7" ht="12" customHeight="1">
      <c r="A317" s="509" t="s">
        <v>1615</v>
      </c>
      <c r="B317" s="179" t="s">
        <v>1614</v>
      </c>
      <c r="F317" s="179" t="s">
        <v>1605</v>
      </c>
      <c r="G317" s="179" t="s">
        <v>176</v>
      </c>
    </row>
    <row r="318" spans="1:7" ht="12" customHeight="1">
      <c r="A318" s="504" t="s">
        <v>1942</v>
      </c>
    </row>
    <row r="319" spans="1:7" ht="12" customHeight="1">
      <c r="A319" s="514" t="s">
        <v>1318</v>
      </c>
      <c r="B319" s="179" t="s">
        <v>1319</v>
      </c>
      <c r="C319" s="179" t="s">
        <v>1317</v>
      </c>
      <c r="D319" s="179" t="s">
        <v>1320</v>
      </c>
      <c r="G319" s="179" t="s">
        <v>176</v>
      </c>
    </row>
    <row r="320" spans="1:7" ht="12" customHeight="1">
      <c r="A320" s="507" t="s">
        <v>949</v>
      </c>
      <c r="B320" s="179" t="s">
        <v>950</v>
      </c>
      <c r="C320" s="179" t="s">
        <v>951</v>
      </c>
      <c r="D320" s="179" t="s">
        <v>1348</v>
      </c>
      <c r="F320" s="179" t="s">
        <v>642</v>
      </c>
      <c r="G320" s="179" t="s">
        <v>186</v>
      </c>
    </row>
    <row r="321" spans="1:7" ht="12" customHeight="1">
      <c r="A321" s="504" t="s">
        <v>1943</v>
      </c>
    </row>
    <row r="322" spans="1:7" ht="12" customHeight="1">
      <c r="A322" s="509" t="s">
        <v>1729</v>
      </c>
      <c r="B322" s="179" t="s">
        <v>1730</v>
      </c>
    </row>
    <row r="323" spans="1:7" ht="12" customHeight="1">
      <c r="A323" s="509" t="s">
        <v>1616</v>
      </c>
      <c r="B323" s="179" t="s">
        <v>1617</v>
      </c>
      <c r="C323" s="179" t="s">
        <v>1618</v>
      </c>
      <c r="D323" s="179" t="s">
        <v>1619</v>
      </c>
      <c r="F323" s="179" t="s">
        <v>230</v>
      </c>
    </row>
    <row r="324" spans="1:7" ht="12" customHeight="1">
      <c r="A324" s="507" t="s">
        <v>952</v>
      </c>
      <c r="B324" s="179" t="s">
        <v>953</v>
      </c>
      <c r="C324" s="179" t="s">
        <v>954</v>
      </c>
      <c r="E324" s="179" t="s">
        <v>955</v>
      </c>
      <c r="F324" s="179" t="s">
        <v>178</v>
      </c>
      <c r="G324" s="179" t="s">
        <v>186</v>
      </c>
    </row>
    <row r="325" spans="1:7" ht="12" customHeight="1">
      <c r="A325" s="507" t="s">
        <v>956</v>
      </c>
      <c r="B325" s="179" t="s">
        <v>957</v>
      </c>
      <c r="C325" s="179" t="s">
        <v>958</v>
      </c>
      <c r="F325" s="179" t="s">
        <v>175</v>
      </c>
      <c r="G325" s="179" t="s">
        <v>186</v>
      </c>
    </row>
    <row r="326" spans="1:7" ht="12" customHeight="1">
      <c r="A326" s="509" t="s">
        <v>1448</v>
      </c>
      <c r="B326" s="179" t="s">
        <v>1450</v>
      </c>
      <c r="C326" s="179" t="s">
        <v>1449</v>
      </c>
      <c r="F326" s="179" t="s">
        <v>192</v>
      </c>
      <c r="G326" s="179" t="s">
        <v>186</v>
      </c>
    </row>
    <row r="327" spans="1:7" ht="12" customHeight="1">
      <c r="A327" s="509" t="s">
        <v>1454</v>
      </c>
      <c r="B327" s="179" t="s">
        <v>1453</v>
      </c>
      <c r="C327" s="179" t="s">
        <v>1452</v>
      </c>
      <c r="G327" s="179" t="s">
        <v>186</v>
      </c>
    </row>
    <row r="328" spans="1:7" ht="12" customHeight="1">
      <c r="A328" s="509" t="s">
        <v>1731</v>
      </c>
      <c r="B328" s="179" t="s">
        <v>1732</v>
      </c>
      <c r="C328" s="179" t="s">
        <v>1733</v>
      </c>
      <c r="F328" s="179" t="s">
        <v>1734</v>
      </c>
      <c r="G328" s="179" t="s">
        <v>186</v>
      </c>
    </row>
    <row r="329" spans="1:7" ht="12" customHeight="1">
      <c r="A329" s="509" t="s">
        <v>1477</v>
      </c>
      <c r="B329" s="179" t="s">
        <v>1478</v>
      </c>
      <c r="C329" s="179" t="s">
        <v>1479</v>
      </c>
      <c r="D329" s="179" t="s">
        <v>1480</v>
      </c>
      <c r="F329" s="179" t="s">
        <v>1578</v>
      </c>
    </row>
    <row r="330" spans="1:7" ht="12" customHeight="1">
      <c r="A330" s="509" t="s">
        <v>1621</v>
      </c>
      <c r="B330" s="179" t="s">
        <v>1622</v>
      </c>
      <c r="C330" s="179" t="s">
        <v>1623</v>
      </c>
      <c r="D330" s="179" t="s">
        <v>1623</v>
      </c>
    </row>
    <row r="331" spans="1:7" ht="12" customHeight="1">
      <c r="A331" s="509" t="s">
        <v>1735</v>
      </c>
      <c r="B331" s="179" t="s">
        <v>1736</v>
      </c>
      <c r="C331" s="179" t="s">
        <v>1737</v>
      </c>
      <c r="D331" s="179" t="s">
        <v>1738</v>
      </c>
      <c r="F331" s="179" t="s">
        <v>1739</v>
      </c>
      <c r="G331" s="179" t="s">
        <v>176</v>
      </c>
    </row>
    <row r="332" spans="1:7" ht="12" customHeight="1">
      <c r="A332" s="509" t="s">
        <v>1962</v>
      </c>
      <c r="B332" s="179" t="s">
        <v>1963</v>
      </c>
      <c r="G332" s="179" t="s">
        <v>176</v>
      </c>
    </row>
    <row r="333" spans="1:7" ht="12" customHeight="1">
      <c r="A333" s="514" t="s">
        <v>1321</v>
      </c>
      <c r="B333" s="179" t="s">
        <v>1322</v>
      </c>
      <c r="C333" s="179" t="s">
        <v>1339</v>
      </c>
      <c r="F333" s="179" t="s">
        <v>185</v>
      </c>
      <c r="G333" s="179" t="s">
        <v>186</v>
      </c>
    </row>
    <row r="334" spans="1:7" ht="12" customHeight="1">
      <c r="A334" s="509" t="s">
        <v>1608</v>
      </c>
      <c r="B334" s="179" t="s">
        <v>1607</v>
      </c>
      <c r="C334" s="179" t="s">
        <v>1606</v>
      </c>
      <c r="G334" s="179" t="s">
        <v>186</v>
      </c>
    </row>
    <row r="335" spans="1:7" ht="12" customHeight="1">
      <c r="A335" s="509" t="s">
        <v>1330</v>
      </c>
      <c r="B335" s="179" t="s">
        <v>1331</v>
      </c>
      <c r="C335" s="179" t="s">
        <v>1332</v>
      </c>
      <c r="F335" s="179" t="s">
        <v>185</v>
      </c>
      <c r="G335" s="179" t="s">
        <v>176</v>
      </c>
    </row>
    <row r="336" spans="1:7" ht="12" customHeight="1">
      <c r="A336" s="504" t="s">
        <v>1944</v>
      </c>
    </row>
    <row r="337" spans="1:7" ht="12" customHeight="1">
      <c r="A337" s="504" t="s">
        <v>959</v>
      </c>
      <c r="B337" s="179" t="s">
        <v>960</v>
      </c>
      <c r="C337" s="179" t="s">
        <v>961</v>
      </c>
      <c r="F337" s="179" t="s">
        <v>185</v>
      </c>
      <c r="G337" s="179" t="s">
        <v>186</v>
      </c>
    </row>
    <row r="338" spans="1:7" ht="12" customHeight="1">
      <c r="A338" s="507" t="s">
        <v>962</v>
      </c>
      <c r="B338" s="179" t="s">
        <v>963</v>
      </c>
      <c r="C338" s="179" t="s">
        <v>964</v>
      </c>
      <c r="D338" s="179" t="s">
        <v>965</v>
      </c>
      <c r="F338" s="179" t="s">
        <v>230</v>
      </c>
      <c r="G338" s="179" t="s">
        <v>186</v>
      </c>
    </row>
    <row r="339" spans="1:7" ht="12" customHeight="1">
      <c r="A339" s="507" t="s">
        <v>966</v>
      </c>
      <c r="B339" s="179" t="s">
        <v>967</v>
      </c>
      <c r="C339" s="179" t="s">
        <v>968</v>
      </c>
      <c r="D339" s="179" t="s">
        <v>969</v>
      </c>
      <c r="E339" s="179" t="s">
        <v>970</v>
      </c>
      <c r="F339" s="179" t="s">
        <v>185</v>
      </c>
      <c r="G339" s="179" t="s">
        <v>176</v>
      </c>
    </row>
    <row r="340" spans="1:7" ht="12" customHeight="1">
      <c r="A340" s="507" t="s">
        <v>971</v>
      </c>
      <c r="B340" s="179" t="s">
        <v>972</v>
      </c>
      <c r="C340" s="179" t="s">
        <v>973</v>
      </c>
      <c r="D340" s="179" t="s">
        <v>974</v>
      </c>
      <c r="E340" s="179" t="s">
        <v>975</v>
      </c>
      <c r="F340" s="179" t="s">
        <v>175</v>
      </c>
      <c r="G340" s="179" t="s">
        <v>186</v>
      </c>
    </row>
    <row r="341" spans="1:7" ht="12" customHeight="1">
      <c r="A341" s="504" t="s">
        <v>1945</v>
      </c>
    </row>
    <row r="342" spans="1:7" ht="12" customHeight="1">
      <c r="A342" s="507" t="s">
        <v>1540</v>
      </c>
      <c r="B342" s="179" t="s">
        <v>1541</v>
      </c>
      <c r="C342" s="179" t="s">
        <v>1542</v>
      </c>
      <c r="E342" s="179" t="s">
        <v>1543</v>
      </c>
      <c r="F342" s="179" t="s">
        <v>175</v>
      </c>
      <c r="G342" s="179" t="s">
        <v>176</v>
      </c>
    </row>
    <row r="343" spans="1:7" ht="12" customHeight="1">
      <c r="A343" s="507" t="s">
        <v>976</v>
      </c>
      <c r="B343" s="179" t="s">
        <v>977</v>
      </c>
      <c r="C343" s="179" t="s">
        <v>978</v>
      </c>
      <c r="D343" s="179" t="s">
        <v>979</v>
      </c>
      <c r="E343" s="179" t="s">
        <v>980</v>
      </c>
      <c r="F343" s="179" t="s">
        <v>185</v>
      </c>
      <c r="G343" s="179" t="s">
        <v>186</v>
      </c>
    </row>
    <row r="344" spans="1:7" ht="12" customHeight="1">
      <c r="A344" s="509" t="s">
        <v>1333</v>
      </c>
      <c r="B344" s="179" t="s">
        <v>1334</v>
      </c>
      <c r="C344" s="179" t="s">
        <v>1335</v>
      </c>
      <c r="D344" s="179" t="s">
        <v>1336</v>
      </c>
      <c r="F344" s="179" t="s">
        <v>320</v>
      </c>
      <c r="G344" s="179" t="s">
        <v>186</v>
      </c>
    </row>
    <row r="345" spans="1:7" ht="12" customHeight="1">
      <c r="A345" s="504" t="s">
        <v>981</v>
      </c>
      <c r="B345" s="179" t="s">
        <v>982</v>
      </c>
      <c r="C345" s="179" t="s">
        <v>983</v>
      </c>
      <c r="D345" s="179" t="s">
        <v>984</v>
      </c>
      <c r="F345" s="179" t="s">
        <v>185</v>
      </c>
      <c r="G345" s="179" t="s">
        <v>186</v>
      </c>
    </row>
    <row r="346" spans="1:7" ht="12" customHeight="1">
      <c r="A346" s="507" t="s">
        <v>985</v>
      </c>
      <c r="B346" s="179" t="s">
        <v>986</v>
      </c>
      <c r="C346" s="179" t="s">
        <v>987</v>
      </c>
      <c r="D346" s="179" t="s">
        <v>988</v>
      </c>
      <c r="E346" s="179" t="s">
        <v>989</v>
      </c>
      <c r="F346" s="179" t="s">
        <v>178</v>
      </c>
      <c r="G346" s="179" t="s">
        <v>176</v>
      </c>
    </row>
    <row r="347" spans="1:7" ht="12" customHeight="1">
      <c r="A347" s="507" t="s">
        <v>990</v>
      </c>
      <c r="B347" s="179" t="s">
        <v>991</v>
      </c>
      <c r="C347" s="179" t="s">
        <v>992</v>
      </c>
      <c r="D347" s="179" t="s">
        <v>993</v>
      </c>
      <c r="F347" s="179" t="s">
        <v>327</v>
      </c>
      <c r="G347" s="179" t="s">
        <v>176</v>
      </c>
    </row>
    <row r="348" spans="1:7" ht="12" customHeight="1">
      <c r="A348" s="504" t="s">
        <v>994</v>
      </c>
      <c r="B348" s="179" t="s">
        <v>995</v>
      </c>
      <c r="C348" s="179" t="s">
        <v>996</v>
      </c>
      <c r="D348" s="179" t="s">
        <v>997</v>
      </c>
      <c r="F348" s="179" t="s">
        <v>230</v>
      </c>
      <c r="G348" s="179" t="s">
        <v>186</v>
      </c>
    </row>
    <row r="349" spans="1:7" ht="12" customHeight="1">
      <c r="A349" s="509" t="s">
        <v>1811</v>
      </c>
      <c r="B349" s="179" t="s">
        <v>1812</v>
      </c>
      <c r="G349" s="179" t="s">
        <v>186</v>
      </c>
    </row>
    <row r="350" spans="1:7" ht="12" customHeight="1">
      <c r="A350" s="509" t="s">
        <v>1740</v>
      </c>
      <c r="B350" s="179" t="s">
        <v>1741</v>
      </c>
      <c r="C350" s="179" t="s">
        <v>1742</v>
      </c>
      <c r="D350" s="179" t="s">
        <v>1743</v>
      </c>
      <c r="F350" s="179" t="s">
        <v>1744</v>
      </c>
      <c r="G350" s="179" t="s">
        <v>186</v>
      </c>
    </row>
    <row r="351" spans="1:7" ht="12" customHeight="1">
      <c r="A351" s="507" t="s">
        <v>998</v>
      </c>
      <c r="B351" s="179" t="s">
        <v>999</v>
      </c>
      <c r="C351" s="179" t="s">
        <v>1000</v>
      </c>
      <c r="E351" s="179" t="s">
        <v>1001</v>
      </c>
      <c r="F351" s="179" t="s">
        <v>230</v>
      </c>
      <c r="G351" s="179" t="s">
        <v>186</v>
      </c>
    </row>
    <row r="352" spans="1:7" ht="12" customHeight="1">
      <c r="A352" s="504" t="s">
        <v>1544</v>
      </c>
      <c r="B352" s="179" t="s">
        <v>1545</v>
      </c>
      <c r="C352" s="179" t="s">
        <v>1546</v>
      </c>
      <c r="D352" s="179" t="s">
        <v>1547</v>
      </c>
      <c r="E352" s="179" t="s">
        <v>1548</v>
      </c>
      <c r="F352" s="179" t="s">
        <v>1549</v>
      </c>
      <c r="G352" s="179" t="s">
        <v>176</v>
      </c>
    </row>
    <row r="353" spans="1:7" ht="12" customHeight="1">
      <c r="A353" s="507" t="s">
        <v>1002</v>
      </c>
      <c r="B353" s="179" t="s">
        <v>1003</v>
      </c>
      <c r="C353" s="179" t="s">
        <v>1004</v>
      </c>
      <c r="D353" s="179" t="s">
        <v>1005</v>
      </c>
      <c r="E353" s="179" t="s">
        <v>1006</v>
      </c>
      <c r="F353" s="179" t="s">
        <v>219</v>
      </c>
      <c r="G353" s="179" t="s">
        <v>176</v>
      </c>
    </row>
    <row r="354" spans="1:7" ht="12" customHeight="1">
      <c r="A354" s="506" t="s">
        <v>1007</v>
      </c>
      <c r="B354" s="179" t="s">
        <v>1008</v>
      </c>
      <c r="C354" s="179" t="s">
        <v>1009</v>
      </c>
      <c r="D354" s="179" t="s">
        <v>1010</v>
      </c>
      <c r="E354" s="179" t="s">
        <v>1011</v>
      </c>
      <c r="F354" s="179" t="s">
        <v>230</v>
      </c>
      <c r="G354" s="179" t="s">
        <v>176</v>
      </c>
    </row>
    <row r="355" spans="1:7" ht="12" customHeight="1">
      <c r="A355" s="506" t="s">
        <v>1012</v>
      </c>
      <c r="B355" s="179" t="s">
        <v>1013</v>
      </c>
      <c r="C355" s="179" t="s">
        <v>1014</v>
      </c>
      <c r="D355" s="179" t="s">
        <v>1015</v>
      </c>
      <c r="E355" s="179" t="s">
        <v>1016</v>
      </c>
      <c r="F355" s="179" t="s">
        <v>178</v>
      </c>
      <c r="G355" s="179" t="s">
        <v>186</v>
      </c>
    </row>
    <row r="356" spans="1:7" ht="12" customHeight="1">
      <c r="A356" s="507" t="s">
        <v>1017</v>
      </c>
      <c r="B356" s="179" t="s">
        <v>1018</v>
      </c>
      <c r="C356" s="179" t="s">
        <v>1019</v>
      </c>
      <c r="D356" s="179" t="s">
        <v>1020</v>
      </c>
      <c r="F356" s="179" t="s">
        <v>192</v>
      </c>
      <c r="G356" s="179" t="s">
        <v>176</v>
      </c>
    </row>
    <row r="357" spans="1:7" ht="12" customHeight="1">
      <c r="A357" s="509" t="s">
        <v>1422</v>
      </c>
      <c r="B357" s="179" t="s">
        <v>1423</v>
      </c>
      <c r="C357" s="179" t="s">
        <v>1424</v>
      </c>
      <c r="D357" s="179" t="s">
        <v>1425</v>
      </c>
      <c r="F357" s="179" t="s">
        <v>175</v>
      </c>
      <c r="G357" s="179" t="s">
        <v>176</v>
      </c>
    </row>
    <row r="358" spans="1:7" ht="12" customHeight="1">
      <c r="A358" s="507" t="s">
        <v>1021</v>
      </c>
      <c r="B358" s="179" t="s">
        <v>1022</v>
      </c>
      <c r="C358" s="179" t="s">
        <v>1023</v>
      </c>
      <c r="D358" s="179" t="s">
        <v>1024</v>
      </c>
      <c r="F358" s="179" t="s">
        <v>192</v>
      </c>
      <c r="G358" s="179" t="s">
        <v>186</v>
      </c>
    </row>
    <row r="359" spans="1:7" ht="12" customHeight="1">
      <c r="A359" s="507" t="s">
        <v>1025</v>
      </c>
      <c r="B359" s="179" t="s">
        <v>1026</v>
      </c>
      <c r="C359" s="179" t="s">
        <v>1027</v>
      </c>
      <c r="D359" s="179" t="s">
        <v>1028</v>
      </c>
      <c r="E359" s="179" t="s">
        <v>1029</v>
      </c>
      <c r="F359" s="179" t="s">
        <v>185</v>
      </c>
      <c r="G359" s="179" t="s">
        <v>186</v>
      </c>
    </row>
    <row r="360" spans="1:7" ht="12" customHeight="1">
      <c r="A360" s="507" t="s">
        <v>1030</v>
      </c>
      <c r="B360" s="179" t="s">
        <v>1031</v>
      </c>
      <c r="C360" s="179" t="s">
        <v>1032</v>
      </c>
      <c r="E360" s="179" t="s">
        <v>1033</v>
      </c>
      <c r="F360" s="179" t="s">
        <v>192</v>
      </c>
      <c r="G360" s="179" t="s">
        <v>176</v>
      </c>
    </row>
    <row r="361" spans="1:7" ht="12" customHeight="1">
      <c r="A361" s="504" t="s">
        <v>1946</v>
      </c>
    </row>
    <row r="362" spans="1:7" ht="12" customHeight="1">
      <c r="A362" s="509" t="s">
        <v>1821</v>
      </c>
      <c r="B362" s="179" t="s">
        <v>1961</v>
      </c>
      <c r="G362" s="179" t="s">
        <v>176</v>
      </c>
    </row>
    <row r="363" spans="1:7" ht="12" customHeight="1">
      <c r="A363" s="506" t="s">
        <v>1034</v>
      </c>
      <c r="B363" s="179" t="s">
        <v>1627</v>
      </c>
      <c r="C363" s="179" t="s">
        <v>1035</v>
      </c>
      <c r="D363" s="179" t="s">
        <v>1036</v>
      </c>
      <c r="E363" s="179" t="s">
        <v>1037</v>
      </c>
      <c r="F363" s="179" t="s">
        <v>178</v>
      </c>
      <c r="G363" s="179" t="s">
        <v>176</v>
      </c>
    </row>
    <row r="364" spans="1:7" ht="12" customHeight="1">
      <c r="A364" s="507" t="s">
        <v>1038</v>
      </c>
      <c r="B364" s="179" t="s">
        <v>1039</v>
      </c>
      <c r="C364" s="179" t="s">
        <v>1040</v>
      </c>
      <c r="F364" s="179" t="s">
        <v>230</v>
      </c>
      <c r="G364" s="179" t="s">
        <v>176</v>
      </c>
    </row>
    <row r="365" spans="1:7" ht="12" customHeight="1">
      <c r="A365" s="507" t="s">
        <v>1041</v>
      </c>
      <c r="B365" s="179" t="s">
        <v>1042</v>
      </c>
      <c r="C365" s="179" t="s">
        <v>1043</v>
      </c>
      <c r="D365" s="179" t="s">
        <v>1044</v>
      </c>
      <c r="E365" s="179" t="s">
        <v>1045</v>
      </c>
      <c r="F365" s="179" t="s">
        <v>185</v>
      </c>
      <c r="G365" s="179" t="s">
        <v>176</v>
      </c>
    </row>
    <row r="366" spans="1:7" ht="12" customHeight="1">
      <c r="A366" s="507" t="s">
        <v>1046</v>
      </c>
      <c r="B366" s="179" t="s">
        <v>1047</v>
      </c>
      <c r="C366" s="179" t="s">
        <v>1048</v>
      </c>
      <c r="D366" s="179" t="s">
        <v>1049</v>
      </c>
      <c r="E366" s="179" t="s">
        <v>1050</v>
      </c>
      <c r="F366" s="179" t="s">
        <v>178</v>
      </c>
      <c r="G366" s="179" t="s">
        <v>186</v>
      </c>
    </row>
    <row r="367" spans="1:7" ht="12" customHeight="1">
      <c r="A367" s="507" t="s">
        <v>1051</v>
      </c>
      <c r="B367" s="179" t="s">
        <v>1052</v>
      </c>
      <c r="C367" s="179" t="s">
        <v>1053</v>
      </c>
      <c r="D367" s="179" t="s">
        <v>1054</v>
      </c>
      <c r="F367" s="179" t="s">
        <v>192</v>
      </c>
      <c r="G367" s="179" t="s">
        <v>186</v>
      </c>
    </row>
    <row r="368" spans="1:7" ht="12" customHeight="1">
      <c r="A368" s="504" t="s">
        <v>1947</v>
      </c>
    </row>
    <row r="369" spans="1:7" ht="12" customHeight="1">
      <c r="A369" s="507" t="s">
        <v>1860</v>
      </c>
      <c r="B369" s="179" t="s">
        <v>1861</v>
      </c>
      <c r="C369" s="179" t="s">
        <v>1862</v>
      </c>
      <c r="D369" s="179" t="s">
        <v>1863</v>
      </c>
    </row>
    <row r="370" spans="1:7" ht="12" customHeight="1">
      <c r="A370" s="507" t="s">
        <v>1055</v>
      </c>
      <c r="B370" s="179" t="s">
        <v>1056</v>
      </c>
      <c r="D370" s="179" t="s">
        <v>1057</v>
      </c>
      <c r="E370" s="179" t="s">
        <v>1058</v>
      </c>
      <c r="F370" s="179" t="s">
        <v>175</v>
      </c>
      <c r="G370" s="179" t="s">
        <v>186</v>
      </c>
    </row>
    <row r="371" spans="1:7" ht="12" customHeight="1">
      <c r="A371" s="509" t="s">
        <v>1745</v>
      </c>
      <c r="B371" s="179" t="s">
        <v>1746</v>
      </c>
      <c r="C371" s="179" t="s">
        <v>1747</v>
      </c>
      <c r="D371" s="179" t="s">
        <v>1748</v>
      </c>
      <c r="F371" s="179" t="s">
        <v>1316</v>
      </c>
      <c r="G371" s="179" t="s">
        <v>186</v>
      </c>
    </row>
    <row r="372" spans="1:7" ht="12" customHeight="1">
      <c r="A372" s="507" t="s">
        <v>1059</v>
      </c>
      <c r="B372" s="179" t="s">
        <v>1060</v>
      </c>
      <c r="C372" s="179" t="s">
        <v>1061</v>
      </c>
      <c r="D372" s="179" t="s">
        <v>1062</v>
      </c>
      <c r="E372" s="179" t="s">
        <v>1063</v>
      </c>
      <c r="F372" s="179" t="s">
        <v>192</v>
      </c>
      <c r="G372" s="179" t="s">
        <v>186</v>
      </c>
    </row>
    <row r="373" spans="1:7" ht="12" customHeight="1">
      <c r="A373" s="507" t="s">
        <v>1064</v>
      </c>
      <c r="B373" s="179" t="s">
        <v>1065</v>
      </c>
      <c r="C373" s="179" t="s">
        <v>1066</v>
      </c>
      <c r="D373" s="179" t="s">
        <v>1067</v>
      </c>
      <c r="E373" s="179" t="s">
        <v>1068</v>
      </c>
      <c r="F373" s="179" t="s">
        <v>219</v>
      </c>
      <c r="G373" s="179" t="s">
        <v>186</v>
      </c>
    </row>
    <row r="374" spans="1:7" ht="12" customHeight="1">
      <c r="A374" s="504" t="s">
        <v>1948</v>
      </c>
    </row>
    <row r="375" spans="1:7" ht="12" customHeight="1">
      <c r="A375" s="507" t="s">
        <v>1069</v>
      </c>
      <c r="B375" s="179" t="s">
        <v>1070</v>
      </c>
      <c r="C375" s="179" t="s">
        <v>1071</v>
      </c>
      <c r="D375" s="179" t="s">
        <v>1072</v>
      </c>
      <c r="E375" s="179" t="s">
        <v>1073</v>
      </c>
      <c r="F375" s="179" t="s">
        <v>178</v>
      </c>
    </row>
    <row r="376" spans="1:7" ht="12" customHeight="1">
      <c r="A376" s="504" t="s">
        <v>1949</v>
      </c>
    </row>
    <row r="377" spans="1:7" ht="12" customHeight="1">
      <c r="A377" s="509" t="s">
        <v>1794</v>
      </c>
      <c r="B377" s="179" t="s">
        <v>1795</v>
      </c>
      <c r="G377" s="179" t="s">
        <v>186</v>
      </c>
    </row>
    <row r="378" spans="1:7" ht="12" customHeight="1">
      <c r="A378" s="504" t="s">
        <v>1074</v>
      </c>
      <c r="B378" s="179" t="s">
        <v>1075</v>
      </c>
      <c r="C378" s="179" t="s">
        <v>1076</v>
      </c>
      <c r="D378" s="179" t="s">
        <v>1077</v>
      </c>
      <c r="F378" s="179" t="s">
        <v>230</v>
      </c>
      <c r="G378" s="179" t="s">
        <v>176</v>
      </c>
    </row>
    <row r="379" spans="1:7" ht="12" customHeight="1">
      <c r="A379" s="504" t="s">
        <v>1078</v>
      </c>
      <c r="B379" s="179" t="s">
        <v>1079</v>
      </c>
      <c r="F379" s="179" t="s">
        <v>178</v>
      </c>
      <c r="G379" s="179" t="s">
        <v>186</v>
      </c>
    </row>
    <row r="380" spans="1:7" ht="12" customHeight="1">
      <c r="A380" s="507" t="s">
        <v>1080</v>
      </c>
      <c r="B380" s="179" t="s">
        <v>1081</v>
      </c>
      <c r="C380" s="179" t="s">
        <v>1082</v>
      </c>
      <c r="D380" s="179" t="s">
        <v>1083</v>
      </c>
      <c r="F380" s="179" t="s">
        <v>230</v>
      </c>
      <c r="G380" s="179" t="s">
        <v>186</v>
      </c>
    </row>
    <row r="381" spans="1:7" ht="12" customHeight="1">
      <c r="A381" s="507" t="s">
        <v>1084</v>
      </c>
      <c r="B381" s="179" t="s">
        <v>1085</v>
      </c>
      <c r="C381" s="179" t="s">
        <v>1086</v>
      </c>
      <c r="D381" s="179" t="s">
        <v>1087</v>
      </c>
      <c r="E381" s="179" t="s">
        <v>1088</v>
      </c>
      <c r="F381" s="179" t="s">
        <v>327</v>
      </c>
      <c r="G381" s="179" t="s">
        <v>176</v>
      </c>
    </row>
    <row r="382" spans="1:7" ht="12" customHeight="1">
      <c r="A382" s="504" t="s">
        <v>1950</v>
      </c>
    </row>
    <row r="383" spans="1:7" ht="12" customHeight="1">
      <c r="A383" s="509" t="s">
        <v>1749</v>
      </c>
      <c r="B383" s="179" t="s">
        <v>1750</v>
      </c>
      <c r="C383" s="179" t="s">
        <v>1751</v>
      </c>
      <c r="D383" s="179" t="s">
        <v>1752</v>
      </c>
      <c r="E383" s="179" t="s">
        <v>1753</v>
      </c>
      <c r="F383" s="179" t="s">
        <v>185</v>
      </c>
      <c r="G383" s="179" t="s">
        <v>186</v>
      </c>
    </row>
    <row r="384" spans="1:7" ht="12" customHeight="1">
      <c r="A384" s="509" t="s">
        <v>1089</v>
      </c>
      <c r="B384" s="179" t="s">
        <v>1090</v>
      </c>
      <c r="C384" s="179" t="s">
        <v>1091</v>
      </c>
      <c r="D384" s="179" t="s">
        <v>1092</v>
      </c>
      <c r="E384" s="179" t="s">
        <v>1093</v>
      </c>
      <c r="F384" s="179" t="s">
        <v>185</v>
      </c>
      <c r="G384" s="179" t="s">
        <v>186</v>
      </c>
    </row>
    <row r="385" spans="1:7" ht="12" customHeight="1">
      <c r="A385" s="504" t="s">
        <v>1094</v>
      </c>
      <c r="B385" s="179" t="s">
        <v>1095</v>
      </c>
      <c r="C385" s="179" t="s">
        <v>1096</v>
      </c>
      <c r="D385" s="179" t="s">
        <v>1097</v>
      </c>
      <c r="F385" s="179" t="s">
        <v>537</v>
      </c>
      <c r="G385" s="179" t="s">
        <v>186</v>
      </c>
    </row>
    <row r="386" spans="1:7" ht="12" customHeight="1">
      <c r="A386" s="504" t="s">
        <v>1951</v>
      </c>
    </row>
    <row r="387" spans="1:7" ht="12" customHeight="1">
      <c r="A387" s="509" t="s">
        <v>1754</v>
      </c>
      <c r="B387" s="179" t="s">
        <v>1755</v>
      </c>
      <c r="C387" s="179" t="s">
        <v>1756</v>
      </c>
      <c r="D387" s="179" t="s">
        <v>1757</v>
      </c>
      <c r="F387" s="179" t="s">
        <v>1739</v>
      </c>
      <c r="G387" s="179" t="s">
        <v>186</v>
      </c>
    </row>
    <row r="388" spans="1:7" ht="12" customHeight="1">
      <c r="A388" s="506" t="s">
        <v>1098</v>
      </c>
      <c r="B388" s="179" t="s">
        <v>1099</v>
      </c>
      <c r="C388" s="179" t="s">
        <v>1100</v>
      </c>
      <c r="D388" s="179" t="s">
        <v>1101</v>
      </c>
      <c r="E388" s="179" t="s">
        <v>1102</v>
      </c>
      <c r="F388" s="179" t="s">
        <v>537</v>
      </c>
      <c r="G388" s="179" t="s">
        <v>186</v>
      </c>
    </row>
    <row r="389" spans="1:7" ht="12" customHeight="1">
      <c r="A389" s="504" t="s">
        <v>1952</v>
      </c>
    </row>
    <row r="390" spans="1:7" ht="12" customHeight="1">
      <c r="A390" s="507" t="s">
        <v>1103</v>
      </c>
      <c r="B390" s="179" t="s">
        <v>1104</v>
      </c>
      <c r="C390" s="179" t="s">
        <v>1105</v>
      </c>
      <c r="D390" s="179" t="s">
        <v>1106</v>
      </c>
      <c r="E390" s="179" t="s">
        <v>1107</v>
      </c>
      <c r="F390" s="179" t="s">
        <v>185</v>
      </c>
      <c r="G390" s="179" t="s">
        <v>186</v>
      </c>
    </row>
    <row r="391" spans="1:7" ht="12" customHeight="1">
      <c r="A391" s="509" t="s">
        <v>1108</v>
      </c>
      <c r="B391" s="179" t="s">
        <v>1109</v>
      </c>
      <c r="C391" s="179" t="s">
        <v>1110</v>
      </c>
      <c r="D391" s="179" t="s">
        <v>1111</v>
      </c>
      <c r="E391" s="179" t="s">
        <v>1112</v>
      </c>
      <c r="F391" s="179" t="s">
        <v>230</v>
      </c>
      <c r="G391" s="179" t="s">
        <v>176</v>
      </c>
    </row>
    <row r="392" spans="1:7" ht="12" customHeight="1">
      <c r="A392" s="513" t="s">
        <v>1113</v>
      </c>
      <c r="B392" s="179" t="s">
        <v>1114</v>
      </c>
      <c r="C392" s="179" t="s">
        <v>1115</v>
      </c>
      <c r="D392" s="179" t="s">
        <v>1116</v>
      </c>
      <c r="E392" s="179" t="s">
        <v>1117</v>
      </c>
      <c r="F392" s="179" t="s">
        <v>192</v>
      </c>
      <c r="G392" s="179" t="s">
        <v>186</v>
      </c>
    </row>
    <row r="393" spans="1:7" ht="12" customHeight="1">
      <c r="A393" s="504" t="s">
        <v>1118</v>
      </c>
      <c r="B393" s="179" t="s">
        <v>1119</v>
      </c>
      <c r="C393" s="179" t="s">
        <v>1120</v>
      </c>
      <c r="F393" s="179" t="s">
        <v>185</v>
      </c>
      <c r="G393" s="179" t="s">
        <v>186</v>
      </c>
    </row>
    <row r="394" spans="1:7" ht="12" customHeight="1">
      <c r="A394" s="507" t="s">
        <v>1121</v>
      </c>
      <c r="B394" s="179" t="s">
        <v>1122</v>
      </c>
      <c r="C394" s="179" t="s">
        <v>1123</v>
      </c>
      <c r="D394" s="179" t="s">
        <v>1124</v>
      </c>
      <c r="E394" s="179" t="s">
        <v>1125</v>
      </c>
      <c r="F394" s="179" t="s">
        <v>1126</v>
      </c>
      <c r="G394" s="179" t="s">
        <v>176</v>
      </c>
    </row>
    <row r="395" spans="1:7" ht="12" customHeight="1">
      <c r="A395" s="509" t="s">
        <v>1290</v>
      </c>
      <c r="B395" s="179" t="s">
        <v>1291</v>
      </c>
      <c r="F395" s="179" t="s">
        <v>219</v>
      </c>
      <c r="G395" s="179" t="s">
        <v>186</v>
      </c>
    </row>
    <row r="396" spans="1:7" ht="12" customHeight="1">
      <c r="A396" s="509" t="s">
        <v>1813</v>
      </c>
      <c r="B396" s="179" t="s">
        <v>1814</v>
      </c>
      <c r="C396" s="179" t="s">
        <v>1815</v>
      </c>
      <c r="D396" s="179" t="s">
        <v>1816</v>
      </c>
      <c r="G396" s="179" t="s">
        <v>176</v>
      </c>
    </row>
    <row r="397" spans="1:7" ht="12" customHeight="1">
      <c r="A397" s="509" t="s">
        <v>1758</v>
      </c>
      <c r="B397" s="179" t="s">
        <v>1736</v>
      </c>
      <c r="C397" s="179" t="s">
        <v>1737</v>
      </c>
      <c r="D397" s="179" t="s">
        <v>1738</v>
      </c>
      <c r="E397" s="179" t="s">
        <v>1759</v>
      </c>
      <c r="F397" s="179" t="s">
        <v>1739</v>
      </c>
      <c r="G397" s="179" t="s">
        <v>186</v>
      </c>
    </row>
    <row r="398" spans="1:7" ht="12" customHeight="1">
      <c r="A398" s="509" t="s">
        <v>1760</v>
      </c>
      <c r="B398" s="179" t="s">
        <v>1761</v>
      </c>
      <c r="C398" s="179" t="s">
        <v>1762</v>
      </c>
      <c r="D398" s="179" t="s">
        <v>1763</v>
      </c>
      <c r="F398" s="179" t="s">
        <v>537</v>
      </c>
      <c r="G398" s="179" t="s">
        <v>176</v>
      </c>
    </row>
    <row r="399" spans="1:7" ht="12" customHeight="1">
      <c r="A399" s="504" t="s">
        <v>1127</v>
      </c>
      <c r="B399" s="179" t="s">
        <v>1128</v>
      </c>
      <c r="C399" s="179" t="s">
        <v>1129</v>
      </c>
      <c r="D399" s="179" t="s">
        <v>1130</v>
      </c>
      <c r="F399" s="179" t="s">
        <v>192</v>
      </c>
      <c r="G399" s="179" t="s">
        <v>186</v>
      </c>
    </row>
    <row r="400" spans="1:7" ht="12" customHeight="1">
      <c r="A400" s="504" t="s">
        <v>1131</v>
      </c>
      <c r="B400" s="179" t="s">
        <v>1132</v>
      </c>
      <c r="C400" s="179" t="s">
        <v>1133</v>
      </c>
      <c r="D400" s="179" t="s">
        <v>1134</v>
      </c>
      <c r="F400" s="179" t="s">
        <v>185</v>
      </c>
      <c r="G400" s="179" t="s">
        <v>176</v>
      </c>
    </row>
    <row r="401" spans="1:7" ht="12" customHeight="1">
      <c r="A401" s="507" t="s">
        <v>1135</v>
      </c>
      <c r="B401" s="179" t="s">
        <v>1136</v>
      </c>
      <c r="C401" s="179" t="s">
        <v>1137</v>
      </c>
      <c r="D401" s="179" t="s">
        <v>1138</v>
      </c>
      <c r="F401" s="179" t="s">
        <v>192</v>
      </c>
      <c r="G401" s="179" t="s">
        <v>186</v>
      </c>
    </row>
    <row r="402" spans="1:7" ht="12" customHeight="1">
      <c r="A402" s="507" t="s">
        <v>1139</v>
      </c>
      <c r="B402" s="179" t="s">
        <v>1140</v>
      </c>
      <c r="C402" s="179" t="s">
        <v>1141</v>
      </c>
      <c r="D402" s="179" t="s">
        <v>1142</v>
      </c>
      <c r="E402" s="179" t="s">
        <v>1143</v>
      </c>
      <c r="F402" s="179" t="s">
        <v>219</v>
      </c>
      <c r="G402" s="179" t="s">
        <v>176</v>
      </c>
    </row>
    <row r="403" spans="1:7" ht="12" customHeight="1">
      <c r="A403" s="504" t="s">
        <v>1144</v>
      </c>
      <c r="B403" s="179" t="s">
        <v>1145</v>
      </c>
      <c r="C403" s="179" t="s">
        <v>1146</v>
      </c>
      <c r="D403" s="179" t="s">
        <v>1147</v>
      </c>
      <c r="F403" s="179" t="s">
        <v>219</v>
      </c>
      <c r="G403" s="179" t="s">
        <v>186</v>
      </c>
    </row>
    <row r="404" spans="1:7" ht="12" customHeight="1">
      <c r="A404" s="507" t="s">
        <v>1148</v>
      </c>
      <c r="B404" s="179" t="s">
        <v>1149</v>
      </c>
      <c r="C404" s="179" t="s">
        <v>1150</v>
      </c>
      <c r="D404" s="179" t="s">
        <v>1151</v>
      </c>
      <c r="F404" s="179" t="s">
        <v>185</v>
      </c>
      <c r="G404" s="179" t="s">
        <v>186</v>
      </c>
    </row>
    <row r="405" spans="1:7" ht="12" customHeight="1">
      <c r="A405" s="507" t="s">
        <v>1152</v>
      </c>
      <c r="B405" s="179" t="s">
        <v>1153</v>
      </c>
      <c r="C405" s="179" t="s">
        <v>1154</v>
      </c>
      <c r="D405" s="179" t="s">
        <v>1155</v>
      </c>
      <c r="E405" s="179" t="s">
        <v>1156</v>
      </c>
      <c r="F405" s="179" t="s">
        <v>192</v>
      </c>
      <c r="G405" s="179" t="s">
        <v>186</v>
      </c>
    </row>
    <row r="406" spans="1:7" ht="12" customHeight="1">
      <c r="A406" s="509" t="s">
        <v>1292</v>
      </c>
      <c r="B406" s="179" t="s">
        <v>1293</v>
      </c>
      <c r="C406" s="179" t="s">
        <v>1294</v>
      </c>
      <c r="D406" s="179" t="s">
        <v>1295</v>
      </c>
      <c r="E406" s="179" t="s">
        <v>1296</v>
      </c>
      <c r="F406" s="179" t="s">
        <v>219</v>
      </c>
      <c r="G406" s="179" t="s">
        <v>186</v>
      </c>
    </row>
    <row r="407" spans="1:7" ht="12" customHeight="1">
      <c r="A407" s="504" t="s">
        <v>1953</v>
      </c>
    </row>
    <row r="408" spans="1:7" ht="12" customHeight="1">
      <c r="A408" s="507" t="s">
        <v>1157</v>
      </c>
      <c r="B408" s="179" t="s">
        <v>1158</v>
      </c>
      <c r="C408" s="179" t="s">
        <v>1159</v>
      </c>
      <c r="D408" s="179" t="s">
        <v>1160</v>
      </c>
      <c r="E408" s="179" t="s">
        <v>1161</v>
      </c>
      <c r="F408" s="179" t="s">
        <v>192</v>
      </c>
      <c r="G408" s="179" t="s">
        <v>176</v>
      </c>
    </row>
    <row r="409" spans="1:7" ht="12" customHeight="1">
      <c r="A409" s="509" t="s">
        <v>1788</v>
      </c>
      <c r="B409" s="179" t="s">
        <v>1789</v>
      </c>
      <c r="C409" s="179" t="s">
        <v>1790</v>
      </c>
      <c r="D409" s="179" t="s">
        <v>1791</v>
      </c>
      <c r="G409" s="179" t="s">
        <v>186</v>
      </c>
    </row>
    <row r="410" spans="1:7" ht="12" customHeight="1">
      <c r="A410" s="504" t="s">
        <v>1162</v>
      </c>
      <c r="B410" s="179" t="s">
        <v>1163</v>
      </c>
      <c r="C410" s="179" t="s">
        <v>1164</v>
      </c>
      <c r="D410" s="179" t="s">
        <v>1165</v>
      </c>
      <c r="F410" s="179" t="s">
        <v>185</v>
      </c>
      <c r="G410" s="179" t="s">
        <v>186</v>
      </c>
    </row>
    <row r="411" spans="1:7" ht="12" customHeight="1">
      <c r="A411" s="506" t="s">
        <v>1166</v>
      </c>
      <c r="B411" s="179" t="s">
        <v>1167</v>
      </c>
      <c r="C411" s="179" t="s">
        <v>1168</v>
      </c>
      <c r="D411" s="179" t="s">
        <v>1169</v>
      </c>
      <c r="E411" s="179" t="s">
        <v>1170</v>
      </c>
      <c r="F411" s="179" t="s">
        <v>230</v>
      </c>
      <c r="G411" s="179" t="s">
        <v>176</v>
      </c>
    </row>
    <row r="412" spans="1:7" ht="12" customHeight="1">
      <c r="A412" s="504" t="s">
        <v>1954</v>
      </c>
    </row>
    <row r="413" spans="1:7" ht="12" customHeight="1">
      <c r="A413" s="507" t="s">
        <v>1171</v>
      </c>
      <c r="B413" s="179" t="s">
        <v>1172</v>
      </c>
      <c r="C413" s="179" t="s">
        <v>1173</v>
      </c>
      <c r="D413" s="179" t="s">
        <v>1174</v>
      </c>
      <c r="E413" s="179" t="s">
        <v>1175</v>
      </c>
      <c r="F413" s="179" t="s">
        <v>185</v>
      </c>
      <c r="G413" s="179" t="s">
        <v>186</v>
      </c>
    </row>
    <row r="414" spans="1:7" ht="12" customHeight="1">
      <c r="A414" s="504" t="s">
        <v>1955</v>
      </c>
    </row>
    <row r="415" spans="1:7" ht="12" customHeight="1">
      <c r="A415" s="507" t="s">
        <v>1176</v>
      </c>
      <c r="B415" s="179" t="s">
        <v>1177</v>
      </c>
      <c r="C415" s="179" t="s">
        <v>1178</v>
      </c>
      <c r="D415" s="179" t="s">
        <v>1179</v>
      </c>
      <c r="E415" s="179" t="s">
        <v>1180</v>
      </c>
      <c r="F415" s="179" t="s">
        <v>185</v>
      </c>
      <c r="G415" s="179" t="s">
        <v>186</v>
      </c>
    </row>
    <row r="416" spans="1:7" ht="12" customHeight="1">
      <c r="A416" s="507" t="s">
        <v>1181</v>
      </c>
      <c r="B416" s="179" t="s">
        <v>1182</v>
      </c>
      <c r="C416" s="179" t="s">
        <v>1183</v>
      </c>
      <c r="D416" s="179" t="s">
        <v>1184</v>
      </c>
      <c r="F416" s="179" t="s">
        <v>192</v>
      </c>
      <c r="G416" s="179" t="s">
        <v>186</v>
      </c>
    </row>
    <row r="417" spans="1:7" ht="12" customHeight="1">
      <c r="A417" s="509" t="s">
        <v>1764</v>
      </c>
      <c r="B417" s="179" t="s">
        <v>1765</v>
      </c>
      <c r="C417" s="179" t="s">
        <v>1766</v>
      </c>
      <c r="D417" s="179" t="s">
        <v>1767</v>
      </c>
      <c r="F417" s="179" t="s">
        <v>178</v>
      </c>
      <c r="G417" s="179" t="s">
        <v>186</v>
      </c>
    </row>
    <row r="418" spans="1:7" ht="12" customHeight="1">
      <c r="A418" s="507" t="s">
        <v>1185</v>
      </c>
      <c r="B418" s="179" t="s">
        <v>1186</v>
      </c>
      <c r="C418" s="179" t="s">
        <v>1187</v>
      </c>
      <c r="D418" s="179" t="s">
        <v>1188</v>
      </c>
      <c r="F418" s="179" t="s">
        <v>175</v>
      </c>
      <c r="G418" s="179" t="s">
        <v>186</v>
      </c>
    </row>
    <row r="419" spans="1:7" ht="12" customHeight="1">
      <c r="A419" s="507" t="s">
        <v>1189</v>
      </c>
      <c r="B419" s="179" t="s">
        <v>1190</v>
      </c>
      <c r="C419" s="179" t="s">
        <v>1191</v>
      </c>
      <c r="D419" s="179" t="s">
        <v>1192</v>
      </c>
      <c r="E419" s="179" t="s">
        <v>1193</v>
      </c>
      <c r="F419" s="179" t="s">
        <v>192</v>
      </c>
      <c r="G419" s="179" t="s">
        <v>1301</v>
      </c>
    </row>
    <row r="420" spans="1:7" ht="12" customHeight="1">
      <c r="A420" s="507" t="s">
        <v>1194</v>
      </c>
      <c r="B420" s="179" t="s">
        <v>1195</v>
      </c>
      <c r="C420" s="179" t="s">
        <v>1196</v>
      </c>
      <c r="D420" s="179" t="s">
        <v>1197</v>
      </c>
      <c r="E420" s="179" t="s">
        <v>1198</v>
      </c>
      <c r="F420" s="179" t="s">
        <v>185</v>
      </c>
      <c r="G420" s="179" t="s">
        <v>186</v>
      </c>
    </row>
    <row r="421" spans="1:7" ht="12" customHeight="1">
      <c r="A421" s="507" t="s">
        <v>1199</v>
      </c>
      <c r="B421" s="179" t="s">
        <v>1200</v>
      </c>
      <c r="C421" s="179" t="s">
        <v>1201</v>
      </c>
      <c r="D421" s="179" t="s">
        <v>1202</v>
      </c>
      <c r="E421" s="179" t="s">
        <v>1203</v>
      </c>
      <c r="F421" s="179" t="s">
        <v>185</v>
      </c>
      <c r="G421" s="179" t="s">
        <v>186</v>
      </c>
    </row>
    <row r="422" spans="1:7" ht="12" customHeight="1">
      <c r="A422" s="507" t="s">
        <v>1204</v>
      </c>
      <c r="B422" s="179" t="s">
        <v>1205</v>
      </c>
      <c r="C422" s="179" t="s">
        <v>1206</v>
      </c>
      <c r="D422" s="179" t="s">
        <v>1207</v>
      </c>
      <c r="F422" s="179" t="s">
        <v>230</v>
      </c>
      <c r="G422" s="179" t="s">
        <v>186</v>
      </c>
    </row>
    <row r="423" spans="1:7" ht="12" customHeight="1">
      <c r="A423" s="509" t="s">
        <v>1297</v>
      </c>
      <c r="B423" s="179" t="s">
        <v>1298</v>
      </c>
      <c r="C423" s="179" t="s">
        <v>1299</v>
      </c>
      <c r="D423" s="179" t="s">
        <v>1300</v>
      </c>
      <c r="F423" s="179" t="s">
        <v>320</v>
      </c>
      <c r="G423" s="179" t="s">
        <v>176</v>
      </c>
    </row>
    <row r="424" spans="1:7" ht="12" customHeight="1">
      <c r="A424" s="507" t="s">
        <v>1208</v>
      </c>
      <c r="B424" s="179" t="s">
        <v>1209</v>
      </c>
      <c r="C424" s="179" t="s">
        <v>1210</v>
      </c>
      <c r="G424" s="179" t="s">
        <v>186</v>
      </c>
    </row>
    <row r="425" spans="1:7" ht="12" customHeight="1">
      <c r="A425" s="507" t="s">
        <v>1211</v>
      </c>
      <c r="B425" s="518" t="s">
        <v>1212</v>
      </c>
      <c r="C425" s="518" t="s">
        <v>1213</v>
      </c>
      <c r="D425" s="518" t="s">
        <v>1214</v>
      </c>
      <c r="F425" s="179" t="s">
        <v>192</v>
      </c>
      <c r="G425" s="179" t="s">
        <v>186</v>
      </c>
    </row>
    <row r="426" spans="1:7" ht="12" customHeight="1">
      <c r="A426" s="509" t="s">
        <v>1768</v>
      </c>
      <c r="B426" s="518" t="s">
        <v>1769</v>
      </c>
      <c r="C426" s="518" t="s">
        <v>1770</v>
      </c>
      <c r="D426" s="518" t="s">
        <v>1771</v>
      </c>
      <c r="F426" s="179" t="s">
        <v>439</v>
      </c>
      <c r="G426" s="179" t="s">
        <v>176</v>
      </c>
    </row>
    <row r="427" spans="1:7" ht="12" customHeight="1">
      <c r="A427" s="504" t="s">
        <v>1215</v>
      </c>
      <c r="B427" s="179" t="s">
        <v>1216</v>
      </c>
      <c r="C427" s="179" t="s">
        <v>1217</v>
      </c>
      <c r="D427" s="179" t="s">
        <v>1218</v>
      </c>
      <c r="F427" s="179" t="s">
        <v>192</v>
      </c>
      <c r="G427" s="179" t="s">
        <v>176</v>
      </c>
    </row>
    <row r="428" spans="1:7" ht="12" customHeight="1">
      <c r="A428" s="505" t="s">
        <v>1956</v>
      </c>
    </row>
    <row r="429" spans="1:7" ht="12" customHeight="1">
      <c r="A429" s="510" t="s">
        <v>1219</v>
      </c>
      <c r="B429" s="179" t="s">
        <v>1220</v>
      </c>
      <c r="C429" s="179" t="s">
        <v>1221</v>
      </c>
      <c r="D429" s="179" t="s">
        <v>1222</v>
      </c>
      <c r="E429" s="179" t="s">
        <v>1223</v>
      </c>
      <c r="F429" s="179" t="s">
        <v>1224</v>
      </c>
      <c r="G429" s="179" t="s">
        <v>186</v>
      </c>
    </row>
    <row r="430" spans="1:7" ht="12" customHeight="1">
      <c r="A430" s="505" t="s">
        <v>1957</v>
      </c>
      <c r="B430" s="517" t="s">
        <v>1965</v>
      </c>
      <c r="C430" s="519"/>
      <c r="D430" s="517"/>
    </row>
    <row r="431" spans="1:7" ht="12" customHeight="1">
      <c r="A431" s="505" t="s">
        <v>1958</v>
      </c>
      <c r="B431" s="517" t="s">
        <v>1964</v>
      </c>
      <c r="C431" s="519"/>
      <c r="D431" s="517"/>
    </row>
    <row r="432" spans="1:7" ht="12" customHeight="1">
      <c r="A432" s="510" t="s">
        <v>1225</v>
      </c>
      <c r="B432" s="179" t="s">
        <v>1226</v>
      </c>
      <c r="C432" s="179" t="s">
        <v>1227</v>
      </c>
      <c r="D432" s="179" t="s">
        <v>1228</v>
      </c>
      <c r="E432" s="179" t="s">
        <v>1229</v>
      </c>
      <c r="F432" s="179" t="s">
        <v>219</v>
      </c>
      <c r="G432" s="179" t="s">
        <v>176</v>
      </c>
    </row>
    <row r="433" spans="1:7" ht="12" customHeight="1">
      <c r="A433" s="510" t="s">
        <v>1230</v>
      </c>
      <c r="B433" s="179" t="s">
        <v>1231</v>
      </c>
      <c r="C433" s="179" t="s">
        <v>1232</v>
      </c>
      <c r="D433" s="179" t="s">
        <v>1233</v>
      </c>
      <c r="E433" s="179" t="s">
        <v>1234</v>
      </c>
      <c r="F433" s="179" t="s">
        <v>192</v>
      </c>
      <c r="G433" s="179" t="s">
        <v>186</v>
      </c>
    </row>
    <row r="434" spans="1:7" ht="12" customHeight="1">
      <c r="A434" s="505" t="s">
        <v>1235</v>
      </c>
      <c r="B434" s="179" t="s">
        <v>1236</v>
      </c>
      <c r="C434" s="179" t="s">
        <v>1237</v>
      </c>
      <c r="F434" s="179" t="s">
        <v>537</v>
      </c>
      <c r="G434" s="179" t="s">
        <v>186</v>
      </c>
    </row>
    <row r="435" spans="1:7" ht="12" customHeight="1">
      <c r="A435" s="510" t="s">
        <v>1238</v>
      </c>
      <c r="B435" s="179" t="s">
        <v>1239</v>
      </c>
      <c r="C435" s="179" t="s">
        <v>1240</v>
      </c>
      <c r="D435" s="179" t="s">
        <v>1241</v>
      </c>
      <c r="E435" s="179" t="s">
        <v>1242</v>
      </c>
      <c r="F435" s="179" t="s">
        <v>219</v>
      </c>
      <c r="G435" s="179" t="s">
        <v>186</v>
      </c>
    </row>
    <row r="436" spans="1:7" ht="12" customHeight="1">
      <c r="A436" s="505" t="s">
        <v>1243</v>
      </c>
      <c r="B436" s="179" t="s">
        <v>1244</v>
      </c>
      <c r="C436" s="179" t="s">
        <v>1245</v>
      </c>
      <c r="D436" s="179" t="s">
        <v>1246</v>
      </c>
      <c r="F436" s="179" t="s">
        <v>185</v>
      </c>
      <c r="G436" s="179" t="s">
        <v>186</v>
      </c>
    </row>
    <row r="437" spans="1:7" ht="12" customHeight="1">
      <c r="A437" s="510" t="s">
        <v>1247</v>
      </c>
      <c r="B437" s="179" t="s">
        <v>1248</v>
      </c>
      <c r="C437" s="179" t="s">
        <v>1249</v>
      </c>
      <c r="D437" s="179" t="s">
        <v>1250</v>
      </c>
      <c r="E437" s="179" t="s">
        <v>1251</v>
      </c>
      <c r="F437" s="179" t="s">
        <v>192</v>
      </c>
    </row>
    <row r="438" spans="1:7" ht="12" customHeight="1">
      <c r="A438" s="511" t="s">
        <v>1252</v>
      </c>
      <c r="B438" s="179" t="s">
        <v>1253</v>
      </c>
      <c r="C438" s="179" t="s">
        <v>1254</v>
      </c>
      <c r="D438" s="179" t="s">
        <v>1255</v>
      </c>
      <c r="E438" s="179" t="s">
        <v>1256</v>
      </c>
      <c r="F438" s="179" t="s">
        <v>286</v>
      </c>
      <c r="G438" s="179" t="s">
        <v>186</v>
      </c>
    </row>
    <row r="439" spans="1:7" ht="12" customHeight="1">
      <c r="A439" s="512" t="s">
        <v>1257</v>
      </c>
      <c r="B439" s="179" t="s">
        <v>1258</v>
      </c>
      <c r="C439" s="179" t="s">
        <v>1259</v>
      </c>
      <c r="D439" s="179" t="s">
        <v>1260</v>
      </c>
      <c r="E439" s="179" t="s">
        <v>1261</v>
      </c>
      <c r="F439" s="179" t="s">
        <v>192</v>
      </c>
      <c r="G439" s="179" t="s">
        <v>176</v>
      </c>
    </row>
    <row r="440" spans="1:7" ht="12" customHeight="1">
      <c r="A440" s="510" t="s">
        <v>1550</v>
      </c>
      <c r="B440" s="179" t="s">
        <v>1551</v>
      </c>
      <c r="C440" s="179" t="s">
        <v>1552</v>
      </c>
      <c r="D440" s="179" t="s">
        <v>1553</v>
      </c>
      <c r="E440" s="179" t="s">
        <v>1554</v>
      </c>
      <c r="F440" s="179" t="s">
        <v>175</v>
      </c>
      <c r="G440" s="179" t="s">
        <v>176</v>
      </c>
    </row>
    <row r="441" spans="1:7" ht="11.25" customHeight="1">
      <c r="A441" s="188" t="s">
        <v>1959</v>
      </c>
    </row>
    <row r="442" spans="1:7" ht="12" customHeight="1">
      <c r="A442" s="178" t="s">
        <v>1777</v>
      </c>
      <c r="B442" s="482" t="s">
        <v>1780</v>
      </c>
      <c r="C442" s="482" t="s">
        <v>1778</v>
      </c>
      <c r="D442" s="482" t="s">
        <v>1779</v>
      </c>
    </row>
    <row r="443" spans="1:7" ht="12" customHeight="1">
      <c r="A443" s="181" t="s">
        <v>1262</v>
      </c>
      <c r="B443" s="179" t="s">
        <v>1822</v>
      </c>
      <c r="C443" s="179" t="s">
        <v>1823</v>
      </c>
      <c r="D443" s="179" t="s">
        <v>1824</v>
      </c>
      <c r="F443" s="179" t="s">
        <v>230</v>
      </c>
    </row>
    <row r="444" spans="1:7" ht="12" customHeight="1">
      <c r="A444" s="178" t="s">
        <v>1475</v>
      </c>
      <c r="B444" s="179" t="s">
        <v>1474</v>
      </c>
    </row>
    <row r="445" spans="1:7" ht="12" customHeight="1">
      <c r="A445" s="197" t="s">
        <v>1327</v>
      </c>
      <c r="B445" s="179" t="s">
        <v>1328</v>
      </c>
      <c r="C445" s="179" t="s">
        <v>1329</v>
      </c>
      <c r="G445" s="179" t="s">
        <v>176</v>
      </c>
    </row>
    <row r="446" spans="1:7" ht="12" customHeight="1">
      <c r="A446" s="178" t="s">
        <v>1272</v>
      </c>
      <c r="B446" s="179" t="s">
        <v>1273</v>
      </c>
      <c r="C446" s="179" t="s">
        <v>1274</v>
      </c>
      <c r="D446" s="179" t="s">
        <v>1476</v>
      </c>
      <c r="G446" s="179" t="s">
        <v>176</v>
      </c>
    </row>
    <row r="1047256" spans="1:1" ht="12" customHeight="1">
      <c r="A1047256" s="178" t="s">
        <v>71</v>
      </c>
    </row>
  </sheetData>
  <sortState ref="A2:G446">
    <sortCondition ref="A2:A446"/>
  </sortState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B2:B25"/>
  <sheetViews>
    <sheetView zoomScale="80" zoomScaleNormal="80" workbookViewId="0">
      <selection activeCell="D15" sqref="D15"/>
    </sheetView>
  </sheetViews>
  <sheetFormatPr baseColWidth="10" defaultRowHeight="12.75"/>
  <cols>
    <col min="2" max="2" width="32.85546875" customWidth="1"/>
  </cols>
  <sheetData>
    <row r="2" spans="2:2">
      <c r="B2" s="177" t="s">
        <v>169</v>
      </c>
    </row>
    <row r="3" spans="2:2">
      <c r="B3" s="177" t="s">
        <v>14</v>
      </c>
    </row>
    <row r="4" spans="2:2">
      <c r="B4" s="177" t="s">
        <v>171</v>
      </c>
    </row>
    <row r="5" spans="2:2">
      <c r="B5" s="177" t="s">
        <v>1985</v>
      </c>
    </row>
    <row r="6" spans="2:2">
      <c r="B6" s="177" t="s">
        <v>1986</v>
      </c>
    </row>
    <row r="7" spans="2:2">
      <c r="B7" s="177" t="s">
        <v>172</v>
      </c>
    </row>
    <row r="8" spans="2:2">
      <c r="B8" s="177" t="s">
        <v>1987</v>
      </c>
    </row>
    <row r="9" spans="2:2">
      <c r="B9" s="177" t="s">
        <v>1984</v>
      </c>
    </row>
    <row r="10" spans="2:2">
      <c r="B10" s="177" t="s">
        <v>1988</v>
      </c>
    </row>
    <row r="11" spans="2:2">
      <c r="B11" s="177" t="s">
        <v>170</v>
      </c>
    </row>
    <row r="14" spans="2:2">
      <c r="B14" s="177"/>
    </row>
    <row r="15" spans="2:2">
      <c r="B15" s="177"/>
    </row>
    <row r="16" spans="2:2">
      <c r="B16" s="177"/>
    </row>
    <row r="17" spans="2:2">
      <c r="B17" s="177"/>
    </row>
    <row r="18" spans="2:2">
      <c r="B18" s="177"/>
    </row>
    <row r="19" spans="2:2">
      <c r="B19" s="177"/>
    </row>
    <row r="20" spans="2:2">
      <c r="B20" s="177"/>
    </row>
    <row r="21" spans="2:2">
      <c r="B21" s="177"/>
    </row>
    <row r="22" spans="2:2">
      <c r="B22" s="177"/>
    </row>
    <row r="23" spans="2:2">
      <c r="B23" s="177"/>
    </row>
    <row r="24" spans="2:2">
      <c r="B24" s="177"/>
    </row>
    <row r="25" spans="2:2">
      <c r="B25" s="177"/>
    </row>
  </sheetData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B5:B13"/>
  <sheetViews>
    <sheetView zoomScale="80" zoomScaleNormal="80" workbookViewId="0">
      <selection activeCell="C13" sqref="C13"/>
    </sheetView>
  </sheetViews>
  <sheetFormatPr baseColWidth="10" defaultRowHeight="12.75"/>
  <cols>
    <col min="2" max="2" width="21.42578125" customWidth="1"/>
  </cols>
  <sheetData>
    <row r="5" spans="2:2">
      <c r="B5" s="177" t="s">
        <v>169</v>
      </c>
    </row>
    <row r="6" spans="2:2">
      <c r="B6" s="177" t="s">
        <v>173</v>
      </c>
    </row>
    <row r="7" spans="2:2">
      <c r="B7" s="177" t="s">
        <v>16</v>
      </c>
    </row>
    <row r="8" spans="2:2">
      <c r="B8" s="177" t="s">
        <v>174</v>
      </c>
    </row>
    <row r="9" spans="2:2">
      <c r="B9" s="177" t="s">
        <v>1641</v>
      </c>
    </row>
    <row r="10" spans="2:2">
      <c r="B10" s="177" t="s">
        <v>1983</v>
      </c>
    </row>
    <row r="11" spans="2:2">
      <c r="B11" s="177" t="s">
        <v>1642</v>
      </c>
    </row>
    <row r="13" spans="2:2">
      <c r="B13" s="177"/>
    </row>
  </sheetData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9"/>
  <dimension ref="A1:L71"/>
  <sheetViews>
    <sheetView showGridLines="0" workbookViewId="0">
      <selection activeCell="L22" sqref="L22"/>
    </sheetView>
  </sheetViews>
  <sheetFormatPr baseColWidth="10" defaultRowHeight="12.75"/>
  <cols>
    <col min="1" max="1" width="13.28515625" style="1" customWidth="1"/>
    <col min="2" max="2" width="4.28515625" style="1" customWidth="1"/>
    <col min="3" max="3" width="32" style="1" customWidth="1"/>
    <col min="4" max="4" width="3.5703125" style="1" customWidth="1"/>
    <col min="5" max="5" width="8.28515625" style="1" customWidth="1"/>
    <col min="6" max="6" width="5.7109375" style="1" customWidth="1"/>
    <col min="7" max="7" width="15" style="1" customWidth="1"/>
    <col min="8" max="8" width="5.140625" style="1" customWidth="1"/>
    <col min="9" max="9" width="7.7109375" style="1" customWidth="1"/>
    <col min="10" max="10" width="6.85546875" style="1" customWidth="1"/>
    <col min="11" max="16384" width="11.42578125" style="1"/>
  </cols>
  <sheetData>
    <row r="1" spans="1:12" ht="28.5" customHeight="1" thickBot="1">
      <c r="H1" s="692">
        <v>39963</v>
      </c>
      <c r="I1" s="692"/>
      <c r="J1" s="692"/>
    </row>
    <row r="2" spans="1:12" s="3" customFormat="1" ht="17.100000000000001" customHeight="1" thickBot="1">
      <c r="A2" s="693" t="s">
        <v>1349</v>
      </c>
      <c r="B2" s="693"/>
      <c r="C2" s="693"/>
      <c r="D2" s="694" t="s">
        <v>1350</v>
      </c>
      <c r="E2" s="694"/>
      <c r="F2" s="687" t="str">
        <f>INDEX(telephonne,MATCH(B3,magasin,0))</f>
        <v>-</v>
      </c>
      <c r="G2" s="687"/>
      <c r="H2" s="687"/>
      <c r="I2" s="695" t="s">
        <v>1351</v>
      </c>
      <c r="J2" s="695"/>
    </row>
    <row r="3" spans="1:12" ht="15.95" customHeight="1" thickBot="1">
      <c r="A3" s="208" t="s">
        <v>3</v>
      </c>
      <c r="B3" s="563" t="s">
        <v>169</v>
      </c>
      <c r="C3" s="563"/>
      <c r="D3" s="563"/>
      <c r="E3" s="209" t="s">
        <v>1352</v>
      </c>
      <c r="F3" s="696" t="str">
        <f>INDEX(fax,MATCH(B3,magasin,0))</f>
        <v>-</v>
      </c>
      <c r="G3" s="696"/>
      <c r="H3" s="696"/>
      <c r="I3" s="697">
        <f>'marge charcuterie'!B3</f>
        <v>0</v>
      </c>
      <c r="J3" s="697"/>
    </row>
    <row r="4" spans="1:12" ht="15.95" customHeight="1" thickBot="1">
      <c r="A4" s="208" t="s">
        <v>5</v>
      </c>
      <c r="B4" s="698" t="str">
        <f>INDEX(adresse,MATCH(B3,magasin,0))</f>
        <v>-</v>
      </c>
      <c r="C4" s="698"/>
      <c r="D4" s="698"/>
      <c r="E4" s="698"/>
      <c r="F4" s="210" t="s">
        <v>1353</v>
      </c>
      <c r="G4" s="699" t="str">
        <f>INDEX(FR,MATCH(B3,magasin,0))</f>
        <v>-</v>
      </c>
      <c r="H4" s="699"/>
      <c r="I4" s="687" t="s">
        <v>1354</v>
      </c>
      <c r="J4" s="687"/>
    </row>
    <row r="5" spans="1:12" ht="15.95" customHeight="1" thickBot="1">
      <c r="A5" s="685" t="s">
        <v>1355</v>
      </c>
      <c r="B5" s="685"/>
      <c r="C5" s="688" t="str">
        <f>INDEX(jours,MATCH(B3,magasin,0))</f>
        <v>-</v>
      </c>
      <c r="D5" s="688"/>
      <c r="E5" s="689" t="s">
        <v>1356</v>
      </c>
      <c r="F5" s="689"/>
      <c r="G5" s="691" t="str">
        <f>INDEX(delai,MATCH(B3,magasin,0))</f>
        <v>-</v>
      </c>
      <c r="H5" s="691"/>
      <c r="I5" s="700">
        <f>'marge charcuterie'!B13</f>
        <v>0</v>
      </c>
      <c r="J5" s="700"/>
    </row>
    <row r="6" spans="1:12" s="2" customFormat="1" ht="15.95" customHeight="1" thickBot="1">
      <c r="A6" s="208" t="s">
        <v>1357</v>
      </c>
      <c r="B6" s="13">
        <v>0</v>
      </c>
      <c r="C6" s="211" t="s">
        <v>1358</v>
      </c>
      <c r="D6" s="9">
        <v>0</v>
      </c>
      <c r="E6" s="212" t="s">
        <v>1359</v>
      </c>
      <c r="F6" s="213">
        <v>155</v>
      </c>
      <c r="G6" s="686" t="s">
        <v>11</v>
      </c>
      <c r="H6" s="686"/>
      <c r="I6" s="687" t="s">
        <v>1360</v>
      </c>
      <c r="J6" s="687"/>
    </row>
    <row r="7" spans="1:12" ht="15.95" customHeight="1" thickBot="1">
      <c r="A7" s="208" t="s">
        <v>1361</v>
      </c>
      <c r="B7" s="563" t="s">
        <v>169</v>
      </c>
      <c r="C7" s="563"/>
      <c r="D7" s="563"/>
      <c r="E7" s="563"/>
      <c r="F7" s="563"/>
      <c r="G7" s="19" t="s">
        <v>1362</v>
      </c>
      <c r="H7" s="13">
        <v>0</v>
      </c>
      <c r="I7" s="684">
        <f>'marge charcuterie'!B12</f>
        <v>0</v>
      </c>
      <c r="J7" s="684"/>
    </row>
    <row r="8" spans="1:12" ht="15.95" customHeight="1" thickBot="1">
      <c r="A8" s="208" t="s">
        <v>1363</v>
      </c>
      <c r="B8" s="563" t="s">
        <v>169</v>
      </c>
      <c r="C8" s="563"/>
      <c r="D8" s="563"/>
      <c r="E8" s="563"/>
      <c r="F8" s="563"/>
      <c r="G8" s="19" t="s">
        <v>1364</v>
      </c>
      <c r="H8" s="13"/>
      <c r="I8" s="198"/>
      <c r="J8" s="198"/>
      <c r="L8" s="14"/>
    </row>
    <row r="9" spans="1:12" ht="15.95" customHeight="1" thickBot="1">
      <c r="A9" s="208" t="s">
        <v>1365</v>
      </c>
      <c r="B9" s="690"/>
      <c r="C9" s="690"/>
      <c r="D9" s="690"/>
      <c r="E9" s="690"/>
      <c r="F9" s="690"/>
      <c r="G9" s="686" t="s">
        <v>1366</v>
      </c>
      <c r="H9" s="686"/>
      <c r="I9" s="687" t="s">
        <v>1367</v>
      </c>
      <c r="J9" s="687"/>
      <c r="L9" s="214"/>
    </row>
    <row r="10" spans="1:12" ht="15.95" customHeight="1" thickBot="1">
      <c r="A10" s="208" t="s">
        <v>1368</v>
      </c>
      <c r="B10" s="677"/>
      <c r="C10" s="677"/>
      <c r="D10" s="677"/>
      <c r="E10" s="677"/>
      <c r="F10" s="677"/>
      <c r="G10" s="19" t="s">
        <v>1362</v>
      </c>
      <c r="H10" s="13">
        <v>0</v>
      </c>
      <c r="I10" s="678">
        <f>'marge charcuterie'!A24</f>
        <v>0</v>
      </c>
      <c r="J10" s="678"/>
      <c r="L10" s="15"/>
    </row>
    <row r="11" spans="1:12" ht="15.95" customHeight="1" thickBot="1">
      <c r="B11" s="679"/>
      <c r="C11" s="679"/>
      <c r="D11" s="679"/>
      <c r="E11" s="679"/>
      <c r="F11" s="679"/>
      <c r="G11" s="20" t="s">
        <v>1364</v>
      </c>
      <c r="H11" s="215"/>
      <c r="I11" s="216"/>
      <c r="J11" s="217"/>
      <c r="L11" s="14"/>
    </row>
    <row r="12" spans="1:12" ht="15.95" customHeight="1" thickBot="1">
      <c r="A12" s="208" t="s">
        <v>1369</v>
      </c>
      <c r="B12" s="679"/>
      <c r="C12" s="679"/>
      <c r="D12" s="679"/>
      <c r="E12" s="679"/>
      <c r="F12" s="679"/>
      <c r="G12" s="20" t="s">
        <v>1370</v>
      </c>
      <c r="H12" s="218"/>
      <c r="I12" s="680"/>
      <c r="J12" s="680"/>
    </row>
    <row r="13" spans="1:12" ht="15.95" customHeight="1" thickBot="1">
      <c r="A13" s="219"/>
      <c r="B13" s="679"/>
      <c r="C13" s="679"/>
      <c r="D13" s="679"/>
      <c r="E13" s="679"/>
      <c r="F13" s="679"/>
      <c r="G13" s="20" t="s">
        <v>1371</v>
      </c>
      <c r="H13" s="9">
        <v>0</v>
      </c>
      <c r="I13" s="220"/>
      <c r="J13" s="220"/>
    </row>
    <row r="14" spans="1:12" ht="15" customHeight="1" thickBot="1">
      <c r="A14" s="681"/>
      <c r="B14" s="221"/>
      <c r="C14" s="222" t="s">
        <v>1372</v>
      </c>
      <c r="D14" s="223"/>
      <c r="E14" s="223"/>
      <c r="F14" s="223"/>
      <c r="G14" s="223"/>
      <c r="H14" s="53"/>
      <c r="I14" s="53"/>
      <c r="J14" s="53"/>
    </row>
    <row r="15" spans="1:12" ht="15" customHeight="1" thickBot="1">
      <c r="A15" s="681"/>
      <c r="B15" s="224"/>
      <c r="C15" s="225" t="str">
        <f>SUBSTITUTE(B15,1,"gratuit")</f>
        <v/>
      </c>
      <c r="D15" s="226"/>
      <c r="E15" s="226"/>
      <c r="F15" s="226"/>
      <c r="G15" s="226"/>
      <c r="H15" s="226"/>
      <c r="I15" s="226"/>
      <c r="J15" s="226"/>
    </row>
    <row r="16" spans="1:12" ht="15" customHeight="1" thickBot="1">
      <c r="A16" s="682"/>
      <c r="B16" s="227"/>
      <c r="C16" s="228" t="s">
        <v>1373</v>
      </c>
      <c r="D16" s="229"/>
      <c r="E16" s="229"/>
      <c r="F16" s="229"/>
      <c r="G16" s="229"/>
      <c r="H16" s="230"/>
      <c r="I16" s="230"/>
      <c r="J16" s="230"/>
    </row>
    <row r="17" spans="1:10" ht="15" customHeight="1" thickBot="1">
      <c r="A17" s="682"/>
      <c r="B17" s="224"/>
      <c r="C17" s="225" t="str">
        <f>SUBSTITUTE(B17,1,"gratuit")</f>
        <v/>
      </c>
      <c r="D17" s="226"/>
      <c r="E17" s="226"/>
      <c r="F17" s="226"/>
      <c r="G17" s="226"/>
      <c r="H17" s="226"/>
      <c r="I17" s="226"/>
      <c r="J17" s="226"/>
    </row>
    <row r="18" spans="1:10" ht="15" customHeight="1" thickBot="1">
      <c r="A18" s="672"/>
      <c r="B18" s="227"/>
      <c r="C18" s="228" t="s">
        <v>1374</v>
      </c>
      <c r="D18" s="229"/>
      <c r="E18" s="229"/>
      <c r="F18" s="229"/>
      <c r="G18" s="229"/>
      <c r="H18" s="230"/>
      <c r="I18" s="230"/>
      <c r="J18" s="230"/>
    </row>
    <row r="19" spans="1:10" ht="15" customHeight="1" thickBot="1">
      <c r="A19" s="672"/>
      <c r="B19" s="224"/>
      <c r="C19" s="231" t="str">
        <f>SUBSTITUTE(B19,1,"gratuit")</f>
        <v/>
      </c>
      <c r="D19" s="226"/>
      <c r="E19" s="226"/>
      <c r="F19" s="226"/>
      <c r="G19" s="226"/>
      <c r="H19" s="226"/>
      <c r="I19" s="226"/>
      <c r="J19" s="226"/>
    </row>
    <row r="20" spans="1:10" ht="15" customHeight="1" thickBot="1">
      <c r="A20" s="672"/>
      <c r="B20" s="227"/>
      <c r="C20" s="228" t="s">
        <v>1375</v>
      </c>
      <c r="D20" s="229"/>
      <c r="E20" s="229"/>
      <c r="F20" s="229"/>
      <c r="G20" s="229"/>
      <c r="H20" s="230"/>
      <c r="I20" s="230"/>
      <c r="J20" s="230"/>
    </row>
    <row r="21" spans="1:10" ht="15" customHeight="1" thickBot="1">
      <c r="A21" s="672"/>
      <c r="B21" s="224"/>
      <c r="C21" s="231" t="str">
        <f>SUBSTITUTE(B21,1,"gratuit")</f>
        <v/>
      </c>
      <c r="D21" s="226"/>
      <c r="E21" s="226"/>
      <c r="F21" s="226"/>
      <c r="G21" s="226"/>
      <c r="H21" s="226"/>
      <c r="I21" s="226"/>
      <c r="J21" s="226"/>
    </row>
    <row r="22" spans="1:10" ht="15" customHeight="1" thickBot="1">
      <c r="A22" s="672"/>
      <c r="B22" s="227"/>
      <c r="C22" s="228" t="s">
        <v>1376</v>
      </c>
      <c r="D22" s="229"/>
      <c r="E22" s="229"/>
      <c r="F22" s="229"/>
      <c r="G22" s="229"/>
      <c r="H22" s="230"/>
      <c r="I22" s="230"/>
      <c r="J22" s="230"/>
    </row>
    <row r="23" spans="1:10" ht="15" customHeight="1" thickBot="1">
      <c r="A23" s="672"/>
      <c r="B23" s="224"/>
      <c r="C23" s="231" t="str">
        <f>SUBSTITUTE(B23,1,"gratuit")</f>
        <v/>
      </c>
      <c r="D23" s="226"/>
      <c r="E23" s="226"/>
      <c r="F23" s="226"/>
      <c r="G23" s="226"/>
      <c r="H23" s="226"/>
      <c r="I23" s="226"/>
      <c r="J23" s="226"/>
    </row>
    <row r="24" spans="1:10" ht="11.1" customHeight="1" thickBot="1">
      <c r="A24" s="683" t="str">
        <f>SUBSTITUTE(B25,1,"gratuit")</f>
        <v/>
      </c>
      <c r="B24" s="683"/>
      <c r="C24" s="683"/>
      <c r="D24" s="683"/>
      <c r="E24" s="683"/>
      <c r="F24" s="683"/>
      <c r="G24" s="683"/>
      <c r="H24" s="683"/>
      <c r="I24" s="683"/>
      <c r="J24" s="683"/>
    </row>
    <row r="25" spans="1:10" ht="11.1" customHeight="1" thickBot="1">
      <c r="A25" s="683"/>
      <c r="B25" s="683"/>
      <c r="C25" s="683"/>
      <c r="D25" s="683"/>
      <c r="E25" s="683"/>
      <c r="F25" s="683"/>
      <c r="G25" s="683"/>
      <c r="H25" s="683"/>
      <c r="I25" s="683"/>
      <c r="J25" s="683"/>
    </row>
    <row r="26" spans="1:10" ht="15" customHeight="1" thickBot="1">
      <c r="A26" s="672"/>
      <c r="B26" s="227"/>
      <c r="C26" s="228" t="s">
        <v>1377</v>
      </c>
      <c r="D26" s="229"/>
      <c r="E26" s="229"/>
      <c r="F26" s="229"/>
      <c r="G26" s="229"/>
      <c r="H26" s="230"/>
      <c r="I26" s="230"/>
      <c r="J26" s="230"/>
    </row>
    <row r="27" spans="1:10" ht="15" customHeight="1" thickBot="1">
      <c r="A27" s="672"/>
      <c r="B27" s="224"/>
      <c r="C27" s="231" t="str">
        <f>SUBSTITUTE(B27,1,"gratuit")</f>
        <v/>
      </c>
      <c r="D27" s="226"/>
      <c r="E27" s="226"/>
      <c r="F27" s="226"/>
      <c r="G27" s="226"/>
      <c r="H27" s="226"/>
      <c r="I27" s="226"/>
      <c r="J27" s="226"/>
    </row>
    <row r="28" spans="1:10" ht="11.1" customHeight="1" thickBot="1">
      <c r="A28" s="674" t="str">
        <f>SUBSTITUTE(B29,1,"gratuit")</f>
        <v/>
      </c>
      <c r="B28" s="674"/>
      <c r="C28" s="674"/>
      <c r="D28" s="674"/>
      <c r="E28" s="674"/>
      <c r="F28" s="674"/>
      <c r="G28" s="674"/>
      <c r="H28" s="674"/>
      <c r="I28" s="674"/>
      <c r="J28" s="674"/>
    </row>
    <row r="29" spans="1:10" ht="11.1" customHeight="1" thickBot="1">
      <c r="A29" s="674"/>
      <c r="B29" s="674"/>
      <c r="C29" s="674"/>
      <c r="D29" s="674"/>
      <c r="E29" s="674"/>
      <c r="F29" s="674"/>
      <c r="G29" s="674"/>
      <c r="H29" s="674"/>
      <c r="I29" s="674"/>
      <c r="J29" s="674"/>
    </row>
    <row r="30" spans="1:10" ht="15" customHeight="1" thickBot="1">
      <c r="A30" s="671"/>
      <c r="B30" s="221"/>
      <c r="C30" s="222" t="s">
        <v>1378</v>
      </c>
      <c r="D30" s="223"/>
      <c r="E30" s="223"/>
      <c r="F30" s="223"/>
      <c r="G30" s="223"/>
      <c r="H30" s="53"/>
      <c r="I30" s="53"/>
      <c r="J30" s="53"/>
    </row>
    <row r="31" spans="1:10" ht="15" customHeight="1" thickBot="1">
      <c r="A31" s="671"/>
      <c r="B31" s="224"/>
      <c r="C31" s="231" t="str">
        <f>SUBSTITUTE(B31,1,"gratuit")</f>
        <v/>
      </c>
      <c r="D31" s="226"/>
      <c r="E31" s="226"/>
      <c r="F31" s="226"/>
      <c r="G31" s="226"/>
      <c r="H31" s="226"/>
      <c r="I31" s="226"/>
      <c r="J31" s="226"/>
    </row>
    <row r="32" spans="1:10" ht="15" customHeight="1" thickBot="1">
      <c r="A32" s="672"/>
      <c r="B32" s="227"/>
      <c r="C32" s="228" t="s">
        <v>1379</v>
      </c>
      <c r="D32" s="229"/>
      <c r="E32" s="229"/>
      <c r="F32" s="229"/>
      <c r="G32" s="229"/>
      <c r="H32" s="230"/>
      <c r="I32" s="230"/>
      <c r="J32" s="230"/>
    </row>
    <row r="33" spans="1:10" ht="15" customHeight="1" thickBot="1">
      <c r="A33" s="672"/>
      <c r="B33" s="224"/>
      <c r="C33" s="231" t="str">
        <f>SUBSTITUTE(B33,1,"gratuit")</f>
        <v/>
      </c>
      <c r="D33" s="226"/>
      <c r="E33" s="226"/>
      <c r="F33" s="226"/>
      <c r="G33" s="226"/>
      <c r="H33" s="226"/>
      <c r="I33" s="226"/>
      <c r="J33" s="226"/>
    </row>
    <row r="34" spans="1:10" ht="15" customHeight="1" thickBot="1">
      <c r="A34" s="672"/>
      <c r="B34" s="227"/>
      <c r="C34" s="228" t="s">
        <v>1380</v>
      </c>
      <c r="D34" s="229"/>
      <c r="E34" s="229"/>
      <c r="F34" s="229"/>
      <c r="G34" s="229"/>
      <c r="H34" s="230"/>
      <c r="I34" s="230"/>
      <c r="J34" s="230"/>
    </row>
    <row r="35" spans="1:10" ht="15" customHeight="1" thickBot="1">
      <c r="A35" s="672"/>
      <c r="B35" s="224"/>
      <c r="C35" s="231" t="str">
        <f>SUBSTITUTE(B35,1,"gratuit")</f>
        <v/>
      </c>
      <c r="D35" s="226"/>
      <c r="E35" s="226"/>
      <c r="F35" s="226"/>
      <c r="G35" s="226"/>
      <c r="H35" s="226"/>
      <c r="I35" s="226"/>
      <c r="J35" s="226"/>
    </row>
    <row r="36" spans="1:10" ht="15" customHeight="1" thickBot="1">
      <c r="A36" s="672"/>
      <c r="B36" s="227"/>
      <c r="C36" s="228" t="s">
        <v>1381</v>
      </c>
      <c r="D36" s="229"/>
      <c r="E36" s="229"/>
      <c r="F36" s="229"/>
      <c r="G36" s="229"/>
      <c r="H36" s="230"/>
      <c r="I36" s="230"/>
      <c r="J36" s="230"/>
    </row>
    <row r="37" spans="1:10" ht="15" customHeight="1" thickBot="1">
      <c r="A37" s="672"/>
      <c r="B37" s="224"/>
      <c r="C37" s="231" t="str">
        <f>SUBSTITUTE(B37,1,"gratuit")</f>
        <v/>
      </c>
      <c r="D37" s="226"/>
      <c r="E37" s="226"/>
      <c r="F37" s="226"/>
      <c r="G37" s="226"/>
      <c r="H37" s="226"/>
      <c r="I37" s="226"/>
      <c r="J37" s="226"/>
    </row>
    <row r="38" spans="1:10" ht="15" customHeight="1" thickBot="1">
      <c r="A38" s="673"/>
      <c r="B38" s="232"/>
      <c r="C38" s="228" t="s">
        <v>1382</v>
      </c>
      <c r="D38" s="230"/>
      <c r="E38" s="230"/>
      <c r="F38" s="230"/>
      <c r="G38" s="230"/>
      <c r="H38" s="230"/>
      <c r="I38" s="230"/>
      <c r="J38" s="230"/>
    </row>
    <row r="39" spans="1:10" ht="15" customHeight="1" thickBot="1">
      <c r="A39" s="673"/>
      <c r="B39" s="224"/>
      <c r="C39" s="231" t="str">
        <f>SUBSTITUTE(B39,1,"gratuit")</f>
        <v/>
      </c>
      <c r="D39" s="226"/>
      <c r="E39" s="226"/>
      <c r="F39" s="226"/>
      <c r="G39" s="226"/>
      <c r="H39" s="226"/>
      <c r="I39" s="226"/>
      <c r="J39" s="226"/>
    </row>
    <row r="40" spans="1:10" ht="15" customHeight="1" thickBot="1">
      <c r="A40" s="673"/>
      <c r="B40" s="232"/>
      <c r="C40" s="228" t="s">
        <v>1383</v>
      </c>
      <c r="D40" s="230"/>
      <c r="E40" s="230"/>
      <c r="F40" s="230"/>
      <c r="G40" s="230"/>
      <c r="H40" s="230"/>
      <c r="I40" s="230"/>
      <c r="J40" s="230"/>
    </row>
    <row r="41" spans="1:10" ht="15" customHeight="1" thickBot="1">
      <c r="A41" s="673"/>
      <c r="B41" s="224"/>
      <c r="C41" s="231" t="str">
        <f>SUBSTITUTE(B41,1,"gratuit")</f>
        <v/>
      </c>
      <c r="D41" s="226"/>
      <c r="E41" s="226"/>
      <c r="F41" s="226"/>
      <c r="G41" s="226"/>
      <c r="H41" s="226"/>
      <c r="I41" s="226"/>
      <c r="J41" s="226"/>
    </row>
    <row r="42" spans="1:10" ht="15" customHeight="1" thickBot="1">
      <c r="A42" s="673"/>
      <c r="B42" s="232"/>
      <c r="C42" s="233" t="s">
        <v>1384</v>
      </c>
      <c r="D42" s="230"/>
      <c r="E42" s="230"/>
      <c r="F42" s="230"/>
      <c r="G42" s="230"/>
      <c r="H42" s="230"/>
      <c r="I42" s="230"/>
      <c r="J42" s="230"/>
    </row>
    <row r="43" spans="1:10" ht="15" customHeight="1" thickBot="1">
      <c r="A43" s="673"/>
      <c r="B43" s="224"/>
      <c r="C43" s="231" t="str">
        <f>SUBSTITUTE(B43,1,"gratuit")</f>
        <v/>
      </c>
      <c r="D43" s="226"/>
      <c r="E43" s="226"/>
      <c r="F43" s="226"/>
      <c r="G43" s="226"/>
      <c r="H43" s="226"/>
      <c r="I43" s="226"/>
      <c r="J43" s="226"/>
    </row>
    <row r="44" spans="1:10" ht="11.1" customHeight="1" thickBot="1">
      <c r="A44" s="674" t="str">
        <f>SUBSTITUTE(B45,1,"gratuit")</f>
        <v/>
      </c>
      <c r="B44" s="674"/>
      <c r="C44" s="674"/>
      <c r="D44" s="674"/>
      <c r="E44" s="674"/>
      <c r="F44" s="674"/>
      <c r="G44" s="674"/>
      <c r="H44" s="674"/>
      <c r="I44" s="674"/>
      <c r="J44" s="674"/>
    </row>
    <row r="45" spans="1:10" ht="11.1" customHeight="1" thickBot="1">
      <c r="A45" s="674"/>
      <c r="B45" s="674"/>
      <c r="C45" s="674"/>
      <c r="D45" s="674"/>
      <c r="E45" s="674"/>
      <c r="F45" s="674"/>
      <c r="G45" s="674"/>
      <c r="H45" s="674"/>
      <c r="I45" s="674"/>
      <c r="J45" s="674"/>
    </row>
    <row r="46" spans="1:10" ht="15" customHeight="1" thickBot="1">
      <c r="A46" s="675"/>
      <c r="B46" s="234"/>
      <c r="C46" s="222" t="s">
        <v>1385</v>
      </c>
      <c r="D46" s="53"/>
      <c r="E46" s="53"/>
      <c r="F46" s="53"/>
      <c r="G46" s="53"/>
      <c r="H46" s="53"/>
      <c r="I46" s="53"/>
      <c r="J46" s="53"/>
    </row>
    <row r="47" spans="1:10" ht="15" customHeight="1" thickBot="1">
      <c r="A47" s="675"/>
      <c r="B47" s="224"/>
      <c r="C47" s="231" t="str">
        <f>SUBSTITUTE(B47,1,"gratuit")</f>
        <v/>
      </c>
      <c r="D47" s="226"/>
      <c r="E47" s="226"/>
      <c r="F47" s="226"/>
      <c r="G47" s="226"/>
      <c r="H47" s="226"/>
      <c r="I47" s="226"/>
      <c r="J47" s="226"/>
    </row>
    <row r="48" spans="1:10" ht="15" customHeight="1">
      <c r="A48" s="235"/>
      <c r="B48" s="236"/>
      <c r="C48" s="228" t="s">
        <v>1386</v>
      </c>
      <c r="D48" s="237"/>
      <c r="E48" s="237"/>
      <c r="F48" s="237"/>
      <c r="G48" s="237"/>
      <c r="H48" s="230"/>
      <c r="I48" s="230"/>
      <c r="J48" s="238"/>
    </row>
    <row r="49" spans="1:10" ht="15" customHeight="1" thickBot="1">
      <c r="A49" s="239"/>
      <c r="B49" s="240"/>
      <c r="C49" s="231" t="str">
        <f>SUBSTITUTE(B49,1,"gratuit")</f>
        <v/>
      </c>
      <c r="D49" s="226"/>
      <c r="E49" s="226"/>
      <c r="F49" s="226"/>
      <c r="G49" s="226"/>
      <c r="H49" s="226"/>
      <c r="I49" s="226"/>
      <c r="J49" s="241"/>
    </row>
    <row r="50" spans="1:10" ht="15" customHeight="1" thickBot="1">
      <c r="A50" s="672"/>
      <c r="B50" s="236"/>
      <c r="C50" s="228" t="s">
        <v>1387</v>
      </c>
      <c r="D50" s="229"/>
      <c r="E50" s="229"/>
      <c r="F50" s="229"/>
      <c r="G50" s="229"/>
      <c r="H50" s="230"/>
      <c r="I50" s="230"/>
      <c r="J50" s="238"/>
    </row>
    <row r="51" spans="1:10" ht="15" customHeight="1" thickBot="1">
      <c r="A51" s="672"/>
      <c r="B51" s="240"/>
      <c r="C51" s="231" t="str">
        <f>SUBSTITUTE(B51,1,"gratuit")</f>
        <v/>
      </c>
      <c r="D51" s="226"/>
      <c r="E51" s="226"/>
      <c r="F51" s="226"/>
      <c r="G51" s="226"/>
      <c r="H51" s="226"/>
      <c r="I51" s="226"/>
      <c r="J51" s="241"/>
    </row>
    <row r="52" spans="1:10" ht="15" customHeight="1" thickBot="1">
      <c r="A52" s="676"/>
      <c r="B52" s="242"/>
      <c r="C52" s="228" t="s">
        <v>1388</v>
      </c>
      <c r="D52" s="243"/>
      <c r="E52" s="243"/>
      <c r="F52" s="243"/>
      <c r="G52" s="243"/>
      <c r="H52" s="230"/>
      <c r="I52" s="230"/>
      <c r="J52" s="238"/>
    </row>
    <row r="53" spans="1:10" ht="15" customHeight="1" thickBot="1">
      <c r="A53" s="676"/>
      <c r="B53" s="240"/>
      <c r="C53" s="231" t="str">
        <f>SUBSTITUTE(B53,1,"gratuit")</f>
        <v/>
      </c>
      <c r="D53" s="226"/>
      <c r="E53" s="226"/>
      <c r="F53" s="226"/>
      <c r="G53" s="226"/>
      <c r="H53" s="226"/>
      <c r="I53" s="226"/>
      <c r="J53" s="241"/>
    </row>
    <row r="54" spans="1:10" ht="15" customHeight="1" thickBot="1">
      <c r="A54" s="668"/>
      <c r="B54" s="242"/>
      <c r="C54" s="228" t="s">
        <v>1389</v>
      </c>
      <c r="D54" s="230"/>
      <c r="E54" s="230"/>
      <c r="F54" s="230"/>
      <c r="G54" s="230"/>
      <c r="H54" s="230"/>
      <c r="I54" s="230"/>
      <c r="J54" s="238"/>
    </row>
    <row r="55" spans="1:10" ht="15" customHeight="1" thickBot="1">
      <c r="A55" s="668"/>
      <c r="B55" s="240"/>
      <c r="C55" s="231" t="str">
        <f>SUBSTITUTE(B55,1,"gratuit")</f>
        <v/>
      </c>
      <c r="D55" s="226"/>
      <c r="E55" s="226"/>
      <c r="F55" s="226"/>
      <c r="G55" s="226"/>
      <c r="H55" s="226"/>
      <c r="I55" s="226"/>
      <c r="J55" s="241"/>
    </row>
    <row r="56" spans="1:10" ht="15" customHeight="1" thickBot="1">
      <c r="A56" s="668"/>
      <c r="B56" s="242"/>
      <c r="C56" s="228" t="s">
        <v>1390</v>
      </c>
      <c r="D56" s="230"/>
      <c r="E56" s="230"/>
      <c r="F56" s="230"/>
      <c r="G56" s="230"/>
      <c r="H56" s="230"/>
      <c r="I56" s="230"/>
      <c r="J56" s="238"/>
    </row>
    <row r="57" spans="1:10" ht="15" customHeight="1" thickBot="1">
      <c r="A57" s="668"/>
      <c r="B57" s="240"/>
      <c r="C57" s="231" t="str">
        <f>SUBSTITUTE(B57,1,"gratuit")</f>
        <v/>
      </c>
      <c r="D57" s="226"/>
      <c r="E57" s="226"/>
      <c r="F57" s="226"/>
      <c r="G57" s="226"/>
      <c r="H57" s="226"/>
      <c r="I57" s="226"/>
      <c r="J57" s="241"/>
    </row>
    <row r="58" spans="1:10" ht="15" customHeight="1" thickBot="1">
      <c r="A58" s="668"/>
      <c r="B58" s="242"/>
      <c r="C58" s="228" t="s">
        <v>1391</v>
      </c>
      <c r="D58" s="230"/>
      <c r="E58" s="230"/>
      <c r="F58" s="230"/>
      <c r="G58" s="230"/>
      <c r="H58" s="230"/>
      <c r="I58" s="230"/>
      <c r="J58" s="238"/>
    </row>
    <row r="59" spans="1:10" ht="15" customHeight="1" thickBot="1">
      <c r="A59" s="668"/>
      <c r="B59" s="240"/>
      <c r="C59" s="231" t="str">
        <f>SUBSTITUTE(B59,1,"gratuit")</f>
        <v/>
      </c>
      <c r="D59" s="226"/>
      <c r="E59" s="226"/>
      <c r="F59" s="226"/>
      <c r="G59" s="226"/>
      <c r="H59" s="226"/>
      <c r="I59" s="226"/>
      <c r="J59" s="241"/>
    </row>
    <row r="60" spans="1:10" ht="15" customHeight="1" thickBot="1">
      <c r="A60" s="669"/>
      <c r="B60" s="244"/>
      <c r="C60" s="228" t="s">
        <v>1392</v>
      </c>
      <c r="D60" s="53"/>
      <c r="E60" s="53"/>
      <c r="F60" s="53"/>
      <c r="G60" s="53"/>
      <c r="H60" s="53"/>
      <c r="I60" s="53"/>
      <c r="J60" s="53"/>
    </row>
    <row r="61" spans="1:10" ht="15" customHeight="1" thickBot="1">
      <c r="A61" s="669"/>
      <c r="B61" s="245"/>
      <c r="C61" s="231" t="str">
        <f>SUBSTITUTE(B61,1,"gratuit")</f>
        <v/>
      </c>
      <c r="D61" s="226"/>
      <c r="E61" s="226"/>
      <c r="F61" s="226"/>
      <c r="G61" s="226"/>
      <c r="H61" s="226"/>
      <c r="I61" s="226"/>
      <c r="J61" s="226"/>
    </row>
    <row r="62" spans="1:10" ht="15" customHeight="1" thickBot="1">
      <c r="A62" s="670"/>
      <c r="B62" s="246"/>
      <c r="C62" s="228" t="s">
        <v>1393</v>
      </c>
      <c r="D62" s="237"/>
      <c r="E62" s="237"/>
      <c r="F62" s="237"/>
      <c r="G62" s="237"/>
      <c r="H62" s="230"/>
      <c r="I62" s="230"/>
      <c r="J62" s="230"/>
    </row>
    <row r="63" spans="1:10" ht="15" customHeight="1" thickBot="1">
      <c r="A63" s="670"/>
      <c r="B63" s="224"/>
      <c r="C63" s="231" t="str">
        <f>SUBSTITUTE(B63,1,"gratuit")</f>
        <v/>
      </c>
      <c r="D63" s="226"/>
      <c r="E63" s="226"/>
      <c r="F63" s="226"/>
      <c r="G63" s="226"/>
      <c r="H63" s="226"/>
      <c r="I63" s="226"/>
      <c r="J63" s="226"/>
    </row>
    <row r="64" spans="1:10" ht="15" customHeight="1" thickBot="1">
      <c r="A64" s="670"/>
      <c r="B64" s="246"/>
      <c r="C64" s="233" t="s">
        <v>1394</v>
      </c>
      <c r="D64" s="237"/>
      <c r="E64" s="237"/>
      <c r="F64" s="237"/>
      <c r="G64" s="237"/>
      <c r="H64" s="230"/>
      <c r="I64" s="230"/>
      <c r="J64" s="230"/>
    </row>
    <row r="65" spans="1:10" ht="15" customHeight="1" thickBot="1">
      <c r="A65" s="670"/>
      <c r="B65" s="224"/>
      <c r="C65" s="231" t="str">
        <f>SUBSTITUTE(B65,1,"gratuit")</f>
        <v/>
      </c>
      <c r="D65" s="226"/>
      <c r="E65" s="226"/>
      <c r="F65" s="226"/>
      <c r="G65" s="226"/>
      <c r="H65" s="226"/>
      <c r="I65" s="226"/>
      <c r="J65" s="226"/>
    </row>
    <row r="66" spans="1:10" ht="15" customHeight="1" thickBot="1">
      <c r="A66" s="667"/>
      <c r="B66" s="247"/>
      <c r="C66" s="222" t="s">
        <v>1395</v>
      </c>
      <c r="D66" s="248"/>
      <c r="E66" s="53"/>
      <c r="F66" s="53"/>
      <c r="G66" s="53"/>
      <c r="H66" s="53"/>
      <c r="I66" s="53"/>
      <c r="J66" s="53"/>
    </row>
    <row r="67" spans="1:10" ht="13.5" thickBot="1">
      <c r="A67" s="667"/>
      <c r="B67" s="249"/>
      <c r="C67" s="250" t="str">
        <f>SUBSTITUTE(B67,1,"gratuit")</f>
        <v/>
      </c>
      <c r="D67" s="251"/>
      <c r="E67" s="226"/>
      <c r="F67" s="226"/>
      <c r="G67" s="226"/>
      <c r="H67" s="226"/>
      <c r="I67" s="226"/>
      <c r="J67" s="226"/>
    </row>
    <row r="68" spans="1:10" ht="13.5" thickBot="1">
      <c r="A68" s="666"/>
      <c r="B68" s="666"/>
      <c r="C68" s="666"/>
      <c r="D68" s="666"/>
      <c r="E68" s="666"/>
      <c r="F68" s="666"/>
      <c r="G68" s="666"/>
      <c r="H68" s="666"/>
      <c r="I68" s="666"/>
      <c r="J68" s="666"/>
    </row>
    <row r="69" spans="1:10" ht="13.5" thickBot="1">
      <c r="A69" s="666"/>
      <c r="B69" s="666"/>
      <c r="C69" s="666"/>
      <c r="D69" s="666"/>
      <c r="E69" s="666"/>
      <c r="F69" s="666"/>
      <c r="G69" s="666"/>
      <c r="H69" s="666"/>
      <c r="I69" s="666"/>
      <c r="J69" s="666"/>
    </row>
    <row r="70" spans="1:10" ht="15" customHeight="1" thickBot="1">
      <c r="A70" s="667"/>
      <c r="B70" s="252"/>
      <c r="C70" s="253" t="s">
        <v>1396</v>
      </c>
      <c r="D70" s="248"/>
      <c r="E70" s="53"/>
      <c r="F70" s="53"/>
      <c r="G70" s="53"/>
      <c r="H70" s="53"/>
      <c r="I70" s="53"/>
      <c r="J70" s="53"/>
    </row>
    <row r="71" spans="1:10" ht="15" customHeight="1" thickBot="1">
      <c r="A71" s="667"/>
      <c r="B71" s="249"/>
      <c r="C71" s="254" t="str">
        <f>SUBSTITUTE(B71,1,"gratuit")</f>
        <v/>
      </c>
      <c r="D71" s="251"/>
      <c r="E71" s="226"/>
      <c r="F71" s="226"/>
      <c r="G71" s="226"/>
      <c r="H71" s="226"/>
      <c r="I71" s="226"/>
      <c r="J71" s="226"/>
    </row>
  </sheetData>
  <sheetProtection password="CC38" sheet="1"/>
  <mergeCells count="56">
    <mergeCell ref="B9:F9"/>
    <mergeCell ref="G9:H9"/>
    <mergeCell ref="I9:J9"/>
    <mergeCell ref="G5:H5"/>
    <mergeCell ref="H1:J1"/>
    <mergeCell ref="A2:C2"/>
    <mergeCell ref="D2:E2"/>
    <mergeCell ref="F2:H2"/>
    <mergeCell ref="I2:J2"/>
    <mergeCell ref="B3:D3"/>
    <mergeCell ref="F3:H3"/>
    <mergeCell ref="I3:J3"/>
    <mergeCell ref="B4:E4"/>
    <mergeCell ref="G4:H4"/>
    <mergeCell ref="I4:J4"/>
    <mergeCell ref="I5:J5"/>
    <mergeCell ref="B7:F7"/>
    <mergeCell ref="I7:J7"/>
    <mergeCell ref="B8:F8"/>
    <mergeCell ref="A5:B5"/>
    <mergeCell ref="G6:H6"/>
    <mergeCell ref="I6:J6"/>
    <mergeCell ref="C5:D5"/>
    <mergeCell ref="E5:F5"/>
    <mergeCell ref="A28:J29"/>
    <mergeCell ref="B10:F10"/>
    <mergeCell ref="I10:J10"/>
    <mergeCell ref="B11:F13"/>
    <mergeCell ref="I12:J12"/>
    <mergeCell ref="A14:A15"/>
    <mergeCell ref="A16:A17"/>
    <mergeCell ref="A18:A19"/>
    <mergeCell ref="A20:A21"/>
    <mergeCell ref="A22:A23"/>
    <mergeCell ref="A24:J25"/>
    <mergeCell ref="A26:A27"/>
    <mergeCell ref="A54:A55"/>
    <mergeCell ref="A30:A31"/>
    <mergeCell ref="A32:A33"/>
    <mergeCell ref="A34:A35"/>
    <mergeCell ref="A36:A37"/>
    <mergeCell ref="A38:A39"/>
    <mergeCell ref="A40:A41"/>
    <mergeCell ref="A42:A43"/>
    <mergeCell ref="A44:J45"/>
    <mergeCell ref="A46:A47"/>
    <mergeCell ref="A50:A51"/>
    <mergeCell ref="A52:A53"/>
    <mergeCell ref="A68:J69"/>
    <mergeCell ref="A70:A71"/>
    <mergeCell ref="A56:A57"/>
    <mergeCell ref="A58:A59"/>
    <mergeCell ref="A60:A61"/>
    <mergeCell ref="A62:A63"/>
    <mergeCell ref="A64:A65"/>
    <mergeCell ref="A66:A67"/>
  </mergeCells>
  <conditionalFormatting sqref="I3:J3">
    <cfRule type="cellIs" dxfId="0" priority="1" stopIfTrue="1" operator="lessThan">
      <formula>0</formula>
    </cfRule>
  </conditionalFormatting>
  <dataValidations count="8">
    <dataValidation type="list" showErrorMessage="1" error="servez vous de la liste SVP j'ai pas bosser pour rien , pensez au temp que j'ai passer a tout faire" sqref="B8:F8">
      <formula1>noms</formula1>
      <formula2>0</formula2>
    </dataValidation>
    <dataValidation type="list" showErrorMessage="1" error="servez vous de la liste SVP j'ai pas bosser pour rien . pensez au temp que j'ai passer a tout faire" sqref="B7:F7">
      <formula1>objet</formula1>
      <formula2>0</formula2>
    </dataValidation>
    <dataValidation type="list" allowBlank="1" showErrorMessage="1" sqref="B3">
      <formula1>magasin</formula1>
      <formula2>0</formula2>
    </dataValidation>
    <dataValidation type="whole" errorStyle="warning" allowBlank="1" error="pensez que la confiture pot de 4.5 kg et en precommande  merci de tenir au courant J.Jacques" sqref="B66:B67">
      <formula1>0</formula1>
      <formula2>0</formula2>
    </dataValidation>
    <dataValidation type="whole" errorStyle="warning" allowBlank="1" error="pensez que le vache au allegé et en precommande semaine A pour B merci de tenir au courant J.Jacques" sqref="B47">
      <formula1>0</formula1>
      <formula2>0</formula2>
    </dataValidation>
    <dataValidation type="whole" errorStyle="warning" allowBlank="1" error="pensez que le vache allegé et en precommande semaine A pour B merci de tenir au courant J.Jacques" sqref="B46">
      <formula1>0</formula1>
      <formula2>0</formula2>
    </dataValidation>
    <dataValidation errorStyle="warning" showErrorMessage="1" errorTitle="a remplir" error="merci de remplir la case telephonne  colonne C onglet magasin merci" sqref="F2:H2">
      <formula1>0</formula1>
      <formula2>0</formula2>
    </dataValidation>
    <dataValidation type="whole" errorStyle="warning" allowBlank="1" showErrorMessage="1" error="pensez" sqref="B32">
      <formula1>1</formula1>
      <formula2>5</formula2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0"/>
  <dimension ref="A1:X162"/>
  <sheetViews>
    <sheetView topLeftCell="B45" workbookViewId="0">
      <selection activeCell="F63" sqref="F63:F107"/>
    </sheetView>
  </sheetViews>
  <sheetFormatPr baseColWidth="10" defaultRowHeight="12.75"/>
  <cols>
    <col min="1" max="1" width="23.42578125" style="21" customWidth="1"/>
    <col min="2" max="2" width="28.42578125" style="22" customWidth="1"/>
    <col min="3" max="3" width="9.28515625" style="22" customWidth="1"/>
    <col min="4" max="4" width="10.7109375" style="22" customWidth="1"/>
    <col min="5" max="5" width="9.85546875" style="22" customWidth="1"/>
    <col min="6" max="6" width="7.85546875" style="22" customWidth="1"/>
    <col min="7" max="7" width="44.28515625" style="22" customWidth="1"/>
    <col min="8" max="8" width="9.5703125" style="22" customWidth="1"/>
    <col min="9" max="9" width="9.85546875" style="22" customWidth="1"/>
    <col min="10" max="10" width="9" style="22" customWidth="1"/>
    <col min="11" max="11" width="10.7109375" style="22" customWidth="1"/>
    <col min="12" max="12" width="8.28515625" style="23" customWidth="1"/>
    <col min="13" max="13" width="5.85546875" style="23" customWidth="1"/>
    <col min="14" max="14" width="11.42578125" style="24"/>
    <col min="15" max="15" width="11.42578125" style="25"/>
    <col min="16" max="16" width="6.5703125" style="22" customWidth="1"/>
    <col min="17" max="17" width="8.5703125" style="26" customWidth="1"/>
    <col min="18" max="18" width="8.140625" style="27" customWidth="1"/>
    <col min="19" max="16384" width="11.42578125" style="22"/>
  </cols>
  <sheetData>
    <row r="1" spans="1:24" s="34" customFormat="1" ht="22.5">
      <c r="A1" s="706" t="s">
        <v>67</v>
      </c>
      <c r="B1" s="706"/>
      <c r="C1" s="28"/>
      <c r="D1" s="28"/>
      <c r="E1" s="28"/>
      <c r="F1" s="28"/>
      <c r="G1" s="28"/>
      <c r="H1" s="28"/>
      <c r="I1" s="28"/>
      <c r="J1" s="28"/>
      <c r="K1" s="28"/>
      <c r="L1" s="29"/>
      <c r="M1" s="29"/>
      <c r="N1" s="30"/>
      <c r="O1" s="31"/>
      <c r="P1" s="28"/>
      <c r="Q1" s="32"/>
      <c r="R1" s="33"/>
    </row>
    <row r="2" spans="1:24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7"/>
      <c r="M2" s="37"/>
      <c r="N2" s="38"/>
      <c r="O2" s="39"/>
      <c r="P2" s="36"/>
      <c r="Q2" s="40"/>
      <c r="R2" s="41"/>
    </row>
    <row r="3" spans="1:24" s="50" customFormat="1" ht="29.25" customHeight="1">
      <c r="A3" s="42" t="s">
        <v>68</v>
      </c>
      <c r="B3" s="43">
        <f>O159-B8*C8-B9*C9-R159-B10*C10</f>
        <v>0</v>
      </c>
      <c r="C3" s="707" t="s">
        <v>69</v>
      </c>
      <c r="D3" s="707"/>
      <c r="E3" s="707"/>
      <c r="F3" s="707"/>
      <c r="G3" s="707"/>
      <c r="H3" s="707"/>
      <c r="I3" s="707"/>
      <c r="J3" s="707"/>
      <c r="K3" s="707"/>
      <c r="L3" s="44"/>
      <c r="M3" s="44"/>
      <c r="N3" s="45"/>
      <c r="O3" s="46"/>
      <c r="P3" s="47"/>
      <c r="Q3" s="48"/>
      <c r="R3" s="49"/>
      <c r="T3" s="51"/>
      <c r="U3" s="51"/>
      <c r="W3" s="51"/>
      <c r="X3" s="51"/>
    </row>
    <row r="4" spans="1:24">
      <c r="A4" s="35"/>
      <c r="B4" s="36"/>
      <c r="C4" s="36"/>
      <c r="D4" s="36"/>
      <c r="E4" s="36"/>
      <c r="F4" s="36"/>
      <c r="G4" s="36"/>
      <c r="H4" s="36"/>
      <c r="I4" s="36"/>
      <c r="J4" s="36"/>
      <c r="K4" s="36"/>
      <c r="L4" s="37"/>
      <c r="M4" s="37"/>
      <c r="N4" s="38"/>
      <c r="O4" s="39"/>
      <c r="P4" s="36"/>
      <c r="Q4" s="40"/>
      <c r="R4" s="41"/>
    </row>
    <row r="5" spans="1:24" s="54" customFormat="1" ht="41.25" customHeight="1">
      <c r="A5" s="52" t="s">
        <v>70</v>
      </c>
      <c r="B5" s="708"/>
      <c r="C5" s="708"/>
      <c r="D5" s="708"/>
      <c r="E5" s="708"/>
      <c r="F5" s="708"/>
      <c r="G5" s="708"/>
      <c r="H5" s="708"/>
      <c r="I5" s="708"/>
      <c r="J5" s="708"/>
      <c r="K5" s="708"/>
      <c r="L5" s="708"/>
      <c r="M5" s="708"/>
      <c r="N5" s="708"/>
      <c r="O5" s="708"/>
      <c r="P5" s="53"/>
      <c r="Q5" s="53"/>
      <c r="R5" s="53"/>
      <c r="T5" s="55"/>
      <c r="U5" s="55"/>
      <c r="W5" s="55"/>
      <c r="X5" s="55"/>
    </row>
    <row r="6" spans="1:24" ht="20.25" customHeight="1">
      <c r="A6" s="35"/>
      <c r="B6" s="36"/>
      <c r="C6" s="36"/>
      <c r="D6" s="56"/>
      <c r="E6" s="709"/>
      <c r="F6" s="709"/>
      <c r="G6" s="709"/>
      <c r="H6" s="709"/>
      <c r="I6" s="709"/>
      <c r="J6" s="709"/>
      <c r="K6" s="57" t="s">
        <v>71</v>
      </c>
      <c r="L6" s="37"/>
      <c r="M6" s="37"/>
      <c r="N6" s="38"/>
      <c r="O6" s="39"/>
      <c r="P6" s="36"/>
      <c r="Q6" s="40"/>
      <c r="R6" s="41"/>
    </row>
    <row r="7" spans="1:24">
      <c r="A7" s="58" t="s">
        <v>72</v>
      </c>
      <c r="B7" s="36"/>
      <c r="C7" s="36"/>
      <c r="D7" s="59"/>
      <c r="E7" s="709"/>
      <c r="F7" s="709"/>
      <c r="G7" s="709"/>
      <c r="H7" s="709"/>
      <c r="I7" s="709"/>
      <c r="J7" s="709"/>
      <c r="K7" s="36"/>
      <c r="L7" s="37"/>
      <c r="M7" s="37"/>
      <c r="N7" s="38"/>
      <c r="O7" s="39"/>
      <c r="P7" s="36"/>
      <c r="Q7" s="40"/>
      <c r="R7" s="41"/>
    </row>
    <row r="8" spans="1:24" ht="18" customHeight="1">
      <c r="A8" s="60" t="s">
        <v>73</v>
      </c>
      <c r="B8" s="62">
        <f>charcuterie!D6</f>
        <v>0</v>
      </c>
      <c r="C8" s="62">
        <f>charcuterie!F6</f>
        <v>155</v>
      </c>
      <c r="D8" s="59"/>
      <c r="E8" s="709"/>
      <c r="F8" s="709"/>
      <c r="G8" s="709"/>
      <c r="H8" s="709"/>
      <c r="I8" s="709"/>
      <c r="J8" s="709"/>
      <c r="K8" s="36"/>
      <c r="L8" s="37"/>
      <c r="M8" s="37"/>
      <c r="N8" s="38"/>
      <c r="O8" s="39"/>
      <c r="P8" s="36"/>
      <c r="Q8" s="40"/>
      <c r="R8" s="41"/>
    </row>
    <row r="9" spans="1:24" ht="18" customHeight="1">
      <c r="A9" s="60" t="s">
        <v>74</v>
      </c>
      <c r="B9" s="63">
        <f>charcuterie!H7</f>
        <v>0</v>
      </c>
      <c r="C9" s="63">
        <f>charcuterie!H8</f>
        <v>0</v>
      </c>
      <c r="D9" s="59"/>
      <c r="E9" s="709"/>
      <c r="F9" s="709"/>
      <c r="G9" s="709"/>
      <c r="H9" s="709"/>
      <c r="I9" s="709"/>
      <c r="J9" s="709"/>
      <c r="K9" s="36"/>
      <c r="L9" s="37"/>
      <c r="M9" s="37"/>
      <c r="N9" s="38"/>
      <c r="O9" s="39"/>
      <c r="P9" s="36"/>
      <c r="Q9" s="40"/>
      <c r="R9" s="41"/>
    </row>
    <row r="10" spans="1:24" ht="18" customHeight="1">
      <c r="A10" s="64"/>
      <c r="B10" s="63">
        <f>charcuterie!H10</f>
        <v>0</v>
      </c>
      <c r="C10" s="63">
        <f>charcuterie!H11</f>
        <v>0</v>
      </c>
      <c r="D10" s="36"/>
      <c r="E10" s="65"/>
      <c r="F10" s="36"/>
      <c r="G10" s="66"/>
      <c r="H10" s="67"/>
      <c r="I10" s="36"/>
      <c r="J10" s="68"/>
      <c r="K10" s="36"/>
      <c r="L10" s="37"/>
      <c r="M10" s="37"/>
      <c r="N10" s="38"/>
      <c r="O10" s="39"/>
      <c r="P10" s="36"/>
      <c r="Q10" s="40"/>
      <c r="R10" s="41"/>
    </row>
    <row r="11" spans="1:24">
      <c r="A11" s="35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7"/>
      <c r="M11" s="37"/>
      <c r="N11" s="38"/>
      <c r="O11" s="39"/>
      <c r="P11" s="36"/>
      <c r="Q11" s="40"/>
      <c r="R11" s="41"/>
    </row>
    <row r="12" spans="1:24">
      <c r="A12" s="69" t="s">
        <v>75</v>
      </c>
      <c r="B12" s="70">
        <f>'zyrax charcuterie'!F51+'zyrax charcuterie'!G51</f>
        <v>0</v>
      </c>
      <c r="C12" s="36"/>
      <c r="D12" s="36"/>
      <c r="E12" s="36"/>
      <c r="F12" s="36"/>
      <c r="G12" s="36"/>
      <c r="H12" s="36"/>
      <c r="I12" s="36"/>
      <c r="J12" s="36"/>
      <c r="K12" s="36"/>
      <c r="L12" s="37"/>
      <c r="M12" s="37"/>
      <c r="N12" s="38"/>
      <c r="O12" s="39"/>
      <c r="P12" s="36"/>
      <c r="Q12" s="40"/>
      <c r="R12" s="41"/>
    </row>
    <row r="13" spans="1:24">
      <c r="A13" s="69" t="s">
        <v>76</v>
      </c>
      <c r="B13" s="71">
        <f>+'zyrax charcuterie'!H51+'zyrax charcuterie'!G51</f>
        <v>0</v>
      </c>
      <c r="C13" s="36"/>
      <c r="D13" s="36"/>
      <c r="E13" s="36"/>
      <c r="F13" s="36"/>
      <c r="G13" s="36"/>
      <c r="H13" s="36"/>
      <c r="I13" s="36"/>
      <c r="J13" s="36"/>
      <c r="K13" s="36"/>
      <c r="L13" s="37"/>
      <c r="M13" s="37"/>
      <c r="N13" s="38"/>
      <c r="O13" s="39"/>
      <c r="P13" s="36"/>
      <c r="Q13" s="40"/>
      <c r="R13" s="41"/>
    </row>
    <row r="14" spans="1:24">
      <c r="A14" s="69" t="s">
        <v>77</v>
      </c>
      <c r="B14" s="70">
        <f>+A24+A74+A120+A133+A160</f>
        <v>0</v>
      </c>
      <c r="C14" s="36"/>
      <c r="D14" s="36"/>
      <c r="E14" s="36"/>
      <c r="F14" s="36"/>
      <c r="G14" s="36"/>
      <c r="H14" s="36"/>
      <c r="I14" s="36"/>
      <c r="J14" s="36"/>
      <c r="K14" s="36"/>
      <c r="L14" s="37"/>
      <c r="M14" s="37"/>
      <c r="N14" s="38"/>
      <c r="O14" s="72"/>
      <c r="P14" s="36"/>
      <c r="Q14" s="40"/>
      <c r="R14" s="41"/>
    </row>
    <row r="15" spans="1:24" ht="24.75" customHeight="1">
      <c r="A15" s="35"/>
      <c r="B15" s="36"/>
      <c r="C15" s="36"/>
      <c r="D15" s="710" t="s">
        <v>78</v>
      </c>
      <c r="E15" s="710"/>
      <c r="F15" s="710"/>
      <c r="G15" s="710"/>
      <c r="H15" s="710"/>
      <c r="I15" s="710"/>
      <c r="J15" s="710"/>
      <c r="K15" s="36"/>
      <c r="L15" s="37"/>
      <c r="M15" s="37"/>
      <c r="N15" s="38"/>
      <c r="O15" s="39"/>
      <c r="P15" s="36"/>
      <c r="Q15" s="40"/>
      <c r="R15" s="41"/>
    </row>
    <row r="16" spans="1:24" ht="30" customHeight="1">
      <c r="A16" s="703" t="s">
        <v>79</v>
      </c>
      <c r="B16" s="703"/>
      <c r="C16" s="36"/>
      <c r="D16" s="73"/>
      <c r="E16" s="73" t="s">
        <v>80</v>
      </c>
      <c r="F16" s="202" t="s">
        <v>81</v>
      </c>
      <c r="G16" s="74" t="s">
        <v>82</v>
      </c>
      <c r="H16" s="75" t="s">
        <v>83</v>
      </c>
      <c r="I16" s="76" t="s">
        <v>84</v>
      </c>
      <c r="J16" s="77" t="s">
        <v>85</v>
      </c>
      <c r="K16" s="78" t="e">
        <f>fromage!#REF!</f>
        <v>#REF!</v>
      </c>
      <c r="L16" s="79" t="s">
        <v>86</v>
      </c>
      <c r="M16" s="80" t="s">
        <v>87</v>
      </c>
      <c r="N16" s="81" t="s">
        <v>88</v>
      </c>
      <c r="O16" s="82" t="s">
        <v>89</v>
      </c>
      <c r="P16" s="83"/>
      <c r="Q16" s="75" t="s">
        <v>90</v>
      </c>
      <c r="R16" s="84" t="s">
        <v>91</v>
      </c>
      <c r="S16" s="36"/>
    </row>
    <row r="17" spans="1:19">
      <c r="A17" s="85" t="s">
        <v>92</v>
      </c>
      <c r="B17" s="63"/>
      <c r="C17" s="86"/>
      <c r="D17" s="87">
        <f>charcuterie!B14</f>
        <v>0</v>
      </c>
      <c r="E17" s="88">
        <f>charcuterie!B15</f>
        <v>0</v>
      </c>
      <c r="F17" s="255">
        <v>0.18</v>
      </c>
      <c r="G17" s="256" t="s">
        <v>1372</v>
      </c>
      <c r="H17" s="203">
        <f>'zyrax charcuterie'!J7</f>
        <v>2.27</v>
      </c>
      <c r="I17" s="90">
        <f>'zyrax charcuterie'!K7</f>
        <v>2.27</v>
      </c>
      <c r="J17" s="91" t="e">
        <f t="shared" ref="J17:J60" si="0">+I17*$K$16</f>
        <v>#REF!</v>
      </c>
      <c r="K17" s="92"/>
      <c r="L17" s="93">
        <f t="shared" ref="L17:L60" si="1">+$B$20</f>
        <v>0</v>
      </c>
      <c r="M17" s="267">
        <f>+$B$21</f>
        <v>0</v>
      </c>
      <c r="N17" s="81">
        <f>+'zyrax charcuterie'!Y7</f>
        <v>0</v>
      </c>
      <c r="O17" s="82">
        <f>+'zyrax charcuterie'!Z7</f>
        <v>0</v>
      </c>
      <c r="P17" s="54"/>
      <c r="Q17" s="203">
        <f>+'zyrax charcuterie'!AB7</f>
        <v>0</v>
      </c>
      <c r="R17" s="91">
        <f>+'zyrax charcuterie'!AC7</f>
        <v>0</v>
      </c>
      <c r="S17" s="36"/>
    </row>
    <row r="18" spans="1:19">
      <c r="A18" s="85" t="s">
        <v>94</v>
      </c>
      <c r="B18" s="63"/>
      <c r="C18" s="86"/>
      <c r="D18" s="87">
        <f>charcuterie!B16</f>
        <v>0</v>
      </c>
      <c r="E18" s="88">
        <f>charcuterie!B17</f>
        <v>0</v>
      </c>
      <c r="F18" s="255">
        <v>0.18</v>
      </c>
      <c r="G18" s="257" t="s">
        <v>1373</v>
      </c>
      <c r="H18" s="203">
        <f>'zyrax charcuterie'!J8</f>
        <v>2.27</v>
      </c>
      <c r="I18" s="90">
        <f>'zyrax charcuterie'!K8</f>
        <v>2.27</v>
      </c>
      <c r="J18" s="91" t="e">
        <f t="shared" si="0"/>
        <v>#REF!</v>
      </c>
      <c r="K18" s="92"/>
      <c r="L18" s="93">
        <f t="shared" si="1"/>
        <v>0</v>
      </c>
      <c r="M18" s="93">
        <f t="shared" ref="M18:M60" si="2">+$B$21</f>
        <v>0</v>
      </c>
      <c r="N18" s="81">
        <f>+'zyrax charcuterie'!Y8</f>
        <v>0</v>
      </c>
      <c r="O18" s="82">
        <f>+'zyrax charcuterie'!Z8</f>
        <v>0</v>
      </c>
      <c r="P18" s="54"/>
      <c r="Q18" s="203">
        <f>+'zyrax charcuterie'!AB8</f>
        <v>0</v>
      </c>
      <c r="R18" s="91">
        <f>+'zyrax charcuterie'!AC8</f>
        <v>0</v>
      </c>
      <c r="S18" s="36"/>
    </row>
    <row r="19" spans="1:19">
      <c r="A19" s="85" t="s">
        <v>96</v>
      </c>
      <c r="B19" s="63"/>
      <c r="C19" s="86"/>
      <c r="D19" s="87">
        <f>charcuterie!B18</f>
        <v>0</v>
      </c>
      <c r="E19" s="88">
        <f>charcuterie!B19</f>
        <v>0</v>
      </c>
      <c r="F19" s="255">
        <v>0.18</v>
      </c>
      <c r="G19" s="257" t="s">
        <v>1374</v>
      </c>
      <c r="H19" s="203">
        <f>'zyrax charcuterie'!J9</f>
        <v>2.27</v>
      </c>
      <c r="I19" s="90">
        <f>'zyrax charcuterie'!K9</f>
        <v>2.27</v>
      </c>
      <c r="J19" s="91" t="e">
        <f t="shared" si="0"/>
        <v>#REF!</v>
      </c>
      <c r="K19" s="92"/>
      <c r="L19" s="93">
        <f t="shared" si="1"/>
        <v>0</v>
      </c>
      <c r="M19" s="93">
        <f t="shared" si="2"/>
        <v>0</v>
      </c>
      <c r="N19" s="81">
        <f>+'zyrax charcuterie'!Y9</f>
        <v>0</v>
      </c>
      <c r="O19" s="82">
        <f>+'zyrax charcuterie'!Z9</f>
        <v>0</v>
      </c>
      <c r="P19" s="54"/>
      <c r="Q19" s="203">
        <f>+'zyrax charcuterie'!AB9</f>
        <v>0</v>
      </c>
      <c r="R19" s="91">
        <f>+'zyrax charcuterie'!AC9</f>
        <v>0</v>
      </c>
      <c r="S19" s="36"/>
    </row>
    <row r="20" spans="1:19">
      <c r="A20" s="85" t="s">
        <v>98</v>
      </c>
      <c r="B20" s="63">
        <f>charcuterie!B6</f>
        <v>0</v>
      </c>
      <c r="C20" s="86"/>
      <c r="D20" s="87">
        <f>charcuterie!B20</f>
        <v>0</v>
      </c>
      <c r="E20" s="88">
        <f>charcuterie!B21</f>
        <v>0</v>
      </c>
      <c r="F20" s="255">
        <v>0.18</v>
      </c>
      <c r="G20" s="257" t="s">
        <v>1375</v>
      </c>
      <c r="H20" s="203">
        <f>'zyrax charcuterie'!J10</f>
        <v>2.27</v>
      </c>
      <c r="I20" s="90">
        <f>'zyrax charcuterie'!K10</f>
        <v>2.27</v>
      </c>
      <c r="J20" s="91" t="e">
        <f t="shared" si="0"/>
        <v>#REF!</v>
      </c>
      <c r="K20" s="92"/>
      <c r="L20" s="93">
        <f t="shared" si="1"/>
        <v>0</v>
      </c>
      <c r="M20" s="93">
        <f t="shared" si="2"/>
        <v>0</v>
      </c>
      <c r="N20" s="81">
        <f>+'zyrax charcuterie'!Y10</f>
        <v>0</v>
      </c>
      <c r="O20" s="82">
        <f>+'zyrax charcuterie'!Z10</f>
        <v>0</v>
      </c>
      <c r="P20" s="54"/>
      <c r="Q20" s="203">
        <f>+'zyrax charcuterie'!AB10</f>
        <v>0</v>
      </c>
      <c r="R20" s="91">
        <f>+'zyrax charcuterie'!AC10</f>
        <v>0</v>
      </c>
      <c r="S20" s="36"/>
    </row>
    <row r="21" spans="1:19">
      <c r="A21" s="85" t="s">
        <v>87</v>
      </c>
      <c r="B21" s="94">
        <f>charcuterie!H13</f>
        <v>0</v>
      </c>
      <c r="C21" s="54"/>
      <c r="D21" s="87">
        <f>charcuterie!B22</f>
        <v>0</v>
      </c>
      <c r="E21" s="88">
        <f>charcuterie!B23</f>
        <v>0</v>
      </c>
      <c r="F21" s="255">
        <v>0.18</v>
      </c>
      <c r="G21" s="257" t="s">
        <v>1376</v>
      </c>
      <c r="H21" s="203">
        <f>'zyrax charcuterie'!J11</f>
        <v>2.27</v>
      </c>
      <c r="I21" s="90">
        <f>'zyrax charcuterie'!K11</f>
        <v>2.27</v>
      </c>
      <c r="J21" s="91" t="e">
        <f t="shared" si="0"/>
        <v>#REF!</v>
      </c>
      <c r="K21" s="92"/>
      <c r="L21" s="93">
        <f t="shared" si="1"/>
        <v>0</v>
      </c>
      <c r="M21" s="93">
        <f t="shared" si="2"/>
        <v>0</v>
      </c>
      <c r="N21" s="81">
        <f>+'zyrax charcuterie'!Y11</f>
        <v>0</v>
      </c>
      <c r="O21" s="82">
        <f>+'zyrax charcuterie'!Z11</f>
        <v>0</v>
      </c>
      <c r="P21" s="54"/>
      <c r="Q21" s="203">
        <f>+'zyrax charcuterie'!AB11</f>
        <v>0</v>
      </c>
      <c r="R21" s="91">
        <f>+'zyrax charcuterie'!AC11</f>
        <v>0</v>
      </c>
      <c r="S21" s="36"/>
    </row>
    <row r="22" spans="1:19">
      <c r="A22" s="35"/>
      <c r="B22" s="36"/>
      <c r="C22" s="54"/>
      <c r="D22" s="87">
        <f>charcuterie!B24</f>
        <v>0</v>
      </c>
      <c r="E22" s="88">
        <f>charcuterie!B25</f>
        <v>0</v>
      </c>
      <c r="F22" s="255">
        <v>0.18</v>
      </c>
      <c r="G22" s="74"/>
      <c r="H22" s="203">
        <f>'zyrax charcuterie'!J12</f>
        <v>0</v>
      </c>
      <c r="I22" s="90">
        <f>'zyrax charcuterie'!K12</f>
        <v>0</v>
      </c>
      <c r="J22" s="91" t="e">
        <f t="shared" si="0"/>
        <v>#REF!</v>
      </c>
      <c r="K22" s="92"/>
      <c r="L22" s="93">
        <f t="shared" si="1"/>
        <v>0</v>
      </c>
      <c r="M22" s="93">
        <f t="shared" si="2"/>
        <v>0</v>
      </c>
      <c r="N22" s="81">
        <f>+'zyrax charcuterie'!Y12</f>
        <v>0</v>
      </c>
      <c r="O22" s="82">
        <f>+'zyrax charcuterie'!Z12</f>
        <v>0</v>
      </c>
      <c r="P22" s="54"/>
      <c r="Q22" s="203">
        <f>+'zyrax charcuterie'!AB12</f>
        <v>0</v>
      </c>
      <c r="R22" s="91">
        <f>+'zyrax charcuterie'!AC12</f>
        <v>0</v>
      </c>
      <c r="S22" s="36"/>
    </row>
    <row r="23" spans="1:19">
      <c r="A23" s="704" t="s">
        <v>102</v>
      </c>
      <c r="B23" s="704"/>
      <c r="C23" s="54"/>
      <c r="D23" s="87">
        <f>charcuterie!B20</f>
        <v>0</v>
      </c>
      <c r="E23" s="88">
        <f>charcuterie!B21</f>
        <v>0</v>
      </c>
      <c r="F23" s="255">
        <v>0.18</v>
      </c>
      <c r="G23" s="257" t="s">
        <v>1377</v>
      </c>
      <c r="H23" s="203">
        <f>'zyrax charcuterie'!J13</f>
        <v>2.27</v>
      </c>
      <c r="I23" s="90">
        <f>'zyrax charcuterie'!K13</f>
        <v>2.27</v>
      </c>
      <c r="J23" s="91" t="e">
        <f t="shared" si="0"/>
        <v>#REF!</v>
      </c>
      <c r="K23" s="92"/>
      <c r="L23" s="93">
        <f t="shared" si="1"/>
        <v>0</v>
      </c>
      <c r="M23" s="93">
        <f t="shared" si="2"/>
        <v>0</v>
      </c>
      <c r="N23" s="81">
        <f>+'zyrax charcuterie'!Y13</f>
        <v>0</v>
      </c>
      <c r="O23" s="82">
        <f>+'zyrax charcuterie'!Z13</f>
        <v>0</v>
      </c>
      <c r="P23" s="54"/>
      <c r="Q23" s="203">
        <f>+'zyrax charcuterie'!AB13</f>
        <v>0</v>
      </c>
      <c r="R23" s="91">
        <f>+'zyrax charcuterie'!AC13</f>
        <v>0</v>
      </c>
      <c r="S23" s="36"/>
    </row>
    <row r="24" spans="1:19">
      <c r="A24" s="701">
        <f>+SUM(N17:N60)</f>
        <v>0</v>
      </c>
      <c r="B24" s="701"/>
      <c r="C24" s="54"/>
      <c r="D24" s="87">
        <f>charcuterie!B22</f>
        <v>0</v>
      </c>
      <c r="E24" s="88">
        <f>charcuterie!B23</f>
        <v>0</v>
      </c>
      <c r="F24" s="255"/>
      <c r="G24" s="74"/>
      <c r="H24" s="203">
        <f>'zyrax charcuterie'!J14</f>
        <v>0</v>
      </c>
      <c r="I24" s="90">
        <f>'zyrax charcuterie'!K14</f>
        <v>0</v>
      </c>
      <c r="J24" s="91" t="e">
        <f t="shared" si="0"/>
        <v>#REF!</v>
      </c>
      <c r="K24" s="92"/>
      <c r="L24" s="93">
        <f t="shared" si="1"/>
        <v>0</v>
      </c>
      <c r="M24" s="93">
        <f t="shared" si="2"/>
        <v>0</v>
      </c>
      <c r="N24" s="81">
        <f>+'zyrax charcuterie'!Y14</f>
        <v>0</v>
      </c>
      <c r="O24" s="82">
        <f>+'zyrax charcuterie'!Z14</f>
        <v>0</v>
      </c>
      <c r="P24" s="54"/>
      <c r="Q24" s="203">
        <f>+'zyrax charcuterie'!AB14</f>
        <v>0</v>
      </c>
      <c r="R24" s="91">
        <f>+'zyrax charcuterie'!AC14</f>
        <v>0</v>
      </c>
      <c r="S24" s="36"/>
    </row>
    <row r="25" spans="1:19">
      <c r="A25" s="35"/>
      <c r="B25" s="36"/>
      <c r="C25" s="54"/>
      <c r="D25" s="87">
        <f>charcuterie!B24</f>
        <v>0</v>
      </c>
      <c r="E25" s="88">
        <f>charcuterie!B25</f>
        <v>0</v>
      </c>
      <c r="F25" s="255">
        <v>0.18</v>
      </c>
      <c r="G25" s="257" t="s">
        <v>1378</v>
      </c>
      <c r="H25" s="203">
        <f>'zyrax charcuterie'!J15</f>
        <v>2.6</v>
      </c>
      <c r="I25" s="90">
        <f>'zyrax charcuterie'!K15</f>
        <v>2.6</v>
      </c>
      <c r="J25" s="91" t="e">
        <f t="shared" si="0"/>
        <v>#REF!</v>
      </c>
      <c r="K25" s="92"/>
      <c r="L25" s="93">
        <f t="shared" si="1"/>
        <v>0</v>
      </c>
      <c r="M25" s="93">
        <f t="shared" si="2"/>
        <v>0</v>
      </c>
      <c r="N25" s="81">
        <f>+'zyrax charcuterie'!Y15</f>
        <v>0</v>
      </c>
      <c r="O25" s="82">
        <f>+'zyrax charcuterie'!Z15</f>
        <v>0</v>
      </c>
      <c r="P25" s="54"/>
      <c r="Q25" s="203">
        <f>+'zyrax charcuterie'!AB15</f>
        <v>0</v>
      </c>
      <c r="R25" s="91">
        <f>+'zyrax charcuterie'!AC15</f>
        <v>0</v>
      </c>
      <c r="S25" s="36"/>
    </row>
    <row r="26" spans="1:19">
      <c r="A26" s="35"/>
      <c r="B26" s="36"/>
      <c r="C26" s="54"/>
      <c r="D26" s="87">
        <f>charcuterie!B26</f>
        <v>0</v>
      </c>
      <c r="E26" s="88">
        <f>charcuterie!B27</f>
        <v>0</v>
      </c>
      <c r="F26" s="255">
        <v>0.18</v>
      </c>
      <c r="G26" s="257" t="s">
        <v>1379</v>
      </c>
      <c r="H26" s="203">
        <f>'zyrax charcuterie'!J16</f>
        <v>2.6</v>
      </c>
      <c r="I26" s="90">
        <f>'zyrax charcuterie'!K16</f>
        <v>2.6</v>
      </c>
      <c r="J26" s="91" t="e">
        <f t="shared" si="0"/>
        <v>#REF!</v>
      </c>
      <c r="K26" s="92"/>
      <c r="L26" s="93">
        <f t="shared" si="1"/>
        <v>0</v>
      </c>
      <c r="M26" s="93">
        <f t="shared" si="2"/>
        <v>0</v>
      </c>
      <c r="N26" s="81">
        <f>+'zyrax charcuterie'!Y16</f>
        <v>0</v>
      </c>
      <c r="O26" s="82">
        <f>+'zyrax charcuterie'!Z16</f>
        <v>0</v>
      </c>
      <c r="P26" s="54"/>
      <c r="Q26" s="203">
        <f>+'zyrax charcuterie'!AB16</f>
        <v>0</v>
      </c>
      <c r="R26" s="91">
        <f>+'zyrax charcuterie'!AC16</f>
        <v>0</v>
      </c>
      <c r="S26" s="36"/>
    </row>
    <row r="27" spans="1:19">
      <c r="A27" s="35"/>
      <c r="B27" s="36"/>
      <c r="C27" s="54"/>
      <c r="D27" s="87">
        <f>charcuterie!B28</f>
        <v>0</v>
      </c>
      <c r="E27" s="88">
        <f>charcuterie!B29</f>
        <v>0</v>
      </c>
      <c r="F27" s="255">
        <v>0.18</v>
      </c>
      <c r="G27" s="257" t="s">
        <v>1380</v>
      </c>
      <c r="H27" s="203">
        <f>'zyrax charcuterie'!J17</f>
        <v>2.6</v>
      </c>
      <c r="I27" s="90">
        <f>'zyrax charcuterie'!K17</f>
        <v>2.6</v>
      </c>
      <c r="J27" s="91" t="e">
        <f t="shared" si="0"/>
        <v>#REF!</v>
      </c>
      <c r="K27" s="92"/>
      <c r="L27" s="93">
        <f t="shared" si="1"/>
        <v>0</v>
      </c>
      <c r="M27" s="93">
        <f t="shared" si="2"/>
        <v>0</v>
      </c>
      <c r="N27" s="81">
        <f>+'zyrax charcuterie'!Y17</f>
        <v>0</v>
      </c>
      <c r="O27" s="82">
        <f>+'zyrax charcuterie'!Z17</f>
        <v>0</v>
      </c>
      <c r="P27" s="54"/>
      <c r="Q27" s="203">
        <f>+'zyrax charcuterie'!AB17</f>
        <v>0</v>
      </c>
      <c r="R27" s="91">
        <f>+'zyrax charcuterie'!AC17</f>
        <v>0</v>
      </c>
      <c r="S27" s="36"/>
    </row>
    <row r="28" spans="1:19">
      <c r="A28" s="35"/>
      <c r="B28" s="36"/>
      <c r="C28" s="54"/>
      <c r="D28" s="87">
        <f>charcuterie!B30</f>
        <v>0</v>
      </c>
      <c r="E28" s="88">
        <f>charcuterie!B31</f>
        <v>0</v>
      </c>
      <c r="F28" s="255">
        <v>0.18</v>
      </c>
      <c r="G28" s="257" t="s">
        <v>1381</v>
      </c>
      <c r="H28" s="203">
        <f>'zyrax charcuterie'!J18</f>
        <v>2.6</v>
      </c>
      <c r="I28" s="90">
        <f>'zyrax charcuterie'!K18</f>
        <v>2.6</v>
      </c>
      <c r="J28" s="91" t="e">
        <f t="shared" si="0"/>
        <v>#REF!</v>
      </c>
      <c r="K28" s="92"/>
      <c r="L28" s="93">
        <f t="shared" si="1"/>
        <v>0</v>
      </c>
      <c r="M28" s="93">
        <f t="shared" si="2"/>
        <v>0</v>
      </c>
      <c r="N28" s="81">
        <f>+'zyrax charcuterie'!Y18</f>
        <v>0</v>
      </c>
      <c r="O28" s="82">
        <f>+'zyrax charcuterie'!Z18</f>
        <v>0</v>
      </c>
      <c r="P28" s="54"/>
      <c r="Q28" s="203">
        <f>+'zyrax charcuterie'!AB18</f>
        <v>0</v>
      </c>
      <c r="R28" s="91">
        <f>+'zyrax charcuterie'!AC18</f>
        <v>0</v>
      </c>
      <c r="S28" s="36"/>
    </row>
    <row r="29" spans="1:19">
      <c r="A29" s="95"/>
      <c r="B29" s="54"/>
      <c r="C29" s="54"/>
      <c r="D29" s="87">
        <f>charcuterie!B26</f>
        <v>0</v>
      </c>
      <c r="E29" s="88">
        <f>charcuterie!B27</f>
        <v>0</v>
      </c>
      <c r="F29" s="255">
        <v>0.18</v>
      </c>
      <c r="G29" s="257" t="s">
        <v>1382</v>
      </c>
      <c r="H29" s="203">
        <f>'zyrax charcuterie'!J19</f>
        <v>2.6</v>
      </c>
      <c r="I29" s="90">
        <f>'zyrax charcuterie'!K19</f>
        <v>2.6</v>
      </c>
      <c r="J29" s="91" t="e">
        <f t="shared" si="0"/>
        <v>#REF!</v>
      </c>
      <c r="K29" s="92"/>
      <c r="L29" s="93">
        <f t="shared" si="1"/>
        <v>0</v>
      </c>
      <c r="M29" s="93">
        <f t="shared" si="2"/>
        <v>0</v>
      </c>
      <c r="N29" s="81">
        <f>+'zyrax charcuterie'!Y19</f>
        <v>0</v>
      </c>
      <c r="O29" s="82">
        <f>+'zyrax charcuterie'!Z19</f>
        <v>0</v>
      </c>
      <c r="P29" s="54"/>
      <c r="Q29" s="203">
        <f>+'zyrax charcuterie'!AB19</f>
        <v>0</v>
      </c>
      <c r="R29" s="91">
        <f>+'zyrax charcuterie'!AC19</f>
        <v>0</v>
      </c>
      <c r="S29" s="36"/>
    </row>
    <row r="30" spans="1:19">
      <c r="A30" s="95"/>
      <c r="B30" s="54"/>
      <c r="C30" s="54"/>
      <c r="D30" s="87">
        <f>charcuterie!B28</f>
        <v>0</v>
      </c>
      <c r="E30" s="88">
        <f>charcuterie!B29</f>
        <v>0</v>
      </c>
      <c r="F30" s="255">
        <v>0.18</v>
      </c>
      <c r="G30" s="257" t="s">
        <v>1383</v>
      </c>
      <c r="H30" s="203">
        <f>'zyrax charcuterie'!J20</f>
        <v>2.6</v>
      </c>
      <c r="I30" s="90">
        <f>'zyrax charcuterie'!K20</f>
        <v>2.6</v>
      </c>
      <c r="J30" s="91" t="e">
        <f t="shared" si="0"/>
        <v>#REF!</v>
      </c>
      <c r="K30" s="92"/>
      <c r="L30" s="93">
        <f t="shared" si="1"/>
        <v>0</v>
      </c>
      <c r="M30" s="93">
        <f t="shared" si="2"/>
        <v>0</v>
      </c>
      <c r="N30" s="81">
        <f>+'zyrax charcuterie'!Y20</f>
        <v>0</v>
      </c>
      <c r="O30" s="82">
        <f>+'zyrax charcuterie'!Z20</f>
        <v>0</v>
      </c>
      <c r="P30" s="54"/>
      <c r="Q30" s="203">
        <f>+'zyrax charcuterie'!AB20</f>
        <v>0</v>
      </c>
      <c r="R30" s="91">
        <f>+'zyrax charcuterie'!AC20</f>
        <v>0</v>
      </c>
      <c r="S30" s="36"/>
    </row>
    <row r="31" spans="1:19">
      <c r="A31" s="95"/>
      <c r="B31" s="54"/>
      <c r="C31" s="54"/>
      <c r="D31" s="87">
        <f>charcuterie!B30</f>
        <v>0</v>
      </c>
      <c r="E31" s="88">
        <f>charcuterie!B31</f>
        <v>0</v>
      </c>
      <c r="F31" s="255">
        <v>0.18</v>
      </c>
      <c r="G31" s="257" t="s">
        <v>1384</v>
      </c>
      <c r="H31" s="203">
        <f>'zyrax charcuterie'!J21</f>
        <v>2.6</v>
      </c>
      <c r="I31" s="90">
        <f>'zyrax charcuterie'!K21</f>
        <v>2.6</v>
      </c>
      <c r="J31" s="91" t="e">
        <f t="shared" si="0"/>
        <v>#REF!</v>
      </c>
      <c r="K31" s="92"/>
      <c r="L31" s="93">
        <f t="shared" si="1"/>
        <v>0</v>
      </c>
      <c r="M31" s="93">
        <f t="shared" si="2"/>
        <v>0</v>
      </c>
      <c r="N31" s="81">
        <f>+'zyrax charcuterie'!Y21</f>
        <v>0</v>
      </c>
      <c r="O31" s="82">
        <f>+'zyrax charcuterie'!Z21</f>
        <v>0</v>
      </c>
      <c r="P31" s="54"/>
      <c r="Q31" s="203">
        <f>+'zyrax charcuterie'!AB21</f>
        <v>0</v>
      </c>
      <c r="R31" s="91">
        <f>+'zyrax charcuterie'!AC21</f>
        <v>0</v>
      </c>
      <c r="S31" s="36"/>
    </row>
    <row r="32" spans="1:19">
      <c r="A32" s="96"/>
      <c r="B32" s="83"/>
      <c r="C32" s="54"/>
      <c r="D32" s="87">
        <f>charcuterie!B32</f>
        <v>0</v>
      </c>
      <c r="E32" s="88">
        <f>charcuterie!B33</f>
        <v>0</v>
      </c>
      <c r="F32" s="255"/>
      <c r="G32" s="74"/>
      <c r="H32" s="203">
        <f>'zyrax charcuterie'!J22</f>
        <v>0</v>
      </c>
      <c r="I32" s="90">
        <f>'zyrax charcuterie'!K22</f>
        <v>0</v>
      </c>
      <c r="J32" s="91" t="e">
        <f t="shared" si="0"/>
        <v>#REF!</v>
      </c>
      <c r="K32" s="92"/>
      <c r="L32" s="93">
        <f t="shared" si="1"/>
        <v>0</v>
      </c>
      <c r="M32" s="93">
        <f t="shared" si="2"/>
        <v>0</v>
      </c>
      <c r="N32" s="81">
        <f>+'zyrax charcuterie'!Y22</f>
        <v>0</v>
      </c>
      <c r="O32" s="82">
        <f>+'zyrax charcuterie'!Z22</f>
        <v>0</v>
      </c>
      <c r="P32" s="54"/>
      <c r="Q32" s="203">
        <f>+'zyrax charcuterie'!AB22</f>
        <v>0</v>
      </c>
      <c r="R32" s="91">
        <f>+'zyrax charcuterie'!AC22</f>
        <v>0</v>
      </c>
      <c r="S32" s="36"/>
    </row>
    <row r="33" spans="1:19">
      <c r="A33" s="96"/>
      <c r="B33" s="83"/>
      <c r="C33" s="54"/>
      <c r="D33" s="87">
        <f>charcuterie!B34</f>
        <v>0</v>
      </c>
      <c r="E33" s="88">
        <f>charcuterie!B35</f>
        <v>0</v>
      </c>
      <c r="F33" s="255">
        <v>0.18</v>
      </c>
      <c r="G33" s="256" t="s">
        <v>1385</v>
      </c>
      <c r="H33" s="203">
        <f>'zyrax charcuterie'!J23</f>
        <v>2.6</v>
      </c>
      <c r="I33" s="90">
        <f>'zyrax charcuterie'!K23</f>
        <v>2.6</v>
      </c>
      <c r="J33" s="91" t="e">
        <f t="shared" si="0"/>
        <v>#REF!</v>
      </c>
      <c r="K33" s="92"/>
      <c r="L33" s="93">
        <f t="shared" si="1"/>
        <v>0</v>
      </c>
      <c r="M33" s="93">
        <f t="shared" si="2"/>
        <v>0</v>
      </c>
      <c r="N33" s="81">
        <f>+'zyrax charcuterie'!Y23</f>
        <v>0</v>
      </c>
      <c r="O33" s="82">
        <f>+'zyrax charcuterie'!Z23</f>
        <v>0</v>
      </c>
      <c r="P33" s="54"/>
      <c r="Q33" s="203">
        <f>+'zyrax charcuterie'!AB23</f>
        <v>0</v>
      </c>
      <c r="R33" s="91">
        <f>+'zyrax charcuterie'!AC23</f>
        <v>0</v>
      </c>
      <c r="S33" s="36"/>
    </row>
    <row r="34" spans="1:19">
      <c r="A34" s="204"/>
      <c r="B34" s="83"/>
      <c r="C34" s="54"/>
      <c r="D34" s="87">
        <f>charcuterie!B36</f>
        <v>0</v>
      </c>
      <c r="E34" s="88">
        <f>charcuterie!B37</f>
        <v>0</v>
      </c>
      <c r="F34" s="255">
        <v>0.18</v>
      </c>
      <c r="G34" s="257" t="s">
        <v>1386</v>
      </c>
      <c r="H34" s="203">
        <f>'zyrax charcuterie'!J24</f>
        <v>2.6</v>
      </c>
      <c r="I34" s="90">
        <f>'zyrax charcuterie'!K24</f>
        <v>2.6</v>
      </c>
      <c r="J34" s="91" t="e">
        <f t="shared" si="0"/>
        <v>#REF!</v>
      </c>
      <c r="K34" s="92"/>
      <c r="L34" s="93">
        <f t="shared" si="1"/>
        <v>0</v>
      </c>
      <c r="M34" s="93">
        <f t="shared" si="2"/>
        <v>0</v>
      </c>
      <c r="N34" s="81">
        <f>+'zyrax charcuterie'!Y24</f>
        <v>0</v>
      </c>
      <c r="O34" s="82">
        <f>+'zyrax charcuterie'!Z24</f>
        <v>0</v>
      </c>
      <c r="P34" s="54"/>
      <c r="Q34" s="203">
        <f>+'zyrax charcuterie'!AB24</f>
        <v>0</v>
      </c>
      <c r="R34" s="91">
        <f>+'zyrax charcuterie'!AC24</f>
        <v>0</v>
      </c>
      <c r="S34" s="36"/>
    </row>
    <row r="35" spans="1:19">
      <c r="A35" s="35"/>
      <c r="B35" s="36"/>
      <c r="C35" s="36"/>
      <c r="D35" s="87">
        <f>charcuterie!B32</f>
        <v>0</v>
      </c>
      <c r="E35" s="88">
        <f>charcuterie!B33</f>
        <v>0</v>
      </c>
      <c r="F35" s="255">
        <v>0.18</v>
      </c>
      <c r="G35" s="257" t="s">
        <v>1387</v>
      </c>
      <c r="H35" s="203">
        <f>'zyrax charcuterie'!J25</f>
        <v>2.6</v>
      </c>
      <c r="I35" s="90">
        <f>'zyrax charcuterie'!K25</f>
        <v>2.6</v>
      </c>
      <c r="J35" s="91" t="e">
        <f t="shared" si="0"/>
        <v>#REF!</v>
      </c>
      <c r="K35" s="92"/>
      <c r="L35" s="93">
        <f t="shared" si="1"/>
        <v>0</v>
      </c>
      <c r="M35" s="93">
        <f t="shared" si="2"/>
        <v>0</v>
      </c>
      <c r="N35" s="81">
        <f>+'zyrax charcuterie'!Y25</f>
        <v>0</v>
      </c>
      <c r="O35" s="82">
        <f>+'zyrax charcuterie'!Z25</f>
        <v>0</v>
      </c>
      <c r="P35" s="54"/>
      <c r="Q35" s="203">
        <f>+'zyrax charcuterie'!AB25</f>
        <v>0</v>
      </c>
      <c r="R35" s="91">
        <f>+'zyrax charcuterie'!AC25</f>
        <v>0</v>
      </c>
      <c r="S35" s="36"/>
    </row>
    <row r="36" spans="1:19">
      <c r="A36" s="35"/>
      <c r="B36" s="36"/>
      <c r="C36" s="36"/>
      <c r="D36" s="87">
        <f>charcuterie!B34</f>
        <v>0</v>
      </c>
      <c r="E36" s="88">
        <f>charcuterie!B35</f>
        <v>0</v>
      </c>
      <c r="F36" s="255">
        <v>0.18</v>
      </c>
      <c r="G36" s="257" t="s">
        <v>1388</v>
      </c>
      <c r="H36" s="203">
        <f>'zyrax charcuterie'!J26</f>
        <v>2.6</v>
      </c>
      <c r="I36" s="90">
        <f>'zyrax charcuterie'!K26</f>
        <v>2.6</v>
      </c>
      <c r="J36" s="91" t="e">
        <f t="shared" si="0"/>
        <v>#REF!</v>
      </c>
      <c r="K36" s="92"/>
      <c r="L36" s="93">
        <f t="shared" si="1"/>
        <v>0</v>
      </c>
      <c r="M36" s="93">
        <f t="shared" si="2"/>
        <v>0</v>
      </c>
      <c r="N36" s="81">
        <f>+'zyrax charcuterie'!Y26</f>
        <v>0</v>
      </c>
      <c r="O36" s="82">
        <f>+'zyrax charcuterie'!Z26</f>
        <v>0</v>
      </c>
      <c r="P36" s="54"/>
      <c r="Q36" s="203">
        <f>+'zyrax charcuterie'!AB26</f>
        <v>0</v>
      </c>
      <c r="R36" s="91">
        <f>+'zyrax charcuterie'!AC26</f>
        <v>0</v>
      </c>
      <c r="S36" s="36"/>
    </row>
    <row r="37" spans="1:19">
      <c r="A37" s="35"/>
      <c r="B37" s="36"/>
      <c r="C37" s="36"/>
      <c r="D37" s="87">
        <f>charcuterie!B36</f>
        <v>0</v>
      </c>
      <c r="E37" s="88">
        <f>charcuterie!B37</f>
        <v>0</v>
      </c>
      <c r="F37" s="255">
        <v>0.18</v>
      </c>
      <c r="G37" s="257" t="s">
        <v>1389</v>
      </c>
      <c r="H37" s="203">
        <f>'zyrax charcuterie'!J27</f>
        <v>2.6</v>
      </c>
      <c r="I37" s="90">
        <f>'zyrax charcuterie'!K27</f>
        <v>2.6</v>
      </c>
      <c r="J37" s="91" t="e">
        <f t="shared" si="0"/>
        <v>#REF!</v>
      </c>
      <c r="K37" s="92"/>
      <c r="L37" s="93">
        <f t="shared" si="1"/>
        <v>0</v>
      </c>
      <c r="M37" s="93">
        <f t="shared" si="2"/>
        <v>0</v>
      </c>
      <c r="N37" s="81">
        <f>+'zyrax charcuterie'!Y27</f>
        <v>0</v>
      </c>
      <c r="O37" s="82">
        <f>+'zyrax charcuterie'!Z27</f>
        <v>0</v>
      </c>
      <c r="P37" s="54"/>
      <c r="Q37" s="203">
        <f>+'zyrax charcuterie'!AB27</f>
        <v>0</v>
      </c>
      <c r="R37" s="91">
        <f>+'zyrax charcuterie'!AC27</f>
        <v>0</v>
      </c>
      <c r="S37" s="36"/>
    </row>
    <row r="38" spans="1:19">
      <c r="A38" s="35"/>
      <c r="B38" s="36"/>
      <c r="C38" s="36"/>
      <c r="D38" s="87">
        <f>charcuterie!B38</f>
        <v>0</v>
      </c>
      <c r="E38" s="88">
        <f>charcuterie!B39</f>
        <v>0</v>
      </c>
      <c r="F38" s="255">
        <v>0.18</v>
      </c>
      <c r="G38" s="257" t="s">
        <v>1390</v>
      </c>
      <c r="H38" s="203">
        <f>'zyrax charcuterie'!J28</f>
        <v>2.6</v>
      </c>
      <c r="I38" s="90">
        <f>'zyrax charcuterie'!K28</f>
        <v>2.6</v>
      </c>
      <c r="J38" s="91" t="e">
        <f t="shared" si="0"/>
        <v>#REF!</v>
      </c>
      <c r="K38" s="92"/>
      <c r="L38" s="93">
        <f t="shared" si="1"/>
        <v>0</v>
      </c>
      <c r="M38" s="93">
        <f t="shared" si="2"/>
        <v>0</v>
      </c>
      <c r="N38" s="81">
        <f>+'zyrax charcuterie'!Y28</f>
        <v>0</v>
      </c>
      <c r="O38" s="82">
        <f>+'zyrax charcuterie'!Z28</f>
        <v>0</v>
      </c>
      <c r="P38" s="54"/>
      <c r="Q38" s="203">
        <f>+'zyrax charcuterie'!AB28</f>
        <v>0</v>
      </c>
      <c r="R38" s="91">
        <f>+'zyrax charcuterie'!AC28</f>
        <v>0</v>
      </c>
      <c r="S38" s="36"/>
    </row>
    <row r="39" spans="1:19">
      <c r="A39" s="35"/>
      <c r="B39" s="36"/>
      <c r="C39" s="36"/>
      <c r="D39" s="87">
        <f>charcuterie!B40</f>
        <v>0</v>
      </c>
      <c r="E39" s="88">
        <f>charcuterie!B41</f>
        <v>0</v>
      </c>
      <c r="F39" s="255">
        <v>0.18</v>
      </c>
      <c r="G39" s="257" t="s">
        <v>1391</v>
      </c>
      <c r="H39" s="203">
        <f>'zyrax charcuterie'!J29</f>
        <v>2.6</v>
      </c>
      <c r="I39" s="90">
        <f>'zyrax charcuterie'!K29</f>
        <v>2.6</v>
      </c>
      <c r="J39" s="91" t="e">
        <f t="shared" si="0"/>
        <v>#REF!</v>
      </c>
      <c r="K39" s="92"/>
      <c r="L39" s="93">
        <f t="shared" si="1"/>
        <v>0</v>
      </c>
      <c r="M39" s="93">
        <f t="shared" si="2"/>
        <v>0</v>
      </c>
      <c r="N39" s="81">
        <f>+'zyrax charcuterie'!Y29</f>
        <v>0</v>
      </c>
      <c r="O39" s="82">
        <f>+'zyrax charcuterie'!Z29</f>
        <v>0</v>
      </c>
      <c r="P39" s="54"/>
      <c r="Q39" s="203">
        <f>+'zyrax charcuterie'!AB29</f>
        <v>0</v>
      </c>
      <c r="R39" s="91">
        <f>+'zyrax charcuterie'!AC29</f>
        <v>0</v>
      </c>
      <c r="S39" s="36"/>
    </row>
    <row r="40" spans="1:19">
      <c r="A40" s="35"/>
      <c r="B40" s="36"/>
      <c r="C40" s="36"/>
      <c r="D40" s="87">
        <f>charcuterie!B42</f>
        <v>0</v>
      </c>
      <c r="E40" s="88">
        <f>charcuterie!B43</f>
        <v>0</v>
      </c>
      <c r="F40" s="255">
        <v>0.18</v>
      </c>
      <c r="G40" s="257" t="s">
        <v>1392</v>
      </c>
      <c r="H40" s="203">
        <f>'zyrax charcuterie'!J30</f>
        <v>2.6</v>
      </c>
      <c r="I40" s="90">
        <f>'zyrax charcuterie'!K30</f>
        <v>2.6</v>
      </c>
      <c r="J40" s="91" t="e">
        <f t="shared" si="0"/>
        <v>#REF!</v>
      </c>
      <c r="K40" s="92"/>
      <c r="L40" s="93">
        <f t="shared" si="1"/>
        <v>0</v>
      </c>
      <c r="M40" s="93">
        <f t="shared" si="2"/>
        <v>0</v>
      </c>
      <c r="N40" s="81">
        <f>+'zyrax charcuterie'!Y30</f>
        <v>0</v>
      </c>
      <c r="O40" s="82">
        <f>+'zyrax charcuterie'!Z30</f>
        <v>0</v>
      </c>
      <c r="P40" s="54"/>
      <c r="Q40" s="203">
        <f>+'zyrax charcuterie'!AB30</f>
        <v>0</v>
      </c>
      <c r="R40" s="91">
        <f>+'zyrax charcuterie'!AC30</f>
        <v>0</v>
      </c>
      <c r="S40" s="36"/>
    </row>
    <row r="41" spans="1:19">
      <c r="A41" s="35"/>
      <c r="B41" s="36"/>
      <c r="C41" s="36"/>
      <c r="D41" s="87">
        <f>charcuterie!B38</f>
        <v>0</v>
      </c>
      <c r="E41" s="88">
        <f>charcuterie!B39</f>
        <v>0</v>
      </c>
      <c r="F41" s="255">
        <v>0.18</v>
      </c>
      <c r="G41" s="257" t="s">
        <v>1393</v>
      </c>
      <c r="H41" s="203">
        <f>'zyrax charcuterie'!J31</f>
        <v>2.6</v>
      </c>
      <c r="I41" s="90">
        <f>'zyrax charcuterie'!K31</f>
        <v>2.6</v>
      </c>
      <c r="J41" s="91" t="e">
        <f t="shared" si="0"/>
        <v>#REF!</v>
      </c>
      <c r="K41" s="92"/>
      <c r="L41" s="93">
        <f t="shared" si="1"/>
        <v>0</v>
      </c>
      <c r="M41" s="93">
        <f t="shared" si="2"/>
        <v>0</v>
      </c>
      <c r="N41" s="81">
        <f>+'zyrax charcuterie'!Y31</f>
        <v>0</v>
      </c>
      <c r="O41" s="82">
        <f>+'zyrax charcuterie'!Z31</f>
        <v>0</v>
      </c>
      <c r="P41" s="54"/>
      <c r="Q41" s="203">
        <f>+'zyrax charcuterie'!AB31</f>
        <v>0</v>
      </c>
      <c r="R41" s="91">
        <f>+'zyrax charcuterie'!AC31</f>
        <v>0</v>
      </c>
      <c r="S41" s="36"/>
    </row>
    <row r="42" spans="1:19">
      <c r="A42" s="35"/>
      <c r="B42" s="36"/>
      <c r="C42" s="36"/>
      <c r="D42" s="87">
        <f>charcuterie!B40</f>
        <v>0</v>
      </c>
      <c r="E42" s="88">
        <f>charcuterie!B41</f>
        <v>0</v>
      </c>
      <c r="F42" s="255">
        <v>0.18</v>
      </c>
      <c r="G42" s="257" t="s">
        <v>1394</v>
      </c>
      <c r="H42" s="203">
        <f>'zyrax charcuterie'!J32</f>
        <v>2.6</v>
      </c>
      <c r="I42" s="90">
        <f>'zyrax charcuterie'!K32</f>
        <v>2.6</v>
      </c>
      <c r="J42" s="91" t="e">
        <f t="shared" si="0"/>
        <v>#REF!</v>
      </c>
      <c r="K42" s="92"/>
      <c r="L42" s="93">
        <f t="shared" si="1"/>
        <v>0</v>
      </c>
      <c r="M42" s="93">
        <f t="shared" si="2"/>
        <v>0</v>
      </c>
      <c r="N42" s="81">
        <f>+'zyrax charcuterie'!Y32</f>
        <v>0</v>
      </c>
      <c r="O42" s="82">
        <f>+'zyrax charcuterie'!Z32</f>
        <v>0</v>
      </c>
      <c r="P42" s="54"/>
      <c r="Q42" s="203">
        <f>+'zyrax charcuterie'!AB32</f>
        <v>0</v>
      </c>
      <c r="R42" s="91">
        <f>+'zyrax charcuterie'!AC32</f>
        <v>0</v>
      </c>
      <c r="S42" s="36"/>
    </row>
    <row r="43" spans="1:19">
      <c r="A43" s="35"/>
      <c r="B43" s="36"/>
      <c r="C43" s="36"/>
      <c r="D43" s="87">
        <f>charcuterie!B42</f>
        <v>0</v>
      </c>
      <c r="E43" s="88">
        <f>charcuterie!B43</f>
        <v>0</v>
      </c>
      <c r="F43" s="255">
        <v>0.18</v>
      </c>
      <c r="G43" s="257" t="s">
        <v>1395</v>
      </c>
      <c r="H43" s="203">
        <f>'zyrax charcuterie'!J33</f>
        <v>2.6</v>
      </c>
      <c r="I43" s="90">
        <f>'zyrax charcuterie'!K33</f>
        <v>2.6</v>
      </c>
      <c r="J43" s="91" t="e">
        <f t="shared" si="0"/>
        <v>#REF!</v>
      </c>
      <c r="K43" s="92"/>
      <c r="L43" s="93">
        <f t="shared" si="1"/>
        <v>0</v>
      </c>
      <c r="M43" s="93">
        <f t="shared" si="2"/>
        <v>0</v>
      </c>
      <c r="N43" s="81">
        <f>+'zyrax charcuterie'!Y33</f>
        <v>0</v>
      </c>
      <c r="O43" s="82">
        <f>+'zyrax charcuterie'!Z33</f>
        <v>0</v>
      </c>
      <c r="P43" s="54"/>
      <c r="Q43" s="203">
        <f>+'zyrax charcuterie'!AB33</f>
        <v>0</v>
      </c>
      <c r="R43" s="91">
        <f>+'zyrax charcuterie'!AC33</f>
        <v>0</v>
      </c>
      <c r="S43" s="36"/>
    </row>
    <row r="44" spans="1:19">
      <c r="A44" s="35"/>
      <c r="B44" s="36"/>
      <c r="C44" s="36"/>
      <c r="D44" s="87">
        <f>charcuterie!B44</f>
        <v>0</v>
      </c>
      <c r="E44" s="88">
        <f>charcuterie!B45</f>
        <v>0</v>
      </c>
      <c r="F44" s="255"/>
      <c r="G44" s="74"/>
      <c r="H44" s="203">
        <f>'zyrax charcuterie'!J34</f>
        <v>0</v>
      </c>
      <c r="I44" s="90">
        <f>'zyrax charcuterie'!K34</f>
        <v>0</v>
      </c>
      <c r="J44" s="91" t="e">
        <f t="shared" si="0"/>
        <v>#REF!</v>
      </c>
      <c r="K44" s="92"/>
      <c r="L44" s="93">
        <f t="shared" si="1"/>
        <v>0</v>
      </c>
      <c r="M44" s="93">
        <f t="shared" si="2"/>
        <v>0</v>
      </c>
      <c r="N44" s="81">
        <f>+'zyrax charcuterie'!Y34</f>
        <v>0</v>
      </c>
      <c r="O44" s="82">
        <f>+'zyrax charcuterie'!Z34</f>
        <v>0</v>
      </c>
      <c r="P44" s="54"/>
      <c r="Q44" s="203">
        <f>+'zyrax charcuterie'!AB34</f>
        <v>0</v>
      </c>
      <c r="R44" s="91">
        <f>+'zyrax charcuterie'!AC34</f>
        <v>0</v>
      </c>
      <c r="S44" s="36"/>
    </row>
    <row r="45" spans="1:19">
      <c r="A45" s="35"/>
      <c r="B45" s="36"/>
      <c r="C45" s="36"/>
      <c r="D45" s="87">
        <f>charcuterie!B46</f>
        <v>0</v>
      </c>
      <c r="E45" s="88">
        <f>charcuterie!B47</f>
        <v>0</v>
      </c>
      <c r="F45" s="255">
        <v>4</v>
      </c>
      <c r="G45" s="257" t="s">
        <v>1396</v>
      </c>
      <c r="H45" s="203">
        <f>'zyrax charcuterie'!J35</f>
        <v>15.45</v>
      </c>
      <c r="I45" s="90">
        <f>'zyrax charcuterie'!K35</f>
        <v>15.45</v>
      </c>
      <c r="J45" s="91" t="e">
        <f t="shared" si="0"/>
        <v>#REF!</v>
      </c>
      <c r="K45" s="92"/>
      <c r="L45" s="93">
        <f t="shared" si="1"/>
        <v>0</v>
      </c>
      <c r="M45" s="93">
        <f t="shared" si="2"/>
        <v>0</v>
      </c>
      <c r="N45" s="81">
        <f>+'zyrax charcuterie'!Y35</f>
        <v>0</v>
      </c>
      <c r="O45" s="82">
        <f>+'zyrax charcuterie'!Z35</f>
        <v>0</v>
      </c>
      <c r="P45" s="54"/>
      <c r="Q45" s="203">
        <f>+'zyrax charcuterie'!AB35</f>
        <v>0</v>
      </c>
      <c r="R45" s="91">
        <f>+'zyrax charcuterie'!AC35</f>
        <v>0</v>
      </c>
      <c r="S45" s="36"/>
    </row>
    <row r="46" spans="1:19">
      <c r="A46" s="35"/>
      <c r="B46" s="36"/>
      <c r="C46" s="36"/>
      <c r="D46" s="87"/>
      <c r="E46" s="88"/>
      <c r="F46" s="255"/>
      <c r="G46" s="74"/>
      <c r="H46" s="203"/>
      <c r="I46" s="90"/>
      <c r="J46" s="91" t="e">
        <f t="shared" si="0"/>
        <v>#REF!</v>
      </c>
      <c r="K46" s="92"/>
      <c r="L46" s="93">
        <f t="shared" si="1"/>
        <v>0</v>
      </c>
      <c r="M46" s="93">
        <f t="shared" si="2"/>
        <v>0</v>
      </c>
      <c r="N46" s="81"/>
      <c r="O46" s="82"/>
      <c r="P46" s="54"/>
      <c r="Q46" s="203"/>
      <c r="R46" s="91"/>
      <c r="S46" s="36"/>
    </row>
    <row r="47" spans="1:19">
      <c r="A47" s="35"/>
      <c r="B47" s="36"/>
      <c r="C47" s="36"/>
      <c r="D47" s="87"/>
      <c r="E47" s="88"/>
      <c r="F47" s="255"/>
      <c r="G47" s="74"/>
      <c r="H47" s="203"/>
      <c r="I47" s="90"/>
      <c r="J47" s="91" t="e">
        <f t="shared" si="0"/>
        <v>#REF!</v>
      </c>
      <c r="K47" s="92"/>
      <c r="L47" s="93">
        <f t="shared" si="1"/>
        <v>0</v>
      </c>
      <c r="M47" s="93">
        <f t="shared" si="2"/>
        <v>0</v>
      </c>
      <c r="N47" s="81"/>
      <c r="O47" s="82"/>
      <c r="P47" s="54"/>
      <c r="Q47" s="203"/>
      <c r="R47" s="91"/>
      <c r="S47" s="36"/>
    </row>
    <row r="48" spans="1:19">
      <c r="A48" s="35"/>
      <c r="B48" s="36"/>
      <c r="C48" s="36"/>
      <c r="D48" s="87"/>
      <c r="E48" s="88"/>
      <c r="F48" s="255"/>
      <c r="G48" s="74"/>
      <c r="H48" s="203"/>
      <c r="I48" s="90"/>
      <c r="J48" s="91" t="e">
        <f t="shared" si="0"/>
        <v>#REF!</v>
      </c>
      <c r="K48" s="92"/>
      <c r="L48" s="93">
        <f t="shared" si="1"/>
        <v>0</v>
      </c>
      <c r="M48" s="93">
        <f t="shared" si="2"/>
        <v>0</v>
      </c>
      <c r="N48" s="81"/>
      <c r="O48" s="82"/>
      <c r="P48" s="54"/>
      <c r="Q48" s="203"/>
      <c r="R48" s="91"/>
      <c r="S48" s="36"/>
    </row>
    <row r="49" spans="1:19">
      <c r="A49" s="35"/>
      <c r="B49" s="36"/>
      <c r="C49" s="36"/>
      <c r="D49" s="87"/>
      <c r="E49" s="88"/>
      <c r="F49" s="255"/>
      <c r="G49" s="74"/>
      <c r="H49" s="203"/>
      <c r="I49" s="90"/>
      <c r="J49" s="91" t="e">
        <f t="shared" si="0"/>
        <v>#REF!</v>
      </c>
      <c r="K49" s="92"/>
      <c r="L49" s="93">
        <f t="shared" si="1"/>
        <v>0</v>
      </c>
      <c r="M49" s="93">
        <f t="shared" si="2"/>
        <v>0</v>
      </c>
      <c r="N49" s="81"/>
      <c r="O49" s="82"/>
      <c r="P49" s="54"/>
      <c r="Q49" s="203"/>
      <c r="R49" s="91"/>
      <c r="S49" s="36"/>
    </row>
    <row r="50" spans="1:19">
      <c r="A50" s="35"/>
      <c r="B50" s="36"/>
      <c r="C50" s="36"/>
      <c r="D50" s="87"/>
      <c r="E50" s="88"/>
      <c r="F50" s="255"/>
      <c r="G50" s="74"/>
      <c r="H50" s="203"/>
      <c r="I50" s="90"/>
      <c r="J50" s="91" t="e">
        <f t="shared" si="0"/>
        <v>#REF!</v>
      </c>
      <c r="K50" s="92"/>
      <c r="L50" s="93">
        <f t="shared" si="1"/>
        <v>0</v>
      </c>
      <c r="M50" s="93">
        <f t="shared" si="2"/>
        <v>0</v>
      </c>
      <c r="N50" s="81"/>
      <c r="O50" s="82"/>
      <c r="P50" s="54"/>
      <c r="Q50" s="203"/>
      <c r="R50" s="91"/>
      <c r="S50" s="36"/>
    </row>
    <row r="51" spans="1:19">
      <c r="A51" s="35"/>
      <c r="B51" s="36"/>
      <c r="C51" s="36"/>
      <c r="D51" s="87"/>
      <c r="E51" s="88"/>
      <c r="F51" s="258"/>
      <c r="G51" s="259"/>
      <c r="H51" s="203"/>
      <c r="I51" s="90"/>
      <c r="J51" s="91" t="e">
        <f t="shared" si="0"/>
        <v>#REF!</v>
      </c>
      <c r="K51" s="92"/>
      <c r="L51" s="93">
        <f t="shared" si="1"/>
        <v>0</v>
      </c>
      <c r="M51" s="93">
        <f t="shared" si="2"/>
        <v>0</v>
      </c>
      <c r="N51" s="81"/>
      <c r="O51" s="82"/>
      <c r="P51" s="54"/>
      <c r="Q51" s="203"/>
      <c r="R51" s="91"/>
      <c r="S51" s="36"/>
    </row>
    <row r="52" spans="1:19">
      <c r="A52" s="35"/>
      <c r="B52" s="36"/>
      <c r="C52" s="36"/>
      <c r="D52" s="87"/>
      <c r="E52" s="88"/>
      <c r="F52" s="258"/>
      <c r="G52" s="110"/>
      <c r="H52" s="203"/>
      <c r="I52" s="90"/>
      <c r="J52" s="91" t="e">
        <f t="shared" si="0"/>
        <v>#REF!</v>
      </c>
      <c r="K52" s="92"/>
      <c r="L52" s="93">
        <f t="shared" si="1"/>
        <v>0</v>
      </c>
      <c r="M52" s="93">
        <f t="shared" si="2"/>
        <v>0</v>
      </c>
      <c r="N52" s="81"/>
      <c r="O52" s="82"/>
      <c r="P52" s="54"/>
      <c r="Q52" s="203"/>
      <c r="R52" s="91"/>
      <c r="S52" s="36"/>
    </row>
    <row r="53" spans="1:19">
      <c r="A53" s="35"/>
      <c r="B53" s="36"/>
      <c r="C53" s="36"/>
      <c r="D53" s="87"/>
      <c r="E53" s="88"/>
      <c r="F53" s="258"/>
      <c r="G53" s="110"/>
      <c r="H53" s="203"/>
      <c r="I53" s="90"/>
      <c r="J53" s="91" t="e">
        <f t="shared" si="0"/>
        <v>#REF!</v>
      </c>
      <c r="K53" s="92"/>
      <c r="L53" s="93">
        <f t="shared" si="1"/>
        <v>0</v>
      </c>
      <c r="M53" s="93">
        <f t="shared" si="2"/>
        <v>0</v>
      </c>
      <c r="N53" s="81"/>
      <c r="O53" s="82"/>
      <c r="P53" s="54"/>
      <c r="Q53" s="203"/>
      <c r="R53" s="91"/>
      <c r="S53" s="36"/>
    </row>
    <row r="54" spans="1:19">
      <c r="A54" s="35"/>
      <c r="B54" s="36"/>
      <c r="C54" s="36"/>
      <c r="D54" s="87"/>
      <c r="E54" s="88"/>
      <c r="F54" s="258"/>
      <c r="G54" s="110"/>
      <c r="H54" s="203"/>
      <c r="I54" s="90"/>
      <c r="J54" s="91" t="e">
        <f t="shared" si="0"/>
        <v>#REF!</v>
      </c>
      <c r="K54" s="92"/>
      <c r="L54" s="93">
        <f t="shared" si="1"/>
        <v>0</v>
      </c>
      <c r="M54" s="93">
        <f t="shared" si="2"/>
        <v>0</v>
      </c>
      <c r="N54" s="81"/>
      <c r="O54" s="82"/>
      <c r="P54" s="54"/>
      <c r="Q54" s="203"/>
      <c r="R54" s="91"/>
      <c r="S54" s="36"/>
    </row>
    <row r="55" spans="1:19">
      <c r="A55" s="35"/>
      <c r="B55" s="36"/>
      <c r="C55" s="36"/>
      <c r="D55" s="87"/>
      <c r="E55" s="88"/>
      <c r="F55" s="109"/>
      <c r="G55" s="110"/>
      <c r="H55" s="203"/>
      <c r="I55" s="90"/>
      <c r="J55" s="91" t="e">
        <f t="shared" si="0"/>
        <v>#REF!</v>
      </c>
      <c r="K55" s="92"/>
      <c r="L55" s="93">
        <f t="shared" si="1"/>
        <v>0</v>
      </c>
      <c r="M55" s="93">
        <f t="shared" si="2"/>
        <v>0</v>
      </c>
      <c r="N55" s="81"/>
      <c r="O55" s="82"/>
      <c r="P55" s="54"/>
      <c r="Q55" s="203"/>
      <c r="R55" s="91"/>
      <c r="S55" s="36"/>
    </row>
    <row r="56" spans="1:19">
      <c r="A56" s="35"/>
      <c r="B56" s="36"/>
      <c r="C56" s="36"/>
      <c r="D56" s="87"/>
      <c r="E56" s="88"/>
      <c r="F56" s="260"/>
      <c r="G56" s="110"/>
      <c r="H56" s="203"/>
      <c r="I56" s="90"/>
      <c r="J56" s="91" t="e">
        <f t="shared" si="0"/>
        <v>#REF!</v>
      </c>
      <c r="K56" s="92"/>
      <c r="L56" s="93">
        <f t="shared" si="1"/>
        <v>0</v>
      </c>
      <c r="M56" s="93">
        <f t="shared" si="2"/>
        <v>0</v>
      </c>
      <c r="N56" s="81"/>
      <c r="O56" s="82"/>
      <c r="P56" s="54"/>
      <c r="Q56" s="203"/>
      <c r="R56" s="91"/>
      <c r="S56" s="36"/>
    </row>
    <row r="57" spans="1:19">
      <c r="A57" s="35"/>
      <c r="B57" s="36"/>
      <c r="C57" s="36"/>
      <c r="D57" s="87"/>
      <c r="E57" s="88"/>
      <c r="F57" s="260"/>
      <c r="G57" s="74"/>
      <c r="H57" s="203"/>
      <c r="I57" s="90"/>
      <c r="J57" s="91" t="e">
        <f t="shared" si="0"/>
        <v>#REF!</v>
      </c>
      <c r="K57" s="92"/>
      <c r="L57" s="93">
        <f t="shared" si="1"/>
        <v>0</v>
      </c>
      <c r="M57" s="93">
        <f t="shared" si="2"/>
        <v>0</v>
      </c>
      <c r="N57" s="81"/>
      <c r="O57" s="82"/>
      <c r="P57" s="54"/>
      <c r="Q57" s="203"/>
      <c r="R57" s="91"/>
      <c r="S57" s="36"/>
    </row>
    <row r="58" spans="1:19">
      <c r="A58" s="35"/>
      <c r="B58" s="36"/>
      <c r="C58" s="36"/>
      <c r="D58" s="87"/>
      <c r="E58" s="88"/>
      <c r="F58" s="260"/>
      <c r="G58" s="74"/>
      <c r="H58" s="203"/>
      <c r="I58" s="90"/>
      <c r="J58" s="91" t="e">
        <f t="shared" si="0"/>
        <v>#REF!</v>
      </c>
      <c r="K58" s="92"/>
      <c r="L58" s="93">
        <f t="shared" si="1"/>
        <v>0</v>
      </c>
      <c r="M58" s="93">
        <f t="shared" si="2"/>
        <v>0</v>
      </c>
      <c r="N58" s="81"/>
      <c r="O58" s="82"/>
      <c r="P58" s="54"/>
      <c r="Q58" s="203"/>
      <c r="R58" s="91"/>
      <c r="S58" s="36"/>
    </row>
    <row r="59" spans="1:19">
      <c r="A59" s="35"/>
      <c r="B59" s="36"/>
      <c r="C59" s="36"/>
      <c r="D59" s="87"/>
      <c r="E59" s="88"/>
      <c r="F59" s="109"/>
      <c r="G59" s="74"/>
      <c r="H59" s="203"/>
      <c r="I59" s="90"/>
      <c r="J59" s="91" t="e">
        <f t="shared" si="0"/>
        <v>#REF!</v>
      </c>
      <c r="K59" s="92"/>
      <c r="L59" s="93">
        <f t="shared" si="1"/>
        <v>0</v>
      </c>
      <c r="M59" s="93">
        <f t="shared" si="2"/>
        <v>0</v>
      </c>
      <c r="N59" s="81"/>
      <c r="O59" s="82"/>
      <c r="P59" s="54"/>
      <c r="Q59" s="203"/>
      <c r="R59" s="91"/>
      <c r="S59" s="36"/>
    </row>
    <row r="60" spans="1:19">
      <c r="A60" s="35"/>
      <c r="B60" s="36"/>
      <c r="C60" s="36"/>
      <c r="D60" s="87"/>
      <c r="E60" s="88"/>
      <c r="F60" s="109"/>
      <c r="G60" s="74"/>
      <c r="H60" s="203"/>
      <c r="I60" s="90"/>
      <c r="J60" s="91" t="e">
        <f t="shared" si="0"/>
        <v>#REF!</v>
      </c>
      <c r="K60" s="92"/>
      <c r="L60" s="93">
        <f t="shared" si="1"/>
        <v>0</v>
      </c>
      <c r="M60" s="93">
        <f t="shared" si="2"/>
        <v>0</v>
      </c>
      <c r="N60" s="81"/>
      <c r="O60" s="82"/>
      <c r="P60" s="54"/>
      <c r="Q60" s="203"/>
      <c r="R60" s="91"/>
      <c r="S60" s="36"/>
    </row>
    <row r="61" spans="1:19" ht="15.75">
      <c r="A61" s="35"/>
      <c r="B61" s="36"/>
      <c r="C61" s="36"/>
      <c r="D61" s="710" t="s">
        <v>138</v>
      </c>
      <c r="E61" s="710"/>
      <c r="F61" s="710"/>
      <c r="G61" s="710"/>
      <c r="H61" s="710"/>
      <c r="I61" s="710"/>
      <c r="J61" s="710"/>
      <c r="K61" s="36"/>
      <c r="L61" s="40"/>
      <c r="M61" s="40"/>
      <c r="N61" s="38"/>
      <c r="O61" s="39"/>
      <c r="P61" s="36"/>
      <c r="Q61" s="40"/>
      <c r="R61" s="41"/>
      <c r="S61" s="36"/>
    </row>
    <row r="62" spans="1:19" ht="26.25">
      <c r="A62" s="35"/>
      <c r="B62" s="36"/>
      <c r="C62" s="36"/>
      <c r="D62" s="88" t="s">
        <v>139</v>
      </c>
      <c r="E62" s="88" t="s">
        <v>80</v>
      </c>
      <c r="F62" s="202" t="s">
        <v>81</v>
      </c>
      <c r="G62" s="74" t="s">
        <v>82</v>
      </c>
      <c r="H62" s="75" t="s">
        <v>83</v>
      </c>
      <c r="I62" s="76" t="s">
        <v>84</v>
      </c>
      <c r="J62" s="84" t="s">
        <v>140</v>
      </c>
      <c r="K62" s="78"/>
      <c r="L62" s="40"/>
      <c r="M62" s="40"/>
      <c r="N62" s="114"/>
      <c r="O62" s="72"/>
      <c r="P62" s="54"/>
      <c r="Q62" s="115"/>
      <c r="R62" s="116"/>
      <c r="S62" s="36"/>
    </row>
    <row r="63" spans="1:19">
      <c r="A63" s="35"/>
      <c r="B63" s="36"/>
      <c r="C63" s="36"/>
      <c r="D63" s="117"/>
      <c r="E63" s="117"/>
      <c r="F63" s="118"/>
      <c r="G63" s="74"/>
      <c r="H63" s="203"/>
      <c r="I63" s="90"/>
      <c r="J63" s="91"/>
      <c r="K63" s="92"/>
      <c r="L63" s="40"/>
      <c r="M63" s="40"/>
      <c r="N63" s="81"/>
      <c r="O63" s="82"/>
      <c r="P63" s="54"/>
      <c r="Q63" s="115"/>
      <c r="R63" s="116"/>
      <c r="S63" s="36"/>
    </row>
    <row r="64" spans="1:19">
      <c r="A64" s="35"/>
      <c r="B64" s="36"/>
      <c r="C64" s="36"/>
      <c r="D64" s="117"/>
      <c r="E64" s="117"/>
      <c r="F64" s="118"/>
      <c r="G64" s="74"/>
      <c r="H64" s="203"/>
      <c r="I64" s="90"/>
      <c r="J64" s="91"/>
      <c r="K64" s="92"/>
      <c r="L64" s="40"/>
      <c r="M64" s="40"/>
      <c r="N64" s="81"/>
      <c r="O64" s="82"/>
      <c r="P64" s="54"/>
      <c r="Q64" s="115"/>
      <c r="R64" s="116"/>
      <c r="S64" s="36"/>
    </row>
    <row r="65" spans="1:19" ht="21" customHeight="1">
      <c r="A65" s="35"/>
      <c r="B65" s="36"/>
      <c r="C65" s="36"/>
      <c r="D65" s="117"/>
      <c r="E65" s="117"/>
      <c r="F65" s="118"/>
      <c r="G65" s="74"/>
      <c r="H65" s="203"/>
      <c r="I65" s="90"/>
      <c r="J65" s="91"/>
      <c r="K65" s="92"/>
      <c r="L65" s="40"/>
      <c r="M65" s="40"/>
      <c r="N65" s="81"/>
      <c r="O65" s="82"/>
      <c r="P65" s="54"/>
      <c r="Q65" s="115"/>
      <c r="R65" s="116"/>
      <c r="S65" s="36"/>
    </row>
    <row r="66" spans="1:19" ht="24.75" customHeight="1">
      <c r="A66" s="703" t="s">
        <v>141</v>
      </c>
      <c r="B66" s="703"/>
      <c r="C66" s="36"/>
      <c r="D66" s="117"/>
      <c r="E66" s="117"/>
      <c r="F66" s="118"/>
      <c r="G66" s="74"/>
      <c r="H66" s="203"/>
      <c r="I66" s="90"/>
      <c r="J66" s="91"/>
      <c r="K66" s="92"/>
      <c r="L66" s="40"/>
      <c r="M66" s="40"/>
      <c r="N66" s="81"/>
      <c r="O66" s="82"/>
      <c r="P66" s="54"/>
      <c r="Q66" s="115"/>
      <c r="R66" s="116"/>
      <c r="S66" s="36"/>
    </row>
    <row r="67" spans="1:19">
      <c r="A67" s="85" t="s">
        <v>92</v>
      </c>
      <c r="B67" s="63"/>
      <c r="C67" s="86"/>
      <c r="D67" s="117"/>
      <c r="E67" s="117"/>
      <c r="F67" s="118"/>
      <c r="G67" s="74"/>
      <c r="H67" s="203"/>
      <c r="I67" s="90"/>
      <c r="J67" s="91"/>
      <c r="K67" s="92"/>
      <c r="L67" s="40"/>
      <c r="M67" s="40"/>
      <c r="N67" s="81"/>
      <c r="O67" s="82"/>
      <c r="P67" s="54"/>
      <c r="Q67" s="115"/>
      <c r="R67" s="116"/>
      <c r="S67" s="36"/>
    </row>
    <row r="68" spans="1:19" ht="17.25" customHeight="1">
      <c r="A68" s="85" t="s">
        <v>94</v>
      </c>
      <c r="B68" s="63"/>
      <c r="C68" s="86"/>
      <c r="D68" s="117"/>
      <c r="E68" s="117"/>
      <c r="F68" s="118"/>
      <c r="G68" s="74"/>
      <c r="H68" s="203"/>
      <c r="I68" s="90"/>
      <c r="J68" s="91"/>
      <c r="K68" s="92"/>
      <c r="L68" s="40"/>
      <c r="M68" s="40"/>
      <c r="N68" s="81"/>
      <c r="O68" s="82"/>
      <c r="P68" s="54"/>
      <c r="Q68" s="115"/>
      <c r="R68" s="116"/>
      <c r="S68" s="36"/>
    </row>
    <row r="69" spans="1:19">
      <c r="A69" s="85" t="s">
        <v>96</v>
      </c>
      <c r="B69" s="63"/>
      <c r="C69" s="86"/>
      <c r="D69" s="117"/>
      <c r="E69" s="117"/>
      <c r="F69" s="118"/>
      <c r="G69" s="74"/>
      <c r="H69" s="203"/>
      <c r="I69" s="90"/>
      <c r="J69" s="91"/>
      <c r="K69" s="92"/>
      <c r="L69" s="40"/>
      <c r="M69" s="40"/>
      <c r="N69" s="81"/>
      <c r="O69" s="82"/>
      <c r="P69" s="54"/>
      <c r="Q69" s="115"/>
      <c r="R69" s="116"/>
      <c r="S69" s="36"/>
    </row>
    <row r="70" spans="1:19" ht="16.5" customHeight="1">
      <c r="A70" s="85" t="s">
        <v>98</v>
      </c>
      <c r="B70" s="63"/>
      <c r="C70" s="86"/>
      <c r="D70" s="117"/>
      <c r="E70" s="117"/>
      <c r="F70" s="118"/>
      <c r="G70" s="74"/>
      <c r="H70" s="203"/>
      <c r="I70" s="90"/>
      <c r="J70" s="91"/>
      <c r="K70" s="92"/>
      <c r="L70" s="40"/>
      <c r="M70" s="40"/>
      <c r="N70" s="81"/>
      <c r="O70" s="82"/>
      <c r="P70" s="54"/>
      <c r="Q70" s="115"/>
      <c r="R70" s="116"/>
      <c r="S70" s="36"/>
    </row>
    <row r="71" spans="1:19" ht="16.5" customHeight="1">
      <c r="A71" s="85" t="s">
        <v>87</v>
      </c>
      <c r="B71" s="63"/>
      <c r="C71" s="54"/>
      <c r="D71" s="117"/>
      <c r="E71" s="117"/>
      <c r="F71" s="118"/>
      <c r="G71" s="74"/>
      <c r="H71" s="203"/>
      <c r="I71" s="90"/>
      <c r="J71" s="91"/>
      <c r="K71" s="92"/>
      <c r="L71" s="40"/>
      <c r="M71" s="40"/>
      <c r="N71" s="81"/>
      <c r="O71" s="82"/>
      <c r="P71" s="54"/>
      <c r="Q71" s="115"/>
      <c r="R71" s="116"/>
      <c r="S71" s="36"/>
    </row>
    <row r="72" spans="1:19">
      <c r="A72" s="35"/>
      <c r="B72" s="36"/>
      <c r="C72" s="54"/>
      <c r="D72" s="117"/>
      <c r="E72" s="117"/>
      <c r="F72" s="118"/>
      <c r="G72" s="74"/>
      <c r="H72" s="203"/>
      <c r="I72" s="90"/>
      <c r="J72" s="91"/>
      <c r="K72" s="92"/>
      <c r="L72" s="40"/>
      <c r="M72" s="40"/>
      <c r="N72" s="81"/>
      <c r="O72" s="82"/>
      <c r="P72" s="54"/>
      <c r="Q72" s="115"/>
      <c r="R72" s="116"/>
      <c r="S72" s="36"/>
    </row>
    <row r="73" spans="1:19">
      <c r="A73" s="704" t="s">
        <v>77</v>
      </c>
      <c r="B73" s="704"/>
      <c r="C73" s="54"/>
      <c r="D73" s="117"/>
      <c r="E73" s="117"/>
      <c r="F73" s="118"/>
      <c r="G73" s="74"/>
      <c r="H73" s="203"/>
      <c r="I73" s="90"/>
      <c r="J73" s="91"/>
      <c r="K73" s="92"/>
      <c r="L73" s="40"/>
      <c r="M73" s="40"/>
      <c r="N73" s="81"/>
      <c r="O73" s="82"/>
      <c r="P73" s="54"/>
      <c r="Q73" s="115"/>
      <c r="R73" s="116"/>
      <c r="S73" s="36"/>
    </row>
    <row r="74" spans="1:19">
      <c r="A74" s="701"/>
      <c r="B74" s="701"/>
      <c r="C74" s="54"/>
      <c r="D74" s="117"/>
      <c r="E74" s="117"/>
      <c r="F74" s="118"/>
      <c r="G74" s="74"/>
      <c r="H74" s="203"/>
      <c r="I74" s="90"/>
      <c r="J74" s="91"/>
      <c r="K74" s="92"/>
      <c r="L74" s="40"/>
      <c r="M74" s="40"/>
      <c r="N74" s="81"/>
      <c r="O74" s="82"/>
      <c r="P74" s="54"/>
      <c r="Q74" s="115"/>
      <c r="R74" s="116"/>
      <c r="S74" s="36"/>
    </row>
    <row r="75" spans="1:19">
      <c r="A75" s="35"/>
      <c r="B75" s="36"/>
      <c r="C75" s="54"/>
      <c r="D75" s="117"/>
      <c r="E75" s="117"/>
      <c r="F75" s="118"/>
      <c r="G75" s="74"/>
      <c r="H75" s="203"/>
      <c r="I75" s="90"/>
      <c r="J75" s="91"/>
      <c r="K75" s="92"/>
      <c r="L75" s="40"/>
      <c r="M75" s="40"/>
      <c r="N75" s="81"/>
      <c r="O75" s="82"/>
      <c r="P75" s="54"/>
      <c r="Q75" s="115"/>
      <c r="R75" s="116"/>
      <c r="S75" s="36"/>
    </row>
    <row r="76" spans="1:19">
      <c r="A76" s="35"/>
      <c r="B76" s="36"/>
      <c r="C76" s="54"/>
      <c r="D76" s="117"/>
      <c r="E76" s="117"/>
      <c r="F76" s="118"/>
      <c r="G76" s="74"/>
      <c r="H76" s="203"/>
      <c r="I76" s="90"/>
      <c r="J76" s="91"/>
      <c r="K76" s="92"/>
      <c r="L76" s="40"/>
      <c r="M76" s="40"/>
      <c r="N76" s="81"/>
      <c r="O76" s="82"/>
      <c r="P76" s="54"/>
      <c r="Q76" s="115"/>
      <c r="R76" s="116"/>
      <c r="S76" s="36"/>
    </row>
    <row r="77" spans="1:19">
      <c r="A77" s="35"/>
      <c r="B77" s="36"/>
      <c r="C77" s="54"/>
      <c r="D77" s="117"/>
      <c r="E77" s="117"/>
      <c r="F77" s="118"/>
      <c r="G77" s="74"/>
      <c r="H77" s="203"/>
      <c r="I77" s="90"/>
      <c r="J77" s="91"/>
      <c r="K77" s="92"/>
      <c r="L77" s="40"/>
      <c r="M77" s="40"/>
      <c r="N77" s="81"/>
      <c r="O77" s="82"/>
      <c r="P77" s="54"/>
      <c r="Q77" s="115"/>
      <c r="R77" s="116"/>
      <c r="S77" s="36"/>
    </row>
    <row r="78" spans="1:19">
      <c r="A78" s="35"/>
      <c r="B78" s="36"/>
      <c r="C78" s="54"/>
      <c r="D78" s="117"/>
      <c r="E78" s="117"/>
      <c r="F78" s="118"/>
      <c r="G78" s="74"/>
      <c r="H78" s="203"/>
      <c r="I78" s="90"/>
      <c r="J78" s="91"/>
      <c r="K78" s="92"/>
      <c r="L78" s="40"/>
      <c r="M78" s="40"/>
      <c r="N78" s="81"/>
      <c r="O78" s="82"/>
      <c r="P78" s="54"/>
      <c r="Q78" s="115"/>
      <c r="R78" s="116"/>
      <c r="S78" s="36"/>
    </row>
    <row r="79" spans="1:19">
      <c r="A79" s="35"/>
      <c r="B79" s="36"/>
      <c r="C79" s="54"/>
      <c r="D79" s="117"/>
      <c r="E79" s="117"/>
      <c r="F79" s="118"/>
      <c r="G79" s="74"/>
      <c r="H79" s="203"/>
      <c r="I79" s="90"/>
      <c r="J79" s="91"/>
      <c r="K79" s="92"/>
      <c r="L79" s="40"/>
      <c r="M79" s="40"/>
      <c r="N79" s="81"/>
      <c r="O79" s="82"/>
      <c r="P79" s="54"/>
      <c r="Q79" s="115"/>
      <c r="R79" s="116"/>
      <c r="S79" s="36"/>
    </row>
    <row r="80" spans="1:19">
      <c r="A80" s="35"/>
      <c r="B80" s="36"/>
      <c r="C80" s="54"/>
      <c r="D80" s="117"/>
      <c r="E80" s="117"/>
      <c r="F80" s="118"/>
      <c r="G80" s="74"/>
      <c r="H80" s="203"/>
      <c r="I80" s="90"/>
      <c r="J80" s="91"/>
      <c r="K80" s="92"/>
      <c r="L80" s="40"/>
      <c r="M80" s="40"/>
      <c r="N80" s="81"/>
      <c r="O80" s="82"/>
      <c r="P80" s="54"/>
      <c r="Q80" s="115"/>
      <c r="R80" s="116"/>
      <c r="S80" s="36"/>
    </row>
    <row r="81" spans="1:19">
      <c r="A81" s="95"/>
      <c r="B81" s="54"/>
      <c r="C81" s="54"/>
      <c r="D81" s="117"/>
      <c r="E81" s="117"/>
      <c r="F81" s="118"/>
      <c r="G81" s="74"/>
      <c r="H81" s="203"/>
      <c r="I81" s="90"/>
      <c r="J81" s="91"/>
      <c r="K81" s="92"/>
      <c r="L81" s="40"/>
      <c r="M81" s="40"/>
      <c r="N81" s="81"/>
      <c r="O81" s="82"/>
      <c r="P81" s="54"/>
      <c r="Q81" s="115"/>
      <c r="R81" s="116"/>
      <c r="S81" s="36"/>
    </row>
    <row r="82" spans="1:19">
      <c r="A82" s="95"/>
      <c r="B82" s="54"/>
      <c r="C82" s="54"/>
      <c r="D82" s="117"/>
      <c r="E82" s="117"/>
      <c r="F82" s="118"/>
      <c r="G82" s="74"/>
      <c r="H82" s="203"/>
      <c r="I82" s="90"/>
      <c r="J82" s="91"/>
      <c r="K82" s="92"/>
      <c r="L82" s="40"/>
      <c r="M82" s="40"/>
      <c r="N82" s="81"/>
      <c r="O82" s="82"/>
      <c r="P82" s="54"/>
      <c r="Q82" s="115"/>
      <c r="R82" s="116"/>
      <c r="S82" s="36"/>
    </row>
    <row r="83" spans="1:19">
      <c r="A83" s="95"/>
      <c r="B83" s="54"/>
      <c r="C83" s="54"/>
      <c r="D83" s="117"/>
      <c r="E83" s="117"/>
      <c r="F83" s="118"/>
      <c r="G83" s="74"/>
      <c r="H83" s="203"/>
      <c r="I83" s="90"/>
      <c r="J83" s="91"/>
      <c r="K83" s="92"/>
      <c r="L83" s="40"/>
      <c r="M83" s="40"/>
      <c r="N83" s="81"/>
      <c r="O83" s="82"/>
      <c r="P83" s="54"/>
      <c r="Q83" s="115"/>
      <c r="R83" s="116"/>
      <c r="S83" s="36"/>
    </row>
    <row r="84" spans="1:19">
      <c r="A84" s="96"/>
      <c r="B84" s="83"/>
      <c r="C84" s="54"/>
      <c r="D84" s="117"/>
      <c r="E84" s="117"/>
      <c r="F84" s="118"/>
      <c r="G84" s="74"/>
      <c r="H84" s="203"/>
      <c r="I84" s="90"/>
      <c r="J84" s="91"/>
      <c r="K84" s="92"/>
      <c r="L84" s="40"/>
      <c r="M84" s="40"/>
      <c r="N84" s="81"/>
      <c r="O84" s="82"/>
      <c r="P84" s="54"/>
      <c r="Q84" s="115"/>
      <c r="R84" s="116"/>
      <c r="S84" s="36"/>
    </row>
    <row r="85" spans="1:19">
      <c r="A85" s="96"/>
      <c r="B85" s="83"/>
      <c r="C85" s="54"/>
      <c r="D85" s="117"/>
      <c r="E85" s="117"/>
      <c r="F85" s="118"/>
      <c r="G85" s="74"/>
      <c r="H85" s="203"/>
      <c r="I85" s="90"/>
      <c r="J85" s="91"/>
      <c r="K85" s="92"/>
      <c r="L85" s="40"/>
      <c r="M85" s="40"/>
      <c r="N85" s="81"/>
      <c r="O85" s="82"/>
      <c r="P85" s="54"/>
      <c r="Q85" s="115"/>
      <c r="R85" s="116"/>
      <c r="S85" s="36"/>
    </row>
    <row r="86" spans="1:19">
      <c r="A86" s="204"/>
      <c r="B86" s="83"/>
      <c r="C86" s="54"/>
      <c r="D86" s="117"/>
      <c r="E86" s="117"/>
      <c r="F86" s="118"/>
      <c r="G86" s="74"/>
      <c r="H86" s="203"/>
      <c r="I86" s="90"/>
      <c r="J86" s="91"/>
      <c r="K86" s="92"/>
      <c r="L86" s="40"/>
      <c r="M86" s="40"/>
      <c r="N86" s="81"/>
      <c r="O86" s="82"/>
      <c r="P86" s="54"/>
      <c r="Q86" s="115"/>
      <c r="R86" s="116"/>
      <c r="S86" s="36"/>
    </row>
    <row r="87" spans="1:19">
      <c r="A87" s="204"/>
      <c r="B87" s="83"/>
      <c r="C87" s="54"/>
      <c r="D87" s="119"/>
      <c r="E87" s="119"/>
      <c r="F87" s="104"/>
      <c r="G87" s="98"/>
      <c r="H87" s="99"/>
      <c r="I87" s="100"/>
      <c r="J87" s="101"/>
      <c r="K87" s="92"/>
      <c r="L87" s="40"/>
      <c r="M87" s="40"/>
      <c r="N87" s="102"/>
      <c r="O87" s="103"/>
      <c r="P87" s="54"/>
      <c r="Q87" s="115"/>
      <c r="R87" s="116"/>
      <c r="S87" s="36"/>
    </row>
    <row r="88" spans="1:19">
      <c r="A88" s="35"/>
      <c r="B88" s="36"/>
      <c r="C88" s="36"/>
      <c r="D88" s="117"/>
      <c r="E88" s="117"/>
      <c r="F88" s="118"/>
      <c r="G88" s="74"/>
      <c r="H88" s="203"/>
      <c r="I88" s="90"/>
      <c r="J88" s="91"/>
      <c r="K88" s="92"/>
      <c r="L88" s="40"/>
      <c r="M88" s="40"/>
      <c r="N88" s="81"/>
      <c r="O88" s="82"/>
      <c r="P88" s="54"/>
      <c r="Q88" s="115"/>
      <c r="R88" s="116"/>
      <c r="S88" s="36"/>
    </row>
    <row r="89" spans="1:19">
      <c r="A89" s="35"/>
      <c r="B89" s="36"/>
      <c r="C89" s="36"/>
      <c r="D89" s="117"/>
      <c r="E89" s="117"/>
      <c r="F89" s="118"/>
      <c r="G89" s="74"/>
      <c r="H89" s="203"/>
      <c r="I89" s="90"/>
      <c r="J89" s="91"/>
      <c r="K89" s="92"/>
      <c r="L89" s="40"/>
      <c r="M89" s="40"/>
      <c r="N89" s="81"/>
      <c r="O89" s="82"/>
      <c r="P89" s="54"/>
      <c r="Q89" s="115"/>
      <c r="R89" s="116"/>
      <c r="S89" s="36"/>
    </row>
    <row r="90" spans="1:19">
      <c r="A90" s="35"/>
      <c r="B90" s="36"/>
      <c r="C90" s="36"/>
      <c r="D90" s="117"/>
      <c r="E90" s="117"/>
      <c r="F90" s="118"/>
      <c r="G90" s="74"/>
      <c r="H90" s="203"/>
      <c r="I90" s="90"/>
      <c r="J90" s="91"/>
      <c r="K90" s="92"/>
      <c r="L90" s="40"/>
      <c r="M90" s="40"/>
      <c r="N90" s="81"/>
      <c r="O90" s="82"/>
      <c r="P90" s="54"/>
      <c r="Q90" s="115"/>
      <c r="R90" s="116"/>
      <c r="S90" s="36"/>
    </row>
    <row r="91" spans="1:19">
      <c r="A91" s="35"/>
      <c r="B91" s="36"/>
      <c r="C91" s="36"/>
      <c r="D91" s="117"/>
      <c r="E91" s="117"/>
      <c r="F91" s="118"/>
      <c r="G91" s="74"/>
      <c r="H91" s="203"/>
      <c r="I91" s="90"/>
      <c r="J91" s="91"/>
      <c r="K91" s="92"/>
      <c r="L91" s="40"/>
      <c r="M91" s="40"/>
      <c r="N91" s="81"/>
      <c r="O91" s="82"/>
      <c r="P91" s="54"/>
      <c r="Q91" s="115"/>
      <c r="R91" s="116"/>
      <c r="S91" s="36"/>
    </row>
    <row r="92" spans="1:19">
      <c r="A92" s="35"/>
      <c r="B92" s="36"/>
      <c r="C92" s="36"/>
      <c r="D92" s="117"/>
      <c r="E92" s="117"/>
      <c r="F92" s="118"/>
      <c r="G92" s="74"/>
      <c r="H92" s="203"/>
      <c r="I92" s="90"/>
      <c r="J92" s="91"/>
      <c r="K92" s="92"/>
      <c r="L92" s="40"/>
      <c r="M92" s="40"/>
      <c r="N92" s="81"/>
      <c r="O92" s="82"/>
      <c r="P92" s="54"/>
      <c r="Q92" s="115"/>
      <c r="R92" s="116"/>
      <c r="S92" s="36"/>
    </row>
    <row r="93" spans="1:19">
      <c r="A93" s="35"/>
      <c r="B93" s="36"/>
      <c r="C93" s="36"/>
      <c r="D93" s="117"/>
      <c r="E93" s="117"/>
      <c r="F93" s="118"/>
      <c r="G93" s="74"/>
      <c r="H93" s="203"/>
      <c r="I93" s="90"/>
      <c r="J93" s="91"/>
      <c r="K93" s="92"/>
      <c r="L93" s="40"/>
      <c r="M93" s="40"/>
      <c r="N93" s="81"/>
      <c r="O93" s="82"/>
      <c r="P93" s="54"/>
      <c r="Q93" s="115"/>
      <c r="R93" s="116"/>
      <c r="S93" s="36"/>
    </row>
    <row r="94" spans="1:19">
      <c r="A94" s="35"/>
      <c r="B94" s="36"/>
      <c r="C94" s="36"/>
      <c r="D94" s="119"/>
      <c r="E94" s="119"/>
      <c r="F94" s="104"/>
      <c r="G94" s="98"/>
      <c r="H94" s="99"/>
      <c r="I94" s="100"/>
      <c r="J94" s="101"/>
      <c r="K94" s="92"/>
      <c r="L94" s="40"/>
      <c r="M94" s="40"/>
      <c r="N94" s="102"/>
      <c r="O94" s="103"/>
      <c r="P94" s="54"/>
      <c r="Q94" s="115"/>
      <c r="R94" s="116"/>
      <c r="S94" s="36"/>
    </row>
    <row r="95" spans="1:19">
      <c r="A95" s="35"/>
      <c r="B95" s="36"/>
      <c r="C95" s="36"/>
      <c r="D95" s="117"/>
      <c r="E95" s="117"/>
      <c r="F95" s="118"/>
      <c r="G95" s="74"/>
      <c r="H95" s="203"/>
      <c r="I95" s="90"/>
      <c r="J95" s="91"/>
      <c r="K95" s="92"/>
      <c r="L95" s="40"/>
      <c r="M95" s="40"/>
      <c r="N95" s="81"/>
      <c r="O95" s="82"/>
      <c r="P95" s="54"/>
      <c r="Q95" s="115"/>
      <c r="R95" s="116"/>
      <c r="S95" s="36"/>
    </row>
    <row r="96" spans="1:19">
      <c r="A96" s="35"/>
      <c r="B96" s="36"/>
      <c r="C96" s="36"/>
      <c r="D96" s="117"/>
      <c r="E96" s="117"/>
      <c r="F96" s="118"/>
      <c r="G96" s="74"/>
      <c r="H96" s="203"/>
      <c r="I96" s="90"/>
      <c r="J96" s="91"/>
      <c r="K96" s="92"/>
      <c r="L96" s="40"/>
      <c r="M96" s="40"/>
      <c r="N96" s="81"/>
      <c r="O96" s="82"/>
      <c r="P96" s="54"/>
      <c r="Q96" s="115"/>
      <c r="R96" s="116"/>
      <c r="S96" s="36"/>
    </row>
    <row r="97" spans="1:19">
      <c r="A97" s="35"/>
      <c r="B97" s="36"/>
      <c r="C97" s="36"/>
      <c r="D97" s="117"/>
      <c r="E97" s="117"/>
      <c r="F97" s="118"/>
      <c r="G97" s="74"/>
      <c r="H97" s="203"/>
      <c r="I97" s="90"/>
      <c r="J97" s="91"/>
      <c r="K97" s="92"/>
      <c r="L97" s="40"/>
      <c r="M97" s="40"/>
      <c r="N97" s="81"/>
      <c r="O97" s="82"/>
      <c r="P97" s="54"/>
      <c r="Q97" s="115"/>
      <c r="R97" s="116"/>
      <c r="S97" s="36"/>
    </row>
    <row r="98" spans="1:19">
      <c r="A98" s="35"/>
      <c r="B98" s="36"/>
      <c r="C98" s="36"/>
      <c r="D98" s="117"/>
      <c r="E98" s="117"/>
      <c r="F98" s="118"/>
      <c r="G98" s="74"/>
      <c r="H98" s="203"/>
      <c r="I98" s="90"/>
      <c r="J98" s="91"/>
      <c r="K98" s="92"/>
      <c r="L98" s="40"/>
      <c r="M98" s="40"/>
      <c r="N98" s="81"/>
      <c r="O98" s="82"/>
      <c r="P98" s="54"/>
      <c r="Q98" s="115"/>
      <c r="R98" s="116"/>
      <c r="S98" s="36"/>
    </row>
    <row r="99" spans="1:19">
      <c r="A99" s="35"/>
      <c r="B99" s="36"/>
      <c r="C99" s="36"/>
      <c r="D99" s="117"/>
      <c r="E99" s="117"/>
      <c r="F99" s="118"/>
      <c r="G99" s="74"/>
      <c r="H99" s="203"/>
      <c r="I99" s="90"/>
      <c r="J99" s="91"/>
      <c r="K99" s="92"/>
      <c r="L99" s="40"/>
      <c r="M99" s="40"/>
      <c r="N99" s="81"/>
      <c r="O99" s="82"/>
      <c r="P99" s="54"/>
      <c r="Q99" s="115"/>
      <c r="R99" s="116"/>
      <c r="S99" s="36"/>
    </row>
    <row r="100" spans="1:19">
      <c r="A100" s="35"/>
      <c r="B100" s="36"/>
      <c r="C100" s="36"/>
      <c r="D100" s="117"/>
      <c r="E100" s="117"/>
      <c r="F100" s="118"/>
      <c r="G100" s="74"/>
      <c r="H100" s="203"/>
      <c r="I100" s="90"/>
      <c r="J100" s="91"/>
      <c r="K100" s="92"/>
      <c r="L100" s="40"/>
      <c r="M100" s="40"/>
      <c r="N100" s="81"/>
      <c r="O100" s="82"/>
      <c r="P100" s="54"/>
      <c r="Q100" s="115"/>
      <c r="R100" s="116"/>
      <c r="S100" s="36"/>
    </row>
    <row r="101" spans="1:19">
      <c r="A101" s="35"/>
      <c r="B101" s="36"/>
      <c r="C101" s="36"/>
      <c r="D101" s="117"/>
      <c r="E101" s="117"/>
      <c r="F101" s="118"/>
      <c r="G101" s="74"/>
      <c r="H101" s="203"/>
      <c r="I101" s="90"/>
      <c r="J101" s="91"/>
      <c r="K101" s="92"/>
      <c r="L101" s="40"/>
      <c r="M101" s="40"/>
      <c r="N101" s="81"/>
      <c r="O101" s="82"/>
      <c r="P101" s="54"/>
      <c r="Q101" s="115"/>
      <c r="R101" s="116"/>
      <c r="S101" s="36"/>
    </row>
    <row r="102" spans="1:19">
      <c r="A102" s="35"/>
      <c r="B102" s="36"/>
      <c r="C102" s="36"/>
      <c r="D102" s="117"/>
      <c r="E102" s="117"/>
      <c r="F102" s="118"/>
      <c r="G102" s="74"/>
      <c r="H102" s="203"/>
      <c r="I102" s="90"/>
      <c r="J102" s="91"/>
      <c r="K102" s="92"/>
      <c r="L102" s="40"/>
      <c r="M102" s="40"/>
      <c r="N102" s="81"/>
      <c r="O102" s="82"/>
      <c r="P102" s="54"/>
      <c r="Q102" s="115"/>
      <c r="R102" s="116"/>
      <c r="S102" s="36"/>
    </row>
    <row r="103" spans="1:19">
      <c r="A103" s="35"/>
      <c r="B103" s="36"/>
      <c r="C103" s="36"/>
      <c r="D103" s="117"/>
      <c r="E103" s="117"/>
      <c r="F103" s="118"/>
      <c r="G103" s="74"/>
      <c r="H103" s="203"/>
      <c r="I103" s="90"/>
      <c r="J103" s="91"/>
      <c r="K103" s="92"/>
      <c r="L103" s="40"/>
      <c r="M103" s="40"/>
      <c r="N103" s="81"/>
      <c r="O103" s="82"/>
      <c r="P103" s="54"/>
      <c r="Q103" s="115"/>
      <c r="R103" s="116"/>
      <c r="S103" s="36"/>
    </row>
    <row r="104" spans="1:19">
      <c r="A104" s="35"/>
      <c r="B104" s="36"/>
      <c r="C104" s="36"/>
      <c r="D104" s="106"/>
      <c r="E104" s="106"/>
      <c r="F104" s="120"/>
      <c r="G104" s="108"/>
      <c r="H104" s="99"/>
      <c r="I104" s="100"/>
      <c r="J104" s="101"/>
      <c r="K104" s="92"/>
      <c r="L104" s="40"/>
      <c r="M104" s="40"/>
      <c r="N104" s="102"/>
      <c r="O104" s="103"/>
      <c r="P104" s="54"/>
      <c r="Q104" s="115"/>
      <c r="R104" s="116"/>
      <c r="S104" s="36"/>
    </row>
    <row r="105" spans="1:19">
      <c r="A105" s="35"/>
      <c r="B105" s="36"/>
      <c r="C105" s="36"/>
      <c r="D105" s="117"/>
      <c r="E105" s="117"/>
      <c r="F105" s="122"/>
      <c r="G105" s="74"/>
      <c r="H105" s="203"/>
      <c r="I105" s="90"/>
      <c r="J105" s="91"/>
      <c r="K105" s="92"/>
      <c r="L105" s="40"/>
      <c r="M105" s="40"/>
      <c r="N105" s="81"/>
      <c r="O105" s="82"/>
      <c r="P105" s="54"/>
      <c r="Q105" s="115"/>
      <c r="R105" s="116"/>
      <c r="S105" s="36"/>
    </row>
    <row r="106" spans="1:19">
      <c r="A106" s="35"/>
      <c r="B106" s="36"/>
      <c r="C106" s="36"/>
      <c r="D106" s="117"/>
      <c r="E106" s="117"/>
      <c r="F106" s="122"/>
      <c r="G106" s="74"/>
      <c r="H106" s="203"/>
      <c r="I106" s="90"/>
      <c r="J106" s="91"/>
      <c r="K106" s="92"/>
      <c r="L106" s="40"/>
      <c r="M106" s="40"/>
      <c r="N106" s="81"/>
      <c r="O106" s="82"/>
      <c r="P106" s="54"/>
      <c r="Q106" s="115"/>
      <c r="R106" s="116"/>
      <c r="S106" s="36"/>
    </row>
    <row r="107" spans="1:19">
      <c r="A107" s="35"/>
      <c r="B107" s="36"/>
      <c r="C107" s="36"/>
      <c r="D107" s="123"/>
      <c r="E107" s="123"/>
      <c r="F107" s="261"/>
      <c r="G107" s="262"/>
      <c r="H107" s="203"/>
      <c r="I107" s="90"/>
      <c r="J107" s="91"/>
      <c r="K107" s="92"/>
      <c r="L107" s="40"/>
      <c r="M107" s="40"/>
      <c r="N107" s="81"/>
      <c r="O107" s="82"/>
      <c r="P107" s="54"/>
      <c r="Q107" s="115"/>
      <c r="R107" s="116"/>
      <c r="S107" s="36"/>
    </row>
    <row r="108" spans="1:19">
      <c r="A108" s="35"/>
      <c r="B108" s="36"/>
      <c r="C108" s="36"/>
      <c r="D108" s="123"/>
      <c r="E108" s="123"/>
      <c r="F108" s="124"/>
      <c r="G108" s="262"/>
      <c r="H108" s="203"/>
      <c r="I108" s="90"/>
      <c r="J108" s="91"/>
      <c r="K108" s="92"/>
      <c r="L108" s="40"/>
      <c r="M108" s="40"/>
      <c r="N108" s="81"/>
      <c r="O108" s="82"/>
      <c r="P108" s="54"/>
      <c r="Q108" s="115"/>
      <c r="R108" s="116"/>
      <c r="S108" s="36"/>
    </row>
    <row r="109" spans="1:19" ht="12.75" customHeight="1">
      <c r="A109" s="35"/>
      <c r="B109" s="36"/>
      <c r="C109" s="36"/>
      <c r="D109" s="117"/>
      <c r="E109" s="117"/>
      <c r="F109" s="118"/>
      <c r="G109" s="74"/>
      <c r="H109" s="203"/>
      <c r="I109" s="90"/>
      <c r="J109" s="91"/>
      <c r="K109" s="92"/>
      <c r="L109" s="40"/>
      <c r="M109" s="40"/>
      <c r="N109" s="81"/>
      <c r="O109" s="82"/>
      <c r="P109" s="54"/>
      <c r="Q109" s="115"/>
      <c r="R109" s="116"/>
      <c r="S109" s="36"/>
    </row>
    <row r="110" spans="1:19" ht="12" customHeight="1">
      <c r="A110" s="35"/>
      <c r="B110" s="36"/>
      <c r="C110" s="36"/>
      <c r="D110" s="702"/>
      <c r="E110" s="702"/>
      <c r="F110" s="702"/>
      <c r="G110" s="702"/>
      <c r="H110" s="702"/>
      <c r="I110" s="702"/>
      <c r="J110" s="702"/>
      <c r="L110" s="40"/>
      <c r="M110" s="40"/>
      <c r="N110" s="38"/>
      <c r="O110" s="39"/>
      <c r="P110" s="36"/>
      <c r="Q110" s="40"/>
      <c r="R110" s="41"/>
      <c r="S110" s="36"/>
    </row>
    <row r="111" spans="1:19" ht="26.25">
      <c r="A111" s="35"/>
      <c r="B111" s="36"/>
      <c r="C111" s="36"/>
      <c r="D111" s="88" t="s">
        <v>139</v>
      </c>
      <c r="E111" s="88" t="s">
        <v>80</v>
      </c>
      <c r="F111" s="202" t="s">
        <v>81</v>
      </c>
      <c r="G111" s="74" t="s">
        <v>82</v>
      </c>
      <c r="H111" s="75" t="s">
        <v>146</v>
      </c>
      <c r="I111" s="76" t="s">
        <v>84</v>
      </c>
      <c r="J111" s="84" t="s">
        <v>85</v>
      </c>
      <c r="K111" s="78"/>
      <c r="L111" s="79" t="s">
        <v>86</v>
      </c>
      <c r="M111" s="125" t="s">
        <v>87</v>
      </c>
      <c r="N111" s="114"/>
      <c r="O111" s="72"/>
      <c r="P111" s="83"/>
      <c r="Q111" s="115"/>
      <c r="R111" s="116"/>
      <c r="S111" s="36"/>
    </row>
    <row r="112" spans="1:19">
      <c r="A112" s="35"/>
      <c r="B112" s="36"/>
      <c r="C112" s="36"/>
      <c r="D112" s="117"/>
      <c r="E112" s="117"/>
      <c r="F112" s="118"/>
      <c r="G112" s="74"/>
      <c r="H112" s="203"/>
      <c r="I112" s="90"/>
      <c r="J112" s="91">
        <f t="shared" ref="J112:J119" si="3">+I112*$K$111</f>
        <v>0</v>
      </c>
      <c r="K112" s="36"/>
      <c r="L112" s="93">
        <f t="shared" ref="L112:L119" si="4">+$B$116</f>
        <v>0</v>
      </c>
      <c r="M112" s="93">
        <f t="shared" ref="M112:M119" si="5">+$B$117</f>
        <v>0</v>
      </c>
      <c r="N112" s="81"/>
      <c r="O112" s="82"/>
      <c r="P112" s="54"/>
      <c r="Q112" s="203"/>
      <c r="R112" s="91"/>
      <c r="S112" s="36"/>
    </row>
    <row r="113" spans="1:19">
      <c r="A113" s="35"/>
      <c r="B113" s="36"/>
      <c r="C113" s="36"/>
      <c r="D113" s="117"/>
      <c r="E113" s="117"/>
      <c r="F113" s="118"/>
      <c r="G113" s="74"/>
      <c r="H113" s="203"/>
      <c r="I113" s="90"/>
      <c r="J113" s="91">
        <f t="shared" si="3"/>
        <v>0</v>
      </c>
      <c r="K113" s="36"/>
      <c r="L113" s="93">
        <f t="shared" si="4"/>
        <v>0</v>
      </c>
      <c r="M113" s="93">
        <f t="shared" si="5"/>
        <v>0</v>
      </c>
      <c r="N113" s="81"/>
      <c r="O113" s="82"/>
      <c r="P113" s="54"/>
      <c r="Q113" s="203"/>
      <c r="R113" s="91"/>
      <c r="S113" s="36"/>
    </row>
    <row r="114" spans="1:19" ht="12" customHeight="1">
      <c r="A114" s="35"/>
      <c r="B114" s="36"/>
      <c r="C114" s="36"/>
      <c r="D114" s="117"/>
      <c r="E114" s="117"/>
      <c r="F114" s="118"/>
      <c r="G114" s="74"/>
      <c r="H114" s="203"/>
      <c r="I114" s="90"/>
      <c r="J114" s="91">
        <f t="shared" si="3"/>
        <v>0</v>
      </c>
      <c r="K114" s="36"/>
      <c r="L114" s="93">
        <f t="shared" si="4"/>
        <v>0</v>
      </c>
      <c r="M114" s="93">
        <f t="shared" si="5"/>
        <v>0</v>
      </c>
      <c r="N114" s="81"/>
      <c r="O114" s="82"/>
      <c r="P114" s="54"/>
      <c r="Q114" s="203"/>
      <c r="R114" s="91"/>
      <c r="S114" s="36"/>
    </row>
    <row r="115" spans="1:19" ht="13.5" customHeight="1">
      <c r="A115" s="703" t="s">
        <v>147</v>
      </c>
      <c r="B115" s="703"/>
      <c r="C115" s="36"/>
      <c r="D115" s="117"/>
      <c r="E115" s="117"/>
      <c r="F115" s="118"/>
      <c r="G115" s="74"/>
      <c r="H115" s="203"/>
      <c r="I115" s="90"/>
      <c r="J115" s="91">
        <f t="shared" si="3"/>
        <v>0</v>
      </c>
      <c r="K115" s="36"/>
      <c r="L115" s="93">
        <f t="shared" si="4"/>
        <v>0</v>
      </c>
      <c r="M115" s="93">
        <f t="shared" si="5"/>
        <v>0</v>
      </c>
      <c r="N115" s="81"/>
      <c r="O115" s="82"/>
      <c r="P115" s="54"/>
      <c r="Q115" s="203"/>
      <c r="R115" s="91"/>
      <c r="S115" s="36"/>
    </row>
    <row r="116" spans="1:19">
      <c r="A116" s="85" t="s">
        <v>98</v>
      </c>
      <c r="B116" s="63"/>
      <c r="C116" s="36"/>
      <c r="D116" s="117"/>
      <c r="E116" s="117"/>
      <c r="F116" s="118"/>
      <c r="G116" s="74"/>
      <c r="H116" s="203"/>
      <c r="I116" s="90"/>
      <c r="J116" s="91">
        <f t="shared" si="3"/>
        <v>0</v>
      </c>
      <c r="K116" s="36"/>
      <c r="L116" s="93">
        <f t="shared" si="4"/>
        <v>0</v>
      </c>
      <c r="M116" s="93">
        <f t="shared" si="5"/>
        <v>0</v>
      </c>
      <c r="N116" s="81"/>
      <c r="O116" s="82"/>
      <c r="P116" s="54"/>
      <c r="Q116" s="203"/>
      <c r="R116" s="91"/>
      <c r="S116" s="36"/>
    </row>
    <row r="117" spans="1:19">
      <c r="A117" s="85" t="s">
        <v>87</v>
      </c>
      <c r="B117" s="63"/>
      <c r="C117" s="36"/>
      <c r="D117" s="117"/>
      <c r="E117" s="117"/>
      <c r="F117" s="118"/>
      <c r="G117" s="74"/>
      <c r="H117" s="203"/>
      <c r="I117" s="90"/>
      <c r="J117" s="91">
        <f t="shared" si="3"/>
        <v>0</v>
      </c>
      <c r="K117" s="36"/>
      <c r="L117" s="93">
        <f t="shared" si="4"/>
        <v>0</v>
      </c>
      <c r="M117" s="93">
        <f t="shared" si="5"/>
        <v>0</v>
      </c>
      <c r="N117" s="81"/>
      <c r="O117" s="82"/>
      <c r="P117" s="54"/>
      <c r="Q117" s="203"/>
      <c r="R117" s="91"/>
      <c r="S117" s="36"/>
    </row>
    <row r="118" spans="1:19">
      <c r="A118" s="126"/>
      <c r="B118" s="127"/>
      <c r="C118" s="36"/>
      <c r="D118" s="117"/>
      <c r="E118" s="117"/>
      <c r="F118" s="118"/>
      <c r="G118" s="74"/>
      <c r="H118" s="203"/>
      <c r="I118" s="90"/>
      <c r="J118" s="91">
        <f t="shared" si="3"/>
        <v>0</v>
      </c>
      <c r="K118" s="36"/>
      <c r="L118" s="93">
        <f t="shared" si="4"/>
        <v>0</v>
      </c>
      <c r="M118" s="93">
        <f t="shared" si="5"/>
        <v>0</v>
      </c>
      <c r="N118" s="81"/>
      <c r="O118" s="82"/>
      <c r="P118" s="54"/>
      <c r="Q118" s="203"/>
      <c r="R118" s="91"/>
      <c r="S118" s="36"/>
    </row>
    <row r="119" spans="1:19">
      <c r="A119" s="704" t="s">
        <v>102</v>
      </c>
      <c r="B119" s="704"/>
      <c r="C119" s="36"/>
      <c r="D119" s="117"/>
      <c r="E119" s="117"/>
      <c r="F119" s="118"/>
      <c r="G119" s="74"/>
      <c r="H119" s="203"/>
      <c r="I119" s="90"/>
      <c r="J119" s="91">
        <f t="shared" si="3"/>
        <v>0</v>
      </c>
      <c r="K119" s="36"/>
      <c r="L119" s="93">
        <f t="shared" si="4"/>
        <v>0</v>
      </c>
      <c r="M119" s="93">
        <f t="shared" si="5"/>
        <v>0</v>
      </c>
      <c r="N119" s="81"/>
      <c r="O119" s="82"/>
      <c r="P119" s="54"/>
      <c r="Q119" s="203"/>
      <c r="R119" s="91"/>
      <c r="S119" s="36"/>
    </row>
    <row r="120" spans="1:19" ht="15.75">
      <c r="A120" s="701">
        <f>+SUM(N112:N119)</f>
        <v>0</v>
      </c>
      <c r="B120" s="701"/>
      <c r="C120" s="36"/>
      <c r="D120" s="705"/>
      <c r="E120" s="705"/>
      <c r="F120" s="705"/>
      <c r="G120" s="705"/>
      <c r="H120" s="705"/>
      <c r="I120" s="705"/>
      <c r="J120" s="705"/>
      <c r="K120" s="36"/>
      <c r="L120" s="40"/>
      <c r="M120" s="40"/>
      <c r="N120" s="38"/>
      <c r="O120" s="39"/>
      <c r="P120" s="36"/>
      <c r="Q120" s="40"/>
      <c r="R120" s="41"/>
      <c r="S120" s="36"/>
    </row>
    <row r="121" spans="1:19" ht="26.25">
      <c r="A121" s="35"/>
      <c r="B121" s="36"/>
      <c r="C121" s="36"/>
      <c r="D121" s="88" t="s">
        <v>139</v>
      </c>
      <c r="E121" s="88" t="s">
        <v>80</v>
      </c>
      <c r="F121" s="128" t="s">
        <v>148</v>
      </c>
      <c r="G121" s="74" t="s">
        <v>82</v>
      </c>
      <c r="H121" s="75" t="s">
        <v>83</v>
      </c>
      <c r="I121" s="76" t="s">
        <v>84</v>
      </c>
      <c r="J121" s="84" t="s">
        <v>85</v>
      </c>
      <c r="K121" s="78"/>
      <c r="L121" s="129" t="s">
        <v>86</v>
      </c>
      <c r="M121" s="125" t="s">
        <v>87</v>
      </c>
      <c r="N121" s="114"/>
      <c r="O121" s="72"/>
      <c r="P121" s="83"/>
      <c r="Q121" s="115"/>
      <c r="R121" s="116"/>
      <c r="S121" s="36"/>
    </row>
    <row r="122" spans="1:19">
      <c r="A122" s="35"/>
      <c r="B122" s="36"/>
      <c r="C122" s="36"/>
      <c r="D122" s="117"/>
      <c r="E122" s="117"/>
      <c r="F122" s="122"/>
      <c r="G122" s="74"/>
      <c r="H122" s="203"/>
      <c r="I122" s="90"/>
      <c r="J122" s="91">
        <f t="shared" ref="J122:J146" si="6">+I122*$K$121</f>
        <v>0</v>
      </c>
      <c r="K122" s="36"/>
      <c r="L122" s="93">
        <f t="shared" ref="L122:L146" si="7">+$B$129</f>
        <v>0</v>
      </c>
      <c r="M122" s="93">
        <f t="shared" ref="M122:M146" si="8">+$B$130</f>
        <v>0</v>
      </c>
      <c r="N122" s="81"/>
      <c r="O122" s="82"/>
      <c r="P122" s="54"/>
      <c r="Q122" s="203"/>
      <c r="R122" s="91"/>
      <c r="S122" s="36"/>
    </row>
    <row r="123" spans="1:19" ht="12" customHeight="1">
      <c r="A123" s="35"/>
      <c r="B123" s="36"/>
      <c r="C123" s="36"/>
      <c r="D123" s="117"/>
      <c r="E123" s="117"/>
      <c r="F123" s="122"/>
      <c r="G123" s="74"/>
      <c r="H123" s="203"/>
      <c r="I123" s="90"/>
      <c r="J123" s="91">
        <f t="shared" si="6"/>
        <v>0</v>
      </c>
      <c r="K123" s="36"/>
      <c r="L123" s="93">
        <f t="shared" si="7"/>
        <v>0</v>
      </c>
      <c r="M123" s="93">
        <f t="shared" si="8"/>
        <v>0</v>
      </c>
      <c r="N123" s="81"/>
      <c r="O123" s="82"/>
      <c r="P123" s="54"/>
      <c r="Q123" s="203"/>
      <c r="R123" s="91"/>
      <c r="S123" s="36"/>
    </row>
    <row r="124" spans="1:19" ht="12.75" customHeight="1">
      <c r="A124" s="35"/>
      <c r="B124" s="36"/>
      <c r="C124" s="36"/>
      <c r="D124" s="117"/>
      <c r="E124" s="117"/>
      <c r="F124" s="122"/>
      <c r="G124" s="74"/>
      <c r="H124" s="203"/>
      <c r="I124" s="90"/>
      <c r="J124" s="91">
        <f t="shared" si="6"/>
        <v>0</v>
      </c>
      <c r="K124" s="36"/>
      <c r="L124" s="93">
        <f t="shared" si="7"/>
        <v>0</v>
      </c>
      <c r="M124" s="93">
        <f t="shared" si="8"/>
        <v>0</v>
      </c>
      <c r="N124" s="81"/>
      <c r="O124" s="82"/>
      <c r="P124" s="54"/>
      <c r="Q124" s="203"/>
      <c r="R124" s="91"/>
      <c r="S124" s="36"/>
    </row>
    <row r="125" spans="1:19" ht="12.75" customHeight="1">
      <c r="A125" s="703" t="s">
        <v>147</v>
      </c>
      <c r="B125" s="703"/>
      <c r="C125" s="36"/>
      <c r="D125" s="117"/>
      <c r="E125" s="117"/>
      <c r="F125" s="122"/>
      <c r="G125" s="74"/>
      <c r="H125" s="203"/>
      <c r="I125" s="90"/>
      <c r="J125" s="91">
        <f t="shared" si="6"/>
        <v>0</v>
      </c>
      <c r="K125" s="36"/>
      <c r="L125" s="93">
        <f t="shared" si="7"/>
        <v>0</v>
      </c>
      <c r="M125" s="93">
        <f t="shared" si="8"/>
        <v>0</v>
      </c>
      <c r="N125" s="81"/>
      <c r="O125" s="82"/>
      <c r="P125" s="54"/>
      <c r="Q125" s="203"/>
      <c r="R125" s="91"/>
      <c r="S125" s="36"/>
    </row>
    <row r="126" spans="1:19">
      <c r="A126" s="85" t="s">
        <v>92</v>
      </c>
      <c r="B126" s="63"/>
      <c r="C126" s="36"/>
      <c r="D126" s="117"/>
      <c r="E126" s="117"/>
      <c r="F126" s="122"/>
      <c r="G126" s="74"/>
      <c r="H126" s="203"/>
      <c r="I126" s="90"/>
      <c r="J126" s="91">
        <f t="shared" si="6"/>
        <v>0</v>
      </c>
      <c r="K126" s="36"/>
      <c r="L126" s="93">
        <f t="shared" si="7"/>
        <v>0</v>
      </c>
      <c r="M126" s="93">
        <f t="shared" si="8"/>
        <v>0</v>
      </c>
      <c r="N126" s="81"/>
      <c r="O126" s="82"/>
      <c r="P126" s="54"/>
      <c r="Q126" s="203"/>
      <c r="R126" s="91"/>
      <c r="S126" s="36"/>
    </row>
    <row r="127" spans="1:19">
      <c r="A127" s="85" t="s">
        <v>94</v>
      </c>
      <c r="B127" s="63"/>
      <c r="C127" s="36"/>
      <c r="D127" s="117"/>
      <c r="E127" s="117"/>
      <c r="F127" s="122"/>
      <c r="G127" s="74"/>
      <c r="H127" s="203"/>
      <c r="I127" s="90"/>
      <c r="J127" s="91">
        <f t="shared" si="6"/>
        <v>0</v>
      </c>
      <c r="K127" s="36"/>
      <c r="L127" s="93">
        <f t="shared" si="7"/>
        <v>0</v>
      </c>
      <c r="M127" s="93">
        <f t="shared" si="8"/>
        <v>0</v>
      </c>
      <c r="N127" s="81"/>
      <c r="O127" s="82"/>
      <c r="P127" s="54"/>
      <c r="Q127" s="203"/>
      <c r="R127" s="91"/>
      <c r="S127" s="36"/>
    </row>
    <row r="128" spans="1:19">
      <c r="A128" s="85" t="s">
        <v>96</v>
      </c>
      <c r="B128" s="63"/>
      <c r="C128" s="36"/>
      <c r="D128" s="117"/>
      <c r="E128" s="117"/>
      <c r="F128" s="122"/>
      <c r="G128" s="74"/>
      <c r="H128" s="203"/>
      <c r="I128" s="90"/>
      <c r="J128" s="91">
        <f t="shared" si="6"/>
        <v>0</v>
      </c>
      <c r="K128" s="36"/>
      <c r="L128" s="93">
        <f t="shared" si="7"/>
        <v>0</v>
      </c>
      <c r="M128" s="93">
        <f t="shared" si="8"/>
        <v>0</v>
      </c>
      <c r="N128" s="81"/>
      <c r="O128" s="82"/>
      <c r="P128" s="54"/>
      <c r="Q128" s="203"/>
      <c r="R128" s="91"/>
      <c r="S128" s="36"/>
    </row>
    <row r="129" spans="1:19">
      <c r="A129" s="85" t="s">
        <v>98</v>
      </c>
      <c r="B129" s="63"/>
      <c r="C129" s="36"/>
      <c r="D129" s="117"/>
      <c r="E129" s="117"/>
      <c r="F129" s="122"/>
      <c r="G129" s="74"/>
      <c r="H129" s="203"/>
      <c r="I129" s="90"/>
      <c r="J129" s="91">
        <f t="shared" si="6"/>
        <v>0</v>
      </c>
      <c r="K129" s="36"/>
      <c r="L129" s="93">
        <f t="shared" si="7"/>
        <v>0</v>
      </c>
      <c r="M129" s="93">
        <f t="shared" si="8"/>
        <v>0</v>
      </c>
      <c r="N129" s="81"/>
      <c r="O129" s="82"/>
      <c r="P129" s="54"/>
      <c r="Q129" s="203"/>
      <c r="R129" s="91"/>
      <c r="S129" s="36"/>
    </row>
    <row r="130" spans="1:19">
      <c r="A130" s="85" t="s">
        <v>87</v>
      </c>
      <c r="B130" s="63"/>
      <c r="C130" s="36"/>
      <c r="D130" s="117"/>
      <c r="E130" s="117"/>
      <c r="F130" s="122"/>
      <c r="G130" s="74"/>
      <c r="H130" s="203"/>
      <c r="I130" s="90"/>
      <c r="J130" s="91">
        <f t="shared" si="6"/>
        <v>0</v>
      </c>
      <c r="K130" s="36"/>
      <c r="L130" s="93">
        <f t="shared" si="7"/>
        <v>0</v>
      </c>
      <c r="M130" s="93">
        <f t="shared" si="8"/>
        <v>0</v>
      </c>
      <c r="N130" s="81"/>
      <c r="O130" s="82"/>
      <c r="P130" s="54"/>
      <c r="Q130" s="203"/>
      <c r="R130" s="91"/>
      <c r="S130" s="36"/>
    </row>
    <row r="131" spans="1:19">
      <c r="A131" s="35"/>
      <c r="B131" s="36"/>
      <c r="C131" s="36"/>
      <c r="D131" s="117"/>
      <c r="E131" s="117"/>
      <c r="F131" s="122"/>
      <c r="G131" s="74"/>
      <c r="H131" s="203"/>
      <c r="I131" s="90"/>
      <c r="J131" s="91">
        <f t="shared" si="6"/>
        <v>0</v>
      </c>
      <c r="K131" s="36"/>
      <c r="L131" s="93">
        <f t="shared" si="7"/>
        <v>0</v>
      </c>
      <c r="M131" s="93">
        <f t="shared" si="8"/>
        <v>0</v>
      </c>
      <c r="N131" s="81"/>
      <c r="O131" s="82"/>
      <c r="P131" s="54"/>
      <c r="Q131" s="203"/>
      <c r="R131" s="91"/>
      <c r="S131" s="36"/>
    </row>
    <row r="132" spans="1:19">
      <c r="A132" s="704" t="s">
        <v>102</v>
      </c>
      <c r="B132" s="704"/>
      <c r="C132" s="36"/>
      <c r="D132" s="117"/>
      <c r="E132" s="117"/>
      <c r="F132" s="130"/>
      <c r="G132" s="74"/>
      <c r="H132" s="203"/>
      <c r="I132" s="90"/>
      <c r="J132" s="91">
        <f t="shared" si="6"/>
        <v>0</v>
      </c>
      <c r="K132" s="36"/>
      <c r="L132" s="93">
        <f t="shared" si="7"/>
        <v>0</v>
      </c>
      <c r="M132" s="93">
        <f t="shared" si="8"/>
        <v>0</v>
      </c>
      <c r="N132" s="81"/>
      <c r="O132" s="82"/>
      <c r="P132" s="54"/>
      <c r="Q132" s="203"/>
      <c r="R132" s="91"/>
      <c r="S132" s="36"/>
    </row>
    <row r="133" spans="1:19">
      <c r="A133" s="701">
        <f>+SUM(N122:N146)</f>
        <v>0</v>
      </c>
      <c r="B133" s="701"/>
      <c r="C133" s="36"/>
      <c r="D133" s="117"/>
      <c r="E133" s="117"/>
      <c r="F133" s="122"/>
      <c r="G133" s="74"/>
      <c r="H133" s="203"/>
      <c r="I133" s="90"/>
      <c r="J133" s="91">
        <f t="shared" si="6"/>
        <v>0</v>
      </c>
      <c r="K133" s="36"/>
      <c r="L133" s="93">
        <f t="shared" si="7"/>
        <v>0</v>
      </c>
      <c r="M133" s="93">
        <f t="shared" si="8"/>
        <v>0</v>
      </c>
      <c r="N133" s="81"/>
      <c r="O133" s="82"/>
      <c r="P133" s="54"/>
      <c r="Q133" s="203"/>
      <c r="R133" s="91"/>
      <c r="S133" s="36"/>
    </row>
    <row r="134" spans="1:19">
      <c r="A134" s="35"/>
      <c r="B134" s="36"/>
      <c r="C134" s="36"/>
      <c r="D134" s="117"/>
      <c r="E134" s="117"/>
      <c r="F134" s="122"/>
      <c r="G134" s="74"/>
      <c r="H134" s="203"/>
      <c r="I134" s="90"/>
      <c r="J134" s="91">
        <f t="shared" si="6"/>
        <v>0</v>
      </c>
      <c r="K134" s="36"/>
      <c r="L134" s="93">
        <f t="shared" si="7"/>
        <v>0</v>
      </c>
      <c r="M134" s="93">
        <f t="shared" si="8"/>
        <v>0</v>
      </c>
      <c r="N134" s="81"/>
      <c r="O134" s="82"/>
      <c r="P134" s="54"/>
      <c r="Q134" s="203"/>
      <c r="R134" s="91"/>
      <c r="S134" s="36"/>
    </row>
    <row r="135" spans="1:19">
      <c r="A135" s="35"/>
      <c r="B135" s="36"/>
      <c r="C135" s="36"/>
      <c r="D135" s="117"/>
      <c r="E135" s="117"/>
      <c r="F135" s="130"/>
      <c r="G135" s="74"/>
      <c r="H135" s="203"/>
      <c r="I135" s="90"/>
      <c r="J135" s="91">
        <f t="shared" si="6"/>
        <v>0</v>
      </c>
      <c r="K135" s="36"/>
      <c r="L135" s="93">
        <f t="shared" si="7"/>
        <v>0</v>
      </c>
      <c r="M135" s="93">
        <f t="shared" si="8"/>
        <v>0</v>
      </c>
      <c r="N135" s="81"/>
      <c r="O135" s="82"/>
      <c r="P135" s="54"/>
      <c r="Q135" s="203"/>
      <c r="R135" s="91"/>
      <c r="S135" s="36"/>
    </row>
    <row r="136" spans="1:19">
      <c r="A136" s="35"/>
      <c r="B136" s="36"/>
      <c r="C136" s="36"/>
      <c r="D136" s="117"/>
      <c r="E136" s="117"/>
      <c r="F136" s="122"/>
      <c r="G136" s="74"/>
      <c r="H136" s="203"/>
      <c r="I136" s="90"/>
      <c r="J136" s="91">
        <f t="shared" si="6"/>
        <v>0</v>
      </c>
      <c r="K136" s="36"/>
      <c r="L136" s="93">
        <f t="shared" si="7"/>
        <v>0</v>
      </c>
      <c r="M136" s="93">
        <f t="shared" si="8"/>
        <v>0</v>
      </c>
      <c r="N136" s="81"/>
      <c r="O136" s="82"/>
      <c r="P136" s="54"/>
      <c r="Q136" s="203"/>
      <c r="R136" s="91"/>
      <c r="S136" s="36"/>
    </row>
    <row r="137" spans="1:19">
      <c r="A137" s="35"/>
      <c r="B137" s="36"/>
      <c r="C137" s="36"/>
      <c r="D137" s="117"/>
      <c r="E137" s="117"/>
      <c r="F137" s="122"/>
      <c r="G137" s="74"/>
      <c r="H137" s="203"/>
      <c r="I137" s="90"/>
      <c r="J137" s="91">
        <f t="shared" si="6"/>
        <v>0</v>
      </c>
      <c r="K137" s="36"/>
      <c r="L137" s="93">
        <f t="shared" si="7"/>
        <v>0</v>
      </c>
      <c r="M137" s="93">
        <f t="shared" si="8"/>
        <v>0</v>
      </c>
      <c r="N137" s="81"/>
      <c r="O137" s="82"/>
      <c r="P137" s="54"/>
      <c r="Q137" s="203"/>
      <c r="R137" s="91"/>
      <c r="S137" s="36"/>
    </row>
    <row r="138" spans="1:19">
      <c r="A138" s="35"/>
      <c r="B138" s="36"/>
      <c r="C138" s="36"/>
      <c r="D138" s="117"/>
      <c r="E138" s="117"/>
      <c r="F138" s="122"/>
      <c r="G138" s="74"/>
      <c r="H138" s="203"/>
      <c r="I138" s="90"/>
      <c r="J138" s="91">
        <f t="shared" si="6"/>
        <v>0</v>
      </c>
      <c r="K138" s="36"/>
      <c r="L138" s="93">
        <f t="shared" si="7"/>
        <v>0</v>
      </c>
      <c r="M138" s="93">
        <f t="shared" si="8"/>
        <v>0</v>
      </c>
      <c r="N138" s="81"/>
      <c r="O138" s="82"/>
      <c r="P138" s="54"/>
      <c r="Q138" s="203"/>
      <c r="R138" s="91"/>
      <c r="S138" s="36"/>
    </row>
    <row r="139" spans="1:19">
      <c r="A139" s="35"/>
      <c r="B139" s="36"/>
      <c r="C139" s="36"/>
      <c r="D139" s="117"/>
      <c r="E139" s="117"/>
      <c r="F139" s="122"/>
      <c r="G139" s="74"/>
      <c r="H139" s="203"/>
      <c r="I139" s="90"/>
      <c r="J139" s="91">
        <f t="shared" si="6"/>
        <v>0</v>
      </c>
      <c r="K139" s="36"/>
      <c r="L139" s="93">
        <f t="shared" si="7"/>
        <v>0</v>
      </c>
      <c r="M139" s="93">
        <f t="shared" si="8"/>
        <v>0</v>
      </c>
      <c r="N139" s="81"/>
      <c r="O139" s="82"/>
      <c r="P139" s="54"/>
      <c r="Q139" s="203"/>
      <c r="R139" s="91"/>
      <c r="S139" s="36"/>
    </row>
    <row r="140" spans="1:19">
      <c r="A140" s="35"/>
      <c r="B140" s="36"/>
      <c r="C140" s="36"/>
      <c r="D140" s="117"/>
      <c r="E140" s="117"/>
      <c r="F140" s="122"/>
      <c r="G140" s="74"/>
      <c r="H140" s="203"/>
      <c r="I140" s="90"/>
      <c r="J140" s="91">
        <f t="shared" si="6"/>
        <v>0</v>
      </c>
      <c r="K140" s="36"/>
      <c r="L140" s="93">
        <f t="shared" si="7"/>
        <v>0</v>
      </c>
      <c r="M140" s="93">
        <f t="shared" si="8"/>
        <v>0</v>
      </c>
      <c r="N140" s="81"/>
      <c r="O140" s="82"/>
      <c r="P140" s="54"/>
      <c r="Q140" s="203"/>
      <c r="R140" s="91"/>
      <c r="S140" s="36"/>
    </row>
    <row r="141" spans="1:19">
      <c r="A141" s="35"/>
      <c r="B141" s="36"/>
      <c r="C141" s="36"/>
      <c r="D141" s="117"/>
      <c r="E141" s="117"/>
      <c r="F141" s="130"/>
      <c r="G141" s="74"/>
      <c r="H141" s="203"/>
      <c r="I141" s="90"/>
      <c r="J141" s="91">
        <f t="shared" si="6"/>
        <v>0</v>
      </c>
      <c r="K141" s="36"/>
      <c r="L141" s="93">
        <f t="shared" si="7"/>
        <v>0</v>
      </c>
      <c r="M141" s="93">
        <f t="shared" si="8"/>
        <v>0</v>
      </c>
      <c r="N141" s="81"/>
      <c r="O141" s="82"/>
      <c r="P141" s="54"/>
      <c r="Q141" s="203"/>
      <c r="R141" s="91"/>
      <c r="S141" s="36"/>
    </row>
    <row r="142" spans="1:19">
      <c r="A142" s="35"/>
      <c r="B142" s="36"/>
      <c r="C142" s="36"/>
      <c r="D142" s="117"/>
      <c r="E142" s="117"/>
      <c r="F142" s="130"/>
      <c r="G142" s="74"/>
      <c r="H142" s="203"/>
      <c r="I142" s="90"/>
      <c r="J142" s="91">
        <f t="shared" si="6"/>
        <v>0</v>
      </c>
      <c r="K142" s="36"/>
      <c r="L142" s="93">
        <f t="shared" si="7"/>
        <v>0</v>
      </c>
      <c r="M142" s="93">
        <f t="shared" si="8"/>
        <v>0</v>
      </c>
      <c r="N142" s="81"/>
      <c r="O142" s="82"/>
      <c r="P142" s="54"/>
      <c r="Q142" s="203"/>
      <c r="R142" s="91"/>
      <c r="S142" s="36"/>
    </row>
    <row r="143" spans="1:19">
      <c r="A143" s="35"/>
      <c r="B143" s="36"/>
      <c r="C143" s="36"/>
      <c r="D143" s="117"/>
      <c r="E143" s="117"/>
      <c r="F143" s="130"/>
      <c r="G143" s="74"/>
      <c r="H143" s="203"/>
      <c r="I143" s="90"/>
      <c r="J143" s="91">
        <f t="shared" si="6"/>
        <v>0</v>
      </c>
      <c r="K143" s="36"/>
      <c r="L143" s="93">
        <f t="shared" si="7"/>
        <v>0</v>
      </c>
      <c r="M143" s="93">
        <f t="shared" si="8"/>
        <v>0</v>
      </c>
      <c r="N143" s="81"/>
      <c r="O143" s="82"/>
      <c r="P143" s="54"/>
      <c r="Q143" s="203"/>
      <c r="R143" s="91"/>
      <c r="S143" s="36"/>
    </row>
    <row r="144" spans="1:19">
      <c r="A144" s="35"/>
      <c r="B144" s="36"/>
      <c r="C144" s="36"/>
      <c r="D144" s="117"/>
      <c r="E144" s="117"/>
      <c r="F144" s="130"/>
      <c r="G144" s="74"/>
      <c r="H144" s="203"/>
      <c r="I144" s="90"/>
      <c r="J144" s="91">
        <f t="shared" si="6"/>
        <v>0</v>
      </c>
      <c r="K144" s="36"/>
      <c r="L144" s="93">
        <f t="shared" si="7"/>
        <v>0</v>
      </c>
      <c r="M144" s="93">
        <f t="shared" si="8"/>
        <v>0</v>
      </c>
      <c r="N144" s="81"/>
      <c r="O144" s="82"/>
      <c r="P144" s="54"/>
      <c r="Q144" s="203"/>
      <c r="R144" s="91"/>
      <c r="S144" s="36"/>
    </row>
    <row r="145" spans="1:19">
      <c r="A145" s="35"/>
      <c r="B145" s="36"/>
      <c r="C145" s="36"/>
      <c r="D145" s="117"/>
      <c r="E145" s="117"/>
      <c r="F145" s="130"/>
      <c r="G145" s="74"/>
      <c r="H145" s="203"/>
      <c r="I145" s="90"/>
      <c r="J145" s="91">
        <f t="shared" si="6"/>
        <v>0</v>
      </c>
      <c r="K145" s="36"/>
      <c r="L145" s="93">
        <f t="shared" si="7"/>
        <v>0</v>
      </c>
      <c r="M145" s="93">
        <f t="shared" si="8"/>
        <v>0</v>
      </c>
      <c r="N145" s="81"/>
      <c r="O145" s="82"/>
      <c r="P145" s="54"/>
      <c r="Q145" s="203"/>
      <c r="R145" s="91"/>
      <c r="S145" s="36"/>
    </row>
    <row r="146" spans="1:19">
      <c r="A146" s="35"/>
      <c r="B146" s="36"/>
      <c r="C146" s="36"/>
      <c r="D146" s="117"/>
      <c r="E146" s="117"/>
      <c r="F146" s="122"/>
      <c r="G146" s="74"/>
      <c r="H146" s="203"/>
      <c r="I146" s="90"/>
      <c r="J146" s="91">
        <f t="shared" si="6"/>
        <v>0</v>
      </c>
      <c r="K146" s="36"/>
      <c r="L146" s="93">
        <f t="shared" si="7"/>
        <v>0</v>
      </c>
      <c r="M146" s="93">
        <f t="shared" si="8"/>
        <v>0</v>
      </c>
      <c r="N146" s="81"/>
      <c r="O146" s="82"/>
      <c r="P146" s="54"/>
      <c r="Q146" s="203"/>
      <c r="R146" s="91"/>
      <c r="S146" s="36"/>
    </row>
    <row r="147" spans="1:19" ht="15.75">
      <c r="A147" s="35"/>
      <c r="B147" s="36"/>
      <c r="C147" s="36"/>
      <c r="D147" s="702"/>
      <c r="E147" s="702"/>
      <c r="F147" s="702"/>
      <c r="G147" s="702"/>
      <c r="H147" s="702"/>
      <c r="I147" s="702"/>
      <c r="J147" s="702"/>
      <c r="L147" s="40"/>
      <c r="M147" s="40"/>
      <c r="N147" s="38"/>
      <c r="O147" s="39"/>
      <c r="P147" s="36"/>
      <c r="Q147" s="40"/>
      <c r="R147" s="41"/>
      <c r="S147" s="36"/>
    </row>
    <row r="148" spans="1:19" ht="26.25">
      <c r="A148" s="35"/>
      <c r="B148" s="36"/>
      <c r="C148" s="36"/>
      <c r="D148" s="88" t="s">
        <v>139</v>
      </c>
      <c r="E148" s="88" t="s">
        <v>80</v>
      </c>
      <c r="F148" s="128" t="s">
        <v>148</v>
      </c>
      <c r="G148" s="74" t="s">
        <v>82</v>
      </c>
      <c r="H148" s="75" t="s">
        <v>83</v>
      </c>
      <c r="I148" s="76" t="s">
        <v>84</v>
      </c>
      <c r="J148" s="84" t="s">
        <v>149</v>
      </c>
      <c r="K148" s="78"/>
      <c r="L148" s="129" t="s">
        <v>86</v>
      </c>
      <c r="M148" s="125" t="s">
        <v>87</v>
      </c>
      <c r="N148" s="114"/>
      <c r="O148" s="72"/>
      <c r="P148" s="36"/>
      <c r="Q148" s="40"/>
      <c r="R148" s="41"/>
      <c r="S148" s="36"/>
    </row>
    <row r="149" spans="1:19">
      <c r="A149" s="35"/>
      <c r="B149" s="36"/>
      <c r="C149" s="36"/>
      <c r="D149" s="117"/>
      <c r="E149" s="117" t="s">
        <v>150</v>
      </c>
      <c r="F149" s="118"/>
      <c r="G149" s="74"/>
      <c r="H149" s="131"/>
      <c r="I149" s="82"/>
      <c r="J149" s="91"/>
      <c r="K149" s="36"/>
      <c r="L149" s="93"/>
      <c r="M149" s="93"/>
      <c r="N149" s="81"/>
      <c r="O149" s="82"/>
      <c r="P149" s="133"/>
      <c r="Q149" s="115"/>
      <c r="R149" s="116"/>
      <c r="S149" s="36"/>
    </row>
    <row r="150" spans="1:19">
      <c r="A150" s="35"/>
      <c r="B150" s="36"/>
      <c r="C150" s="36"/>
      <c r="D150" s="117"/>
      <c r="E150" s="117" t="s">
        <v>150</v>
      </c>
      <c r="F150" s="118"/>
      <c r="G150" s="74"/>
      <c r="H150" s="131"/>
      <c r="I150" s="82"/>
      <c r="J150" s="91"/>
      <c r="K150" s="36"/>
      <c r="L150" s="93"/>
      <c r="M150" s="93"/>
      <c r="N150" s="81"/>
      <c r="O150" s="82"/>
      <c r="P150" s="36"/>
      <c r="Q150" s="40"/>
      <c r="R150" s="41"/>
      <c r="S150" s="36"/>
    </row>
    <row r="151" spans="1:19" ht="12.75" customHeight="1">
      <c r="A151" s="35"/>
      <c r="B151" s="36"/>
      <c r="C151" s="36"/>
      <c r="D151" s="117"/>
      <c r="E151" s="117" t="s">
        <v>150</v>
      </c>
      <c r="F151" s="132"/>
      <c r="G151" s="74"/>
      <c r="H151" s="131"/>
      <c r="I151" s="82"/>
      <c r="J151" s="91"/>
      <c r="K151" s="36"/>
      <c r="L151" s="93"/>
      <c r="M151" s="93"/>
      <c r="N151" s="81"/>
      <c r="O151" s="82"/>
      <c r="P151" s="36"/>
      <c r="Q151" s="40"/>
      <c r="R151" s="41"/>
      <c r="S151" s="36"/>
    </row>
    <row r="152" spans="1:19" ht="12.75" customHeight="1">
      <c r="A152" s="703" t="s">
        <v>147</v>
      </c>
      <c r="B152" s="703"/>
      <c r="C152" s="36"/>
      <c r="D152" s="117"/>
      <c r="E152" s="117" t="s">
        <v>150</v>
      </c>
      <c r="F152" s="132"/>
      <c r="G152" s="74"/>
      <c r="H152" s="131"/>
      <c r="I152" s="82"/>
      <c r="J152" s="91"/>
      <c r="K152" s="36"/>
      <c r="L152" s="93"/>
      <c r="M152" s="93"/>
      <c r="N152" s="81"/>
      <c r="O152" s="82"/>
      <c r="P152" s="36"/>
      <c r="Q152" s="40"/>
      <c r="R152" s="41"/>
      <c r="S152" s="36"/>
    </row>
    <row r="153" spans="1:19" ht="21" customHeight="1">
      <c r="A153" s="85" t="s">
        <v>92</v>
      </c>
      <c r="B153" s="63"/>
      <c r="C153" s="36"/>
      <c r="D153" s="117"/>
      <c r="E153" s="117" t="s">
        <v>150</v>
      </c>
      <c r="F153" s="118"/>
      <c r="G153" s="74"/>
      <c r="H153" s="131"/>
      <c r="I153" s="82"/>
      <c r="J153" s="91"/>
      <c r="K153" s="36"/>
      <c r="L153" s="93"/>
      <c r="M153" s="93"/>
      <c r="N153" s="81"/>
      <c r="O153" s="82"/>
      <c r="P153" s="36"/>
      <c r="Q153" s="40"/>
      <c r="R153" s="41"/>
      <c r="S153" s="36"/>
    </row>
    <row r="154" spans="1:19">
      <c r="A154" s="85" t="s">
        <v>94</v>
      </c>
      <c r="B154" s="63"/>
      <c r="C154" s="36"/>
      <c r="D154" s="117"/>
      <c r="E154" s="117" t="s">
        <v>150</v>
      </c>
      <c r="F154" s="118"/>
      <c r="G154" s="74"/>
      <c r="H154" s="131"/>
      <c r="I154" s="82"/>
      <c r="J154" s="91"/>
      <c r="K154" s="36"/>
      <c r="L154" s="93"/>
      <c r="M154" s="93"/>
      <c r="N154" s="81"/>
      <c r="O154" s="82"/>
      <c r="P154" s="36"/>
      <c r="Q154" s="40"/>
      <c r="R154" s="41"/>
      <c r="S154" s="36"/>
    </row>
    <row r="155" spans="1:19">
      <c r="A155" s="126" t="s">
        <v>96</v>
      </c>
      <c r="B155" s="63"/>
      <c r="C155" s="36"/>
      <c r="D155" s="117"/>
      <c r="E155" s="117" t="s">
        <v>150</v>
      </c>
      <c r="F155" s="118"/>
      <c r="G155" s="74"/>
      <c r="H155" s="131"/>
      <c r="I155" s="82"/>
      <c r="J155" s="91"/>
      <c r="K155" s="36"/>
      <c r="L155" s="93"/>
      <c r="M155" s="93"/>
      <c r="N155" s="81"/>
      <c r="O155" s="82"/>
      <c r="P155" s="36"/>
      <c r="Q155" s="40"/>
      <c r="R155" s="41"/>
      <c r="S155" s="36"/>
    </row>
    <row r="156" spans="1:19">
      <c r="A156" s="85" t="s">
        <v>98</v>
      </c>
      <c r="B156" s="63"/>
      <c r="C156" s="36"/>
      <c r="D156" s="117"/>
      <c r="E156" s="117" t="s">
        <v>150</v>
      </c>
      <c r="F156" s="118"/>
      <c r="G156" s="74"/>
      <c r="H156" s="131"/>
      <c r="I156" s="82"/>
      <c r="J156" s="91"/>
      <c r="K156" s="36"/>
      <c r="L156" s="93"/>
      <c r="M156" s="93"/>
      <c r="N156" s="81"/>
      <c r="O156" s="82"/>
      <c r="P156" s="36"/>
      <c r="Q156" s="40"/>
      <c r="R156" s="41"/>
      <c r="S156" s="36"/>
    </row>
    <row r="157" spans="1:19">
      <c r="A157" s="134" t="s">
        <v>87</v>
      </c>
      <c r="B157" s="63"/>
      <c r="C157" s="36"/>
      <c r="D157" s="117"/>
      <c r="E157" s="117"/>
      <c r="F157" s="118"/>
      <c r="G157" s="74"/>
      <c r="H157" s="131"/>
      <c r="I157" s="82"/>
      <c r="J157" s="91"/>
      <c r="K157" s="36"/>
      <c r="L157" s="93"/>
      <c r="M157" s="93"/>
      <c r="N157" s="81"/>
      <c r="O157" s="82"/>
      <c r="P157" s="36"/>
      <c r="Q157" s="40"/>
      <c r="R157" s="41"/>
      <c r="S157" s="36"/>
    </row>
    <row r="158" spans="1:19">
      <c r="A158" s="35"/>
      <c r="B158" s="36"/>
      <c r="C158" s="36"/>
      <c r="F158" s="36"/>
      <c r="G158" s="36"/>
      <c r="H158" s="36"/>
      <c r="I158" s="36"/>
      <c r="J158" s="36"/>
      <c r="K158" s="36"/>
      <c r="L158" s="37"/>
      <c r="M158" s="37"/>
      <c r="N158" s="38"/>
      <c r="O158" s="39"/>
      <c r="P158" s="36"/>
      <c r="Q158" s="40"/>
      <c r="R158" s="41"/>
      <c r="S158" s="36"/>
    </row>
    <row r="159" spans="1:19">
      <c r="A159" s="704" t="s">
        <v>102</v>
      </c>
      <c r="B159" s="704"/>
      <c r="C159" s="36"/>
      <c r="F159" s="36"/>
      <c r="G159" s="36"/>
      <c r="H159" s="36"/>
      <c r="I159" s="36"/>
      <c r="J159" s="36"/>
      <c r="K159" s="36"/>
      <c r="L159" s="37"/>
      <c r="M159" s="37"/>
      <c r="N159" s="81">
        <f>SUM(N17:N157)</f>
        <v>0</v>
      </c>
      <c r="O159" s="82">
        <f>SUM(O17:O158)</f>
        <v>0</v>
      </c>
      <c r="P159" s="135"/>
      <c r="Q159" s="203">
        <f>SUM(Q17:Q158)</f>
        <v>0</v>
      </c>
      <c r="R159" s="91">
        <f>SUM(R17:R158)</f>
        <v>0</v>
      </c>
      <c r="S159" s="36"/>
    </row>
    <row r="160" spans="1:19">
      <c r="A160" s="701">
        <f>SUM(N149:N157)</f>
        <v>0</v>
      </c>
      <c r="B160" s="701"/>
      <c r="C160" s="36"/>
      <c r="S160" s="36"/>
    </row>
    <row r="161" spans="1:19">
      <c r="A161" s="35"/>
      <c r="B161" s="36"/>
      <c r="C161" s="36"/>
      <c r="S161" s="36"/>
    </row>
    <row r="162" spans="1:19">
      <c r="S162" s="36"/>
    </row>
  </sheetData>
  <sheetProtection password="CC38" sheet="1" objects="1" scenarios="1" pivotTables="0"/>
  <mergeCells count="24">
    <mergeCell ref="A16:B16"/>
    <mergeCell ref="A24:B24"/>
    <mergeCell ref="D61:J61"/>
    <mergeCell ref="A66:B66"/>
    <mergeCell ref="A73:B73"/>
    <mergeCell ref="A23:B23"/>
    <mergeCell ref="A1:B1"/>
    <mergeCell ref="C3:K3"/>
    <mergeCell ref="B5:O5"/>
    <mergeCell ref="E6:J9"/>
    <mergeCell ref="D15:J15"/>
    <mergeCell ref="A74:B74"/>
    <mergeCell ref="D147:J147"/>
    <mergeCell ref="A160:B160"/>
    <mergeCell ref="D110:J110"/>
    <mergeCell ref="A115:B115"/>
    <mergeCell ref="A119:B119"/>
    <mergeCell ref="A120:B120"/>
    <mergeCell ref="D120:J120"/>
    <mergeCell ref="A125:B125"/>
    <mergeCell ref="A132:B132"/>
    <mergeCell ref="A133:B133"/>
    <mergeCell ref="A152:B152"/>
    <mergeCell ref="A159:B15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1"/>
  <dimension ref="A2:AC106"/>
  <sheetViews>
    <sheetView workbookViewId="0">
      <selection activeCell="N7" sqref="N7:N11"/>
    </sheetView>
  </sheetViews>
  <sheetFormatPr baseColWidth="10" defaultColWidth="10" defaultRowHeight="12.75"/>
  <cols>
    <col min="1" max="1" width="10.5703125" style="83" customWidth="1"/>
    <col min="2" max="2" width="7.7109375" style="83" customWidth="1"/>
    <col min="3" max="3" width="25.28515625" style="92" customWidth="1"/>
    <col min="4" max="4" width="8.7109375" style="83" customWidth="1"/>
    <col min="5" max="5" width="6.42578125" style="83" customWidth="1"/>
    <col min="6" max="7" width="10" style="83"/>
    <col min="8" max="8" width="10.7109375" style="92" customWidth="1"/>
    <col min="9" max="9" width="41" style="83" customWidth="1"/>
    <col min="10" max="12" width="13.42578125" style="92" customWidth="1"/>
    <col min="13" max="13" width="10.42578125" style="92" customWidth="1"/>
    <col min="14" max="15" width="6" style="83" customWidth="1"/>
    <col min="16" max="16" width="2" style="83" customWidth="1"/>
    <col min="17" max="17" width="8.28515625" style="92" customWidth="1"/>
    <col min="18" max="18" width="8" style="92" customWidth="1"/>
    <col min="19" max="19" width="7.140625" style="92" customWidth="1"/>
    <col min="20" max="20" width="6.85546875" style="92" customWidth="1"/>
    <col min="21" max="21" width="7" style="92" customWidth="1"/>
    <col min="22" max="22" width="6.5703125" style="136" customWidth="1"/>
    <col min="23" max="23" width="42.28515625" style="136" customWidth="1"/>
    <col min="24" max="24" width="4.7109375" style="83" customWidth="1"/>
    <col min="25" max="25" width="9.140625" style="92" customWidth="1"/>
    <col min="26" max="26" width="10.7109375" style="92" customWidth="1"/>
    <col min="27" max="27" width="4.42578125" style="83" customWidth="1"/>
    <col min="28" max="28" width="12.140625" style="92" customWidth="1"/>
    <col min="29" max="29" width="10" style="92"/>
    <col min="30" max="16384" width="10" style="83"/>
  </cols>
  <sheetData>
    <row r="2" spans="1:29" s="140" customFormat="1" ht="29.25" customHeight="1">
      <c r="A2" s="137" t="s">
        <v>68</v>
      </c>
      <c r="B2" s="138">
        <f>+Z54+Z106-AC54-D7*E7-D8*E9</f>
        <v>0</v>
      </c>
      <c r="C2" s="711" t="s">
        <v>151</v>
      </c>
      <c r="D2" s="711"/>
      <c r="E2" s="711"/>
      <c r="F2" s="711"/>
      <c r="G2" s="711"/>
      <c r="H2" s="711"/>
      <c r="I2" s="711"/>
      <c r="J2" s="139"/>
      <c r="K2" s="139"/>
      <c r="L2" s="139"/>
      <c r="M2" s="139"/>
      <c r="Q2" s="141"/>
      <c r="R2" s="141"/>
      <c r="S2" s="141"/>
      <c r="T2" s="141"/>
      <c r="U2" s="141"/>
      <c r="V2" s="142"/>
      <c r="W2" s="142"/>
      <c r="Y2" s="141"/>
      <c r="Z2" s="141"/>
      <c r="AB2" s="141"/>
      <c r="AC2" s="141"/>
    </row>
    <row r="3" spans="1:29" s="140" customFormat="1" ht="12.75" customHeight="1">
      <c r="A3" s="83"/>
      <c r="B3" s="143"/>
      <c r="C3" s="205"/>
      <c r="D3" s="139"/>
      <c r="E3" s="139"/>
      <c r="F3" s="139"/>
      <c r="G3" s="139"/>
      <c r="H3" s="205"/>
      <c r="I3" s="139"/>
      <c r="J3" s="139"/>
      <c r="K3" s="139"/>
      <c r="L3" s="139"/>
      <c r="M3" s="139"/>
      <c r="Q3" s="141"/>
      <c r="R3" s="141"/>
      <c r="S3" s="141"/>
      <c r="T3" s="141"/>
      <c r="U3" s="141"/>
      <c r="V3" s="142"/>
      <c r="W3" s="142"/>
      <c r="Y3" s="141"/>
      <c r="Z3" s="141"/>
      <c r="AB3" s="141"/>
      <c r="AC3" s="141"/>
    </row>
    <row r="4" spans="1:29" ht="21" customHeight="1">
      <c r="A4" s="144" t="s">
        <v>70</v>
      </c>
      <c r="B4" s="144"/>
      <c r="C4" s="145"/>
      <c r="D4" s="146"/>
      <c r="E4" s="147"/>
      <c r="F4" s="148" t="e">
        <f>+B2/C25</f>
        <v>#DIV/0!</v>
      </c>
      <c r="J4" s="149"/>
      <c r="K4" s="150"/>
      <c r="L4" s="149"/>
      <c r="M4" s="149"/>
    </row>
    <row r="5" spans="1:29" ht="13.5" customHeight="1"/>
    <row r="6" spans="1:29" ht="15">
      <c r="F6" s="88" t="s">
        <v>139</v>
      </c>
      <c r="G6" s="88" t="s">
        <v>80</v>
      </c>
      <c r="H6" s="202" t="s">
        <v>81</v>
      </c>
      <c r="I6" s="88" t="s">
        <v>82</v>
      </c>
      <c r="J6" s="203" t="s">
        <v>152</v>
      </c>
      <c r="K6" s="90" t="s">
        <v>153</v>
      </c>
      <c r="L6" s="116"/>
      <c r="M6" s="151"/>
      <c r="N6" s="152" t="s">
        <v>154</v>
      </c>
      <c r="O6" s="152" t="s">
        <v>87</v>
      </c>
      <c r="Q6" s="202" t="s">
        <v>92</v>
      </c>
      <c r="R6" s="202" t="s">
        <v>94</v>
      </c>
      <c r="S6" s="202" t="s">
        <v>96</v>
      </c>
      <c r="T6" s="202" t="s">
        <v>155</v>
      </c>
      <c r="U6" s="202" t="s">
        <v>87</v>
      </c>
      <c r="V6" s="203" t="s">
        <v>156</v>
      </c>
      <c r="W6" s="115"/>
      <c r="Y6" s="202" t="s">
        <v>88</v>
      </c>
      <c r="Z6" s="202" t="s">
        <v>89</v>
      </c>
      <c r="AB6" s="118" t="s">
        <v>157</v>
      </c>
      <c r="AC6" s="118" t="s">
        <v>158</v>
      </c>
    </row>
    <row r="7" spans="1:29">
      <c r="B7" s="153"/>
      <c r="C7" s="81" t="s">
        <v>73</v>
      </c>
      <c r="D7" s="61"/>
      <c r="E7" s="154">
        <v>135</v>
      </c>
      <c r="F7" s="87">
        <f>+'marge charcuterie'!D17</f>
        <v>0</v>
      </c>
      <c r="G7" s="88">
        <f>+'marge charcuterie'!E17</f>
        <v>0</v>
      </c>
      <c r="H7" s="132">
        <v>0.18</v>
      </c>
      <c r="I7" s="256" t="s">
        <v>1372</v>
      </c>
      <c r="J7" s="203">
        <v>2.27</v>
      </c>
      <c r="K7" s="90">
        <f t="shared" ref="K7:K44" si="0">+T7</f>
        <v>2.27</v>
      </c>
      <c r="L7" s="116"/>
      <c r="N7" s="152">
        <f>+'marge charcuterie'!L17</f>
        <v>0</v>
      </c>
      <c r="O7" s="268">
        <f>+'marge charcuterie'!M17</f>
        <v>0</v>
      </c>
      <c r="Q7" s="118">
        <f t="shared" ref="Q7:Q50" si="1">J7-J7*$D$16%</f>
        <v>2.27</v>
      </c>
      <c r="R7" s="118">
        <f t="shared" ref="R7:R50" si="2">Q7-Q7*$D$17%</f>
        <v>2.27</v>
      </c>
      <c r="S7" s="118">
        <f t="shared" ref="S7:S50" si="3">R7-R7*$D$18%</f>
        <v>2.27</v>
      </c>
      <c r="T7" s="118">
        <f t="shared" ref="T7:U50" si="4">S7-S7*N7%</f>
        <v>2.27</v>
      </c>
      <c r="U7" s="118">
        <f t="shared" si="4"/>
        <v>2.27</v>
      </c>
      <c r="V7" s="156">
        <v>1.75</v>
      </c>
      <c r="W7" s="257" t="s">
        <v>1372</v>
      </c>
      <c r="X7" s="157"/>
      <c r="Y7" s="118">
        <f t="shared" ref="Y7:Y34" si="5">F7*U7</f>
        <v>0</v>
      </c>
      <c r="Z7" s="118">
        <f t="shared" ref="Z7:Z50" si="6">F7*(U7-V7)</f>
        <v>0</v>
      </c>
      <c r="AB7" s="132">
        <f t="shared" ref="AB7:AB50" si="7">+G7*H7</f>
        <v>0</v>
      </c>
      <c r="AC7" s="118">
        <f t="shared" ref="AC7:AC34" si="8">G7*V7</f>
        <v>0</v>
      </c>
    </row>
    <row r="8" spans="1:29">
      <c r="B8" s="153"/>
      <c r="C8" s="81" t="s">
        <v>159</v>
      </c>
      <c r="D8" s="61"/>
      <c r="E8" s="154"/>
      <c r="F8" s="87">
        <f>+'marge charcuterie'!D18</f>
        <v>0</v>
      </c>
      <c r="G8" s="88">
        <f>+'marge charcuterie'!E18</f>
        <v>0</v>
      </c>
      <c r="H8" s="132">
        <v>0.18</v>
      </c>
      <c r="I8" s="257" t="s">
        <v>1373</v>
      </c>
      <c r="J8" s="203">
        <v>2.27</v>
      </c>
      <c r="K8" s="90">
        <f t="shared" si="0"/>
        <v>2.27</v>
      </c>
      <c r="L8" s="116"/>
      <c r="N8" s="152">
        <f>+'marge charcuterie'!L18</f>
        <v>0</v>
      </c>
      <c r="O8" s="152">
        <f>+'marge charcuterie'!M18</f>
        <v>0</v>
      </c>
      <c r="Q8" s="118">
        <f t="shared" si="1"/>
        <v>2.27</v>
      </c>
      <c r="R8" s="118">
        <f t="shared" si="2"/>
        <v>2.27</v>
      </c>
      <c r="S8" s="118">
        <f t="shared" si="3"/>
        <v>2.27</v>
      </c>
      <c r="T8" s="118">
        <f t="shared" si="4"/>
        <v>2.27</v>
      </c>
      <c r="U8" s="118">
        <f t="shared" si="4"/>
        <v>2.27</v>
      </c>
      <c r="V8" s="156">
        <v>1.75</v>
      </c>
      <c r="W8" s="257" t="s">
        <v>1373</v>
      </c>
      <c r="X8" s="118"/>
      <c r="Y8" s="118">
        <f t="shared" si="5"/>
        <v>0</v>
      </c>
      <c r="Z8" s="118">
        <f t="shared" si="6"/>
        <v>0</v>
      </c>
      <c r="AB8" s="132">
        <f t="shared" si="7"/>
        <v>0</v>
      </c>
      <c r="AC8" s="118">
        <f t="shared" si="8"/>
        <v>0</v>
      </c>
    </row>
    <row r="9" spans="1:29">
      <c r="B9" s="153"/>
      <c r="C9" s="83"/>
      <c r="E9" s="154"/>
      <c r="F9" s="87">
        <f>+'marge charcuterie'!D19</f>
        <v>0</v>
      </c>
      <c r="G9" s="88">
        <f>+'marge charcuterie'!E19</f>
        <v>0</v>
      </c>
      <c r="H9" s="132">
        <v>0.18</v>
      </c>
      <c r="I9" s="257" t="s">
        <v>1374</v>
      </c>
      <c r="J9" s="203">
        <v>2.27</v>
      </c>
      <c r="K9" s="90">
        <f t="shared" si="0"/>
        <v>2.27</v>
      </c>
      <c r="L9" s="116"/>
      <c r="N9" s="152">
        <f>+'marge charcuterie'!L19</f>
        <v>0</v>
      </c>
      <c r="O9" s="152">
        <f>+'marge charcuterie'!M19</f>
        <v>0</v>
      </c>
      <c r="Q9" s="118">
        <f t="shared" si="1"/>
        <v>2.27</v>
      </c>
      <c r="R9" s="118">
        <f t="shared" si="2"/>
        <v>2.27</v>
      </c>
      <c r="S9" s="118">
        <f t="shared" si="3"/>
        <v>2.27</v>
      </c>
      <c r="T9" s="118">
        <f t="shared" si="4"/>
        <v>2.27</v>
      </c>
      <c r="U9" s="118">
        <f t="shared" si="4"/>
        <v>2.27</v>
      </c>
      <c r="V9" s="156">
        <v>1.75</v>
      </c>
      <c r="W9" s="257" t="s">
        <v>1374</v>
      </c>
      <c r="X9" s="118"/>
      <c r="Y9" s="118">
        <f t="shared" si="5"/>
        <v>0</v>
      </c>
      <c r="Z9" s="118">
        <f t="shared" si="6"/>
        <v>0</v>
      </c>
      <c r="AB9" s="132">
        <f t="shared" si="7"/>
        <v>0</v>
      </c>
      <c r="AC9" s="118">
        <f t="shared" si="8"/>
        <v>0</v>
      </c>
    </row>
    <row r="10" spans="1:29">
      <c r="B10" s="153"/>
      <c r="C10" s="83"/>
      <c r="E10" s="154"/>
      <c r="F10" s="87">
        <f>+'marge charcuterie'!D20</f>
        <v>0</v>
      </c>
      <c r="G10" s="88">
        <f>+'marge charcuterie'!E20</f>
        <v>0</v>
      </c>
      <c r="H10" s="132">
        <v>0.18</v>
      </c>
      <c r="I10" s="257" t="s">
        <v>1375</v>
      </c>
      <c r="J10" s="203">
        <v>2.27</v>
      </c>
      <c r="K10" s="90">
        <f t="shared" si="0"/>
        <v>2.27</v>
      </c>
      <c r="L10" s="116"/>
      <c r="N10" s="152">
        <f>+'marge charcuterie'!L20</f>
        <v>0</v>
      </c>
      <c r="O10" s="152">
        <f>+'marge charcuterie'!M20</f>
        <v>0</v>
      </c>
      <c r="Q10" s="118">
        <f t="shared" si="1"/>
        <v>2.27</v>
      </c>
      <c r="R10" s="118">
        <f t="shared" si="2"/>
        <v>2.27</v>
      </c>
      <c r="S10" s="118">
        <f t="shared" si="3"/>
        <v>2.27</v>
      </c>
      <c r="T10" s="118">
        <f t="shared" si="4"/>
        <v>2.27</v>
      </c>
      <c r="U10" s="118">
        <f t="shared" si="4"/>
        <v>2.27</v>
      </c>
      <c r="V10" s="156">
        <v>1.75</v>
      </c>
      <c r="W10" s="257" t="s">
        <v>1375</v>
      </c>
      <c r="X10" s="118"/>
      <c r="Y10" s="118">
        <f t="shared" si="5"/>
        <v>0</v>
      </c>
      <c r="Z10" s="118">
        <f t="shared" si="6"/>
        <v>0</v>
      </c>
      <c r="AB10" s="132">
        <f t="shared" si="7"/>
        <v>0</v>
      </c>
      <c r="AC10" s="118">
        <f t="shared" si="8"/>
        <v>0</v>
      </c>
    </row>
    <row r="11" spans="1:29">
      <c r="B11" s="153"/>
      <c r="C11" s="158"/>
      <c r="D11" s="159"/>
      <c r="E11" s="154"/>
      <c r="F11" s="87">
        <f>+'marge charcuterie'!D21</f>
        <v>0</v>
      </c>
      <c r="G11" s="88">
        <f>+'marge charcuterie'!E21</f>
        <v>0</v>
      </c>
      <c r="H11" s="132">
        <v>0.18</v>
      </c>
      <c r="I11" s="257" t="s">
        <v>1376</v>
      </c>
      <c r="J11" s="203">
        <v>2.27</v>
      </c>
      <c r="K11" s="90">
        <f t="shared" si="0"/>
        <v>2.27</v>
      </c>
      <c r="L11" s="116"/>
      <c r="N11" s="152">
        <f>+'marge charcuterie'!L21</f>
        <v>0</v>
      </c>
      <c r="O11" s="152">
        <f>+'marge charcuterie'!M21</f>
        <v>0</v>
      </c>
      <c r="Q11" s="118">
        <f t="shared" si="1"/>
        <v>2.27</v>
      </c>
      <c r="R11" s="118">
        <f t="shared" si="2"/>
        <v>2.27</v>
      </c>
      <c r="S11" s="118">
        <f t="shared" si="3"/>
        <v>2.27</v>
      </c>
      <c r="T11" s="118">
        <f>S11-S11*N11%</f>
        <v>2.27</v>
      </c>
      <c r="U11" s="118">
        <f t="shared" si="4"/>
        <v>2.27</v>
      </c>
      <c r="V11" s="156">
        <v>1.75</v>
      </c>
      <c r="W11" s="257" t="s">
        <v>1376</v>
      </c>
      <c r="X11" s="118"/>
      <c r="Y11" s="118">
        <f t="shared" si="5"/>
        <v>0</v>
      </c>
      <c r="Z11" s="118">
        <f t="shared" si="6"/>
        <v>0</v>
      </c>
      <c r="AB11" s="132">
        <f t="shared" si="7"/>
        <v>0</v>
      </c>
      <c r="AC11" s="118">
        <f t="shared" si="8"/>
        <v>0</v>
      </c>
    </row>
    <row r="12" spans="1:29">
      <c r="B12" s="153"/>
      <c r="C12" s="83"/>
      <c r="F12" s="87">
        <f>+'marge charcuterie'!D22</f>
        <v>0</v>
      </c>
      <c r="G12" s="88">
        <f>+'marge charcuterie'!E22</f>
        <v>0</v>
      </c>
      <c r="H12" s="132">
        <v>0.18</v>
      </c>
      <c r="I12" s="74"/>
      <c r="J12" s="203"/>
      <c r="K12" s="90">
        <f t="shared" si="0"/>
        <v>0</v>
      </c>
      <c r="L12" s="116"/>
      <c r="N12" s="152">
        <f>+'marge charcuterie'!L22</f>
        <v>0</v>
      </c>
      <c r="O12" s="152">
        <f>+'marge charcuterie'!M22</f>
        <v>0</v>
      </c>
      <c r="Q12" s="118">
        <f t="shared" si="1"/>
        <v>0</v>
      </c>
      <c r="R12" s="118">
        <f t="shared" si="2"/>
        <v>0</v>
      </c>
      <c r="S12" s="118">
        <f t="shared" si="3"/>
        <v>0</v>
      </c>
      <c r="T12" s="118">
        <f t="shared" si="4"/>
        <v>0</v>
      </c>
      <c r="U12" s="118">
        <f t="shared" si="4"/>
        <v>0</v>
      </c>
      <c r="V12" s="156"/>
      <c r="W12" s="74"/>
      <c r="X12" s="118"/>
      <c r="Y12" s="118">
        <f t="shared" si="5"/>
        <v>0</v>
      </c>
      <c r="Z12" s="118">
        <f t="shared" si="6"/>
        <v>0</v>
      </c>
      <c r="AB12" s="132">
        <f t="shared" si="7"/>
        <v>0</v>
      </c>
      <c r="AC12" s="118">
        <f t="shared" si="8"/>
        <v>0</v>
      </c>
    </row>
    <row r="13" spans="1:29">
      <c r="B13" s="153"/>
      <c r="C13" s="83"/>
      <c r="F13" s="87">
        <f>+'marge charcuterie'!D23</f>
        <v>0</v>
      </c>
      <c r="G13" s="88">
        <f>+'marge charcuterie'!E23</f>
        <v>0</v>
      </c>
      <c r="H13" s="132">
        <v>0.18</v>
      </c>
      <c r="I13" s="257" t="s">
        <v>1377</v>
      </c>
      <c r="J13" s="203">
        <v>2.27</v>
      </c>
      <c r="K13" s="90">
        <f t="shared" si="0"/>
        <v>2.27</v>
      </c>
      <c r="L13" s="116"/>
      <c r="N13" s="152">
        <f>+'marge charcuterie'!L23</f>
        <v>0</v>
      </c>
      <c r="O13" s="152">
        <f>+'marge charcuterie'!M23</f>
        <v>0</v>
      </c>
      <c r="Q13" s="118">
        <f t="shared" si="1"/>
        <v>2.27</v>
      </c>
      <c r="R13" s="118">
        <f t="shared" si="2"/>
        <v>2.27</v>
      </c>
      <c r="S13" s="118">
        <f t="shared" si="3"/>
        <v>2.27</v>
      </c>
      <c r="T13" s="118">
        <f t="shared" si="4"/>
        <v>2.27</v>
      </c>
      <c r="U13" s="118">
        <f t="shared" si="4"/>
        <v>2.27</v>
      </c>
      <c r="V13" s="156">
        <v>1.75</v>
      </c>
      <c r="W13" s="257" t="s">
        <v>1377</v>
      </c>
      <c r="X13" s="118"/>
      <c r="Y13" s="118">
        <f t="shared" si="5"/>
        <v>0</v>
      </c>
      <c r="Z13" s="118">
        <f t="shared" si="6"/>
        <v>0</v>
      </c>
      <c r="AB13" s="132">
        <f t="shared" si="7"/>
        <v>0</v>
      </c>
      <c r="AC13" s="118">
        <f t="shared" si="8"/>
        <v>0</v>
      </c>
    </row>
    <row r="14" spans="1:29">
      <c r="B14" s="153"/>
      <c r="C14" s="83"/>
      <c r="F14" s="87">
        <f>+'marge charcuterie'!D24</f>
        <v>0</v>
      </c>
      <c r="G14" s="88">
        <f>+'marge charcuterie'!E24</f>
        <v>0</v>
      </c>
      <c r="H14" s="132">
        <v>0.18</v>
      </c>
      <c r="I14" s="74"/>
      <c r="J14" s="203"/>
      <c r="K14" s="90">
        <f t="shared" si="0"/>
        <v>0</v>
      </c>
      <c r="L14" s="116"/>
      <c r="N14" s="152">
        <f>+'marge charcuterie'!L24</f>
        <v>0</v>
      </c>
      <c r="O14" s="152">
        <f>+'marge charcuterie'!M24</f>
        <v>0</v>
      </c>
      <c r="Q14" s="118">
        <f t="shared" si="1"/>
        <v>0</v>
      </c>
      <c r="R14" s="118">
        <f t="shared" si="2"/>
        <v>0</v>
      </c>
      <c r="S14" s="118">
        <f t="shared" si="3"/>
        <v>0</v>
      </c>
      <c r="T14" s="118">
        <f t="shared" si="4"/>
        <v>0</v>
      </c>
      <c r="U14" s="118">
        <f t="shared" si="4"/>
        <v>0</v>
      </c>
      <c r="V14" s="156"/>
      <c r="W14" s="74"/>
      <c r="X14" s="118"/>
      <c r="Y14" s="118">
        <f t="shared" si="5"/>
        <v>0</v>
      </c>
      <c r="Z14" s="118">
        <f t="shared" si="6"/>
        <v>0</v>
      </c>
      <c r="AB14" s="132">
        <f t="shared" si="7"/>
        <v>0</v>
      </c>
      <c r="AC14" s="118">
        <f t="shared" si="8"/>
        <v>0</v>
      </c>
    </row>
    <row r="15" spans="1:29">
      <c r="B15" s="153"/>
      <c r="C15" s="158" t="s">
        <v>147</v>
      </c>
      <c r="D15" s="159"/>
      <c r="F15" s="87">
        <f>+'marge charcuterie'!D25</f>
        <v>0</v>
      </c>
      <c r="G15" s="88">
        <f>+'marge charcuterie'!E25</f>
        <v>0</v>
      </c>
      <c r="H15" s="132">
        <v>0.18</v>
      </c>
      <c r="I15" s="257" t="s">
        <v>1378</v>
      </c>
      <c r="J15" s="203">
        <v>2.6</v>
      </c>
      <c r="K15" s="90">
        <f t="shared" si="0"/>
        <v>2.6</v>
      </c>
      <c r="L15" s="116"/>
      <c r="N15" s="152">
        <f>+'marge charcuterie'!L25</f>
        <v>0</v>
      </c>
      <c r="O15" s="152">
        <f>+'marge charcuterie'!M25</f>
        <v>0</v>
      </c>
      <c r="Q15" s="118">
        <f t="shared" si="1"/>
        <v>2.6</v>
      </c>
      <c r="R15" s="118">
        <f t="shared" si="2"/>
        <v>2.6</v>
      </c>
      <c r="S15" s="118">
        <f t="shared" si="3"/>
        <v>2.6</v>
      </c>
      <c r="T15" s="118">
        <f t="shared" si="4"/>
        <v>2.6</v>
      </c>
      <c r="U15" s="118">
        <f t="shared" si="4"/>
        <v>2.6</v>
      </c>
      <c r="V15" s="156">
        <v>2</v>
      </c>
      <c r="W15" s="257" t="s">
        <v>1378</v>
      </c>
      <c r="X15" s="118"/>
      <c r="Y15" s="118">
        <f t="shared" si="5"/>
        <v>0</v>
      </c>
      <c r="Z15" s="118">
        <f t="shared" si="6"/>
        <v>0</v>
      </c>
      <c r="AB15" s="132">
        <f t="shared" si="7"/>
        <v>0</v>
      </c>
      <c r="AC15" s="118">
        <f t="shared" si="8"/>
        <v>0</v>
      </c>
    </row>
    <row r="16" spans="1:29">
      <c r="B16" s="153"/>
      <c r="C16" s="81" t="s">
        <v>92</v>
      </c>
      <c r="D16" s="61">
        <f>+'marge charcuterie'!B17</f>
        <v>0</v>
      </c>
      <c r="F16" s="87">
        <f>+'marge charcuterie'!D26</f>
        <v>0</v>
      </c>
      <c r="G16" s="88">
        <f>+'marge charcuterie'!E26</f>
        <v>0</v>
      </c>
      <c r="H16" s="132">
        <v>0.18</v>
      </c>
      <c r="I16" s="257" t="s">
        <v>1379</v>
      </c>
      <c r="J16" s="203">
        <v>2.6</v>
      </c>
      <c r="K16" s="90">
        <f t="shared" si="0"/>
        <v>2.6</v>
      </c>
      <c r="L16" s="116"/>
      <c r="N16" s="152">
        <f>+'marge charcuterie'!L26</f>
        <v>0</v>
      </c>
      <c r="O16" s="152">
        <f>+'marge charcuterie'!M26</f>
        <v>0</v>
      </c>
      <c r="Q16" s="118">
        <f t="shared" si="1"/>
        <v>2.6</v>
      </c>
      <c r="R16" s="118">
        <f t="shared" si="2"/>
        <v>2.6</v>
      </c>
      <c r="S16" s="118">
        <f t="shared" si="3"/>
        <v>2.6</v>
      </c>
      <c r="T16" s="118">
        <f t="shared" si="4"/>
        <v>2.6</v>
      </c>
      <c r="U16" s="118">
        <f t="shared" si="4"/>
        <v>2.6</v>
      </c>
      <c r="V16" s="156">
        <v>2</v>
      </c>
      <c r="W16" s="257" t="s">
        <v>1379</v>
      </c>
      <c r="X16" s="118"/>
      <c r="Y16" s="118">
        <f t="shared" si="5"/>
        <v>0</v>
      </c>
      <c r="Z16" s="118">
        <f t="shared" si="6"/>
        <v>0</v>
      </c>
      <c r="AB16" s="132">
        <f t="shared" si="7"/>
        <v>0</v>
      </c>
      <c r="AC16" s="118">
        <f t="shared" si="8"/>
        <v>0</v>
      </c>
    </row>
    <row r="17" spans="2:29">
      <c r="B17" s="153"/>
      <c r="C17" s="81" t="s">
        <v>94</v>
      </c>
      <c r="D17" s="61">
        <f>+'marge charcuterie'!B18</f>
        <v>0</v>
      </c>
      <c r="F17" s="87">
        <f>+'marge charcuterie'!D27</f>
        <v>0</v>
      </c>
      <c r="G17" s="88">
        <f>+'marge charcuterie'!E27</f>
        <v>0</v>
      </c>
      <c r="H17" s="132">
        <v>0.18</v>
      </c>
      <c r="I17" s="257" t="s">
        <v>1380</v>
      </c>
      <c r="J17" s="203">
        <v>2.6</v>
      </c>
      <c r="K17" s="90">
        <f t="shared" si="0"/>
        <v>2.6</v>
      </c>
      <c r="L17" s="116"/>
      <c r="N17" s="152">
        <f>+'marge charcuterie'!L27</f>
        <v>0</v>
      </c>
      <c r="O17" s="152">
        <f>+'marge charcuterie'!M27</f>
        <v>0</v>
      </c>
      <c r="Q17" s="118">
        <f t="shared" si="1"/>
        <v>2.6</v>
      </c>
      <c r="R17" s="118">
        <f t="shared" si="2"/>
        <v>2.6</v>
      </c>
      <c r="S17" s="118">
        <f t="shared" si="3"/>
        <v>2.6</v>
      </c>
      <c r="T17" s="118">
        <f t="shared" si="4"/>
        <v>2.6</v>
      </c>
      <c r="U17" s="118">
        <f t="shared" si="4"/>
        <v>2.6</v>
      </c>
      <c r="V17" s="156">
        <v>2</v>
      </c>
      <c r="W17" s="257" t="s">
        <v>1380</v>
      </c>
      <c r="X17" s="118"/>
      <c r="Y17" s="118">
        <f t="shared" si="5"/>
        <v>0</v>
      </c>
      <c r="Z17" s="118">
        <f t="shared" si="6"/>
        <v>0</v>
      </c>
      <c r="AB17" s="132">
        <f t="shared" si="7"/>
        <v>0</v>
      </c>
      <c r="AC17" s="118">
        <f t="shared" si="8"/>
        <v>0</v>
      </c>
    </row>
    <row r="18" spans="2:29">
      <c r="B18" s="153"/>
      <c r="C18" s="81" t="s">
        <v>96</v>
      </c>
      <c r="D18" s="61">
        <f>+'marge charcuterie'!B19</f>
        <v>0</v>
      </c>
      <c r="F18" s="87">
        <f>+'marge charcuterie'!D28</f>
        <v>0</v>
      </c>
      <c r="G18" s="88">
        <f>+'marge charcuterie'!E28</f>
        <v>0</v>
      </c>
      <c r="H18" s="132">
        <v>0.18</v>
      </c>
      <c r="I18" s="257" t="s">
        <v>1381</v>
      </c>
      <c r="J18" s="203">
        <v>2.6</v>
      </c>
      <c r="K18" s="90">
        <f t="shared" si="0"/>
        <v>2.6</v>
      </c>
      <c r="L18" s="116"/>
      <c r="N18" s="152">
        <f>+'marge charcuterie'!L28</f>
        <v>0</v>
      </c>
      <c r="O18" s="152">
        <f>+'marge charcuterie'!M28</f>
        <v>0</v>
      </c>
      <c r="Q18" s="118">
        <f t="shared" si="1"/>
        <v>2.6</v>
      </c>
      <c r="R18" s="118">
        <f t="shared" si="2"/>
        <v>2.6</v>
      </c>
      <c r="S18" s="118">
        <f t="shared" si="3"/>
        <v>2.6</v>
      </c>
      <c r="T18" s="118">
        <f t="shared" si="4"/>
        <v>2.6</v>
      </c>
      <c r="U18" s="118">
        <f t="shared" si="4"/>
        <v>2.6</v>
      </c>
      <c r="V18" s="156">
        <v>2</v>
      </c>
      <c r="W18" s="257" t="s">
        <v>1381</v>
      </c>
      <c r="X18" s="118"/>
      <c r="Y18" s="118">
        <f t="shared" si="5"/>
        <v>0</v>
      </c>
      <c r="Z18" s="118">
        <f t="shared" si="6"/>
        <v>0</v>
      </c>
      <c r="AB18" s="132">
        <f t="shared" si="7"/>
        <v>0</v>
      </c>
      <c r="AC18" s="118">
        <f t="shared" si="8"/>
        <v>0</v>
      </c>
    </row>
    <row r="19" spans="2:29">
      <c r="B19" s="153"/>
      <c r="C19" s="81" t="s">
        <v>98</v>
      </c>
      <c r="D19" s="61">
        <f>+'marge charcuterie'!B20</f>
        <v>0</v>
      </c>
      <c r="F19" s="87">
        <f>+'marge charcuterie'!D29</f>
        <v>0</v>
      </c>
      <c r="G19" s="88">
        <f>+'marge charcuterie'!E29</f>
        <v>0</v>
      </c>
      <c r="H19" s="132">
        <v>0.18</v>
      </c>
      <c r="I19" s="257" t="s">
        <v>1382</v>
      </c>
      <c r="J19" s="203">
        <v>2.6</v>
      </c>
      <c r="K19" s="90">
        <f t="shared" si="0"/>
        <v>2.6</v>
      </c>
      <c r="L19" s="116"/>
      <c r="N19" s="152">
        <f>+'marge charcuterie'!L29</f>
        <v>0</v>
      </c>
      <c r="O19" s="152">
        <f>+'marge charcuterie'!M29</f>
        <v>0</v>
      </c>
      <c r="Q19" s="118">
        <f t="shared" si="1"/>
        <v>2.6</v>
      </c>
      <c r="R19" s="118">
        <f t="shared" si="2"/>
        <v>2.6</v>
      </c>
      <c r="S19" s="118">
        <f t="shared" si="3"/>
        <v>2.6</v>
      </c>
      <c r="T19" s="118">
        <f t="shared" si="4"/>
        <v>2.6</v>
      </c>
      <c r="U19" s="118">
        <f t="shared" si="4"/>
        <v>2.6</v>
      </c>
      <c r="V19" s="156">
        <v>2</v>
      </c>
      <c r="W19" s="257" t="s">
        <v>1382</v>
      </c>
      <c r="X19" s="118"/>
      <c r="Y19" s="118">
        <f t="shared" si="5"/>
        <v>0</v>
      </c>
      <c r="Z19" s="118">
        <f t="shared" si="6"/>
        <v>0</v>
      </c>
      <c r="AB19" s="132">
        <f t="shared" si="7"/>
        <v>0</v>
      </c>
      <c r="AC19" s="118">
        <f t="shared" si="8"/>
        <v>0</v>
      </c>
    </row>
    <row r="20" spans="2:29">
      <c r="B20" s="153"/>
      <c r="C20" s="81" t="s">
        <v>87</v>
      </c>
      <c r="D20" s="62">
        <f>+'marge charcuterie'!B21</f>
        <v>0</v>
      </c>
      <c r="F20" s="87">
        <f>+'marge charcuterie'!D30</f>
        <v>0</v>
      </c>
      <c r="G20" s="88">
        <f>+'marge charcuterie'!E30</f>
        <v>0</v>
      </c>
      <c r="H20" s="132">
        <v>0.18</v>
      </c>
      <c r="I20" s="257" t="s">
        <v>1383</v>
      </c>
      <c r="J20" s="203">
        <v>2.6</v>
      </c>
      <c r="K20" s="90">
        <f t="shared" si="0"/>
        <v>2.6</v>
      </c>
      <c r="L20" s="116"/>
      <c r="N20" s="152">
        <f>+'marge charcuterie'!L30</f>
        <v>0</v>
      </c>
      <c r="O20" s="152">
        <f>+'marge charcuterie'!M30</f>
        <v>0</v>
      </c>
      <c r="Q20" s="118">
        <f t="shared" si="1"/>
        <v>2.6</v>
      </c>
      <c r="R20" s="118">
        <f t="shared" si="2"/>
        <v>2.6</v>
      </c>
      <c r="S20" s="118">
        <f t="shared" si="3"/>
        <v>2.6</v>
      </c>
      <c r="T20" s="118">
        <f t="shared" si="4"/>
        <v>2.6</v>
      </c>
      <c r="U20" s="118">
        <f t="shared" si="4"/>
        <v>2.6</v>
      </c>
      <c r="V20" s="156">
        <v>2</v>
      </c>
      <c r="W20" s="257" t="s">
        <v>1383</v>
      </c>
      <c r="X20" s="157"/>
      <c r="Y20" s="118">
        <f t="shared" si="5"/>
        <v>0</v>
      </c>
      <c r="Z20" s="118">
        <f t="shared" si="6"/>
        <v>0</v>
      </c>
      <c r="AB20" s="132">
        <f t="shared" si="7"/>
        <v>0</v>
      </c>
      <c r="AC20" s="118">
        <f t="shared" si="8"/>
        <v>0</v>
      </c>
    </row>
    <row r="21" spans="2:29">
      <c r="B21" s="153"/>
      <c r="C21" s="83"/>
      <c r="F21" s="87">
        <f>+'marge charcuterie'!D31</f>
        <v>0</v>
      </c>
      <c r="G21" s="88">
        <f>+'marge charcuterie'!E31</f>
        <v>0</v>
      </c>
      <c r="H21" s="132">
        <v>0.18</v>
      </c>
      <c r="I21" s="257" t="s">
        <v>1384</v>
      </c>
      <c r="J21" s="203">
        <v>2.6</v>
      </c>
      <c r="K21" s="90">
        <f t="shared" si="0"/>
        <v>2.6</v>
      </c>
      <c r="L21" s="116"/>
      <c r="N21" s="152">
        <f>+'marge charcuterie'!L31</f>
        <v>0</v>
      </c>
      <c r="O21" s="152">
        <f>+'marge charcuterie'!M31</f>
        <v>0</v>
      </c>
      <c r="P21" s="166"/>
      <c r="Q21" s="118">
        <f t="shared" si="1"/>
        <v>2.6</v>
      </c>
      <c r="R21" s="118">
        <f t="shared" si="2"/>
        <v>2.6</v>
      </c>
      <c r="S21" s="118">
        <f t="shared" si="3"/>
        <v>2.6</v>
      </c>
      <c r="T21" s="118">
        <f t="shared" si="4"/>
        <v>2.6</v>
      </c>
      <c r="U21" s="118">
        <f t="shared" si="4"/>
        <v>2.6</v>
      </c>
      <c r="V21" s="156">
        <v>2</v>
      </c>
      <c r="W21" s="257" t="s">
        <v>1384</v>
      </c>
      <c r="X21" s="157"/>
      <c r="Y21" s="118">
        <f t="shared" si="5"/>
        <v>0</v>
      </c>
      <c r="Z21" s="118">
        <f t="shared" si="6"/>
        <v>0</v>
      </c>
      <c r="AB21" s="132">
        <f t="shared" si="7"/>
        <v>0</v>
      </c>
      <c r="AC21" s="118">
        <f t="shared" si="8"/>
        <v>0</v>
      </c>
    </row>
    <row r="22" spans="2:29">
      <c r="B22" s="153"/>
      <c r="C22" s="83"/>
      <c r="F22" s="87">
        <f>+'marge charcuterie'!D32</f>
        <v>0</v>
      </c>
      <c r="G22" s="88">
        <f>+'marge charcuterie'!E32</f>
        <v>0</v>
      </c>
      <c r="H22" s="132">
        <v>0.18</v>
      </c>
      <c r="I22" s="74"/>
      <c r="J22" s="203"/>
      <c r="K22" s="90">
        <f t="shared" si="0"/>
        <v>0</v>
      </c>
      <c r="L22" s="116"/>
      <c r="N22" s="152">
        <f>+'marge charcuterie'!L32</f>
        <v>0</v>
      </c>
      <c r="O22" s="152">
        <f>+'marge charcuterie'!M32</f>
        <v>0</v>
      </c>
      <c r="P22" s="166"/>
      <c r="Q22" s="118">
        <f t="shared" si="1"/>
        <v>0</v>
      </c>
      <c r="R22" s="118">
        <f t="shared" si="2"/>
        <v>0</v>
      </c>
      <c r="S22" s="118">
        <f t="shared" si="3"/>
        <v>0</v>
      </c>
      <c r="T22" s="118">
        <f t="shared" si="4"/>
        <v>0</v>
      </c>
      <c r="U22" s="118">
        <f t="shared" si="4"/>
        <v>0</v>
      </c>
      <c r="V22" s="156"/>
      <c r="W22" s="74"/>
      <c r="X22" s="167"/>
      <c r="Y22" s="118">
        <f t="shared" si="5"/>
        <v>0</v>
      </c>
      <c r="Z22" s="118">
        <f t="shared" si="6"/>
        <v>0</v>
      </c>
      <c r="AB22" s="132">
        <f t="shared" si="7"/>
        <v>0</v>
      </c>
      <c r="AC22" s="118">
        <f t="shared" si="8"/>
        <v>0</v>
      </c>
    </row>
    <row r="23" spans="2:29">
      <c r="B23" s="153"/>
      <c r="F23" s="87">
        <f>+'marge charcuterie'!D33</f>
        <v>0</v>
      </c>
      <c r="G23" s="88">
        <f>+'marge charcuterie'!E33</f>
        <v>0</v>
      </c>
      <c r="H23" s="132">
        <v>0.18</v>
      </c>
      <c r="I23" s="256" t="s">
        <v>1385</v>
      </c>
      <c r="J23" s="203">
        <v>2.6</v>
      </c>
      <c r="K23" s="90">
        <f t="shared" si="0"/>
        <v>2.6</v>
      </c>
      <c r="L23" s="116"/>
      <c r="N23" s="152">
        <f>+'marge charcuterie'!L33</f>
        <v>0</v>
      </c>
      <c r="O23" s="152">
        <f>+'marge charcuterie'!M33</f>
        <v>0</v>
      </c>
      <c r="P23" s="166"/>
      <c r="Q23" s="118">
        <f t="shared" si="1"/>
        <v>2.6</v>
      </c>
      <c r="R23" s="118">
        <f t="shared" si="2"/>
        <v>2.6</v>
      </c>
      <c r="S23" s="118">
        <f t="shared" si="3"/>
        <v>2.6</v>
      </c>
      <c r="T23" s="118">
        <f t="shared" si="4"/>
        <v>2.6</v>
      </c>
      <c r="U23" s="118">
        <f t="shared" si="4"/>
        <v>2.6</v>
      </c>
      <c r="V23" s="156">
        <v>2</v>
      </c>
      <c r="W23" s="256" t="s">
        <v>1385</v>
      </c>
      <c r="X23" s="167"/>
      <c r="Y23" s="118">
        <f t="shared" si="5"/>
        <v>0</v>
      </c>
      <c r="Z23" s="118">
        <f t="shared" si="6"/>
        <v>0</v>
      </c>
      <c r="AB23" s="132">
        <f t="shared" si="7"/>
        <v>0</v>
      </c>
      <c r="AC23" s="118">
        <f t="shared" si="8"/>
        <v>0</v>
      </c>
    </row>
    <row r="24" spans="2:29">
      <c r="B24" s="153"/>
      <c r="C24" s="202" t="s">
        <v>102</v>
      </c>
      <c r="D24" s="157"/>
      <c r="F24" s="87">
        <f>+'marge charcuterie'!D34</f>
        <v>0</v>
      </c>
      <c r="G24" s="88">
        <f>+'marge charcuterie'!E34</f>
        <v>0</v>
      </c>
      <c r="H24" s="132">
        <v>0.18</v>
      </c>
      <c r="I24" s="257" t="s">
        <v>1386</v>
      </c>
      <c r="J24" s="203">
        <v>2.6</v>
      </c>
      <c r="K24" s="90">
        <f t="shared" si="0"/>
        <v>2.6</v>
      </c>
      <c r="L24" s="116"/>
      <c r="N24" s="152">
        <f>+'marge charcuterie'!L34</f>
        <v>0</v>
      </c>
      <c r="O24" s="152">
        <f>+'marge charcuterie'!M34</f>
        <v>0</v>
      </c>
      <c r="P24" s="166"/>
      <c r="Q24" s="118">
        <f t="shared" si="1"/>
        <v>2.6</v>
      </c>
      <c r="R24" s="118">
        <f t="shared" si="2"/>
        <v>2.6</v>
      </c>
      <c r="S24" s="118">
        <f t="shared" si="3"/>
        <v>2.6</v>
      </c>
      <c r="T24" s="118">
        <f t="shared" si="4"/>
        <v>2.6</v>
      </c>
      <c r="U24" s="118">
        <f t="shared" si="4"/>
        <v>2.6</v>
      </c>
      <c r="V24" s="156">
        <v>2</v>
      </c>
      <c r="W24" s="257" t="s">
        <v>1386</v>
      </c>
      <c r="X24" s="167"/>
      <c r="Y24" s="118">
        <f t="shared" si="5"/>
        <v>0</v>
      </c>
      <c r="Z24" s="118">
        <f t="shared" si="6"/>
        <v>0</v>
      </c>
      <c r="AA24" s="166"/>
      <c r="AB24" s="132">
        <f t="shared" si="7"/>
        <v>0</v>
      </c>
      <c r="AC24" s="118">
        <f t="shared" si="8"/>
        <v>0</v>
      </c>
    </row>
    <row r="25" spans="2:29">
      <c r="B25" s="153"/>
      <c r="C25" s="203">
        <f>+Y54+Y106</f>
        <v>0</v>
      </c>
      <c r="D25" s="157"/>
      <c r="F25" s="87">
        <f>+'marge charcuterie'!D35</f>
        <v>0</v>
      </c>
      <c r="G25" s="88">
        <f>+'marge charcuterie'!E35</f>
        <v>0</v>
      </c>
      <c r="H25" s="132">
        <v>0.18</v>
      </c>
      <c r="I25" s="257" t="s">
        <v>1387</v>
      </c>
      <c r="J25" s="203">
        <v>2.6</v>
      </c>
      <c r="K25" s="90">
        <f t="shared" si="0"/>
        <v>2.6</v>
      </c>
      <c r="L25" s="116"/>
      <c r="N25" s="152">
        <f>+'marge charcuterie'!L35</f>
        <v>0</v>
      </c>
      <c r="O25" s="152">
        <f>+'marge charcuterie'!M35</f>
        <v>0</v>
      </c>
      <c r="P25" s="166"/>
      <c r="Q25" s="118">
        <f t="shared" si="1"/>
        <v>2.6</v>
      </c>
      <c r="R25" s="118">
        <f t="shared" si="2"/>
        <v>2.6</v>
      </c>
      <c r="S25" s="118">
        <f t="shared" si="3"/>
        <v>2.6</v>
      </c>
      <c r="T25" s="118">
        <f t="shared" si="4"/>
        <v>2.6</v>
      </c>
      <c r="U25" s="118">
        <f t="shared" si="4"/>
        <v>2.6</v>
      </c>
      <c r="V25" s="156">
        <v>2</v>
      </c>
      <c r="W25" s="257" t="s">
        <v>1387</v>
      </c>
      <c r="X25" s="167"/>
      <c r="Y25" s="118">
        <f t="shared" si="5"/>
        <v>0</v>
      </c>
      <c r="Z25" s="118">
        <f t="shared" si="6"/>
        <v>0</v>
      </c>
      <c r="AA25" s="166"/>
      <c r="AB25" s="132">
        <f t="shared" si="7"/>
        <v>0</v>
      </c>
      <c r="AC25" s="118">
        <f t="shared" si="8"/>
        <v>0</v>
      </c>
    </row>
    <row r="26" spans="2:29">
      <c r="B26" s="153"/>
      <c r="C26" s="83"/>
      <c r="F26" s="87">
        <f>+'marge charcuterie'!D36</f>
        <v>0</v>
      </c>
      <c r="G26" s="88">
        <f>+'marge charcuterie'!E36</f>
        <v>0</v>
      </c>
      <c r="H26" s="132">
        <v>0.18</v>
      </c>
      <c r="I26" s="257" t="s">
        <v>1388</v>
      </c>
      <c r="J26" s="203">
        <v>2.6</v>
      </c>
      <c r="K26" s="90">
        <f t="shared" si="0"/>
        <v>2.6</v>
      </c>
      <c r="L26" s="116"/>
      <c r="N26" s="152">
        <f>+'marge charcuterie'!L36</f>
        <v>0</v>
      </c>
      <c r="O26" s="152">
        <f>+'marge charcuterie'!M36</f>
        <v>0</v>
      </c>
      <c r="P26" s="166"/>
      <c r="Q26" s="118">
        <f t="shared" si="1"/>
        <v>2.6</v>
      </c>
      <c r="R26" s="118">
        <f t="shared" si="2"/>
        <v>2.6</v>
      </c>
      <c r="S26" s="118">
        <f t="shared" si="3"/>
        <v>2.6</v>
      </c>
      <c r="T26" s="118">
        <f t="shared" si="4"/>
        <v>2.6</v>
      </c>
      <c r="U26" s="118">
        <f t="shared" si="4"/>
        <v>2.6</v>
      </c>
      <c r="V26" s="156">
        <v>2</v>
      </c>
      <c r="W26" s="257" t="s">
        <v>1388</v>
      </c>
      <c r="X26" s="167"/>
      <c r="Y26" s="118">
        <f t="shared" si="5"/>
        <v>0</v>
      </c>
      <c r="Z26" s="118">
        <f t="shared" si="6"/>
        <v>0</v>
      </c>
      <c r="AA26" s="166"/>
      <c r="AB26" s="132">
        <f t="shared" si="7"/>
        <v>0</v>
      </c>
      <c r="AC26" s="118">
        <f t="shared" si="8"/>
        <v>0</v>
      </c>
    </row>
    <row r="27" spans="2:29">
      <c r="B27" s="153"/>
      <c r="C27" s="83"/>
      <c r="F27" s="87">
        <f>+'marge charcuterie'!D37</f>
        <v>0</v>
      </c>
      <c r="G27" s="88">
        <f>+'marge charcuterie'!E37</f>
        <v>0</v>
      </c>
      <c r="H27" s="132">
        <v>0.18</v>
      </c>
      <c r="I27" s="257" t="s">
        <v>1389</v>
      </c>
      <c r="J27" s="203">
        <v>2.6</v>
      </c>
      <c r="K27" s="90">
        <f t="shared" si="0"/>
        <v>2.6</v>
      </c>
      <c r="L27" s="116"/>
      <c r="N27" s="152">
        <f>+'marge charcuterie'!L37</f>
        <v>0</v>
      </c>
      <c r="O27" s="152">
        <f>+'marge charcuterie'!M37</f>
        <v>0</v>
      </c>
      <c r="P27" s="166"/>
      <c r="Q27" s="118">
        <f t="shared" si="1"/>
        <v>2.6</v>
      </c>
      <c r="R27" s="118">
        <f t="shared" si="2"/>
        <v>2.6</v>
      </c>
      <c r="S27" s="118">
        <f t="shared" si="3"/>
        <v>2.6</v>
      </c>
      <c r="T27" s="118">
        <f t="shared" si="4"/>
        <v>2.6</v>
      </c>
      <c r="U27" s="118">
        <f t="shared" si="4"/>
        <v>2.6</v>
      </c>
      <c r="V27" s="156">
        <v>2</v>
      </c>
      <c r="W27" s="257" t="s">
        <v>1389</v>
      </c>
      <c r="X27" s="167"/>
      <c r="Y27" s="118">
        <f t="shared" si="5"/>
        <v>0</v>
      </c>
      <c r="Z27" s="118">
        <f t="shared" si="6"/>
        <v>0</v>
      </c>
      <c r="AA27" s="166"/>
      <c r="AB27" s="132">
        <f t="shared" si="7"/>
        <v>0</v>
      </c>
      <c r="AC27" s="118">
        <f t="shared" si="8"/>
        <v>0</v>
      </c>
    </row>
    <row r="28" spans="2:29">
      <c r="B28" s="153"/>
      <c r="F28" s="87">
        <f>+'marge charcuterie'!D38</f>
        <v>0</v>
      </c>
      <c r="G28" s="88">
        <f>+'marge charcuterie'!E38</f>
        <v>0</v>
      </c>
      <c r="H28" s="132">
        <v>0.18</v>
      </c>
      <c r="I28" s="257" t="s">
        <v>1390</v>
      </c>
      <c r="J28" s="203">
        <v>2.6</v>
      </c>
      <c r="K28" s="90">
        <f t="shared" si="0"/>
        <v>2.6</v>
      </c>
      <c r="L28" s="116"/>
      <c r="N28" s="152">
        <f>+'marge charcuterie'!L38</f>
        <v>0</v>
      </c>
      <c r="O28" s="152">
        <f>+'marge charcuterie'!M38</f>
        <v>0</v>
      </c>
      <c r="P28" s="166"/>
      <c r="Q28" s="118">
        <f t="shared" si="1"/>
        <v>2.6</v>
      </c>
      <c r="R28" s="118">
        <f t="shared" si="2"/>
        <v>2.6</v>
      </c>
      <c r="S28" s="118">
        <f t="shared" si="3"/>
        <v>2.6</v>
      </c>
      <c r="T28" s="118">
        <f t="shared" si="4"/>
        <v>2.6</v>
      </c>
      <c r="U28" s="118">
        <f t="shared" si="4"/>
        <v>2.6</v>
      </c>
      <c r="V28" s="156">
        <v>2</v>
      </c>
      <c r="W28" s="257" t="s">
        <v>1390</v>
      </c>
      <c r="X28" s="167"/>
      <c r="Y28" s="118">
        <f t="shared" si="5"/>
        <v>0</v>
      </c>
      <c r="Z28" s="118">
        <f t="shared" si="6"/>
        <v>0</v>
      </c>
      <c r="AA28" s="166"/>
      <c r="AB28" s="132">
        <f t="shared" si="7"/>
        <v>0</v>
      </c>
      <c r="AC28" s="118">
        <f t="shared" si="8"/>
        <v>0</v>
      </c>
    </row>
    <row r="29" spans="2:29">
      <c r="B29" s="153"/>
      <c r="D29" s="164"/>
      <c r="F29" s="87">
        <f>+'marge charcuterie'!D39</f>
        <v>0</v>
      </c>
      <c r="G29" s="88">
        <f>+'marge charcuterie'!E39</f>
        <v>0</v>
      </c>
      <c r="H29" s="132">
        <v>0.18</v>
      </c>
      <c r="I29" s="257" t="s">
        <v>1391</v>
      </c>
      <c r="J29" s="203">
        <v>2.6</v>
      </c>
      <c r="K29" s="90">
        <f t="shared" si="0"/>
        <v>2.6</v>
      </c>
      <c r="L29" s="116"/>
      <c r="N29" s="152">
        <f>+'marge charcuterie'!L39</f>
        <v>0</v>
      </c>
      <c r="O29" s="152">
        <f>+'marge charcuterie'!M39</f>
        <v>0</v>
      </c>
      <c r="P29" s="166"/>
      <c r="Q29" s="118">
        <f t="shared" si="1"/>
        <v>2.6</v>
      </c>
      <c r="R29" s="118">
        <f t="shared" si="2"/>
        <v>2.6</v>
      </c>
      <c r="S29" s="118">
        <f t="shared" si="3"/>
        <v>2.6</v>
      </c>
      <c r="T29" s="118">
        <f t="shared" si="4"/>
        <v>2.6</v>
      </c>
      <c r="U29" s="118">
        <f t="shared" si="4"/>
        <v>2.6</v>
      </c>
      <c r="V29" s="156">
        <v>2</v>
      </c>
      <c r="W29" s="257" t="s">
        <v>1391</v>
      </c>
      <c r="X29" s="167"/>
      <c r="Y29" s="118">
        <f t="shared" si="5"/>
        <v>0</v>
      </c>
      <c r="Z29" s="118">
        <f t="shared" si="6"/>
        <v>0</v>
      </c>
      <c r="AA29" s="166"/>
      <c r="AB29" s="132">
        <f t="shared" si="7"/>
        <v>0</v>
      </c>
      <c r="AC29" s="118">
        <f t="shared" si="8"/>
        <v>0</v>
      </c>
    </row>
    <row r="30" spans="2:29">
      <c r="B30" s="153"/>
      <c r="D30" s="164"/>
      <c r="F30" s="87">
        <f>+'marge charcuterie'!D40</f>
        <v>0</v>
      </c>
      <c r="G30" s="88">
        <f>+'marge charcuterie'!E40</f>
        <v>0</v>
      </c>
      <c r="H30" s="132">
        <v>0.18</v>
      </c>
      <c r="I30" s="257" t="s">
        <v>1392</v>
      </c>
      <c r="J30" s="203">
        <v>2.6</v>
      </c>
      <c r="K30" s="90">
        <f t="shared" si="0"/>
        <v>2.6</v>
      </c>
      <c r="L30" s="116"/>
      <c r="N30" s="152">
        <f>+'marge charcuterie'!L40</f>
        <v>0</v>
      </c>
      <c r="O30" s="152">
        <f>+'marge charcuterie'!M40</f>
        <v>0</v>
      </c>
      <c r="P30" s="166"/>
      <c r="Q30" s="118">
        <f t="shared" si="1"/>
        <v>2.6</v>
      </c>
      <c r="R30" s="118">
        <f t="shared" si="2"/>
        <v>2.6</v>
      </c>
      <c r="S30" s="118">
        <f t="shared" si="3"/>
        <v>2.6</v>
      </c>
      <c r="T30" s="118">
        <f t="shared" si="4"/>
        <v>2.6</v>
      </c>
      <c r="U30" s="118">
        <f t="shared" si="4"/>
        <v>2.6</v>
      </c>
      <c r="V30" s="156">
        <v>2</v>
      </c>
      <c r="W30" s="257" t="s">
        <v>1392</v>
      </c>
      <c r="X30" s="167"/>
      <c r="Y30" s="118">
        <f t="shared" si="5"/>
        <v>0</v>
      </c>
      <c r="Z30" s="118">
        <f t="shared" si="6"/>
        <v>0</v>
      </c>
      <c r="AA30" s="166"/>
      <c r="AB30" s="132">
        <f t="shared" si="7"/>
        <v>0</v>
      </c>
      <c r="AC30" s="118">
        <f t="shared" si="8"/>
        <v>0</v>
      </c>
    </row>
    <row r="31" spans="2:29">
      <c r="B31" s="153"/>
      <c r="F31" s="87">
        <f>+'marge charcuterie'!D41</f>
        <v>0</v>
      </c>
      <c r="G31" s="88">
        <f>+'marge charcuterie'!E41</f>
        <v>0</v>
      </c>
      <c r="H31" s="132">
        <v>0.18</v>
      </c>
      <c r="I31" s="257" t="s">
        <v>1393</v>
      </c>
      <c r="J31" s="203">
        <v>2.6</v>
      </c>
      <c r="K31" s="90">
        <f t="shared" si="0"/>
        <v>2.6</v>
      </c>
      <c r="L31" s="116"/>
      <c r="N31" s="152">
        <f>+'marge charcuterie'!L41</f>
        <v>0</v>
      </c>
      <c r="O31" s="152">
        <f>+'marge charcuterie'!M41</f>
        <v>0</v>
      </c>
      <c r="P31" s="166"/>
      <c r="Q31" s="118">
        <f t="shared" si="1"/>
        <v>2.6</v>
      </c>
      <c r="R31" s="118">
        <f t="shared" si="2"/>
        <v>2.6</v>
      </c>
      <c r="S31" s="118">
        <f t="shared" si="3"/>
        <v>2.6</v>
      </c>
      <c r="T31" s="118">
        <f t="shared" si="4"/>
        <v>2.6</v>
      </c>
      <c r="U31" s="118">
        <f t="shared" si="4"/>
        <v>2.6</v>
      </c>
      <c r="V31" s="156">
        <v>2</v>
      </c>
      <c r="W31" s="257" t="s">
        <v>1393</v>
      </c>
      <c r="X31" s="167"/>
      <c r="Y31" s="118">
        <f t="shared" si="5"/>
        <v>0</v>
      </c>
      <c r="Z31" s="118">
        <f t="shared" si="6"/>
        <v>0</v>
      </c>
      <c r="AA31" s="166"/>
      <c r="AB31" s="132">
        <f t="shared" si="7"/>
        <v>0</v>
      </c>
      <c r="AC31" s="118">
        <f t="shared" si="8"/>
        <v>0</v>
      </c>
    </row>
    <row r="32" spans="2:29">
      <c r="B32" s="153"/>
      <c r="F32" s="87">
        <f>+'marge charcuterie'!D42</f>
        <v>0</v>
      </c>
      <c r="G32" s="88">
        <f>+'marge charcuterie'!E42</f>
        <v>0</v>
      </c>
      <c r="H32" s="132">
        <v>0.18</v>
      </c>
      <c r="I32" s="257" t="s">
        <v>1394</v>
      </c>
      <c r="J32" s="203">
        <v>2.6</v>
      </c>
      <c r="K32" s="90">
        <f t="shared" si="0"/>
        <v>2.6</v>
      </c>
      <c r="L32" s="116"/>
      <c r="N32" s="152">
        <f>+'marge charcuterie'!L42</f>
        <v>0</v>
      </c>
      <c r="O32" s="152">
        <f>+'marge charcuterie'!M42</f>
        <v>0</v>
      </c>
      <c r="P32" s="166"/>
      <c r="Q32" s="118">
        <f t="shared" si="1"/>
        <v>2.6</v>
      </c>
      <c r="R32" s="118">
        <f t="shared" si="2"/>
        <v>2.6</v>
      </c>
      <c r="S32" s="118">
        <f t="shared" si="3"/>
        <v>2.6</v>
      </c>
      <c r="T32" s="118">
        <f t="shared" si="4"/>
        <v>2.6</v>
      </c>
      <c r="U32" s="118">
        <f t="shared" si="4"/>
        <v>2.6</v>
      </c>
      <c r="V32" s="156">
        <v>2</v>
      </c>
      <c r="W32" s="257" t="s">
        <v>1394</v>
      </c>
      <c r="X32" s="167"/>
      <c r="Y32" s="118">
        <f t="shared" si="5"/>
        <v>0</v>
      </c>
      <c r="Z32" s="118">
        <f t="shared" si="6"/>
        <v>0</v>
      </c>
      <c r="AB32" s="132">
        <f t="shared" si="7"/>
        <v>0</v>
      </c>
      <c r="AC32" s="118">
        <f t="shared" si="8"/>
        <v>0</v>
      </c>
    </row>
    <row r="33" spans="2:29">
      <c r="B33" s="153"/>
      <c r="F33" s="87">
        <f>+'marge charcuterie'!D43</f>
        <v>0</v>
      </c>
      <c r="G33" s="88">
        <f>+'marge charcuterie'!E43</f>
        <v>0</v>
      </c>
      <c r="H33" s="132">
        <v>0.18</v>
      </c>
      <c r="I33" s="257" t="s">
        <v>1395</v>
      </c>
      <c r="J33" s="203">
        <v>2.6</v>
      </c>
      <c r="K33" s="90">
        <f t="shared" si="0"/>
        <v>2.6</v>
      </c>
      <c r="L33" s="116"/>
      <c r="N33" s="152">
        <f>+'marge charcuterie'!L43</f>
        <v>0</v>
      </c>
      <c r="O33" s="152">
        <f>+'marge charcuterie'!M43</f>
        <v>0</v>
      </c>
      <c r="P33" s="166"/>
      <c r="Q33" s="118">
        <f t="shared" si="1"/>
        <v>2.6</v>
      </c>
      <c r="R33" s="118">
        <f t="shared" si="2"/>
        <v>2.6</v>
      </c>
      <c r="S33" s="118">
        <f t="shared" si="3"/>
        <v>2.6</v>
      </c>
      <c r="T33" s="118">
        <f t="shared" si="4"/>
        <v>2.6</v>
      </c>
      <c r="U33" s="118">
        <f t="shared" si="4"/>
        <v>2.6</v>
      </c>
      <c r="V33" s="156">
        <v>2</v>
      </c>
      <c r="W33" s="257" t="s">
        <v>1395</v>
      </c>
      <c r="X33" s="157"/>
      <c r="Y33" s="118">
        <f t="shared" si="5"/>
        <v>0</v>
      </c>
      <c r="Z33" s="118">
        <f t="shared" si="6"/>
        <v>0</v>
      </c>
      <c r="AB33" s="132">
        <f t="shared" si="7"/>
        <v>0</v>
      </c>
      <c r="AC33" s="118">
        <f t="shared" si="8"/>
        <v>0</v>
      </c>
    </row>
    <row r="34" spans="2:29">
      <c r="B34" s="153"/>
      <c r="F34" s="87">
        <f>+'marge charcuterie'!D44</f>
        <v>0</v>
      </c>
      <c r="G34" s="88">
        <f>+'marge charcuterie'!E44</f>
        <v>0</v>
      </c>
      <c r="H34" s="132">
        <v>0.18</v>
      </c>
      <c r="I34" s="74"/>
      <c r="J34" s="203"/>
      <c r="K34" s="90">
        <f t="shared" si="0"/>
        <v>0</v>
      </c>
      <c r="L34" s="116"/>
      <c r="N34" s="152">
        <f>+'marge charcuterie'!L44</f>
        <v>0</v>
      </c>
      <c r="O34" s="152">
        <f>+'marge charcuterie'!M44</f>
        <v>0</v>
      </c>
      <c r="Q34" s="118">
        <f t="shared" si="1"/>
        <v>0</v>
      </c>
      <c r="R34" s="118">
        <f t="shared" si="2"/>
        <v>0</v>
      </c>
      <c r="S34" s="118">
        <f t="shared" si="3"/>
        <v>0</v>
      </c>
      <c r="T34" s="118">
        <f t="shared" si="4"/>
        <v>0</v>
      </c>
      <c r="U34" s="118">
        <f t="shared" si="4"/>
        <v>0</v>
      </c>
      <c r="V34" s="156"/>
      <c r="W34" s="74"/>
      <c r="X34" s="157"/>
      <c r="Y34" s="118">
        <f t="shared" si="5"/>
        <v>0</v>
      </c>
      <c r="Z34" s="118">
        <f t="shared" si="6"/>
        <v>0</v>
      </c>
      <c r="AB34" s="132">
        <f t="shared" si="7"/>
        <v>0</v>
      </c>
      <c r="AC34" s="118">
        <f t="shared" si="8"/>
        <v>0</v>
      </c>
    </row>
    <row r="35" spans="2:29">
      <c r="B35" s="153"/>
      <c r="F35" s="87">
        <f>+'marge charcuterie'!D45</f>
        <v>0</v>
      </c>
      <c r="G35" s="88">
        <f>+'marge charcuterie'!E45</f>
        <v>0</v>
      </c>
      <c r="H35" s="132">
        <v>4</v>
      </c>
      <c r="I35" s="257" t="s">
        <v>1396</v>
      </c>
      <c r="J35" s="203">
        <v>15.45</v>
      </c>
      <c r="K35" s="90">
        <f t="shared" si="0"/>
        <v>15.45</v>
      </c>
      <c r="L35" s="116"/>
      <c r="N35" s="152">
        <f>+'marge charcuterie'!L45</f>
        <v>0</v>
      </c>
      <c r="O35" s="152">
        <f>+'marge charcuterie'!M45</f>
        <v>0</v>
      </c>
      <c r="Q35" s="118">
        <f t="shared" si="1"/>
        <v>15.45</v>
      </c>
      <c r="R35" s="118">
        <f t="shared" si="2"/>
        <v>15.45</v>
      </c>
      <c r="S35" s="118">
        <f t="shared" si="3"/>
        <v>15.45</v>
      </c>
      <c r="T35" s="118">
        <f t="shared" si="4"/>
        <v>15.45</v>
      </c>
      <c r="U35" s="118">
        <f t="shared" si="4"/>
        <v>15.45</v>
      </c>
      <c r="V35" s="156">
        <v>11.9</v>
      </c>
      <c r="W35" s="257" t="s">
        <v>1396</v>
      </c>
      <c r="X35" s="157"/>
      <c r="Y35" s="118">
        <f>F35*H35*U35</f>
        <v>0</v>
      </c>
      <c r="Z35" s="118">
        <f t="shared" si="6"/>
        <v>0</v>
      </c>
      <c r="AB35" s="132">
        <f t="shared" si="7"/>
        <v>0</v>
      </c>
      <c r="AC35" s="118">
        <f>G35*H35*V35</f>
        <v>0</v>
      </c>
    </row>
    <row r="36" spans="2:29">
      <c r="B36" s="153"/>
      <c r="F36" s="87"/>
      <c r="G36" s="88"/>
      <c r="H36" s="132"/>
      <c r="I36" s="155"/>
      <c r="J36" s="203"/>
      <c r="K36" s="90">
        <f t="shared" si="0"/>
        <v>0</v>
      </c>
      <c r="L36" s="116"/>
      <c r="N36" s="152">
        <f>+'marge charcuterie'!L46</f>
        <v>0</v>
      </c>
      <c r="O36" s="152">
        <f>+'marge charcuterie'!M46</f>
        <v>0</v>
      </c>
      <c r="Q36" s="118">
        <f t="shared" si="1"/>
        <v>0</v>
      </c>
      <c r="R36" s="118">
        <f t="shared" si="2"/>
        <v>0</v>
      </c>
      <c r="S36" s="118">
        <f t="shared" si="3"/>
        <v>0</v>
      </c>
      <c r="T36" s="118">
        <f t="shared" si="4"/>
        <v>0</v>
      </c>
      <c r="U36" s="118">
        <f t="shared" si="4"/>
        <v>0</v>
      </c>
      <c r="V36" s="156"/>
      <c r="W36" s="155"/>
      <c r="X36" s="157"/>
      <c r="Y36" s="118">
        <f t="shared" ref="Y36:Y50" si="9">F36*U36</f>
        <v>0</v>
      </c>
      <c r="Z36" s="118">
        <f t="shared" si="6"/>
        <v>0</v>
      </c>
      <c r="AB36" s="132">
        <f t="shared" si="7"/>
        <v>0</v>
      </c>
      <c r="AC36" s="118">
        <f t="shared" ref="AC36:AC49" si="10">G36*V36</f>
        <v>0</v>
      </c>
    </row>
    <row r="37" spans="2:29">
      <c r="B37" s="153"/>
      <c r="F37" s="87"/>
      <c r="G37" s="88"/>
      <c r="H37" s="132"/>
      <c r="I37" s="155"/>
      <c r="J37" s="203"/>
      <c r="K37" s="90">
        <f t="shared" si="0"/>
        <v>0</v>
      </c>
      <c r="L37" s="116"/>
      <c r="N37" s="152">
        <f>+'marge charcuterie'!L47</f>
        <v>0</v>
      </c>
      <c r="O37" s="152">
        <f>+'marge charcuterie'!M47</f>
        <v>0</v>
      </c>
      <c r="Q37" s="118">
        <f t="shared" si="1"/>
        <v>0</v>
      </c>
      <c r="R37" s="118">
        <f t="shared" si="2"/>
        <v>0</v>
      </c>
      <c r="S37" s="118">
        <f t="shared" si="3"/>
        <v>0</v>
      </c>
      <c r="T37" s="118">
        <f t="shared" si="4"/>
        <v>0</v>
      </c>
      <c r="U37" s="118">
        <f t="shared" si="4"/>
        <v>0</v>
      </c>
      <c r="V37" s="156"/>
      <c r="W37" s="155"/>
      <c r="X37" s="157"/>
      <c r="Y37" s="118">
        <f t="shared" si="9"/>
        <v>0</v>
      </c>
      <c r="Z37" s="118">
        <f t="shared" si="6"/>
        <v>0</v>
      </c>
      <c r="AB37" s="132">
        <f t="shared" si="7"/>
        <v>0</v>
      </c>
      <c r="AC37" s="118">
        <f t="shared" si="10"/>
        <v>0</v>
      </c>
    </row>
    <row r="38" spans="2:29">
      <c r="B38" s="153"/>
      <c r="F38" s="87"/>
      <c r="G38" s="88"/>
      <c r="H38" s="132"/>
      <c r="I38" s="155"/>
      <c r="J38" s="203"/>
      <c r="K38" s="90">
        <f t="shared" si="0"/>
        <v>0</v>
      </c>
      <c r="L38" s="116"/>
      <c r="N38" s="152">
        <f>+'marge charcuterie'!L48</f>
        <v>0</v>
      </c>
      <c r="O38" s="152">
        <f>+'marge charcuterie'!M48</f>
        <v>0</v>
      </c>
      <c r="Q38" s="118">
        <f t="shared" si="1"/>
        <v>0</v>
      </c>
      <c r="R38" s="118">
        <f t="shared" si="2"/>
        <v>0</v>
      </c>
      <c r="S38" s="118">
        <f t="shared" si="3"/>
        <v>0</v>
      </c>
      <c r="T38" s="118">
        <f t="shared" si="4"/>
        <v>0</v>
      </c>
      <c r="U38" s="118">
        <f t="shared" si="4"/>
        <v>0</v>
      </c>
      <c r="V38" s="156"/>
      <c r="W38" s="155"/>
      <c r="X38" s="157"/>
      <c r="Y38" s="118">
        <f t="shared" si="9"/>
        <v>0</v>
      </c>
      <c r="Z38" s="118">
        <f t="shared" si="6"/>
        <v>0</v>
      </c>
      <c r="AB38" s="132">
        <f t="shared" si="7"/>
        <v>0</v>
      </c>
      <c r="AC38" s="118">
        <f t="shared" si="10"/>
        <v>0</v>
      </c>
    </row>
    <row r="39" spans="2:29">
      <c r="B39" s="153"/>
      <c r="F39" s="87"/>
      <c r="G39" s="88"/>
      <c r="H39" s="132"/>
      <c r="I39" s="155"/>
      <c r="J39" s="203"/>
      <c r="K39" s="90">
        <f t="shared" si="0"/>
        <v>0</v>
      </c>
      <c r="L39" s="116"/>
      <c r="N39" s="152">
        <f>+'marge charcuterie'!L49</f>
        <v>0</v>
      </c>
      <c r="O39" s="152">
        <f>+'marge charcuterie'!M49</f>
        <v>0</v>
      </c>
      <c r="Q39" s="118">
        <f t="shared" si="1"/>
        <v>0</v>
      </c>
      <c r="R39" s="118">
        <f t="shared" si="2"/>
        <v>0</v>
      </c>
      <c r="S39" s="118">
        <f t="shared" si="3"/>
        <v>0</v>
      </c>
      <c r="T39" s="118">
        <f t="shared" si="4"/>
        <v>0</v>
      </c>
      <c r="U39" s="118">
        <f t="shared" si="4"/>
        <v>0</v>
      </c>
      <c r="V39" s="156"/>
      <c r="W39" s="155"/>
      <c r="X39" s="157"/>
      <c r="Y39" s="118">
        <f t="shared" si="9"/>
        <v>0</v>
      </c>
      <c r="Z39" s="118">
        <f t="shared" si="6"/>
        <v>0</v>
      </c>
      <c r="AB39" s="132">
        <f t="shared" si="7"/>
        <v>0</v>
      </c>
      <c r="AC39" s="118">
        <f t="shared" si="10"/>
        <v>0</v>
      </c>
    </row>
    <row r="40" spans="2:29">
      <c r="B40" s="153"/>
      <c r="F40" s="87"/>
      <c r="G40" s="88"/>
      <c r="H40" s="132"/>
      <c r="I40" s="155"/>
      <c r="J40" s="203"/>
      <c r="K40" s="90">
        <f t="shared" si="0"/>
        <v>0</v>
      </c>
      <c r="L40" s="116"/>
      <c r="N40" s="152">
        <f>+'marge charcuterie'!L50</f>
        <v>0</v>
      </c>
      <c r="O40" s="152">
        <f>+'marge charcuterie'!M50</f>
        <v>0</v>
      </c>
      <c r="Q40" s="118">
        <f t="shared" si="1"/>
        <v>0</v>
      </c>
      <c r="R40" s="118">
        <f t="shared" si="2"/>
        <v>0</v>
      </c>
      <c r="S40" s="118">
        <f t="shared" si="3"/>
        <v>0</v>
      </c>
      <c r="T40" s="118">
        <f t="shared" si="4"/>
        <v>0</v>
      </c>
      <c r="U40" s="118">
        <f t="shared" si="4"/>
        <v>0</v>
      </c>
      <c r="V40" s="156"/>
      <c r="W40" s="155"/>
      <c r="X40" s="157"/>
      <c r="Y40" s="118">
        <f t="shared" si="9"/>
        <v>0</v>
      </c>
      <c r="Z40" s="118">
        <f t="shared" si="6"/>
        <v>0</v>
      </c>
      <c r="AB40" s="132">
        <f t="shared" si="7"/>
        <v>0</v>
      </c>
      <c r="AC40" s="118">
        <f t="shared" si="10"/>
        <v>0</v>
      </c>
    </row>
    <row r="41" spans="2:29">
      <c r="B41" s="153"/>
      <c r="F41" s="87"/>
      <c r="G41" s="88"/>
      <c r="H41" s="132"/>
      <c r="I41" s="105"/>
      <c r="J41" s="203"/>
      <c r="K41" s="90">
        <f t="shared" si="0"/>
        <v>0</v>
      </c>
      <c r="L41" s="116"/>
      <c r="N41" s="152">
        <f>+'marge charcuterie'!L51</f>
        <v>0</v>
      </c>
      <c r="O41" s="152">
        <f>+'marge charcuterie'!M51</f>
        <v>0</v>
      </c>
      <c r="Q41" s="118">
        <f t="shared" si="1"/>
        <v>0</v>
      </c>
      <c r="R41" s="118">
        <f t="shared" si="2"/>
        <v>0</v>
      </c>
      <c r="S41" s="118">
        <f t="shared" si="3"/>
        <v>0</v>
      </c>
      <c r="T41" s="118">
        <f t="shared" si="4"/>
        <v>0</v>
      </c>
      <c r="U41" s="118">
        <f t="shared" si="4"/>
        <v>0</v>
      </c>
      <c r="V41" s="156"/>
      <c r="W41" s="105"/>
      <c r="X41" s="157"/>
      <c r="Y41" s="118">
        <f t="shared" si="9"/>
        <v>0</v>
      </c>
      <c r="Z41" s="118">
        <f t="shared" si="6"/>
        <v>0</v>
      </c>
      <c r="AB41" s="132">
        <f t="shared" si="7"/>
        <v>0</v>
      </c>
      <c r="AC41" s="118">
        <f t="shared" si="10"/>
        <v>0</v>
      </c>
    </row>
    <row r="42" spans="2:29">
      <c r="B42" s="153"/>
      <c r="F42" s="87"/>
      <c r="G42" s="88"/>
      <c r="H42" s="132"/>
      <c r="I42" s="74"/>
      <c r="J42" s="203"/>
      <c r="K42" s="90">
        <f t="shared" si="0"/>
        <v>0</v>
      </c>
      <c r="L42" s="116"/>
      <c r="N42" s="152">
        <f>+'marge charcuterie'!L52</f>
        <v>0</v>
      </c>
      <c r="O42" s="152">
        <f>+'marge charcuterie'!M52</f>
        <v>0</v>
      </c>
      <c r="Q42" s="118">
        <f t="shared" si="1"/>
        <v>0</v>
      </c>
      <c r="R42" s="118">
        <f t="shared" si="2"/>
        <v>0</v>
      </c>
      <c r="S42" s="118">
        <f t="shared" si="3"/>
        <v>0</v>
      </c>
      <c r="T42" s="118">
        <f t="shared" si="4"/>
        <v>0</v>
      </c>
      <c r="U42" s="118">
        <f t="shared" si="4"/>
        <v>0</v>
      </c>
      <c r="V42" s="156"/>
      <c r="W42" s="74"/>
      <c r="X42" s="157"/>
      <c r="Y42" s="118">
        <f t="shared" si="9"/>
        <v>0</v>
      </c>
      <c r="Z42" s="118">
        <f t="shared" si="6"/>
        <v>0</v>
      </c>
      <c r="AB42" s="132">
        <f t="shared" si="7"/>
        <v>0</v>
      </c>
      <c r="AC42" s="118">
        <f t="shared" si="10"/>
        <v>0</v>
      </c>
    </row>
    <row r="43" spans="2:29">
      <c r="B43" s="153"/>
      <c r="F43" s="87"/>
      <c r="G43" s="88"/>
      <c r="H43" s="132"/>
      <c r="I43" s="74"/>
      <c r="J43" s="203"/>
      <c r="K43" s="90">
        <f t="shared" si="0"/>
        <v>0</v>
      </c>
      <c r="L43" s="116"/>
      <c r="N43" s="152">
        <f>+'marge charcuterie'!L53</f>
        <v>0</v>
      </c>
      <c r="O43" s="152">
        <f>+'marge charcuterie'!M53</f>
        <v>0</v>
      </c>
      <c r="Q43" s="118">
        <f t="shared" si="1"/>
        <v>0</v>
      </c>
      <c r="R43" s="118">
        <f t="shared" si="2"/>
        <v>0</v>
      </c>
      <c r="S43" s="118">
        <f t="shared" si="3"/>
        <v>0</v>
      </c>
      <c r="T43" s="118">
        <f t="shared" si="4"/>
        <v>0</v>
      </c>
      <c r="U43" s="118">
        <f t="shared" si="4"/>
        <v>0</v>
      </c>
      <c r="V43" s="156"/>
      <c r="W43" s="74"/>
      <c r="X43" s="157"/>
      <c r="Y43" s="118">
        <f t="shared" si="9"/>
        <v>0</v>
      </c>
      <c r="Z43" s="118">
        <f t="shared" si="6"/>
        <v>0</v>
      </c>
      <c r="AB43" s="132">
        <f t="shared" si="7"/>
        <v>0</v>
      </c>
      <c r="AC43" s="118">
        <f t="shared" si="10"/>
        <v>0</v>
      </c>
    </row>
    <row r="44" spans="2:29">
      <c r="B44" s="153"/>
      <c r="F44" s="87"/>
      <c r="G44" s="88"/>
      <c r="H44" s="132"/>
      <c r="I44" s="74"/>
      <c r="J44" s="203"/>
      <c r="K44" s="90">
        <f t="shared" si="0"/>
        <v>0</v>
      </c>
      <c r="L44" s="116"/>
      <c r="N44" s="152">
        <f>+'marge charcuterie'!L54</f>
        <v>0</v>
      </c>
      <c r="O44" s="152">
        <f>+'marge charcuterie'!M54</f>
        <v>0</v>
      </c>
      <c r="Q44" s="118">
        <f t="shared" si="1"/>
        <v>0</v>
      </c>
      <c r="R44" s="118">
        <f t="shared" si="2"/>
        <v>0</v>
      </c>
      <c r="S44" s="118">
        <f t="shared" si="3"/>
        <v>0</v>
      </c>
      <c r="T44" s="118">
        <f t="shared" si="4"/>
        <v>0</v>
      </c>
      <c r="U44" s="118">
        <f t="shared" si="4"/>
        <v>0</v>
      </c>
      <c r="V44" s="156"/>
      <c r="W44" s="74"/>
      <c r="X44" s="157"/>
      <c r="Y44" s="118">
        <f t="shared" si="9"/>
        <v>0</v>
      </c>
      <c r="Z44" s="118">
        <f t="shared" si="6"/>
        <v>0</v>
      </c>
      <c r="AB44" s="132">
        <f t="shared" si="7"/>
        <v>0</v>
      </c>
      <c r="AC44" s="118">
        <f t="shared" si="10"/>
        <v>0</v>
      </c>
    </row>
    <row r="45" spans="2:29">
      <c r="B45" s="153"/>
      <c r="F45" s="87"/>
      <c r="G45" s="88"/>
      <c r="H45" s="263"/>
      <c r="I45" s="117"/>
      <c r="J45" s="264"/>
      <c r="K45" s="265"/>
      <c r="L45" s="116"/>
      <c r="N45" s="152">
        <f>+'marge charcuterie'!L55</f>
        <v>0</v>
      </c>
      <c r="O45" s="152">
        <f>+'marge charcuterie'!M55</f>
        <v>0</v>
      </c>
      <c r="P45" s="166"/>
      <c r="Q45" s="118">
        <f t="shared" si="1"/>
        <v>0</v>
      </c>
      <c r="R45" s="118">
        <f t="shared" si="2"/>
        <v>0</v>
      </c>
      <c r="S45" s="118">
        <f t="shared" si="3"/>
        <v>0</v>
      </c>
      <c r="T45" s="118">
        <f t="shared" si="4"/>
        <v>0</v>
      </c>
      <c r="U45" s="118">
        <f t="shared" si="4"/>
        <v>0</v>
      </c>
      <c r="V45" s="156"/>
      <c r="W45" s="266"/>
      <c r="X45" s="167"/>
      <c r="Y45" s="118">
        <f t="shared" si="9"/>
        <v>0</v>
      </c>
      <c r="Z45" s="118">
        <f t="shared" si="6"/>
        <v>0</v>
      </c>
      <c r="AA45" s="166"/>
      <c r="AB45" s="132">
        <f t="shared" si="7"/>
        <v>0</v>
      </c>
      <c r="AC45" s="118">
        <f t="shared" si="10"/>
        <v>0</v>
      </c>
    </row>
    <row r="46" spans="2:29">
      <c r="B46" s="153"/>
      <c r="F46" s="87"/>
      <c r="G46" s="88"/>
      <c r="H46" s="132"/>
      <c r="I46" s="155"/>
      <c r="J46" s="203"/>
      <c r="K46" s="90">
        <f>+T46</f>
        <v>0</v>
      </c>
      <c r="L46" s="116"/>
      <c r="N46" s="152">
        <f>+'marge charcuterie'!L56</f>
        <v>0</v>
      </c>
      <c r="O46" s="152">
        <f>+'marge charcuterie'!M56</f>
        <v>0</v>
      </c>
      <c r="Q46" s="118">
        <f t="shared" si="1"/>
        <v>0</v>
      </c>
      <c r="R46" s="118">
        <f t="shared" si="2"/>
        <v>0</v>
      </c>
      <c r="S46" s="118">
        <f t="shared" si="3"/>
        <v>0</v>
      </c>
      <c r="T46" s="118">
        <f t="shared" si="4"/>
        <v>0</v>
      </c>
      <c r="U46" s="118">
        <f t="shared" si="4"/>
        <v>0</v>
      </c>
      <c r="V46" s="156"/>
      <c r="W46" s="155"/>
      <c r="X46" s="157"/>
      <c r="Y46" s="118">
        <f t="shared" si="9"/>
        <v>0</v>
      </c>
      <c r="Z46" s="118">
        <f t="shared" si="6"/>
        <v>0</v>
      </c>
      <c r="AB46" s="132">
        <f t="shared" si="7"/>
        <v>0</v>
      </c>
      <c r="AC46" s="118">
        <f t="shared" si="10"/>
        <v>0</v>
      </c>
    </row>
    <row r="47" spans="2:29">
      <c r="B47" s="153"/>
      <c r="F47" s="87"/>
      <c r="G47" s="88"/>
      <c r="H47" s="132"/>
      <c r="I47" s="155"/>
      <c r="J47" s="203"/>
      <c r="K47" s="90">
        <f>+T47</f>
        <v>0</v>
      </c>
      <c r="L47" s="116"/>
      <c r="N47" s="152">
        <f>+'marge charcuterie'!L57</f>
        <v>0</v>
      </c>
      <c r="O47" s="152">
        <f>+'marge charcuterie'!M57</f>
        <v>0</v>
      </c>
      <c r="Q47" s="118">
        <f t="shared" si="1"/>
        <v>0</v>
      </c>
      <c r="R47" s="118">
        <f t="shared" si="2"/>
        <v>0</v>
      </c>
      <c r="S47" s="118">
        <f t="shared" si="3"/>
        <v>0</v>
      </c>
      <c r="T47" s="118">
        <f t="shared" si="4"/>
        <v>0</v>
      </c>
      <c r="U47" s="118">
        <f t="shared" si="4"/>
        <v>0</v>
      </c>
      <c r="V47" s="156"/>
      <c r="W47" s="155"/>
      <c r="X47" s="157"/>
      <c r="Y47" s="118">
        <f t="shared" si="9"/>
        <v>0</v>
      </c>
      <c r="Z47" s="118">
        <f t="shared" si="6"/>
        <v>0</v>
      </c>
      <c r="AB47" s="132">
        <f t="shared" si="7"/>
        <v>0</v>
      </c>
      <c r="AC47" s="118">
        <f t="shared" si="10"/>
        <v>0</v>
      </c>
    </row>
    <row r="48" spans="2:29">
      <c r="B48" s="153"/>
      <c r="F48" s="87"/>
      <c r="G48" s="88"/>
      <c r="H48" s="132"/>
      <c r="I48" s="155"/>
      <c r="J48" s="203"/>
      <c r="K48" s="90">
        <f>+T48</f>
        <v>0</v>
      </c>
      <c r="L48" s="116"/>
      <c r="N48" s="152">
        <f>+'marge charcuterie'!L58</f>
        <v>0</v>
      </c>
      <c r="O48" s="152">
        <f>+'marge charcuterie'!M58</f>
        <v>0</v>
      </c>
      <c r="Q48" s="118">
        <f t="shared" si="1"/>
        <v>0</v>
      </c>
      <c r="R48" s="118">
        <f t="shared" si="2"/>
        <v>0</v>
      </c>
      <c r="S48" s="118">
        <f t="shared" si="3"/>
        <v>0</v>
      </c>
      <c r="T48" s="118">
        <f t="shared" si="4"/>
        <v>0</v>
      </c>
      <c r="U48" s="118">
        <f t="shared" si="4"/>
        <v>0</v>
      </c>
      <c r="V48" s="156"/>
      <c r="W48" s="155"/>
      <c r="X48" s="157"/>
      <c r="Y48" s="118">
        <f t="shared" si="9"/>
        <v>0</v>
      </c>
      <c r="Z48" s="118">
        <f t="shared" si="6"/>
        <v>0</v>
      </c>
      <c r="AB48" s="132">
        <f t="shared" si="7"/>
        <v>0</v>
      </c>
      <c r="AC48" s="118">
        <f t="shared" si="10"/>
        <v>0</v>
      </c>
    </row>
    <row r="49" spans="2:29">
      <c r="B49" s="153"/>
      <c r="C49" s="83"/>
      <c r="F49" s="87"/>
      <c r="G49" s="88"/>
      <c r="H49" s="132"/>
      <c r="I49" s="155"/>
      <c r="J49" s="203"/>
      <c r="K49" s="90">
        <f>+T49</f>
        <v>0</v>
      </c>
      <c r="L49" s="116"/>
      <c r="N49" s="152">
        <f>+'marge charcuterie'!L59</f>
        <v>0</v>
      </c>
      <c r="O49" s="152">
        <f>+'marge charcuterie'!M59</f>
        <v>0</v>
      </c>
      <c r="Q49" s="118">
        <f t="shared" si="1"/>
        <v>0</v>
      </c>
      <c r="R49" s="118">
        <f t="shared" si="2"/>
        <v>0</v>
      </c>
      <c r="S49" s="118">
        <f t="shared" si="3"/>
        <v>0</v>
      </c>
      <c r="T49" s="118">
        <f t="shared" si="4"/>
        <v>0</v>
      </c>
      <c r="U49" s="118">
        <f t="shared" si="4"/>
        <v>0</v>
      </c>
      <c r="V49" s="156"/>
      <c r="W49" s="155"/>
      <c r="X49" s="157"/>
      <c r="Y49" s="118">
        <f t="shared" si="9"/>
        <v>0</v>
      </c>
      <c r="Z49" s="118">
        <f t="shared" si="6"/>
        <v>0</v>
      </c>
      <c r="AB49" s="132">
        <f t="shared" si="7"/>
        <v>0</v>
      </c>
      <c r="AC49" s="118">
        <f t="shared" si="10"/>
        <v>0</v>
      </c>
    </row>
    <row r="50" spans="2:29">
      <c r="B50" s="153"/>
      <c r="C50" s="83"/>
      <c r="F50" s="87"/>
      <c r="G50" s="88"/>
      <c r="H50" s="132"/>
      <c r="I50" s="155"/>
      <c r="J50" s="203"/>
      <c r="K50" s="90">
        <f>+T50</f>
        <v>0</v>
      </c>
      <c r="L50" s="116"/>
      <c r="N50" s="152">
        <f>+'marge charcuterie'!L60</f>
        <v>0</v>
      </c>
      <c r="O50" s="152">
        <f>+'marge charcuterie'!M60</f>
        <v>0</v>
      </c>
      <c r="Q50" s="118">
        <f t="shared" si="1"/>
        <v>0</v>
      </c>
      <c r="R50" s="118">
        <f t="shared" si="2"/>
        <v>0</v>
      </c>
      <c r="S50" s="118">
        <f t="shared" si="3"/>
        <v>0</v>
      </c>
      <c r="T50" s="118">
        <f t="shared" si="4"/>
        <v>0</v>
      </c>
      <c r="U50" s="118">
        <f t="shared" si="4"/>
        <v>0</v>
      </c>
      <c r="V50" s="156"/>
      <c r="W50" s="155"/>
      <c r="X50" s="157"/>
      <c r="Y50" s="118">
        <f t="shared" si="9"/>
        <v>0</v>
      </c>
      <c r="Z50" s="118">
        <f t="shared" si="6"/>
        <v>0</v>
      </c>
      <c r="AB50" s="132">
        <f t="shared" si="7"/>
        <v>0</v>
      </c>
      <c r="AC50" s="118">
        <f>G50*H50*V50</f>
        <v>0</v>
      </c>
    </row>
    <row r="51" spans="2:29">
      <c r="B51" s="153"/>
      <c r="C51" s="83"/>
      <c r="F51" s="88">
        <f>SUM(F7:F50)</f>
        <v>0</v>
      </c>
      <c r="G51" s="88">
        <f>SUM(G7:G50)</f>
        <v>0</v>
      </c>
      <c r="H51" s="132">
        <f>+F7*H7+F8*H8+F9*H9+F10*H10+F11*H11+F12*H12+F13*H13+F14*H14+F15*H15+F16*H16+F17*H17+F18*H18+F19*H19+F20*H20+F21*H21+F22*H22+F23*H23+F25*H25+F26*H26+F27*H27+F28*H28+F29*H29+F30*H30+F32*H32+F33*H33+F34*H34+F35*H35+F36*H36+F37*H37+F38*H38+F39*H39+F40*H40+F41*H41+F42*H42+F43*H43+F44*H44+G7*H7+G8*H8+G9*H9+G10*H10+G11*H11+G12*H12+G13*H13+G14*H14+G15*H15+G16*H16+G17*H17+G18*H18+G19*H19+G20*H20+G21*H21+G22*H22+G23*H23+G25*H25+G26*H26+G27*H27+G28*H28+G29*H29+G30*H30+G32*H32+G33*H33+G34*H34+G35*H35+G36*H36+G37*H37+G38*H38+G39*H39+G40*H40+G41*H41+G42*H42+G43*H43+G44*H44</f>
        <v>0</v>
      </c>
      <c r="I51" s="157"/>
      <c r="J51" s="168"/>
      <c r="K51" s="169"/>
      <c r="L51" s="170"/>
      <c r="M51" s="83"/>
    </row>
    <row r="52" spans="2:29">
      <c r="B52" s="153"/>
      <c r="C52" s="83"/>
    </row>
    <row r="53" spans="2:29">
      <c r="B53" s="153"/>
    </row>
    <row r="54" spans="2:29">
      <c r="B54" s="153"/>
      <c r="D54" s="88" t="s">
        <v>165</v>
      </c>
      <c r="E54" s="88"/>
      <c r="J54" s="83"/>
      <c r="K54" s="83"/>
      <c r="L54" s="83"/>
      <c r="M54" s="83"/>
      <c r="Y54" s="118">
        <f>SUM(Y7:Y49)</f>
        <v>0</v>
      </c>
      <c r="Z54" s="203">
        <f>SUM(Z7:Z49)</f>
        <v>0</v>
      </c>
      <c r="AB54" s="118">
        <f>SUM(AB7:AB49)</f>
        <v>0</v>
      </c>
      <c r="AC54" s="82">
        <f>SUM(AC7:AC49)</f>
        <v>0</v>
      </c>
    </row>
    <row r="55" spans="2:29">
      <c r="B55" s="153"/>
      <c r="C55" s="83"/>
    </row>
    <row r="57" spans="2:29" ht="21.75" customHeight="1"/>
    <row r="58" spans="2:29" ht="15">
      <c r="F58" s="88" t="s">
        <v>139</v>
      </c>
      <c r="G58" s="88" t="s">
        <v>80</v>
      </c>
      <c r="H58" s="202" t="s">
        <v>81</v>
      </c>
      <c r="I58" s="88" t="s">
        <v>82</v>
      </c>
      <c r="J58" s="203" t="s">
        <v>152</v>
      </c>
      <c r="K58" s="90" t="s">
        <v>153</v>
      </c>
      <c r="L58" s="91" t="s">
        <v>51</v>
      </c>
      <c r="M58" s="151"/>
      <c r="Q58" s="202" t="s">
        <v>92</v>
      </c>
      <c r="R58" s="202" t="s">
        <v>94</v>
      </c>
      <c r="S58" s="202" t="s">
        <v>96</v>
      </c>
      <c r="T58" s="202" t="s">
        <v>155</v>
      </c>
      <c r="U58" s="202" t="s">
        <v>87</v>
      </c>
      <c r="V58" s="203" t="s">
        <v>156</v>
      </c>
      <c r="W58" s="115"/>
      <c r="Y58" s="202" t="s">
        <v>88</v>
      </c>
      <c r="Z58" s="202" t="s">
        <v>89</v>
      </c>
    </row>
    <row r="59" spans="2:29" ht="15.75">
      <c r="B59" s="171" t="s">
        <v>166</v>
      </c>
      <c r="F59" s="88"/>
      <c r="G59" s="88"/>
      <c r="H59" s="118">
        <v>5</v>
      </c>
      <c r="I59" s="155" t="s">
        <v>93</v>
      </c>
      <c r="J59" s="203">
        <v>15.95</v>
      </c>
      <c r="K59" s="90">
        <f t="shared" ref="K59:K65" si="11">+T59</f>
        <v>15.95</v>
      </c>
      <c r="L59" s="91">
        <f t="shared" ref="L59:L82" si="12">+K59*$M$58</f>
        <v>0</v>
      </c>
      <c r="Q59" s="118">
        <f t="shared" ref="Q59:Q82" si="13">J59-J59*$D$65%</f>
        <v>15.95</v>
      </c>
      <c r="R59" s="118">
        <f t="shared" ref="R59:R82" si="14">Q59-Q59*$D$66%</f>
        <v>15.95</v>
      </c>
      <c r="S59" s="118">
        <f t="shared" ref="S59:S82" si="15">R59-R59*$D$67%</f>
        <v>15.95</v>
      </c>
      <c r="T59" s="118">
        <f t="shared" ref="T59:T82" si="16">S59-S59*$D$68%</f>
        <v>15.95</v>
      </c>
      <c r="U59" s="118">
        <f t="shared" ref="U59:U82" si="17">T59-T59*$D$69%</f>
        <v>15.95</v>
      </c>
      <c r="V59" s="156">
        <v>12.5</v>
      </c>
      <c r="W59" s="155" t="s">
        <v>93</v>
      </c>
      <c r="Y59" s="118">
        <f t="shared" ref="Y59:Y82" si="18">F59*H59*T59</f>
        <v>0</v>
      </c>
      <c r="Z59" s="118">
        <f t="shared" ref="Z59:Z82" si="19">F59*H59*(U59-V59)</f>
        <v>0</v>
      </c>
    </row>
    <row r="60" spans="2:29">
      <c r="F60" s="88"/>
      <c r="G60" s="88"/>
      <c r="H60" s="118">
        <v>4.5</v>
      </c>
      <c r="I60" s="155" t="s">
        <v>1403</v>
      </c>
      <c r="J60" s="203">
        <v>12.63</v>
      </c>
      <c r="K60" s="90">
        <f t="shared" si="11"/>
        <v>12.63</v>
      </c>
      <c r="L60" s="91">
        <f t="shared" si="12"/>
        <v>0</v>
      </c>
      <c r="Q60" s="118">
        <f t="shared" si="13"/>
        <v>12.63</v>
      </c>
      <c r="R60" s="118">
        <f t="shared" si="14"/>
        <v>12.63</v>
      </c>
      <c r="S60" s="118">
        <f t="shared" si="15"/>
        <v>12.63</v>
      </c>
      <c r="T60" s="118">
        <f t="shared" si="16"/>
        <v>12.63</v>
      </c>
      <c r="U60" s="118">
        <f t="shared" si="17"/>
        <v>12.63</v>
      </c>
      <c r="V60" s="156">
        <v>10</v>
      </c>
      <c r="W60" s="155" t="s">
        <v>160</v>
      </c>
      <c r="Y60" s="118">
        <f t="shared" si="18"/>
        <v>0</v>
      </c>
      <c r="Z60" s="118">
        <f t="shared" si="19"/>
        <v>0</v>
      </c>
    </row>
    <row r="61" spans="2:29">
      <c r="F61" s="88"/>
      <c r="G61" s="88"/>
      <c r="H61" s="118">
        <v>3</v>
      </c>
      <c r="I61" s="155" t="s">
        <v>97</v>
      </c>
      <c r="J61" s="203">
        <v>14.9</v>
      </c>
      <c r="K61" s="90">
        <f t="shared" si="11"/>
        <v>14.9</v>
      </c>
      <c r="L61" s="91">
        <f t="shared" si="12"/>
        <v>0</v>
      </c>
      <c r="Q61" s="118">
        <f t="shared" si="13"/>
        <v>14.9</v>
      </c>
      <c r="R61" s="118">
        <f t="shared" si="14"/>
        <v>14.9</v>
      </c>
      <c r="S61" s="118">
        <f t="shared" si="15"/>
        <v>14.9</v>
      </c>
      <c r="T61" s="118">
        <f t="shared" si="16"/>
        <v>14.9</v>
      </c>
      <c r="U61" s="118">
        <f t="shared" si="17"/>
        <v>14.9</v>
      </c>
      <c r="V61" s="156">
        <v>10.88</v>
      </c>
      <c r="W61" s="155" t="s">
        <v>161</v>
      </c>
      <c r="Y61" s="118">
        <f t="shared" si="18"/>
        <v>0</v>
      </c>
      <c r="Z61" s="118">
        <f t="shared" si="19"/>
        <v>0</v>
      </c>
    </row>
    <row r="62" spans="2:29">
      <c r="C62" s="114"/>
      <c r="D62" s="127"/>
      <c r="E62" s="154"/>
      <c r="F62" s="88"/>
      <c r="G62" s="88"/>
      <c r="H62" s="118">
        <v>4.5</v>
      </c>
      <c r="I62" s="155" t="s">
        <v>99</v>
      </c>
      <c r="J62" s="203">
        <v>15.3</v>
      </c>
      <c r="K62" s="90">
        <f t="shared" si="11"/>
        <v>15.3</v>
      </c>
      <c r="L62" s="91">
        <f t="shared" si="12"/>
        <v>0</v>
      </c>
      <c r="Q62" s="118">
        <f t="shared" si="13"/>
        <v>15.3</v>
      </c>
      <c r="R62" s="118">
        <f t="shared" si="14"/>
        <v>15.3</v>
      </c>
      <c r="S62" s="118">
        <f t="shared" si="15"/>
        <v>15.3</v>
      </c>
      <c r="T62" s="118">
        <f t="shared" si="16"/>
        <v>15.3</v>
      </c>
      <c r="U62" s="118">
        <f t="shared" si="17"/>
        <v>15.3</v>
      </c>
      <c r="V62" s="156">
        <v>11.47</v>
      </c>
      <c r="W62" s="155" t="s">
        <v>99</v>
      </c>
      <c r="Y62" s="118">
        <f t="shared" si="18"/>
        <v>0</v>
      </c>
      <c r="Z62" s="118">
        <f t="shared" si="19"/>
        <v>0</v>
      </c>
    </row>
    <row r="63" spans="2:29">
      <c r="C63" s="114"/>
      <c r="D63" s="127"/>
      <c r="E63" s="154"/>
      <c r="F63" s="88"/>
      <c r="G63" s="88"/>
      <c r="H63" s="118">
        <v>4.5</v>
      </c>
      <c r="I63" s="155" t="s">
        <v>100</v>
      </c>
      <c r="J63" s="203">
        <v>14.92</v>
      </c>
      <c r="K63" s="90">
        <f t="shared" si="11"/>
        <v>14.92</v>
      </c>
      <c r="L63" s="91">
        <f t="shared" si="12"/>
        <v>0</v>
      </c>
      <c r="Q63" s="118">
        <f t="shared" si="13"/>
        <v>14.92</v>
      </c>
      <c r="R63" s="118">
        <f t="shared" si="14"/>
        <v>14.92</v>
      </c>
      <c r="S63" s="118">
        <f t="shared" si="15"/>
        <v>14.92</v>
      </c>
      <c r="T63" s="118">
        <f t="shared" si="16"/>
        <v>14.92</v>
      </c>
      <c r="U63" s="118">
        <f t="shared" si="17"/>
        <v>14.92</v>
      </c>
      <c r="V63" s="156">
        <v>11.49</v>
      </c>
      <c r="W63" s="155" t="s">
        <v>100</v>
      </c>
      <c r="Y63" s="118">
        <f t="shared" si="18"/>
        <v>0</v>
      </c>
      <c r="Z63" s="118">
        <f t="shared" si="19"/>
        <v>0</v>
      </c>
    </row>
    <row r="64" spans="2:29">
      <c r="C64" s="158" t="s">
        <v>168</v>
      </c>
      <c r="D64" s="159"/>
      <c r="E64" s="154"/>
      <c r="F64" s="88"/>
      <c r="G64" s="88"/>
      <c r="H64" s="118">
        <v>2.5</v>
      </c>
      <c r="I64" s="155" t="s">
        <v>101</v>
      </c>
      <c r="J64" s="203">
        <v>15.95</v>
      </c>
      <c r="K64" s="90">
        <f t="shared" si="11"/>
        <v>15.95</v>
      </c>
      <c r="L64" s="91">
        <f t="shared" si="12"/>
        <v>0</v>
      </c>
      <c r="Q64" s="118">
        <f t="shared" si="13"/>
        <v>15.95</v>
      </c>
      <c r="R64" s="118">
        <f t="shared" si="14"/>
        <v>15.95</v>
      </c>
      <c r="S64" s="118">
        <f t="shared" si="15"/>
        <v>15.95</v>
      </c>
      <c r="T64" s="118">
        <f t="shared" si="16"/>
        <v>15.95</v>
      </c>
      <c r="U64" s="118">
        <f t="shared" si="17"/>
        <v>15.95</v>
      </c>
      <c r="V64" s="156">
        <v>11.96</v>
      </c>
      <c r="W64" s="155" t="s">
        <v>101</v>
      </c>
      <c r="Y64" s="118">
        <f t="shared" si="18"/>
        <v>0</v>
      </c>
      <c r="Z64" s="118">
        <f t="shared" si="19"/>
        <v>0</v>
      </c>
    </row>
    <row r="65" spans="3:29">
      <c r="C65" s="81" t="s">
        <v>92</v>
      </c>
      <c r="D65" s="61">
        <f>+'MARGE fromage'!B65</f>
        <v>0</v>
      </c>
      <c r="E65" s="154"/>
      <c r="F65" s="88"/>
      <c r="G65" s="88"/>
      <c r="H65" s="118">
        <v>3</v>
      </c>
      <c r="I65" s="155" t="s">
        <v>103</v>
      </c>
      <c r="J65" s="203">
        <v>15.6</v>
      </c>
      <c r="K65" s="90">
        <f t="shared" si="11"/>
        <v>15.6</v>
      </c>
      <c r="L65" s="91">
        <f t="shared" si="12"/>
        <v>0</v>
      </c>
      <c r="Q65" s="118">
        <f t="shared" si="13"/>
        <v>15.6</v>
      </c>
      <c r="R65" s="118">
        <f t="shared" si="14"/>
        <v>15.6</v>
      </c>
      <c r="S65" s="118">
        <f t="shared" si="15"/>
        <v>15.6</v>
      </c>
      <c r="T65" s="118">
        <f t="shared" si="16"/>
        <v>15.6</v>
      </c>
      <c r="U65" s="118">
        <f t="shared" si="17"/>
        <v>15.6</v>
      </c>
      <c r="V65" s="156">
        <v>11.7</v>
      </c>
      <c r="W65" s="155" t="s">
        <v>103</v>
      </c>
      <c r="Y65" s="118">
        <f t="shared" si="18"/>
        <v>0</v>
      </c>
      <c r="Z65" s="118">
        <f t="shared" si="19"/>
        <v>0</v>
      </c>
    </row>
    <row r="66" spans="3:29">
      <c r="C66" s="81" t="s">
        <v>94</v>
      </c>
      <c r="D66" s="61">
        <f>+'MARGE fromage'!B66</f>
        <v>0</v>
      </c>
      <c r="F66" s="88"/>
      <c r="G66" s="88"/>
      <c r="H66" s="118"/>
      <c r="I66" s="74" t="s">
        <v>1397</v>
      </c>
      <c r="J66" s="203"/>
      <c r="K66" s="90"/>
      <c r="L66" s="91">
        <f t="shared" si="12"/>
        <v>0</v>
      </c>
      <c r="Q66" s="118">
        <f t="shared" si="13"/>
        <v>0</v>
      </c>
      <c r="R66" s="118">
        <f t="shared" si="14"/>
        <v>0</v>
      </c>
      <c r="S66" s="118">
        <f t="shared" si="15"/>
        <v>0</v>
      </c>
      <c r="T66" s="118">
        <f t="shared" si="16"/>
        <v>0</v>
      </c>
      <c r="U66" s="118">
        <f t="shared" si="17"/>
        <v>0</v>
      </c>
      <c r="V66" s="156"/>
      <c r="W66" s="155"/>
      <c r="Y66" s="118">
        <f t="shared" si="18"/>
        <v>0</v>
      </c>
      <c r="Z66" s="118">
        <f t="shared" si="19"/>
        <v>0</v>
      </c>
    </row>
    <row r="67" spans="3:29">
      <c r="C67" s="81" t="s">
        <v>96</v>
      </c>
      <c r="D67" s="61">
        <f>+'MARGE fromage'!B67</f>
        <v>0</v>
      </c>
      <c r="F67" s="88"/>
      <c r="G67" s="88"/>
      <c r="H67" s="118"/>
      <c r="I67" s="74" t="s">
        <v>1398</v>
      </c>
      <c r="J67" s="203"/>
      <c r="K67" s="90"/>
      <c r="L67" s="91">
        <f t="shared" si="12"/>
        <v>0</v>
      </c>
      <c r="Q67" s="118">
        <f t="shared" si="13"/>
        <v>0</v>
      </c>
      <c r="R67" s="118">
        <f t="shared" si="14"/>
        <v>0</v>
      </c>
      <c r="S67" s="118">
        <f t="shared" si="15"/>
        <v>0</v>
      </c>
      <c r="T67" s="118">
        <f t="shared" si="16"/>
        <v>0</v>
      </c>
      <c r="U67" s="118">
        <f t="shared" si="17"/>
        <v>0</v>
      </c>
      <c r="V67" s="156"/>
      <c r="W67" s="155"/>
      <c r="Y67" s="118">
        <f t="shared" si="18"/>
        <v>0</v>
      </c>
      <c r="Z67" s="118">
        <f t="shared" si="19"/>
        <v>0</v>
      </c>
    </row>
    <row r="68" spans="3:29">
      <c r="C68" s="81" t="s">
        <v>98</v>
      </c>
      <c r="D68" s="61">
        <f>+'MARGE fromage'!B68</f>
        <v>0</v>
      </c>
      <c r="F68" s="88"/>
      <c r="G68" s="88"/>
      <c r="H68" s="118"/>
      <c r="I68" s="74" t="s">
        <v>104</v>
      </c>
      <c r="J68" s="203"/>
      <c r="K68" s="90"/>
      <c r="L68" s="91">
        <f t="shared" si="12"/>
        <v>0</v>
      </c>
      <c r="Q68" s="118">
        <f t="shared" si="13"/>
        <v>0</v>
      </c>
      <c r="R68" s="118">
        <f t="shared" si="14"/>
        <v>0</v>
      </c>
      <c r="S68" s="118">
        <f t="shared" si="15"/>
        <v>0</v>
      </c>
      <c r="T68" s="118">
        <f t="shared" si="16"/>
        <v>0</v>
      </c>
      <c r="U68" s="118">
        <f t="shared" si="17"/>
        <v>0</v>
      </c>
      <c r="V68" s="156"/>
      <c r="W68" s="155"/>
      <c r="Y68" s="118">
        <f t="shared" si="18"/>
        <v>0</v>
      </c>
      <c r="Z68" s="118">
        <f t="shared" si="19"/>
        <v>0</v>
      </c>
    </row>
    <row r="69" spans="3:29">
      <c r="C69" s="81" t="s">
        <v>87</v>
      </c>
      <c r="D69" s="61">
        <f>+'MARGE fromage'!B69</f>
        <v>0</v>
      </c>
      <c r="F69" s="88"/>
      <c r="G69" s="88"/>
      <c r="H69" s="118">
        <v>3</v>
      </c>
      <c r="I69" s="155" t="s">
        <v>106</v>
      </c>
      <c r="J69" s="203">
        <v>15.35</v>
      </c>
      <c r="K69" s="90">
        <f t="shared" ref="K69:K82" si="20">+T69</f>
        <v>15.35</v>
      </c>
      <c r="L69" s="91">
        <f t="shared" si="12"/>
        <v>0</v>
      </c>
      <c r="Q69" s="118">
        <f t="shared" si="13"/>
        <v>15.35</v>
      </c>
      <c r="R69" s="118">
        <f t="shared" si="14"/>
        <v>15.35</v>
      </c>
      <c r="S69" s="118">
        <f t="shared" si="15"/>
        <v>15.35</v>
      </c>
      <c r="T69" s="118">
        <f t="shared" si="16"/>
        <v>15.35</v>
      </c>
      <c r="U69" s="118">
        <f t="shared" si="17"/>
        <v>15.35</v>
      </c>
      <c r="V69" s="156">
        <v>11.51</v>
      </c>
      <c r="W69" s="155" t="s">
        <v>106</v>
      </c>
      <c r="Y69" s="118">
        <f t="shared" si="18"/>
        <v>0</v>
      </c>
      <c r="Z69" s="118">
        <f t="shared" si="19"/>
        <v>0</v>
      </c>
    </row>
    <row r="70" spans="3:29">
      <c r="C70" s="83"/>
      <c r="F70" s="88"/>
      <c r="G70" s="88"/>
      <c r="H70" s="118">
        <v>2.5</v>
      </c>
      <c r="I70" s="155" t="s">
        <v>107</v>
      </c>
      <c r="J70" s="203">
        <v>15.96</v>
      </c>
      <c r="K70" s="90">
        <f t="shared" si="20"/>
        <v>15.96</v>
      </c>
      <c r="L70" s="91">
        <f t="shared" si="12"/>
        <v>0</v>
      </c>
      <c r="Q70" s="118">
        <f t="shared" si="13"/>
        <v>15.96</v>
      </c>
      <c r="R70" s="118">
        <f t="shared" si="14"/>
        <v>15.96</v>
      </c>
      <c r="S70" s="118">
        <f t="shared" si="15"/>
        <v>15.96</v>
      </c>
      <c r="T70" s="118">
        <f t="shared" si="16"/>
        <v>15.96</v>
      </c>
      <c r="U70" s="118">
        <f t="shared" si="17"/>
        <v>15.96</v>
      </c>
      <c r="V70" s="156">
        <v>11.97</v>
      </c>
      <c r="W70" s="155" t="s">
        <v>107</v>
      </c>
      <c r="Y70" s="118">
        <f t="shared" si="18"/>
        <v>0</v>
      </c>
      <c r="Z70" s="118">
        <f t="shared" si="19"/>
        <v>0</v>
      </c>
    </row>
    <row r="71" spans="3:29">
      <c r="C71" s="83"/>
      <c r="F71" s="88"/>
      <c r="G71" s="88"/>
      <c r="H71" s="118">
        <v>3</v>
      </c>
      <c r="I71" s="155" t="s">
        <v>108</v>
      </c>
      <c r="J71" s="203">
        <v>15.62</v>
      </c>
      <c r="K71" s="90">
        <f t="shared" si="20"/>
        <v>15.62</v>
      </c>
      <c r="L71" s="91">
        <f t="shared" si="12"/>
        <v>0</v>
      </c>
      <c r="Q71" s="118">
        <f t="shared" si="13"/>
        <v>15.62</v>
      </c>
      <c r="R71" s="118">
        <f t="shared" si="14"/>
        <v>15.62</v>
      </c>
      <c r="S71" s="118">
        <f t="shared" si="15"/>
        <v>15.62</v>
      </c>
      <c r="T71" s="118">
        <f t="shared" si="16"/>
        <v>15.62</v>
      </c>
      <c r="U71" s="118">
        <f t="shared" si="17"/>
        <v>15.62</v>
      </c>
      <c r="V71" s="156">
        <v>11.24</v>
      </c>
      <c r="W71" s="155" t="s">
        <v>108</v>
      </c>
      <c r="Y71" s="118">
        <f t="shared" si="18"/>
        <v>0</v>
      </c>
      <c r="Z71" s="118">
        <f t="shared" si="19"/>
        <v>0</v>
      </c>
    </row>
    <row r="72" spans="3:29">
      <c r="F72" s="88"/>
      <c r="G72" s="88"/>
      <c r="H72" s="118">
        <v>2.5</v>
      </c>
      <c r="I72" s="155" t="s">
        <v>109</v>
      </c>
      <c r="J72" s="203">
        <v>13.45</v>
      </c>
      <c r="K72" s="90">
        <f t="shared" si="20"/>
        <v>13.45</v>
      </c>
      <c r="L72" s="91">
        <f t="shared" si="12"/>
        <v>0</v>
      </c>
      <c r="Q72" s="118">
        <f t="shared" si="13"/>
        <v>13.45</v>
      </c>
      <c r="R72" s="118">
        <f t="shared" si="14"/>
        <v>13.45</v>
      </c>
      <c r="S72" s="118">
        <f t="shared" si="15"/>
        <v>13.45</v>
      </c>
      <c r="T72" s="118">
        <f t="shared" si="16"/>
        <v>13.45</v>
      </c>
      <c r="U72" s="118">
        <f t="shared" si="17"/>
        <v>13.45</v>
      </c>
      <c r="V72" s="156">
        <v>10.35</v>
      </c>
      <c r="W72" s="155" t="s">
        <v>109</v>
      </c>
      <c r="Y72" s="118">
        <f t="shared" si="18"/>
        <v>0</v>
      </c>
      <c r="Z72" s="118">
        <f t="shared" si="19"/>
        <v>0</v>
      </c>
    </row>
    <row r="73" spans="3:29">
      <c r="F73" s="88"/>
      <c r="G73" s="88"/>
      <c r="H73" s="118">
        <v>5</v>
      </c>
      <c r="I73" s="155" t="s">
        <v>110</v>
      </c>
      <c r="J73" s="203">
        <v>13.86</v>
      </c>
      <c r="K73" s="90">
        <f t="shared" si="20"/>
        <v>13.86</v>
      </c>
      <c r="L73" s="91">
        <f t="shared" si="12"/>
        <v>0</v>
      </c>
      <c r="Q73" s="118">
        <f t="shared" si="13"/>
        <v>13.86</v>
      </c>
      <c r="R73" s="118">
        <f t="shared" si="14"/>
        <v>13.86</v>
      </c>
      <c r="S73" s="118">
        <f t="shared" si="15"/>
        <v>13.86</v>
      </c>
      <c r="T73" s="118">
        <f t="shared" si="16"/>
        <v>13.86</v>
      </c>
      <c r="U73" s="118">
        <f t="shared" si="17"/>
        <v>13.86</v>
      </c>
      <c r="V73" s="156">
        <v>10.5</v>
      </c>
      <c r="W73" s="155" t="s">
        <v>110</v>
      </c>
      <c r="Y73" s="118">
        <f t="shared" si="18"/>
        <v>0</v>
      </c>
      <c r="Z73" s="118">
        <f t="shared" si="19"/>
        <v>0</v>
      </c>
    </row>
    <row r="74" spans="3:29">
      <c r="C74" s="158"/>
      <c r="F74" s="88"/>
      <c r="G74" s="88"/>
      <c r="H74" s="118">
        <v>5</v>
      </c>
      <c r="I74" s="155" t="s">
        <v>111</v>
      </c>
      <c r="J74" s="203">
        <v>13.86</v>
      </c>
      <c r="K74" s="90">
        <f t="shared" si="20"/>
        <v>13.86</v>
      </c>
      <c r="L74" s="91">
        <f t="shared" si="12"/>
        <v>0</v>
      </c>
      <c r="Q74" s="118">
        <f t="shared" si="13"/>
        <v>13.86</v>
      </c>
      <c r="R74" s="118">
        <f t="shared" si="14"/>
        <v>13.86</v>
      </c>
      <c r="S74" s="118">
        <f t="shared" si="15"/>
        <v>13.86</v>
      </c>
      <c r="T74" s="118">
        <f t="shared" si="16"/>
        <v>13.86</v>
      </c>
      <c r="U74" s="118">
        <f t="shared" si="17"/>
        <v>13.86</v>
      </c>
      <c r="V74" s="156">
        <v>10.5</v>
      </c>
      <c r="W74" s="155" t="s">
        <v>111</v>
      </c>
      <c r="Y74" s="118">
        <f t="shared" si="18"/>
        <v>0</v>
      </c>
      <c r="Z74" s="118">
        <f t="shared" si="19"/>
        <v>0</v>
      </c>
      <c r="AC74" s="72"/>
    </row>
    <row r="75" spans="3:29">
      <c r="F75" s="88"/>
      <c r="G75" s="88"/>
      <c r="H75" s="118">
        <v>5</v>
      </c>
      <c r="I75" s="155" t="s">
        <v>112</v>
      </c>
      <c r="J75" s="203">
        <v>14.2</v>
      </c>
      <c r="K75" s="90">
        <f t="shared" si="20"/>
        <v>14.2</v>
      </c>
      <c r="L75" s="91">
        <f t="shared" si="12"/>
        <v>0</v>
      </c>
      <c r="Q75" s="118">
        <f t="shared" si="13"/>
        <v>14.2</v>
      </c>
      <c r="R75" s="118">
        <f t="shared" si="14"/>
        <v>14.2</v>
      </c>
      <c r="S75" s="118">
        <f t="shared" si="15"/>
        <v>14.2</v>
      </c>
      <c r="T75" s="118">
        <f t="shared" si="16"/>
        <v>14.2</v>
      </c>
      <c r="U75" s="118">
        <f t="shared" si="17"/>
        <v>14.2</v>
      </c>
      <c r="V75" s="156">
        <v>11.36</v>
      </c>
      <c r="W75" s="155" t="s">
        <v>112</v>
      </c>
      <c r="Y75" s="118">
        <f t="shared" si="18"/>
        <v>0</v>
      </c>
      <c r="Z75" s="118">
        <f t="shared" si="19"/>
        <v>0</v>
      </c>
    </row>
    <row r="76" spans="3:29">
      <c r="D76" s="159"/>
      <c r="E76" s="159"/>
      <c r="F76" s="88"/>
      <c r="G76" s="88"/>
      <c r="H76" s="118">
        <v>4.5</v>
      </c>
      <c r="I76" s="155" t="s">
        <v>113</v>
      </c>
      <c r="J76" s="203">
        <v>14.5</v>
      </c>
      <c r="K76" s="90">
        <f t="shared" si="20"/>
        <v>14.5</v>
      </c>
      <c r="L76" s="91">
        <f t="shared" si="12"/>
        <v>0</v>
      </c>
      <c r="Q76" s="118">
        <f t="shared" si="13"/>
        <v>14.5</v>
      </c>
      <c r="R76" s="118">
        <f t="shared" si="14"/>
        <v>14.5</v>
      </c>
      <c r="S76" s="118">
        <f t="shared" si="15"/>
        <v>14.5</v>
      </c>
      <c r="T76" s="118">
        <f t="shared" si="16"/>
        <v>14.5</v>
      </c>
      <c r="U76" s="118">
        <f t="shared" si="17"/>
        <v>14.5</v>
      </c>
      <c r="V76" s="156">
        <v>11.31</v>
      </c>
      <c r="W76" s="155" t="s">
        <v>113</v>
      </c>
      <c r="Y76" s="118">
        <f t="shared" si="18"/>
        <v>0</v>
      </c>
      <c r="Z76" s="118">
        <f t="shared" si="19"/>
        <v>0</v>
      </c>
    </row>
    <row r="77" spans="3:29">
      <c r="F77" s="88"/>
      <c r="G77" s="88"/>
      <c r="H77" s="118">
        <v>5</v>
      </c>
      <c r="I77" s="155" t="s">
        <v>1399</v>
      </c>
      <c r="J77" s="203">
        <v>14.21</v>
      </c>
      <c r="K77" s="90">
        <f t="shared" si="20"/>
        <v>14.21</v>
      </c>
      <c r="L77" s="91">
        <f t="shared" si="12"/>
        <v>0</v>
      </c>
      <c r="Q77" s="118">
        <f t="shared" si="13"/>
        <v>14.21</v>
      </c>
      <c r="R77" s="118">
        <f t="shared" si="14"/>
        <v>14.21</v>
      </c>
      <c r="S77" s="118">
        <f t="shared" si="15"/>
        <v>14.21</v>
      </c>
      <c r="T77" s="118">
        <f t="shared" si="16"/>
        <v>14.21</v>
      </c>
      <c r="U77" s="118">
        <f t="shared" si="17"/>
        <v>14.21</v>
      </c>
      <c r="V77" s="156">
        <v>11.48</v>
      </c>
      <c r="W77" s="155" t="s">
        <v>1399</v>
      </c>
      <c r="Y77" s="118">
        <f t="shared" si="18"/>
        <v>0</v>
      </c>
      <c r="Z77" s="118">
        <f t="shared" si="19"/>
        <v>0</v>
      </c>
    </row>
    <row r="78" spans="3:29">
      <c r="F78" s="88"/>
      <c r="G78" s="88"/>
      <c r="H78" s="118">
        <v>5</v>
      </c>
      <c r="I78" s="155" t="s">
        <v>114</v>
      </c>
      <c r="J78" s="203">
        <v>13.86</v>
      </c>
      <c r="K78" s="90">
        <f t="shared" si="20"/>
        <v>13.86</v>
      </c>
      <c r="L78" s="91">
        <f t="shared" si="12"/>
        <v>0</v>
      </c>
      <c r="Q78" s="118">
        <f t="shared" si="13"/>
        <v>13.86</v>
      </c>
      <c r="R78" s="118">
        <f t="shared" si="14"/>
        <v>13.86</v>
      </c>
      <c r="S78" s="118">
        <f t="shared" si="15"/>
        <v>13.86</v>
      </c>
      <c r="T78" s="118">
        <f t="shared" si="16"/>
        <v>13.86</v>
      </c>
      <c r="U78" s="118">
        <f t="shared" si="17"/>
        <v>13.86</v>
      </c>
      <c r="V78" s="156">
        <v>10.5</v>
      </c>
      <c r="W78" s="155" t="s">
        <v>114</v>
      </c>
      <c r="Y78" s="118">
        <f t="shared" si="18"/>
        <v>0</v>
      </c>
      <c r="Z78" s="118">
        <f t="shared" si="19"/>
        <v>0</v>
      </c>
    </row>
    <row r="79" spans="3:29">
      <c r="C79" s="83"/>
      <c r="F79" s="88"/>
      <c r="G79" s="88"/>
      <c r="H79" s="118">
        <v>5</v>
      </c>
      <c r="I79" s="155" t="s">
        <v>115</v>
      </c>
      <c r="J79" s="203">
        <v>13.86</v>
      </c>
      <c r="K79" s="90">
        <f t="shared" si="20"/>
        <v>13.86</v>
      </c>
      <c r="L79" s="91">
        <f t="shared" si="12"/>
        <v>0</v>
      </c>
      <c r="Q79" s="118">
        <f t="shared" si="13"/>
        <v>13.86</v>
      </c>
      <c r="R79" s="118">
        <f t="shared" si="14"/>
        <v>13.86</v>
      </c>
      <c r="S79" s="118">
        <f t="shared" si="15"/>
        <v>13.86</v>
      </c>
      <c r="T79" s="118">
        <f t="shared" si="16"/>
        <v>13.86</v>
      </c>
      <c r="U79" s="118">
        <f t="shared" si="17"/>
        <v>13.86</v>
      </c>
      <c r="V79" s="156">
        <v>10.5</v>
      </c>
      <c r="W79" s="155" t="s">
        <v>115</v>
      </c>
      <c r="Y79" s="118">
        <f t="shared" si="18"/>
        <v>0</v>
      </c>
      <c r="Z79" s="118">
        <f t="shared" si="19"/>
        <v>0</v>
      </c>
    </row>
    <row r="80" spans="3:29">
      <c r="C80" s="83"/>
      <c r="F80" s="88"/>
      <c r="G80" s="88"/>
      <c r="H80" s="118">
        <v>5</v>
      </c>
      <c r="I80" s="155" t="s">
        <v>116</v>
      </c>
      <c r="J80" s="203">
        <v>13.86</v>
      </c>
      <c r="K80" s="90">
        <f t="shared" si="20"/>
        <v>13.86</v>
      </c>
      <c r="L80" s="91">
        <f t="shared" si="12"/>
        <v>0</v>
      </c>
      <c r="Q80" s="118">
        <f t="shared" si="13"/>
        <v>13.86</v>
      </c>
      <c r="R80" s="118">
        <f t="shared" si="14"/>
        <v>13.86</v>
      </c>
      <c r="S80" s="118">
        <f t="shared" si="15"/>
        <v>13.86</v>
      </c>
      <c r="T80" s="118">
        <f t="shared" si="16"/>
        <v>13.86</v>
      </c>
      <c r="U80" s="118">
        <f t="shared" si="17"/>
        <v>13.86</v>
      </c>
      <c r="V80" s="156">
        <v>10.5</v>
      </c>
      <c r="W80" s="155" t="s">
        <v>116</v>
      </c>
      <c r="Y80" s="118">
        <f t="shared" si="18"/>
        <v>0</v>
      </c>
      <c r="Z80" s="118">
        <f t="shared" si="19"/>
        <v>0</v>
      </c>
    </row>
    <row r="81" spans="3:26">
      <c r="C81" s="83"/>
      <c r="F81" s="88"/>
      <c r="G81" s="88"/>
      <c r="H81" s="118">
        <v>5</v>
      </c>
      <c r="I81" s="155" t="s">
        <v>1400</v>
      </c>
      <c r="J81" s="203">
        <v>13.86</v>
      </c>
      <c r="K81" s="90">
        <f t="shared" si="20"/>
        <v>13.86</v>
      </c>
      <c r="L81" s="91">
        <f t="shared" si="12"/>
        <v>0</v>
      </c>
      <c r="Q81" s="118">
        <f t="shared" si="13"/>
        <v>13.86</v>
      </c>
      <c r="R81" s="118">
        <f t="shared" si="14"/>
        <v>13.86</v>
      </c>
      <c r="S81" s="118">
        <f t="shared" si="15"/>
        <v>13.86</v>
      </c>
      <c r="T81" s="118">
        <f t="shared" si="16"/>
        <v>13.86</v>
      </c>
      <c r="U81" s="118">
        <f t="shared" si="17"/>
        <v>13.86</v>
      </c>
      <c r="V81" s="156">
        <v>10.5</v>
      </c>
      <c r="W81" s="155" t="s">
        <v>1400</v>
      </c>
      <c r="Y81" s="118">
        <f t="shared" si="18"/>
        <v>0</v>
      </c>
      <c r="Z81" s="118">
        <f t="shared" si="19"/>
        <v>0</v>
      </c>
    </row>
    <row r="82" spans="3:26">
      <c r="C82" s="83"/>
      <c r="F82" s="88"/>
      <c r="G82" s="88"/>
      <c r="H82" s="118">
        <v>2.5</v>
      </c>
      <c r="I82" s="155" t="s">
        <v>1401</v>
      </c>
      <c r="J82" s="203">
        <v>13.86</v>
      </c>
      <c r="K82" s="90">
        <f t="shared" si="20"/>
        <v>13.86</v>
      </c>
      <c r="L82" s="91">
        <f t="shared" si="12"/>
        <v>0</v>
      </c>
      <c r="Q82" s="118">
        <f t="shared" si="13"/>
        <v>13.86</v>
      </c>
      <c r="R82" s="118">
        <f t="shared" si="14"/>
        <v>13.86</v>
      </c>
      <c r="S82" s="118">
        <f t="shared" si="15"/>
        <v>13.86</v>
      </c>
      <c r="T82" s="118">
        <f t="shared" si="16"/>
        <v>13.86</v>
      </c>
      <c r="U82" s="118">
        <f t="shared" si="17"/>
        <v>13.86</v>
      </c>
      <c r="V82" s="156">
        <v>10.5</v>
      </c>
      <c r="W82" s="155" t="s">
        <v>1401</v>
      </c>
      <c r="Y82" s="118">
        <f t="shared" si="18"/>
        <v>0</v>
      </c>
      <c r="Z82" s="118">
        <f t="shared" si="19"/>
        <v>0</v>
      </c>
    </row>
    <row r="83" spans="3:26">
      <c r="C83" s="83"/>
      <c r="F83" s="106"/>
      <c r="G83" s="106"/>
      <c r="H83" s="120"/>
      <c r="I83" s="98" t="s">
        <v>42</v>
      </c>
      <c r="J83" s="99"/>
      <c r="K83" s="100"/>
      <c r="L83" s="101"/>
      <c r="Q83" s="120"/>
      <c r="R83" s="120"/>
      <c r="S83" s="120"/>
      <c r="T83" s="120"/>
      <c r="U83" s="120"/>
      <c r="V83" s="162"/>
      <c r="W83" s="98" t="s">
        <v>42</v>
      </c>
      <c r="X83" s="161"/>
      <c r="Y83" s="120"/>
      <c r="Z83" s="120"/>
    </row>
    <row r="84" spans="3:26">
      <c r="C84" s="83"/>
      <c r="F84" s="88"/>
      <c r="G84" s="88"/>
      <c r="H84" s="118">
        <v>5.5</v>
      </c>
      <c r="I84" s="155" t="s">
        <v>117</v>
      </c>
      <c r="J84" s="203">
        <v>14.9</v>
      </c>
      <c r="K84" s="90">
        <f t="shared" ref="K84:K89" si="21">+T84</f>
        <v>14.9</v>
      </c>
      <c r="L84" s="91">
        <f t="shared" ref="L84:L89" si="22">+K84*$M$58</f>
        <v>0</v>
      </c>
      <c r="Q84" s="118">
        <f t="shared" ref="Q84:Q89" si="23">J84-J84*$D$65%</f>
        <v>14.9</v>
      </c>
      <c r="R84" s="118">
        <f t="shared" ref="R84:R89" si="24">Q84-Q84*$D$66%</f>
        <v>14.9</v>
      </c>
      <c r="S84" s="118">
        <f t="shared" ref="S84:S89" si="25">R84-R84*$D$67%</f>
        <v>14.9</v>
      </c>
      <c r="T84" s="118">
        <f t="shared" ref="T84:T89" si="26">S84-S84*$D$68%</f>
        <v>14.9</v>
      </c>
      <c r="U84" s="118">
        <f t="shared" ref="U84:U89" si="27">T84-T84*$D$69%</f>
        <v>14.9</v>
      </c>
      <c r="V84" s="156">
        <v>11.47</v>
      </c>
      <c r="W84" s="155" t="s">
        <v>117</v>
      </c>
      <c r="Y84" s="118">
        <f t="shared" ref="Y84:Y89" si="28">F84*H84*T84</f>
        <v>0</v>
      </c>
      <c r="Z84" s="118">
        <f t="shared" ref="Z84:Z89" si="29">F84*H84*(U84-V84)</f>
        <v>0</v>
      </c>
    </row>
    <row r="85" spans="3:26">
      <c r="C85" s="83"/>
      <c r="F85" s="88"/>
      <c r="G85" s="88"/>
      <c r="H85" s="118">
        <v>5</v>
      </c>
      <c r="I85" s="155" t="s">
        <v>118</v>
      </c>
      <c r="J85" s="203">
        <v>13.66</v>
      </c>
      <c r="K85" s="90">
        <f t="shared" si="21"/>
        <v>13.66</v>
      </c>
      <c r="L85" s="91">
        <f t="shared" si="22"/>
        <v>0</v>
      </c>
      <c r="Q85" s="118">
        <f t="shared" si="23"/>
        <v>13.66</v>
      </c>
      <c r="R85" s="118">
        <f t="shared" si="24"/>
        <v>13.66</v>
      </c>
      <c r="S85" s="118">
        <f t="shared" si="25"/>
        <v>13.66</v>
      </c>
      <c r="T85" s="118">
        <f t="shared" si="26"/>
        <v>13.66</v>
      </c>
      <c r="U85" s="118">
        <f t="shared" si="27"/>
        <v>13.66</v>
      </c>
      <c r="V85" s="156">
        <v>10.3</v>
      </c>
      <c r="W85" s="155" t="s">
        <v>118</v>
      </c>
      <c r="Y85" s="118">
        <f t="shared" si="28"/>
        <v>0</v>
      </c>
      <c r="Z85" s="118">
        <f t="shared" si="29"/>
        <v>0</v>
      </c>
    </row>
    <row r="86" spans="3:26">
      <c r="C86" s="83"/>
      <c r="F86" s="88"/>
      <c r="G86" s="88"/>
      <c r="H86" s="118">
        <v>5</v>
      </c>
      <c r="I86" s="155" t="s">
        <v>119</v>
      </c>
      <c r="J86" s="203">
        <v>13.66</v>
      </c>
      <c r="K86" s="90">
        <f t="shared" si="21"/>
        <v>13.66</v>
      </c>
      <c r="L86" s="91">
        <f t="shared" si="22"/>
        <v>0</v>
      </c>
      <c r="Q86" s="118">
        <f t="shared" si="23"/>
        <v>13.66</v>
      </c>
      <c r="R86" s="118">
        <f t="shared" si="24"/>
        <v>13.66</v>
      </c>
      <c r="S86" s="118">
        <f t="shared" si="25"/>
        <v>13.66</v>
      </c>
      <c r="T86" s="118">
        <f t="shared" si="26"/>
        <v>13.66</v>
      </c>
      <c r="U86" s="118">
        <f t="shared" si="27"/>
        <v>13.66</v>
      </c>
      <c r="V86" s="156">
        <v>10.3</v>
      </c>
      <c r="W86" s="155" t="s">
        <v>119</v>
      </c>
      <c r="Y86" s="118">
        <f t="shared" si="28"/>
        <v>0</v>
      </c>
      <c r="Z86" s="118">
        <f t="shared" si="29"/>
        <v>0</v>
      </c>
    </row>
    <row r="87" spans="3:26">
      <c r="C87" s="83"/>
      <c r="F87" s="88"/>
      <c r="G87" s="88"/>
      <c r="H87" s="118">
        <v>5</v>
      </c>
      <c r="I87" s="155" t="s">
        <v>120</v>
      </c>
      <c r="J87" s="203">
        <v>13.66</v>
      </c>
      <c r="K87" s="90">
        <f t="shared" si="21"/>
        <v>13.66</v>
      </c>
      <c r="L87" s="91">
        <f t="shared" si="22"/>
        <v>0</v>
      </c>
      <c r="Q87" s="118">
        <f t="shared" si="23"/>
        <v>13.66</v>
      </c>
      <c r="R87" s="118">
        <f t="shared" si="24"/>
        <v>13.66</v>
      </c>
      <c r="S87" s="118">
        <f t="shared" si="25"/>
        <v>13.66</v>
      </c>
      <c r="T87" s="118">
        <f t="shared" si="26"/>
        <v>13.66</v>
      </c>
      <c r="U87" s="118">
        <f t="shared" si="27"/>
        <v>13.66</v>
      </c>
      <c r="V87" s="156">
        <v>10.3</v>
      </c>
      <c r="W87" s="155" t="s">
        <v>120</v>
      </c>
      <c r="Y87" s="118">
        <f t="shared" si="28"/>
        <v>0</v>
      </c>
      <c r="Z87" s="118">
        <f t="shared" si="29"/>
        <v>0</v>
      </c>
    </row>
    <row r="88" spans="3:26">
      <c r="C88" s="83"/>
      <c r="F88" s="88"/>
      <c r="G88" s="88"/>
      <c r="H88" s="118">
        <v>5</v>
      </c>
      <c r="I88" s="155" t="s">
        <v>121</v>
      </c>
      <c r="J88" s="203">
        <v>13.66</v>
      </c>
      <c r="K88" s="90">
        <f t="shared" si="21"/>
        <v>13.66</v>
      </c>
      <c r="L88" s="91">
        <f t="shared" si="22"/>
        <v>0</v>
      </c>
      <c r="Q88" s="118">
        <f t="shared" si="23"/>
        <v>13.66</v>
      </c>
      <c r="R88" s="118">
        <f t="shared" si="24"/>
        <v>13.66</v>
      </c>
      <c r="S88" s="118">
        <f t="shared" si="25"/>
        <v>13.66</v>
      </c>
      <c r="T88" s="118">
        <f t="shared" si="26"/>
        <v>13.66</v>
      </c>
      <c r="U88" s="118">
        <f t="shared" si="27"/>
        <v>13.66</v>
      </c>
      <c r="V88" s="156">
        <v>10.3</v>
      </c>
      <c r="W88" s="155" t="s">
        <v>121</v>
      </c>
      <c r="Y88" s="118">
        <f t="shared" si="28"/>
        <v>0</v>
      </c>
      <c r="Z88" s="118">
        <f t="shared" si="29"/>
        <v>0</v>
      </c>
    </row>
    <row r="89" spans="3:26">
      <c r="C89" s="83"/>
      <c r="F89" s="88"/>
      <c r="G89" s="88"/>
      <c r="H89" s="118">
        <v>5</v>
      </c>
      <c r="I89" s="155" t="s">
        <v>122</v>
      </c>
      <c r="J89" s="203">
        <v>13.66</v>
      </c>
      <c r="K89" s="90">
        <f t="shared" si="21"/>
        <v>13.66</v>
      </c>
      <c r="L89" s="91">
        <f t="shared" si="22"/>
        <v>0</v>
      </c>
      <c r="Q89" s="118">
        <f t="shared" si="23"/>
        <v>13.66</v>
      </c>
      <c r="R89" s="118">
        <f t="shared" si="24"/>
        <v>13.66</v>
      </c>
      <c r="S89" s="118">
        <f t="shared" si="25"/>
        <v>13.66</v>
      </c>
      <c r="T89" s="118">
        <f t="shared" si="26"/>
        <v>13.66</v>
      </c>
      <c r="U89" s="118">
        <f t="shared" si="27"/>
        <v>13.66</v>
      </c>
      <c r="V89" s="156">
        <v>10.3</v>
      </c>
      <c r="W89" s="155" t="s">
        <v>122</v>
      </c>
      <c r="Y89" s="118">
        <f t="shared" si="28"/>
        <v>0</v>
      </c>
      <c r="Z89" s="118">
        <f t="shared" si="29"/>
        <v>0</v>
      </c>
    </row>
    <row r="90" spans="3:26">
      <c r="C90" s="83"/>
      <c r="F90" s="106"/>
      <c r="G90" s="106"/>
      <c r="H90" s="120"/>
      <c r="I90" s="98" t="s">
        <v>48</v>
      </c>
      <c r="J90" s="99"/>
      <c r="K90" s="100"/>
      <c r="L90" s="101"/>
      <c r="Q90" s="120"/>
      <c r="R90" s="120"/>
      <c r="S90" s="120"/>
      <c r="T90" s="120"/>
      <c r="U90" s="120"/>
      <c r="V90" s="162"/>
      <c r="W90" s="98" t="s">
        <v>48</v>
      </c>
      <c r="X90" s="161"/>
      <c r="Y90" s="120"/>
      <c r="Z90" s="120"/>
    </row>
    <row r="91" spans="3:26">
      <c r="F91" s="88"/>
      <c r="G91" s="88"/>
      <c r="H91" s="118">
        <v>4.5</v>
      </c>
      <c r="I91" s="155" t="s">
        <v>123</v>
      </c>
      <c r="J91" s="203">
        <v>15.42</v>
      </c>
      <c r="K91" s="90">
        <f t="shared" ref="K91:K99" si="30">+T91</f>
        <v>15.42</v>
      </c>
      <c r="L91" s="91">
        <f t="shared" ref="L91:L99" si="31">+K91*$M$58</f>
        <v>0</v>
      </c>
      <c r="Q91" s="118">
        <f t="shared" ref="Q91:Q99" si="32">J91-J91*$D$65%</f>
        <v>15.42</v>
      </c>
      <c r="R91" s="118">
        <f t="shared" ref="R91:R99" si="33">Q91-Q91*$D$66%</f>
        <v>15.42</v>
      </c>
      <c r="S91" s="118">
        <f t="shared" ref="S91:S99" si="34">R91-R91*$D$67%</f>
        <v>15.42</v>
      </c>
      <c r="T91" s="118">
        <f t="shared" ref="T91:T99" si="35">S91-S91*$D$68%</f>
        <v>15.42</v>
      </c>
      <c r="U91" s="118">
        <f t="shared" ref="U91:U99" si="36">T91-T91*$D$69%</f>
        <v>15.42</v>
      </c>
      <c r="V91" s="156">
        <v>11.99</v>
      </c>
      <c r="W91" s="155" t="s">
        <v>123</v>
      </c>
      <c r="Y91" s="118">
        <f t="shared" ref="Y91:Y99" si="37">F91*H91*T91</f>
        <v>0</v>
      </c>
      <c r="Z91" s="118">
        <f t="shared" ref="Z91:Z99" si="38">F91*H91*(U91-V91)</f>
        <v>0</v>
      </c>
    </row>
    <row r="92" spans="3:26">
      <c r="F92" s="88"/>
      <c r="G92" s="88"/>
      <c r="H92" s="118">
        <v>4.5</v>
      </c>
      <c r="I92" s="155" t="s">
        <v>124</v>
      </c>
      <c r="J92" s="203">
        <v>13.63</v>
      </c>
      <c r="K92" s="90">
        <f t="shared" si="30"/>
        <v>13.63</v>
      </c>
      <c r="L92" s="91">
        <f t="shared" si="31"/>
        <v>0</v>
      </c>
      <c r="Q92" s="118">
        <f t="shared" si="32"/>
        <v>13.63</v>
      </c>
      <c r="R92" s="118">
        <f t="shared" si="33"/>
        <v>13.63</v>
      </c>
      <c r="S92" s="118">
        <f t="shared" si="34"/>
        <v>13.63</v>
      </c>
      <c r="T92" s="118">
        <f t="shared" si="35"/>
        <v>13.63</v>
      </c>
      <c r="U92" s="118">
        <f t="shared" si="36"/>
        <v>13.63</v>
      </c>
      <c r="V92" s="156">
        <v>10.9</v>
      </c>
      <c r="W92" s="155" t="s">
        <v>124</v>
      </c>
      <c r="Y92" s="118">
        <f t="shared" si="37"/>
        <v>0</v>
      </c>
      <c r="Z92" s="118">
        <f t="shared" si="38"/>
        <v>0</v>
      </c>
    </row>
    <row r="93" spans="3:26">
      <c r="F93" s="88"/>
      <c r="G93" s="88"/>
      <c r="H93" s="118">
        <v>5</v>
      </c>
      <c r="I93" s="155" t="s">
        <v>125</v>
      </c>
      <c r="J93" s="203">
        <v>14.36</v>
      </c>
      <c r="K93" s="90">
        <f t="shared" si="30"/>
        <v>14.36</v>
      </c>
      <c r="L93" s="91">
        <f t="shared" si="31"/>
        <v>0</v>
      </c>
      <c r="Q93" s="118">
        <f t="shared" si="32"/>
        <v>14.36</v>
      </c>
      <c r="R93" s="118">
        <f t="shared" si="33"/>
        <v>14.36</v>
      </c>
      <c r="S93" s="118">
        <f t="shared" si="34"/>
        <v>14.36</v>
      </c>
      <c r="T93" s="118">
        <f t="shared" si="35"/>
        <v>14.36</v>
      </c>
      <c r="U93" s="118">
        <f t="shared" si="36"/>
        <v>14.36</v>
      </c>
      <c r="V93" s="156">
        <v>11</v>
      </c>
      <c r="W93" s="155" t="s">
        <v>125</v>
      </c>
      <c r="Y93" s="118">
        <f t="shared" si="37"/>
        <v>0</v>
      </c>
      <c r="Z93" s="118">
        <f t="shared" si="38"/>
        <v>0</v>
      </c>
    </row>
    <row r="94" spans="3:26">
      <c r="F94" s="88"/>
      <c r="G94" s="88"/>
      <c r="H94" s="118">
        <v>5</v>
      </c>
      <c r="I94" s="155" t="s">
        <v>126</v>
      </c>
      <c r="J94" s="203">
        <v>14.36</v>
      </c>
      <c r="K94" s="90">
        <f t="shared" si="30"/>
        <v>14.36</v>
      </c>
      <c r="L94" s="91">
        <f t="shared" si="31"/>
        <v>0</v>
      </c>
      <c r="Q94" s="118">
        <f t="shared" si="32"/>
        <v>14.36</v>
      </c>
      <c r="R94" s="118">
        <f t="shared" si="33"/>
        <v>14.36</v>
      </c>
      <c r="S94" s="118">
        <f t="shared" si="34"/>
        <v>14.36</v>
      </c>
      <c r="T94" s="118">
        <f t="shared" si="35"/>
        <v>14.36</v>
      </c>
      <c r="U94" s="118">
        <f t="shared" si="36"/>
        <v>14.36</v>
      </c>
      <c r="V94" s="156">
        <v>11</v>
      </c>
      <c r="W94" s="155" t="s">
        <v>126</v>
      </c>
      <c r="Y94" s="118">
        <f t="shared" si="37"/>
        <v>0</v>
      </c>
      <c r="Z94" s="118">
        <f t="shared" si="38"/>
        <v>0</v>
      </c>
    </row>
    <row r="95" spans="3:26">
      <c r="F95" s="88"/>
      <c r="G95" s="88"/>
      <c r="H95" s="118">
        <v>5</v>
      </c>
      <c r="I95" s="155" t="s">
        <v>127</v>
      </c>
      <c r="J95" s="203">
        <v>14.36</v>
      </c>
      <c r="K95" s="90">
        <f t="shared" si="30"/>
        <v>14.36</v>
      </c>
      <c r="L95" s="91">
        <f t="shared" si="31"/>
        <v>0</v>
      </c>
      <c r="Q95" s="118">
        <f t="shared" si="32"/>
        <v>14.36</v>
      </c>
      <c r="R95" s="118">
        <f t="shared" si="33"/>
        <v>14.36</v>
      </c>
      <c r="S95" s="118">
        <f t="shared" si="34"/>
        <v>14.36</v>
      </c>
      <c r="T95" s="118">
        <f t="shared" si="35"/>
        <v>14.36</v>
      </c>
      <c r="U95" s="118">
        <f t="shared" si="36"/>
        <v>14.36</v>
      </c>
      <c r="V95" s="156">
        <v>11</v>
      </c>
      <c r="W95" s="155" t="s">
        <v>127</v>
      </c>
      <c r="Y95" s="118">
        <f t="shared" si="37"/>
        <v>0</v>
      </c>
      <c r="Z95" s="118">
        <f t="shared" si="38"/>
        <v>0</v>
      </c>
    </row>
    <row r="96" spans="3:26">
      <c r="F96" s="88"/>
      <c r="G96" s="88"/>
      <c r="H96" s="118">
        <v>5</v>
      </c>
      <c r="I96" s="155" t="s">
        <v>128</v>
      </c>
      <c r="J96" s="203">
        <v>14.36</v>
      </c>
      <c r="K96" s="90">
        <f t="shared" si="30"/>
        <v>14.36</v>
      </c>
      <c r="L96" s="91">
        <f t="shared" si="31"/>
        <v>0</v>
      </c>
      <c r="Q96" s="118">
        <f t="shared" si="32"/>
        <v>14.36</v>
      </c>
      <c r="R96" s="118">
        <f t="shared" si="33"/>
        <v>14.36</v>
      </c>
      <c r="S96" s="118">
        <f t="shared" si="34"/>
        <v>14.36</v>
      </c>
      <c r="T96" s="118">
        <f t="shared" si="35"/>
        <v>14.36</v>
      </c>
      <c r="U96" s="118">
        <f t="shared" si="36"/>
        <v>14.36</v>
      </c>
      <c r="V96" s="156">
        <v>11</v>
      </c>
      <c r="W96" s="155" t="s">
        <v>128</v>
      </c>
      <c r="Y96" s="118">
        <f t="shared" si="37"/>
        <v>0</v>
      </c>
      <c r="Z96" s="118">
        <f t="shared" si="38"/>
        <v>0</v>
      </c>
    </row>
    <row r="97" spans="3:26">
      <c r="F97" s="88"/>
      <c r="G97" s="88"/>
      <c r="H97" s="118">
        <v>5</v>
      </c>
      <c r="I97" s="155"/>
      <c r="J97" s="203">
        <v>14.36</v>
      </c>
      <c r="K97" s="90">
        <f t="shared" si="30"/>
        <v>14.36</v>
      </c>
      <c r="L97" s="91">
        <f t="shared" si="31"/>
        <v>0</v>
      </c>
      <c r="Q97" s="118">
        <f t="shared" si="32"/>
        <v>14.36</v>
      </c>
      <c r="R97" s="118">
        <f t="shared" si="33"/>
        <v>14.36</v>
      </c>
      <c r="S97" s="118">
        <f t="shared" si="34"/>
        <v>14.36</v>
      </c>
      <c r="T97" s="118">
        <f t="shared" si="35"/>
        <v>14.36</v>
      </c>
      <c r="U97" s="118">
        <f t="shared" si="36"/>
        <v>14.36</v>
      </c>
      <c r="V97" s="156">
        <v>11</v>
      </c>
      <c r="W97" s="155" t="s">
        <v>129</v>
      </c>
      <c r="Y97" s="118">
        <f t="shared" si="37"/>
        <v>0</v>
      </c>
      <c r="Z97" s="118">
        <f t="shared" si="38"/>
        <v>0</v>
      </c>
    </row>
    <row r="98" spans="3:26">
      <c r="F98" s="88"/>
      <c r="G98" s="88"/>
      <c r="H98" s="118">
        <v>4.5</v>
      </c>
      <c r="I98" s="155" t="s">
        <v>130</v>
      </c>
      <c r="J98" s="203">
        <v>14.7</v>
      </c>
      <c r="K98" s="90">
        <f t="shared" si="30"/>
        <v>14.7</v>
      </c>
      <c r="L98" s="91">
        <f t="shared" si="31"/>
        <v>0</v>
      </c>
      <c r="Q98" s="118">
        <f t="shared" si="32"/>
        <v>14.7</v>
      </c>
      <c r="R98" s="118">
        <f t="shared" si="33"/>
        <v>14.7</v>
      </c>
      <c r="S98" s="118">
        <f t="shared" si="34"/>
        <v>14.7</v>
      </c>
      <c r="T98" s="118">
        <f t="shared" si="35"/>
        <v>14.7</v>
      </c>
      <c r="U98" s="118">
        <f t="shared" si="36"/>
        <v>14.7</v>
      </c>
      <c r="V98" s="156">
        <v>11.86</v>
      </c>
      <c r="W98" s="155" t="s">
        <v>130</v>
      </c>
      <c r="Y98" s="118">
        <f t="shared" si="37"/>
        <v>0</v>
      </c>
      <c r="Z98" s="118">
        <f t="shared" si="38"/>
        <v>0</v>
      </c>
    </row>
    <row r="99" spans="3:26">
      <c r="F99" s="88"/>
      <c r="G99" s="88"/>
      <c r="H99" s="118">
        <v>4.5</v>
      </c>
      <c r="I99" s="155" t="s">
        <v>131</v>
      </c>
      <c r="J99" s="203">
        <v>15</v>
      </c>
      <c r="K99" s="90">
        <f t="shared" si="30"/>
        <v>15</v>
      </c>
      <c r="L99" s="91">
        <f t="shared" si="31"/>
        <v>0</v>
      </c>
      <c r="Q99" s="118">
        <f t="shared" si="32"/>
        <v>15</v>
      </c>
      <c r="R99" s="118">
        <f t="shared" si="33"/>
        <v>15</v>
      </c>
      <c r="S99" s="118">
        <f t="shared" si="34"/>
        <v>15</v>
      </c>
      <c r="T99" s="118">
        <f t="shared" si="35"/>
        <v>15</v>
      </c>
      <c r="U99" s="118">
        <f t="shared" si="36"/>
        <v>15</v>
      </c>
      <c r="V99" s="156">
        <v>11.81</v>
      </c>
      <c r="W99" s="155" t="s">
        <v>131</v>
      </c>
      <c r="Y99" s="118">
        <f t="shared" si="37"/>
        <v>0</v>
      </c>
      <c r="Z99" s="118">
        <f t="shared" si="38"/>
        <v>0</v>
      </c>
    </row>
    <row r="100" spans="3:26">
      <c r="F100" s="106"/>
      <c r="G100" s="106"/>
      <c r="H100" s="120"/>
      <c r="I100" s="106"/>
      <c r="J100" s="165"/>
      <c r="K100" s="172"/>
      <c r="L100" s="101"/>
      <c r="Q100" s="120"/>
      <c r="R100" s="120"/>
      <c r="S100" s="120"/>
      <c r="T100" s="120"/>
      <c r="U100" s="120"/>
      <c r="V100" s="162"/>
      <c r="W100" s="173"/>
      <c r="X100" s="161"/>
      <c r="Y100" s="120"/>
      <c r="Z100" s="120"/>
    </row>
    <row r="101" spans="3:26">
      <c r="F101" s="88"/>
      <c r="G101" s="88"/>
      <c r="H101" s="122">
        <v>24</v>
      </c>
      <c r="I101" s="155" t="s">
        <v>162</v>
      </c>
      <c r="J101" s="203">
        <v>1.8</v>
      </c>
      <c r="K101" s="90">
        <f>+T101</f>
        <v>1.8</v>
      </c>
      <c r="L101" s="91">
        <f>+K101*$M$58</f>
        <v>0</v>
      </c>
      <c r="Q101" s="118">
        <f>J101-J101*$D$65%</f>
        <v>1.8</v>
      </c>
      <c r="R101" s="118">
        <f>Q101-Q101*$D$66%</f>
        <v>1.8</v>
      </c>
      <c r="S101" s="118">
        <f>R101-R101*$D$67%</f>
        <v>1.8</v>
      </c>
      <c r="T101" s="118">
        <f>S101-S101*$D$68%</f>
        <v>1.8</v>
      </c>
      <c r="U101" s="118">
        <f>T101-T101*$D$69%</f>
        <v>1.8</v>
      </c>
      <c r="V101" s="156">
        <v>1.2</v>
      </c>
      <c r="W101" s="155" t="s">
        <v>135</v>
      </c>
      <c r="Y101" s="118">
        <f>F101*H101*T101</f>
        <v>0</v>
      </c>
      <c r="Z101" s="118">
        <f>F101*H101*(U101-V101)</f>
        <v>0</v>
      </c>
    </row>
    <row r="102" spans="3:26">
      <c r="F102" s="88"/>
      <c r="G102" s="88"/>
      <c r="H102" s="122">
        <v>90</v>
      </c>
      <c r="I102" s="155" t="s">
        <v>163</v>
      </c>
      <c r="J102" s="203">
        <v>0.56000000000000005</v>
      </c>
      <c r="K102" s="90">
        <f>+T102</f>
        <v>0.56000000000000005</v>
      </c>
      <c r="L102" s="91">
        <f>+K102*$M$58</f>
        <v>0</v>
      </c>
      <c r="Q102" s="118">
        <f>J102-J102*$D$65%</f>
        <v>0.56000000000000005</v>
      </c>
      <c r="R102" s="118">
        <f>Q102-Q102*$D$66%</f>
        <v>0.56000000000000005</v>
      </c>
      <c r="S102" s="118">
        <f>R102-R102*$D$67%</f>
        <v>0.56000000000000005</v>
      </c>
      <c r="T102" s="118">
        <f>S102-S102*$D$68%</f>
        <v>0.56000000000000005</v>
      </c>
      <c r="U102" s="118">
        <f>T102-T102*$D$69%</f>
        <v>0.56000000000000005</v>
      </c>
      <c r="V102" s="156">
        <v>0.4</v>
      </c>
      <c r="W102" s="155" t="s">
        <v>163</v>
      </c>
      <c r="Y102" s="118">
        <f>F102*H102*T102</f>
        <v>0</v>
      </c>
      <c r="Z102" s="118">
        <f>F102*H102*(U102-V102)</f>
        <v>0</v>
      </c>
    </row>
    <row r="103" spans="3:26">
      <c r="F103" s="88"/>
      <c r="G103" s="88"/>
      <c r="H103" s="122">
        <v>90</v>
      </c>
      <c r="I103" s="155" t="s">
        <v>1402</v>
      </c>
      <c r="J103" s="203">
        <v>0.56000000000000005</v>
      </c>
      <c r="K103" s="90">
        <f>+T103</f>
        <v>0.56000000000000005</v>
      </c>
      <c r="L103" s="91">
        <f>+K103*$M$58</f>
        <v>0</v>
      </c>
      <c r="Q103" s="118">
        <f>J103-J103*$D$65%</f>
        <v>0.56000000000000005</v>
      </c>
      <c r="R103" s="118">
        <f>Q103-Q103*$D$66%</f>
        <v>0.56000000000000005</v>
      </c>
      <c r="S103" s="118">
        <f>R103-R103*$D$67%</f>
        <v>0.56000000000000005</v>
      </c>
      <c r="T103" s="118">
        <f>S103-S103*$D$68%</f>
        <v>0.56000000000000005</v>
      </c>
      <c r="U103" s="118">
        <f>T103-T103*$D$69%</f>
        <v>0.56000000000000005</v>
      </c>
      <c r="V103" s="156">
        <v>0.4</v>
      </c>
      <c r="W103" s="155" t="s">
        <v>1402</v>
      </c>
      <c r="Y103" s="118">
        <f>F103*H103*T103</f>
        <v>0</v>
      </c>
      <c r="Z103" s="118">
        <f>F103*H103*(U103-V103)</f>
        <v>0</v>
      </c>
    </row>
    <row r="104" spans="3:26">
      <c r="C104" s="83"/>
      <c r="F104" s="88"/>
      <c r="G104" s="88"/>
      <c r="H104" s="118"/>
      <c r="I104" s="88"/>
      <c r="J104" s="174"/>
      <c r="K104" s="175"/>
      <c r="L104" s="91">
        <f>+K104*$M$58</f>
        <v>0</v>
      </c>
      <c r="Q104" s="118">
        <f>J104-J104*$D$65%</f>
        <v>0</v>
      </c>
      <c r="R104" s="118">
        <f>Q104-Q104*$D$66%</f>
        <v>0</v>
      </c>
      <c r="S104" s="118">
        <f>R104-R104*$D$67%</f>
        <v>0</v>
      </c>
      <c r="T104" s="118">
        <f>S104-S104*$D$68%</f>
        <v>0</v>
      </c>
      <c r="U104" s="118">
        <f>T104-T104*$D$69%</f>
        <v>0</v>
      </c>
      <c r="V104" s="156"/>
      <c r="W104" s="176"/>
      <c r="Y104" s="118">
        <f>F104*H104*T104</f>
        <v>0</v>
      </c>
      <c r="Z104" s="118">
        <f>F104*H104*(U104-V104)</f>
        <v>0</v>
      </c>
    </row>
    <row r="105" spans="3:26">
      <c r="C105" s="83"/>
      <c r="F105" s="88"/>
      <c r="G105" s="88"/>
      <c r="H105" s="88">
        <f>F59*H59+F60*H60+F61*H61+F62*H62+F63*H63+F64*H64+F65*H65+F66*H66+F67*H67+F68*H68+F69*H69+F70*H70+F71*H71+F72*H72+F73*H73+F74*H74+F75*H75+F76*H76+F77*H77+F78*H78+F79*H79+F80*H80+F81*H81+F82*H82+F84*H84+F85*H85+F86*H86+F87*H87+F88*H88+F89*H89+F91*H91+F92*H92+F93*H93+F94*H94+F95*H95+F96*H96+F97*H97+F98*H98+F99*H99+F101*4.76+F102*4.82+F103*4.82+G59*H59+G60*H60+G61*H61+G62*H62+G63*H63+G64*H64+G65*H65+G66*H66+G67*H67+G68*H68+G69*H69+G70*H70+G71*H71+G72*H72+G73*H73+G74*H74+G75*H75+G76*H76+G77*H77+G78*H78+G79*H79+G80*H80+G81*H81+G82*H82+G84*H84+G85*H85+G86*H86+G87*H87+G88*H88+G89*H89+G91*H91+G92*H92+G93*H93+G94*H94+G95*H95+G96*H96+G97*H97+G98*H98+G99*H99+G101*4.76+G102*4.82+G103*4.82</f>
        <v>0</v>
      </c>
      <c r="I105" s="157"/>
      <c r="J105" s="168"/>
      <c r="K105" s="169"/>
      <c r="L105" s="91">
        <f>+K105*$M$58</f>
        <v>0</v>
      </c>
      <c r="M105" s="83"/>
    </row>
    <row r="106" spans="3:26">
      <c r="C106" s="83"/>
      <c r="Y106" s="118">
        <f>SUM(Y59:Y92)</f>
        <v>0</v>
      </c>
      <c r="Z106" s="118">
        <f>SUM(Z59:Z92)</f>
        <v>0</v>
      </c>
    </row>
  </sheetData>
  <sheetProtection password="CC38" sheet="1" objects="1" scenarios="1" pivotTables="0"/>
  <mergeCells count="1">
    <mergeCell ref="C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13</vt:i4>
      </vt:variant>
    </vt:vector>
  </HeadingPairs>
  <TitlesOfParts>
    <vt:vector size="22" baseType="lpstr">
      <vt:lpstr>fromage</vt:lpstr>
      <vt:lpstr>MARGE fromage</vt:lpstr>
      <vt:lpstr>ZYRAX fromage</vt:lpstr>
      <vt:lpstr>magasin</vt:lpstr>
      <vt:lpstr>objet</vt:lpstr>
      <vt:lpstr>nom</vt:lpstr>
      <vt:lpstr>charcuterie</vt:lpstr>
      <vt:lpstr>marge charcuterie</vt:lpstr>
      <vt:lpstr>zyrax charcuterie</vt:lpstr>
      <vt:lpstr>adresse</vt:lpstr>
      <vt:lpstr>choix</vt:lpstr>
      <vt:lpstr>Conditions</vt:lpstr>
      <vt:lpstr>fromage!Criteres</vt:lpstr>
      <vt:lpstr>delai</vt:lpstr>
      <vt:lpstr>fax</vt:lpstr>
      <vt:lpstr>FR</vt:lpstr>
      <vt:lpstr>jours</vt:lpstr>
      <vt:lpstr>magasin</vt:lpstr>
      <vt:lpstr>noms</vt:lpstr>
      <vt:lpstr>objet</vt:lpstr>
      <vt:lpstr>telephonne</vt:lpstr>
      <vt:lpstr>fromage!Zone_d_impression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guy</cp:lastModifiedBy>
  <cp:lastPrinted>2012-11-14T09:11:25Z</cp:lastPrinted>
  <dcterms:created xsi:type="dcterms:W3CDTF">2009-12-20T04:55:26Z</dcterms:created>
  <dcterms:modified xsi:type="dcterms:W3CDTF">2012-12-19T13:20:47Z</dcterms:modified>
</cp:coreProperties>
</file>