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240" yWindow="120" windowWidth="20115" windowHeight="7500" tabRatio="698" firstSheet="2" activeTab="2"/>
  </bookViews>
  <sheets>
    <sheet name="Guide utilisateur" sheetId="7" r:id="rId1"/>
    <sheet name="Les normes-données de base" sheetId="2" r:id="rId2"/>
    <sheet name="BU-janv" sheetId="1" r:id="rId3"/>
    <sheet name="Frais de transport" sheetId="13" r:id="rId4"/>
    <sheet name="Ressources" sheetId="11" r:id="rId5"/>
    <sheet name="Supplément" sheetId="12" r:id="rId6"/>
    <sheet name="Frais de logement" sheetId="9" r:id="rId7"/>
    <sheet name="Caisse maladie" sheetId="8" r:id="rId8"/>
    <sheet name="Paiements échelonnés" sheetId="6" r:id="rId9"/>
    <sheet name="PDF Pièces-janv." sheetId="5" r:id="rId10"/>
    <sheet name="Récap annuelle" sheetId="3" r:id="rId11"/>
    <sheet name="question" sheetId="4" r:id="rId12"/>
    <sheet name="Feuil1" sheetId="10" r:id="rId13"/>
  </sheets>
  <calcPr calcId="125725"/>
</workbook>
</file>

<file path=xl/calcChain.xml><?xml version="1.0" encoding="utf-8"?>
<calcChain xmlns="http://schemas.openxmlformats.org/spreadsheetml/2006/main">
  <c r="C56" i="1"/>
  <c r="C57"/>
  <c r="C58"/>
  <c r="C59"/>
  <c r="C60"/>
  <c r="C61"/>
  <c r="C62"/>
  <c r="C63"/>
  <c r="C64"/>
  <c r="C65"/>
  <c r="C66"/>
  <c r="C67"/>
  <c r="C54"/>
  <c r="C55"/>
  <c r="B40"/>
  <c r="C40"/>
  <c r="B67"/>
  <c r="F67" s="1"/>
  <c r="B55"/>
  <c r="F55" s="1"/>
  <c r="B56"/>
  <c r="E56" s="1"/>
  <c r="B57"/>
  <c r="F57" s="1"/>
  <c r="B58"/>
  <c r="E58" s="1"/>
  <c r="B59"/>
  <c r="F59" s="1"/>
  <c r="B60"/>
  <c r="E60" s="1"/>
  <c r="B61"/>
  <c r="F61" s="1"/>
  <c r="B62"/>
  <c r="E62" s="1"/>
  <c r="B63"/>
  <c r="F63" s="1"/>
  <c r="B64"/>
  <c r="E64" s="1"/>
  <c r="B65"/>
  <c r="F65" s="1"/>
  <c r="B66"/>
  <c r="E66" s="1"/>
  <c r="B54"/>
  <c r="E54" s="1"/>
  <c r="E67" l="1"/>
  <c r="H67" s="1"/>
  <c r="F66"/>
  <c r="H66" s="1"/>
  <c r="E65"/>
  <c r="H65" s="1"/>
  <c r="F64"/>
  <c r="H64" s="1"/>
  <c r="E63"/>
  <c r="H63" s="1"/>
  <c r="F62"/>
  <c r="H62" s="1"/>
  <c r="E61"/>
  <c r="H61" s="1"/>
  <c r="F60"/>
  <c r="H60" s="1"/>
  <c r="E59"/>
  <c r="H59" s="1"/>
  <c r="F58"/>
  <c r="H58" s="1"/>
  <c r="E57"/>
  <c r="H57" s="1"/>
  <c r="F56"/>
  <c r="H56" s="1"/>
  <c r="E55"/>
  <c r="H55" s="1"/>
  <c r="F54"/>
  <c r="H54" s="1"/>
  <c r="B53"/>
  <c r="F53" s="1"/>
  <c r="H53" s="1"/>
  <c r="C53"/>
  <c r="C52"/>
  <c r="B52"/>
  <c r="F52" s="1"/>
  <c r="H52" s="1"/>
  <c r="C51"/>
  <c r="B51"/>
  <c r="F51" s="1"/>
  <c r="H51" s="1"/>
  <c r="C50"/>
  <c r="B50"/>
  <c r="F50" s="1"/>
  <c r="H50" s="1"/>
  <c r="C49"/>
  <c r="B49"/>
  <c r="F49" s="1"/>
  <c r="H49" s="1"/>
  <c r="C48"/>
  <c r="B48"/>
  <c r="F48" s="1"/>
  <c r="H48" s="1"/>
  <c r="C47"/>
  <c r="B47"/>
  <c r="F47" s="1"/>
  <c r="H47" s="1"/>
  <c r="C46"/>
  <c r="B46"/>
  <c r="F46" s="1"/>
  <c r="H46" s="1"/>
  <c r="C45"/>
  <c r="B45"/>
  <c r="E45" s="1"/>
  <c r="C44"/>
  <c r="B44"/>
  <c r="E44" s="1"/>
  <c r="C43"/>
  <c r="B43"/>
  <c r="E43" s="1"/>
  <c r="C42"/>
  <c r="B42"/>
  <c r="E42" s="1"/>
  <c r="C41"/>
  <c r="B41"/>
  <c r="E41" s="1"/>
  <c r="E40"/>
  <c r="F44" l="1"/>
  <c r="H44" s="1"/>
  <c r="F41"/>
  <c r="H41" s="1"/>
  <c r="F45"/>
  <c r="H45" s="1"/>
  <c r="F42"/>
  <c r="H42" s="1"/>
  <c r="F43"/>
  <c r="H43" s="1"/>
  <c r="F40"/>
  <c r="H40" s="1"/>
  <c r="B148" i="13"/>
  <c r="B135"/>
  <c r="B122"/>
  <c r="B109"/>
  <c r="B96"/>
  <c r="B83"/>
  <c r="B70"/>
  <c r="B57"/>
  <c r="B44"/>
  <c r="B31"/>
  <c r="B18"/>
  <c r="B5"/>
  <c r="D160"/>
  <c r="G148"/>
  <c r="G160" s="1"/>
  <c r="D147"/>
  <c r="G135"/>
  <c r="G147" s="1"/>
  <c r="G134"/>
  <c r="D134"/>
  <c r="G122"/>
  <c r="D121"/>
  <c r="G109"/>
  <c r="G121" s="1"/>
  <c r="D108"/>
  <c r="G96"/>
  <c r="G108" s="1"/>
  <c r="D95"/>
  <c r="G83"/>
  <c r="G95" s="1"/>
  <c r="D82"/>
  <c r="G70"/>
  <c r="G82" s="1"/>
  <c r="D69"/>
  <c r="G57"/>
  <c r="G69" s="1"/>
  <c r="D56"/>
  <c r="G44"/>
  <c r="G56" s="1"/>
  <c r="D43"/>
  <c r="G31"/>
  <c r="G43" s="1"/>
  <c r="D30"/>
  <c r="G18"/>
  <c r="G30" s="1"/>
  <c r="D17"/>
  <c r="G5"/>
  <c r="G17" s="1"/>
  <c r="G97" i="1" l="1"/>
  <c r="G96"/>
  <c r="G98"/>
  <c r="G95"/>
  <c r="G94"/>
  <c r="H99"/>
  <c r="F99"/>
  <c r="E99"/>
  <c r="B39" a="1"/>
  <c r="B39" s="1"/>
  <c r="B168" i="6"/>
  <c r="B153"/>
  <c r="B138"/>
  <c r="B123"/>
  <c r="B108"/>
  <c r="B93"/>
  <c r="B78"/>
  <c r="B63"/>
  <c r="B48"/>
  <c r="B33"/>
  <c r="B18"/>
  <c r="B3"/>
  <c r="G99" i="1" l="1"/>
  <c r="G30" l="1"/>
  <c r="F15" i="11"/>
  <c r="N4"/>
  <c r="N3"/>
  <c r="N2"/>
  <c r="M4"/>
  <c r="M3"/>
  <c r="M2"/>
  <c r="L4"/>
  <c r="L3"/>
  <c r="L2"/>
  <c r="H116" i="1"/>
  <c r="H113"/>
  <c r="F30"/>
  <c r="F29"/>
  <c r="G29" s="1"/>
  <c r="F28"/>
  <c r="F26"/>
  <c r="F25"/>
  <c r="F24"/>
  <c r="F23"/>
  <c r="F22"/>
  <c r="F21"/>
  <c r="F20"/>
  <c r="F19"/>
  <c r="F18"/>
  <c r="F17"/>
  <c r="F16"/>
  <c r="E16"/>
  <c r="E28"/>
  <c r="G28" s="1"/>
  <c r="E26"/>
  <c r="G26" s="1"/>
  <c r="E25"/>
  <c r="E24"/>
  <c r="G24" s="1"/>
  <c r="E23"/>
  <c r="G23" s="1"/>
  <c r="E22"/>
  <c r="G22" s="1"/>
  <c r="E21"/>
  <c r="E20"/>
  <c r="G20" s="1"/>
  <c r="E19"/>
  <c r="G19" s="1"/>
  <c r="E18"/>
  <c r="G18" s="1"/>
  <c r="E17"/>
  <c r="H36"/>
  <c r="F36"/>
  <c r="E36"/>
  <c r="E82"/>
  <c r="F82"/>
  <c r="G90"/>
  <c r="H90" s="1"/>
  <c r="G89"/>
  <c r="H89" s="1"/>
  <c r="G88"/>
  <c r="H88" s="1"/>
  <c r="G87"/>
  <c r="H87" s="1"/>
  <c r="G86"/>
  <c r="H86" s="1"/>
  <c r="G85"/>
  <c r="H85" s="1"/>
  <c r="G84"/>
  <c r="H84" s="1"/>
  <c r="G83"/>
  <c r="H83" s="1"/>
  <c r="F81"/>
  <c r="E81"/>
  <c r="F39"/>
  <c r="F75" s="1"/>
  <c r="E39"/>
  <c r="E75" s="1"/>
  <c r="B81" a="1"/>
  <c r="B81" s="1"/>
  <c r="G33"/>
  <c r="D12"/>
  <c r="D11"/>
  <c r="D19" i="2"/>
  <c r="D20" s="1"/>
  <c r="D21" s="1"/>
  <c r="D22" s="1"/>
  <c r="D23" s="1"/>
  <c r="D24" s="1"/>
  <c r="D25" s="1"/>
  <c r="D26" s="1"/>
  <c r="D27" s="1"/>
  <c r="D28" s="1"/>
  <c r="D29" s="1"/>
  <c r="C19"/>
  <c r="C20" s="1"/>
  <c r="C21" s="1"/>
  <c r="C22" s="1"/>
  <c r="C23" s="1"/>
  <c r="C24" s="1"/>
  <c r="C25" s="1"/>
  <c r="C26" s="1"/>
  <c r="C27" s="1"/>
  <c r="C28" s="1"/>
  <c r="C29" s="1"/>
  <c r="B19"/>
  <c r="B20" s="1"/>
  <c r="B21" s="1"/>
  <c r="B22" s="1"/>
  <c r="B23" s="1"/>
  <c r="B24" s="1"/>
  <c r="B25" s="1"/>
  <c r="B26" s="1"/>
  <c r="B27" s="1"/>
  <c r="B28" s="1"/>
  <c r="B29" s="1"/>
  <c r="C8" i="12"/>
  <c r="C12" s="1"/>
  <c r="C16" s="1"/>
  <c r="C20" s="1"/>
  <c r="C24" s="1"/>
  <c r="C28" s="1"/>
  <c r="C32" s="1"/>
  <c r="C36" s="1"/>
  <c r="C40" s="1"/>
  <c r="C44" s="1"/>
  <c r="C48" s="1"/>
  <c r="C50"/>
  <c r="C49"/>
  <c r="C46"/>
  <c r="C45"/>
  <c r="C42"/>
  <c r="C41"/>
  <c r="C38"/>
  <c r="C37"/>
  <c r="C34"/>
  <c r="C33"/>
  <c r="C30"/>
  <c r="C29"/>
  <c r="C26"/>
  <c r="C25"/>
  <c r="C22"/>
  <c r="C21"/>
  <c r="C18"/>
  <c r="C17"/>
  <c r="C14"/>
  <c r="C13"/>
  <c r="C10"/>
  <c r="C9"/>
  <c r="C6"/>
  <c r="G35" i="1" s="1"/>
  <c r="C5" i="12"/>
  <c r="G34" i="1" s="1"/>
  <c r="B85" l="1"/>
  <c r="B84"/>
  <c r="B87"/>
  <c r="B83"/>
  <c r="B86"/>
  <c r="G16"/>
  <c r="G37"/>
  <c r="G75" s="1"/>
  <c r="G17"/>
  <c r="G21"/>
  <c r="G25"/>
  <c r="G81"/>
  <c r="H81" s="1"/>
  <c r="G36"/>
  <c r="E91"/>
  <c r="F91"/>
  <c r="G82"/>
  <c r="H82" s="1"/>
  <c r="H91" s="1"/>
  <c r="D5"/>
  <c r="H31"/>
  <c r="H101" s="1"/>
  <c r="F31"/>
  <c r="E31"/>
  <c r="B2" i="11"/>
  <c r="M78" i="1"/>
  <c r="H7"/>
  <c r="A49" i="8"/>
  <c r="A48"/>
  <c r="A45"/>
  <c r="A44"/>
  <c r="A41"/>
  <c r="A40"/>
  <c r="A37"/>
  <c r="A36"/>
  <c r="A33"/>
  <c r="A32"/>
  <c r="A29"/>
  <c r="A28"/>
  <c r="A25"/>
  <c r="A24"/>
  <c r="A21"/>
  <c r="A20"/>
  <c r="A17"/>
  <c r="A16"/>
  <c r="A13"/>
  <c r="A12"/>
  <c r="A9"/>
  <c r="A8"/>
  <c r="F77" i="1"/>
  <c r="F78"/>
  <c r="E78"/>
  <c r="E79" s="1"/>
  <c r="E102" s="1"/>
  <c r="G78"/>
  <c r="G3" i="9"/>
  <c r="K40"/>
  <c r="H4"/>
  <c r="G4"/>
  <c r="G31" i="1" l="1"/>
  <c r="G101" s="1"/>
  <c r="H75"/>
  <c r="F79"/>
  <c r="F102" s="1"/>
  <c r="E101"/>
  <c r="F101"/>
  <c r="G91"/>
  <c r="H3" i="9"/>
  <c r="H78" i="1"/>
  <c r="F104" l="1"/>
  <c r="E104"/>
  <c r="E48" i="9"/>
  <c r="E44"/>
  <c r="E40"/>
  <c r="E36"/>
  <c r="E32"/>
  <c r="E28"/>
  <c r="E24"/>
  <c r="E20"/>
  <c r="E16"/>
  <c r="E12"/>
  <c r="F9"/>
  <c r="E8"/>
  <c r="F8"/>
  <c r="F7"/>
  <c r="F11" s="1"/>
  <c r="E7"/>
  <c r="E11" s="1"/>
  <c r="F49" i="8"/>
  <c r="E49"/>
  <c r="D49"/>
  <c r="D48"/>
  <c r="F45"/>
  <c r="E45"/>
  <c r="D45"/>
  <c r="D44"/>
  <c r="F41"/>
  <c r="E41"/>
  <c r="D41"/>
  <c r="D40"/>
  <c r="F37"/>
  <c r="E37"/>
  <c r="D37"/>
  <c r="D36"/>
  <c r="F33"/>
  <c r="E33"/>
  <c r="D33"/>
  <c r="D32"/>
  <c r="F29"/>
  <c r="E29"/>
  <c r="D29"/>
  <c r="D28"/>
  <c r="F25"/>
  <c r="E25"/>
  <c r="D25"/>
  <c r="D24"/>
  <c r="F21"/>
  <c r="E21"/>
  <c r="D21"/>
  <c r="D20"/>
  <c r="F17"/>
  <c r="E17"/>
  <c r="D17"/>
  <c r="D16"/>
  <c r="F13"/>
  <c r="E13"/>
  <c r="D13"/>
  <c r="D12"/>
  <c r="F9"/>
  <c r="F8"/>
  <c r="F12" s="1"/>
  <c r="F16" s="1"/>
  <c r="F20" s="1"/>
  <c r="F24" s="1"/>
  <c r="F28" s="1"/>
  <c r="F32" s="1"/>
  <c r="F36" s="1"/>
  <c r="F40" s="1"/>
  <c r="F44" s="1"/>
  <c r="F48" s="1"/>
  <c r="E9"/>
  <c r="E8"/>
  <c r="E12" s="1"/>
  <c r="E16" s="1"/>
  <c r="E20" s="1"/>
  <c r="E24" s="1"/>
  <c r="E28" s="1"/>
  <c r="E32" s="1"/>
  <c r="E36" s="1"/>
  <c r="E40" s="1"/>
  <c r="E44" s="1"/>
  <c r="E48" s="1"/>
  <c r="D9"/>
  <c r="D8"/>
  <c r="C9"/>
  <c r="C13" s="1"/>
  <c r="C17" s="1"/>
  <c r="C21" s="1"/>
  <c r="C25" s="1"/>
  <c r="C29" s="1"/>
  <c r="C33" s="1"/>
  <c r="C37" s="1"/>
  <c r="C41" s="1"/>
  <c r="C45" s="1"/>
  <c r="C49" s="1"/>
  <c r="C8"/>
  <c r="C12" s="1"/>
  <c r="C16" s="1"/>
  <c r="C20" s="1"/>
  <c r="C24" s="1"/>
  <c r="C28" s="1"/>
  <c r="C32" s="1"/>
  <c r="C36" s="1"/>
  <c r="C40" s="1"/>
  <c r="C44" s="1"/>
  <c r="C48" s="1"/>
  <c r="E2" i="1"/>
  <c r="H13"/>
  <c r="D10"/>
  <c r="D9"/>
  <c r="D8"/>
  <c r="D7"/>
  <c r="D13"/>
  <c r="H5"/>
  <c r="H4"/>
  <c r="D4"/>
  <c r="H2"/>
  <c r="H3"/>
  <c r="D3"/>
  <c r="B142"/>
  <c r="B141"/>
  <c r="B140"/>
  <c r="B139"/>
  <c r="B138"/>
  <c r="B137"/>
  <c r="B136"/>
  <c r="B135"/>
  <c r="B131"/>
  <c r="B130"/>
  <c r="B129"/>
  <c r="B128"/>
  <c r="B127"/>
  <c r="B126"/>
  <c r="B125"/>
  <c r="B124"/>
  <c r="E106" l="1"/>
  <c r="F12" i="9"/>
  <c r="G8"/>
  <c r="H8" s="1"/>
  <c r="E13"/>
  <c r="E15"/>
  <c r="E9"/>
  <c r="F13"/>
  <c r="F15"/>
  <c r="H118" i="1"/>
  <c r="F117"/>
  <c r="C119" s="1"/>
  <c r="F114"/>
  <c r="G47" i="9" l="1"/>
  <c r="G31"/>
  <c r="G15"/>
  <c r="H15" s="1"/>
  <c r="G7"/>
  <c r="G77" i="1" s="1"/>
  <c r="G35" i="9"/>
  <c r="G43"/>
  <c r="G27"/>
  <c r="G11"/>
  <c r="H11" s="1"/>
  <c r="G23"/>
  <c r="K39"/>
  <c r="G39"/>
  <c r="G19"/>
  <c r="F16"/>
  <c r="G12"/>
  <c r="E17"/>
  <c r="E19"/>
  <c r="F17"/>
  <c r="F19"/>
  <c r="G79" i="1" l="1"/>
  <c r="G102" s="1"/>
  <c r="G104" s="1"/>
  <c r="H77"/>
  <c r="H79" s="1"/>
  <c r="H102" s="1"/>
  <c r="H104" s="1"/>
  <c r="H106" s="1"/>
  <c r="G13" i="9"/>
  <c r="H7"/>
  <c r="H9" s="1"/>
  <c r="G9"/>
  <c r="F20"/>
  <c r="G16"/>
  <c r="H16" s="1"/>
  <c r="H17" s="1"/>
  <c r="H12"/>
  <c r="H13" s="1"/>
  <c r="H19"/>
  <c r="G17"/>
  <c r="E21"/>
  <c r="E23"/>
  <c r="F21"/>
  <c r="F23"/>
  <c r="H114" i="1" l="1"/>
  <c r="G106"/>
  <c r="F24" i="9"/>
  <c r="G20"/>
  <c r="H20" s="1"/>
  <c r="H21"/>
  <c r="H23"/>
  <c r="E25"/>
  <c r="E27"/>
  <c r="F25"/>
  <c r="F27"/>
  <c r="E107" i="1" l="1"/>
  <c r="F28" i="9"/>
  <c r="G24"/>
  <c r="H24" s="1"/>
  <c r="H25" s="1"/>
  <c r="G21"/>
  <c r="H27"/>
  <c r="G25"/>
  <c r="E29"/>
  <c r="E31"/>
  <c r="F29"/>
  <c r="F31"/>
  <c r="G110" i="1" l="1"/>
  <c r="H117" s="1"/>
  <c r="H119" s="1"/>
  <c r="F32" i="9"/>
  <c r="G28"/>
  <c r="H28" s="1"/>
  <c r="H29"/>
  <c r="G29"/>
  <c r="H31"/>
  <c r="E33"/>
  <c r="E35"/>
  <c r="F33"/>
  <c r="F35"/>
  <c r="F36" l="1"/>
  <c r="G32"/>
  <c r="H32"/>
  <c r="H33" s="1"/>
  <c r="G33"/>
  <c r="H35"/>
  <c r="E37"/>
  <c r="E39"/>
  <c r="F37"/>
  <c r="F39"/>
  <c r="F40" l="1"/>
  <c r="G36"/>
  <c r="H36"/>
  <c r="H37" s="1"/>
  <c r="G37"/>
  <c r="H39"/>
  <c r="E41"/>
  <c r="E43"/>
  <c r="F41"/>
  <c r="F43"/>
  <c r="F44" l="1"/>
  <c r="G40"/>
  <c r="H40" s="1"/>
  <c r="H41" s="1"/>
  <c r="H43"/>
  <c r="G41"/>
  <c r="E45"/>
  <c r="E47"/>
  <c r="E49" s="1"/>
  <c r="F47"/>
  <c r="F48" l="1"/>
  <c r="G44"/>
  <c r="H44" s="1"/>
  <c r="H45" s="1"/>
  <c r="F45"/>
  <c r="H47"/>
  <c r="G45" l="1"/>
  <c r="G48"/>
  <c r="G49" s="1"/>
  <c r="H48"/>
  <c r="H49" s="1"/>
  <c r="F49"/>
</calcChain>
</file>

<file path=xl/sharedStrings.xml><?xml version="1.0" encoding="utf-8"?>
<sst xmlns="http://schemas.openxmlformats.org/spreadsheetml/2006/main" count="1132" uniqueCount="238">
  <si>
    <t>Perçu/payé par le bénéficiaire</t>
  </si>
  <si>
    <t>Perçu/payé par le service</t>
  </si>
  <si>
    <t>Droit selon les normes</t>
  </si>
  <si>
    <t>Supplément compte sans garantie</t>
  </si>
  <si>
    <t>Budget d'aide matérielle</t>
  </si>
  <si>
    <t>Bénéficiaire :</t>
  </si>
  <si>
    <t>Année :</t>
  </si>
  <si>
    <t>Mois :</t>
  </si>
  <si>
    <t>Solde du compte d'aide matérielle à fin :</t>
  </si>
  <si>
    <t>Solde du compte sans garantie à fin :</t>
  </si>
  <si>
    <t>Bénéficiaires :</t>
  </si>
  <si>
    <t>No Magic</t>
  </si>
  <si>
    <t>Solde SSC au 1.1.</t>
  </si>
  <si>
    <t>Solde SG au 1.1.</t>
  </si>
  <si>
    <t>Adresse :</t>
  </si>
  <si>
    <t>Etat civil :</t>
  </si>
  <si>
    <t>Date de naissance :</t>
  </si>
  <si>
    <t>Année de création :</t>
  </si>
  <si>
    <t>Article :</t>
  </si>
  <si>
    <t>Commune d'origine :</t>
  </si>
  <si>
    <t>Canton origine :</t>
  </si>
  <si>
    <t>Pays :</t>
  </si>
  <si>
    <t xml:space="preserve">Total des revenus </t>
  </si>
  <si>
    <t>Total des charges selon les normes</t>
  </si>
  <si>
    <t>No dossier :</t>
  </si>
  <si>
    <t>AS :</t>
  </si>
  <si>
    <t>Domicile LFA :</t>
  </si>
  <si>
    <t>Domicile LaSoc :</t>
  </si>
  <si>
    <t>Pièce comptable</t>
  </si>
  <si>
    <t>Groupe</t>
  </si>
  <si>
    <t>Groupe :</t>
  </si>
  <si>
    <t xml:space="preserve">Forfait entretien </t>
  </si>
  <si>
    <t>E</t>
  </si>
  <si>
    <t>Revenus</t>
  </si>
  <si>
    <t>A</t>
  </si>
  <si>
    <t>Frais médicaux</t>
  </si>
  <si>
    <t>M</t>
  </si>
  <si>
    <t>Prestations circonstancielles</t>
  </si>
  <si>
    <t>C</t>
  </si>
  <si>
    <t>Frais de logement</t>
  </si>
  <si>
    <t>L</t>
  </si>
  <si>
    <t>Primes maladie (Lamal)</t>
  </si>
  <si>
    <t>PM</t>
  </si>
  <si>
    <t>Frais médicaux / participations</t>
  </si>
  <si>
    <t>Charges locatives</t>
  </si>
  <si>
    <t xml:space="preserve">Total des frais de logement : </t>
  </si>
  <si>
    <t>LAMAL</t>
  </si>
  <si>
    <t>LCA</t>
  </si>
  <si>
    <t>Dcpte part.</t>
  </si>
  <si>
    <t>Total des frais médicaux</t>
  </si>
  <si>
    <t>Compte</t>
  </si>
  <si>
    <t>Forfait</t>
  </si>
  <si>
    <t>Frais de location ou int. Hyp. Sans amortissement</t>
  </si>
  <si>
    <t>Total du forfait :</t>
  </si>
  <si>
    <t>Diminution si non-collaboration (-15 %)</t>
  </si>
  <si>
    <t>Besoins fondamentaux</t>
  </si>
  <si>
    <t>(uniquement sur présentation des justificatifs)(art. 11 ACE 2.5.06)</t>
  </si>
  <si>
    <t>Nourriture, boissons, argent de poche, vêtements, articles pour bébés, chaussures, linges, consommation d'énergie, nettoyages, entretien de l'appartement et des vêtements, taxes déchets, achat de menus articles courants, frais de santé (sans la franchise : médicaments non remboursés par la caisse maladie d'usage courant), prime LCA, frais de transports (y.c. abonnement demi tarif : transports publics locaux) entretien vélo/vélomoteur, communication à distance (téléphone-timbres), loisirs et formation (concessions radio TV rt téléréseau, sport, journaux, jeux, livres, tabac, cinéma, animaux domestiques, frais d'écolage, fournitures scolaires etc.), soins corporels, équipement personnel, boissons prises à l'extérieur, autres (cadeaux, cotisations) assurance ménage</t>
  </si>
  <si>
    <t>Suppléments</t>
  </si>
  <si>
    <t>Revenu de M.</t>
  </si>
  <si>
    <t>Revenu de Mme</t>
  </si>
  <si>
    <t>Rente AI</t>
  </si>
  <si>
    <t>Prestations complémentaires</t>
  </si>
  <si>
    <t>Rente AVS</t>
  </si>
  <si>
    <t>Allocations familiales</t>
  </si>
  <si>
    <t xml:space="preserve">Date </t>
  </si>
  <si>
    <t>Libellé</t>
  </si>
  <si>
    <t>Code</t>
  </si>
  <si>
    <t>Débit</t>
  </si>
  <si>
    <t>Crédit</t>
  </si>
  <si>
    <t>Odre de paiement</t>
  </si>
  <si>
    <t>Date</t>
  </si>
  <si>
    <t>Date du jour :</t>
  </si>
  <si>
    <t>Paiements échelonnés</t>
  </si>
  <si>
    <t>Janvier</t>
  </si>
  <si>
    <t>Février</t>
  </si>
  <si>
    <t>Mars</t>
  </si>
  <si>
    <t>Avril</t>
  </si>
  <si>
    <t>Mai</t>
  </si>
  <si>
    <t>Juin</t>
  </si>
  <si>
    <t>Juillet</t>
  </si>
  <si>
    <t>Août</t>
  </si>
  <si>
    <t>Septembre</t>
  </si>
  <si>
    <t>Octobre</t>
  </si>
  <si>
    <t>Novembre</t>
  </si>
  <si>
    <t>Décembre</t>
  </si>
  <si>
    <t>LOY</t>
  </si>
  <si>
    <t>CHA</t>
  </si>
  <si>
    <t>Ressources</t>
  </si>
  <si>
    <t>Autres</t>
  </si>
  <si>
    <t>ENT</t>
  </si>
  <si>
    <t>Nom</t>
  </si>
  <si>
    <t>Prime mensuelle</t>
  </si>
  <si>
    <t>Subvention</t>
  </si>
  <si>
    <t>Assurance maladie :</t>
  </si>
  <si>
    <t>Treizième salaire de M.</t>
  </si>
  <si>
    <t>Treizième salaire de Mme</t>
  </si>
  <si>
    <t>Renevu autre membre de la famille</t>
  </si>
  <si>
    <t>Comment utiliser ce document ?</t>
  </si>
  <si>
    <t>En premier lieu il faut compléter l'onglet "Les normes-données de base" les cellules mentionnées en</t>
  </si>
  <si>
    <t>NV</t>
  </si>
  <si>
    <t>Treyvaux</t>
  </si>
  <si>
    <t>FR</t>
  </si>
  <si>
    <t>CH</t>
  </si>
  <si>
    <t>veuve</t>
  </si>
  <si>
    <t>Indemnité chômage</t>
  </si>
  <si>
    <t>Indemnité journalière mal/acc</t>
  </si>
  <si>
    <t>Données personnelles</t>
  </si>
  <si>
    <t>Impasse de l'Opéra 1</t>
  </si>
  <si>
    <t>1696 Vuisternens-en-Ogoz</t>
  </si>
  <si>
    <t>Nb. de personnes aidées :</t>
  </si>
  <si>
    <t>Nb. pers. dans le ménage :</t>
  </si>
  <si>
    <t>32/33</t>
  </si>
  <si>
    <t>CSS</t>
  </si>
  <si>
    <t>Payé par le Service</t>
  </si>
  <si>
    <t>oui</t>
  </si>
  <si>
    <t>de l'onglet "Caisse maladie "</t>
  </si>
  <si>
    <t>Données de base</t>
  </si>
  <si>
    <t>Caisse maladie</t>
  </si>
  <si>
    <t>Pièces justificatives et factures</t>
  </si>
  <si>
    <t>Conclusion</t>
  </si>
  <si>
    <t>Votre avis m'intéresse</t>
  </si>
  <si>
    <t>Si vous pensez qu'on pourrait améliorer le document en question faites le moi savoir!</t>
  </si>
  <si>
    <t>En attendant, je vous souhaite beaucoup de plaisir à le tester !</t>
  </si>
  <si>
    <t>si ca commence en cours d'année ?</t>
  </si>
  <si>
    <t>Compléter les cellules du mois de janvier de l'onglet "Caisse maladie "</t>
  </si>
  <si>
    <r>
      <t xml:space="preserve">S'il y a des modifications à apporter dans les données personnelles en cours d'année (état civil, nombre de personnes dans le ménage, nombre de personnes aidées), il faut </t>
    </r>
    <r>
      <rPr>
        <b/>
        <u/>
        <sz val="11"/>
        <color theme="1"/>
        <rFont val="Calibri"/>
        <family val="2"/>
        <scheme val="minor"/>
      </rPr>
      <t>IMPERATIVEMENT</t>
    </r>
    <r>
      <rPr>
        <sz val="11"/>
        <color theme="1"/>
        <rFont val="Calibri"/>
        <family val="2"/>
        <scheme val="minor"/>
      </rPr>
      <t xml:space="preserve"> le modifier dans l'onglet "Les normes-données de base" le mois concerné !</t>
    </r>
  </si>
  <si>
    <r>
      <t xml:space="preserve">S'il y a des modifications à apporter dans les caisses maladie en cours d'année , il faut </t>
    </r>
    <r>
      <rPr>
        <b/>
        <u/>
        <sz val="11"/>
        <color theme="1"/>
        <rFont val="Calibri"/>
        <family val="2"/>
        <scheme val="minor"/>
      </rPr>
      <t>IMPERATIVEMENT</t>
    </r>
    <r>
      <rPr>
        <sz val="11"/>
        <color theme="1"/>
        <rFont val="Calibri"/>
        <family val="2"/>
        <scheme val="minor"/>
      </rPr>
      <t xml:space="preserve"> le modifier dans l'onglet "Caisse maladie" le mois concerné !</t>
    </r>
  </si>
  <si>
    <t>Forfait entretien</t>
  </si>
  <si>
    <t>Normes</t>
  </si>
  <si>
    <t>par personne</t>
  </si>
  <si>
    <t>Nombre de personne</t>
  </si>
  <si>
    <t>forfait par mois</t>
  </si>
  <si>
    <t>forfait par mois/par personne</t>
  </si>
  <si>
    <t>Logement sans les charges</t>
  </si>
  <si>
    <t>loyer mensuel</t>
  </si>
  <si>
    <t>Attention à modifier quand tous les onglets des budgets seront prêts</t>
  </si>
  <si>
    <t>janvier</t>
  </si>
  <si>
    <t>mai</t>
  </si>
  <si>
    <t>février</t>
  </si>
  <si>
    <t>Franchise</t>
  </si>
  <si>
    <t>Franchise si activité lucrative à 100 % durant 1 mois au minimum (au prorata du temps de travail : minimum 200.--/maximum 400.--)</t>
  </si>
  <si>
    <t>Suppléments d'intégration</t>
  </si>
  <si>
    <t>Total des revenus</t>
  </si>
  <si>
    <t>Total des suppléments d'intégration</t>
  </si>
  <si>
    <t>Total des prestations circonstancielles</t>
  </si>
  <si>
    <t>Nicole Villet</t>
  </si>
  <si>
    <t>Tête de cordée</t>
  </si>
  <si>
    <t>Enfant 1</t>
  </si>
  <si>
    <t>Enfant 2</t>
  </si>
  <si>
    <t>Enfant3</t>
  </si>
  <si>
    <t>Enfant4</t>
  </si>
  <si>
    <t>Enfant 5</t>
  </si>
  <si>
    <t>Conjoint/concubin</t>
  </si>
  <si>
    <t>Charlyne Villet</t>
  </si>
  <si>
    <t>Par contre inscrire le nombre total de personne dans le ménage à la ligne 19</t>
  </si>
  <si>
    <t>Inscrire le nombre de personne aidée à la ligne 20</t>
  </si>
  <si>
    <t>Personne sans activité qui fournit un effort d'intégration et ne peut participer à une mesure d'intégration</t>
  </si>
  <si>
    <t>Prime d'encouragement MIS</t>
  </si>
  <si>
    <t>Famille monoparentale si enfant de moins de 16 ans et si la mère vit seule avec ses enfants, sans colocataire ou concubin</t>
  </si>
  <si>
    <t>forfait</t>
  </si>
  <si>
    <t>A compléter ci-dessous SVP !</t>
  </si>
  <si>
    <t>Est-ce qu'une MIS est en place</t>
  </si>
  <si>
    <t>Combien de personnes sont en MIS</t>
  </si>
  <si>
    <t>Insérer le conjoint/concubin, les enfants ou colocataires !</t>
  </si>
  <si>
    <t>Colin Villet</t>
  </si>
  <si>
    <t>coloc1</t>
  </si>
  <si>
    <t>coloc2</t>
  </si>
  <si>
    <t>coloc3</t>
  </si>
  <si>
    <t>coloc4</t>
  </si>
  <si>
    <t>mars</t>
  </si>
  <si>
    <t>avril</t>
  </si>
  <si>
    <t>juin</t>
  </si>
  <si>
    <t>juillet</t>
  </si>
  <si>
    <t>août</t>
  </si>
  <si>
    <t>septembre</t>
  </si>
  <si>
    <t>octobre</t>
  </si>
  <si>
    <t>novembre</t>
  </si>
  <si>
    <t>décembre</t>
  </si>
  <si>
    <t>Dentiste</t>
  </si>
  <si>
    <t>état civil</t>
  </si>
  <si>
    <t>nb personnes aidées</t>
  </si>
  <si>
    <t>nb personnes dans le ménage</t>
  </si>
  <si>
    <t>taux d'activité %</t>
  </si>
  <si>
    <t>Durée en jours</t>
  </si>
  <si>
    <t>Lunettes</t>
  </si>
  <si>
    <t>non</t>
  </si>
  <si>
    <r>
      <t>Solde (</t>
    </r>
    <r>
      <rPr>
        <b/>
        <sz val="11"/>
        <color rgb="FFFF0000"/>
        <rFont val="Calibri"/>
        <family val="2"/>
        <scheme val="minor"/>
      </rPr>
      <t>- = découvert</t>
    </r>
    <r>
      <rPr>
        <b/>
        <sz val="11"/>
        <color theme="1"/>
        <rFont val="Calibri"/>
        <family val="2"/>
        <scheme val="minor"/>
      </rPr>
      <t xml:space="preserve"> / + = excédent)</t>
    </r>
  </si>
  <si>
    <t>Solde</t>
  </si>
  <si>
    <t>dont :</t>
  </si>
  <si>
    <t>Versé au bénéficiaire</t>
  </si>
  <si>
    <t>Comptabilisé en compte SG</t>
  </si>
  <si>
    <r>
      <t>Diff. par rapport au normes</t>
    </r>
    <r>
      <rPr>
        <b/>
        <sz val="8"/>
        <color theme="1"/>
        <rFont val="Calibri"/>
        <family val="2"/>
        <scheme val="minor"/>
      </rPr>
      <t>(- = en faveur du bénéficiaire)</t>
    </r>
  </si>
  <si>
    <t>Etat de la dette</t>
  </si>
  <si>
    <t>Dette totale à la fin</t>
  </si>
  <si>
    <t>(minus = en faveur du SSG)</t>
  </si>
  <si>
    <t>Assurance ménage</t>
  </si>
  <si>
    <t>Electricité</t>
  </si>
  <si>
    <t>Téléphone</t>
  </si>
  <si>
    <t>OCN</t>
  </si>
  <si>
    <t>Assurance véhicule</t>
  </si>
  <si>
    <t>Billag</t>
  </si>
  <si>
    <t>Impôts communaux</t>
  </si>
  <si>
    <t>Impôts cantonaux</t>
  </si>
  <si>
    <t>Bourse (étude ou autres)</t>
  </si>
  <si>
    <r>
      <t xml:space="preserve">Pour les factures à paiements échelonnés sur plusieurs mois, </t>
    </r>
    <r>
      <rPr>
        <b/>
        <u/>
        <sz val="11"/>
        <color theme="1"/>
        <rFont val="Calibri"/>
        <family val="2"/>
        <scheme val="minor"/>
      </rPr>
      <t>il est impératif de compléter l'onglet "paiements échelonnés" uniquement</t>
    </r>
    <r>
      <rPr>
        <sz val="11"/>
        <color theme="1"/>
        <rFont val="Calibri"/>
        <family val="2"/>
        <scheme val="minor"/>
      </rPr>
      <t>. La magie d'excel fera le reste !!</t>
    </r>
  </si>
  <si>
    <t>Paiements par le compte SG (pour les factures retenues chaque mois)</t>
  </si>
  <si>
    <t>Créanciers</t>
  </si>
  <si>
    <t>Montants</t>
  </si>
  <si>
    <t>SCC</t>
  </si>
  <si>
    <t>Commune de Farvagny</t>
  </si>
  <si>
    <t>Générali</t>
  </si>
  <si>
    <t>Payé par le service</t>
  </si>
  <si>
    <t>Groupe E</t>
  </si>
  <si>
    <t>Impôt véhicule</t>
  </si>
  <si>
    <r>
      <t>Pour les factures uniques (payées en une fois)</t>
    </r>
    <r>
      <rPr>
        <b/>
        <u/>
        <sz val="11"/>
        <color theme="1"/>
        <rFont val="Calibri"/>
        <family val="2"/>
        <scheme val="minor"/>
      </rPr>
      <t xml:space="preserve"> pour lesquelles vous n'avez pas fait de retenue par le compte SG</t>
    </r>
    <r>
      <rPr>
        <sz val="11"/>
        <color theme="1"/>
        <rFont val="Calibri"/>
        <family val="2"/>
        <scheme val="minor"/>
      </rPr>
      <t>, veuillez les mentionner sur les lignes prévues à cet effet avec la couleur rose dans la colonne B. PS ne pas oublier de mentionner le montant dans la colonne correspondante (payée par le service ou payée par le bénéficiaire)</t>
    </r>
  </si>
  <si>
    <r>
      <t>Pour les factures uniques (payées en une fois)</t>
    </r>
    <r>
      <rPr>
        <b/>
        <u/>
        <sz val="11"/>
        <color theme="1"/>
        <rFont val="Calibri"/>
        <family val="2"/>
        <scheme val="minor"/>
      </rPr>
      <t xml:space="preserve"> pour lesquelles AVEZ FAIT une retenue par le compte SG</t>
    </r>
    <r>
      <rPr>
        <sz val="11"/>
        <color theme="1"/>
        <rFont val="Calibri"/>
        <family val="2"/>
        <scheme val="minor"/>
      </rPr>
      <t xml:space="preserve">, veuillez les mentionner sur les lignes prévues à cet effet avec la couleur rose dans la colonne B. </t>
    </r>
    <r>
      <rPr>
        <b/>
        <u/>
        <sz val="11"/>
        <color theme="1"/>
        <rFont val="Calibri"/>
        <family val="2"/>
        <scheme val="minor"/>
      </rPr>
      <t>Dans ce cas, le montant doit IMPERATIVEMENT être mentionné dans la colonne SG.</t>
    </r>
  </si>
  <si>
    <t>Pour les décompte de participation de la CM, mentionner uniquement le No de décompte dans la colonne C et le montant à payer dans la colonne correspondante (payé par le bénéficiaire ou payé par le service)</t>
  </si>
  <si>
    <r>
      <t>Pour les décompte de remboursement de la caisse de compensation, mentionner uniquement la date du décompte dans la colonne C et le montant à recevoir (</t>
    </r>
    <r>
      <rPr>
        <b/>
        <u/>
        <sz val="11"/>
        <color theme="1"/>
        <rFont val="Calibri"/>
        <family val="2"/>
        <scheme val="minor"/>
      </rPr>
      <t>à inscrire impérativement avec un moins devant le montant</t>
    </r>
    <r>
      <rPr>
        <sz val="11"/>
        <color theme="1"/>
        <rFont val="Calibri"/>
        <family val="2"/>
        <scheme val="minor"/>
      </rPr>
      <t xml:space="preserve">,           exemple </t>
    </r>
    <r>
      <rPr>
        <b/>
        <u/>
        <sz val="11"/>
        <color rgb="FFFF0000"/>
        <rFont val="Calibri"/>
        <family val="2"/>
        <scheme val="minor"/>
      </rPr>
      <t>-412.80</t>
    </r>
    <r>
      <rPr>
        <sz val="11"/>
        <color theme="1"/>
        <rFont val="Calibri"/>
        <family val="2"/>
        <scheme val="minor"/>
      </rPr>
      <t>) dans la colonne correspondante (reçu par le bénéficiaire ou reçu par le service)</t>
    </r>
  </si>
  <si>
    <t xml:space="preserve">Remb. frais méd. </t>
  </si>
  <si>
    <t>Caisse compensation</t>
  </si>
  <si>
    <t>Frais de transports</t>
  </si>
  <si>
    <t>Repas pris hors du domicile</t>
  </si>
  <si>
    <t>Pour les frais de transports, remplir l'onglet "frais de transport"</t>
  </si>
  <si>
    <t>Pour les repas pris hors du domicile mentionner le nombre de repas dans la cellule correspondante de la colonne D</t>
  </si>
  <si>
    <t>Pour toutes les autres prestations circonstancielles, acceptées par la ComSoc, il faut les mentionner dans les 4 lignes prévues à cet effet et mentionner le montant dans la colonne correspondante</t>
  </si>
  <si>
    <t>Décompte des frais de transport</t>
  </si>
  <si>
    <t>Lieu de départ</t>
  </si>
  <si>
    <t>Lieu d'arrivée</t>
  </si>
  <si>
    <t>Nombre de course</t>
  </si>
  <si>
    <t>KM/course</t>
  </si>
  <si>
    <t>Montant</t>
  </si>
  <si>
    <t>But du trajet</t>
  </si>
  <si>
    <t>Vuisternens</t>
  </si>
  <si>
    <t>Farvagny</t>
  </si>
  <si>
    <t>Professionnel</t>
  </si>
  <si>
    <t>Total</t>
  </si>
  <si>
    <t>ajouter directive transport pour la formule</t>
  </si>
</sst>
</file>

<file path=xl/styles.xml><?xml version="1.0" encoding="utf-8"?>
<styleSheet xmlns="http://schemas.openxmlformats.org/spreadsheetml/2006/main">
  <numFmts count="2">
    <numFmt numFmtId="164" formatCode="mmm/"/>
    <numFmt numFmtId="165" formatCode="#,##0.00_ ;[Red]\-#,##0.00\ "/>
  </numFmts>
  <fonts count="17">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4"/>
      <color theme="1"/>
      <name val="Calibri"/>
      <family val="2"/>
      <scheme val="minor"/>
    </font>
    <font>
      <b/>
      <sz val="10"/>
      <color theme="1"/>
      <name val="Calibri"/>
      <family val="2"/>
      <scheme val="minor"/>
    </font>
    <font>
      <sz val="6"/>
      <color theme="1"/>
      <name val="Calibri"/>
      <family val="2"/>
      <scheme val="minor"/>
    </font>
    <font>
      <b/>
      <u/>
      <sz val="11"/>
      <color theme="1"/>
      <name val="Calibri"/>
      <family val="2"/>
      <scheme val="minor"/>
    </font>
    <font>
      <sz val="16"/>
      <color theme="1"/>
      <name val="Calibri"/>
      <family val="2"/>
      <scheme val="minor"/>
    </font>
    <font>
      <b/>
      <u/>
      <sz val="12"/>
      <color theme="1"/>
      <name val="Calibri"/>
      <family val="2"/>
      <scheme val="minor"/>
    </font>
    <font>
      <sz val="10"/>
      <color theme="1"/>
      <name val="Calibri"/>
      <family val="2"/>
      <scheme val="minor"/>
    </font>
    <font>
      <sz val="9"/>
      <color theme="1"/>
      <name val="Calibri"/>
      <family val="2"/>
      <scheme val="minor"/>
    </font>
    <font>
      <sz val="10"/>
      <color theme="1"/>
      <name val="Arial Unicode MS"/>
      <family val="2"/>
    </font>
    <font>
      <b/>
      <sz val="11"/>
      <color rgb="FFFF0000"/>
      <name val="Calibri"/>
      <family val="2"/>
      <scheme val="minor"/>
    </font>
    <font>
      <b/>
      <sz val="8"/>
      <color theme="1"/>
      <name val="Calibri"/>
      <family val="2"/>
      <scheme val="minor"/>
    </font>
    <font>
      <sz val="8"/>
      <color theme="1"/>
      <name val="Calibri"/>
      <family val="2"/>
      <scheme val="minor"/>
    </font>
    <font>
      <b/>
      <u/>
      <sz val="11"/>
      <color rgb="FFFF0000"/>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0000"/>
        <bgColor indexed="64"/>
      </patternFill>
    </fill>
    <fill>
      <patternFill patternType="solid">
        <fgColor theme="0" tint="-4.9989318521683403E-2"/>
        <bgColor indexed="64"/>
      </patternFill>
    </fill>
    <fill>
      <patternFill patternType="solid">
        <fgColor rgb="FFFFC000"/>
        <bgColor indexed="64"/>
      </patternFill>
    </fill>
  </fills>
  <borders count="34">
    <border>
      <left/>
      <right/>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ashed">
        <color indexed="64"/>
      </left>
      <right style="dashed">
        <color indexed="64"/>
      </right>
      <top style="dashed">
        <color indexed="64"/>
      </top>
      <bottom style="dashed">
        <color indexed="64"/>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ashed">
        <color indexed="64"/>
      </right>
      <top style="dashed">
        <color indexed="64"/>
      </top>
      <bottom style="dashed">
        <color indexed="64"/>
      </bottom>
      <diagonal/>
    </border>
    <border>
      <left style="dashed">
        <color indexed="64"/>
      </left>
      <right style="dashed">
        <color indexed="64"/>
      </right>
      <top/>
      <bottom/>
      <diagonal/>
    </border>
    <border>
      <left style="dashed">
        <color indexed="64"/>
      </left>
      <right style="dashed">
        <color indexed="64"/>
      </right>
      <top style="dashed">
        <color indexed="64"/>
      </top>
      <bottom/>
      <diagonal/>
    </border>
    <border>
      <left style="dashed">
        <color indexed="64"/>
      </left>
      <right style="dashed">
        <color indexed="64"/>
      </right>
      <top/>
      <bottom style="dashed">
        <color indexed="64"/>
      </bottom>
      <diagonal/>
    </border>
    <border>
      <left/>
      <right style="dashed">
        <color indexed="64"/>
      </right>
      <top style="thin">
        <color indexed="64"/>
      </top>
      <bottom style="double">
        <color indexed="64"/>
      </bottom>
      <diagonal/>
    </border>
    <border>
      <left/>
      <right/>
      <top style="double">
        <color indexed="64"/>
      </top>
      <bottom/>
      <diagonal/>
    </border>
    <border>
      <left/>
      <right/>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top style="thin">
        <color indexed="64"/>
      </top>
      <bottom style="double">
        <color indexed="64"/>
      </bottom>
      <diagonal/>
    </border>
    <border>
      <left style="dashed">
        <color indexed="64"/>
      </left>
      <right style="dashed">
        <color indexed="64"/>
      </right>
      <top style="thin">
        <color indexed="64"/>
      </top>
      <bottom style="double">
        <color indexed="64"/>
      </bottom>
      <diagonal/>
    </border>
    <border>
      <left/>
      <right/>
      <top style="dashed">
        <color indexed="64"/>
      </top>
      <bottom style="dashed">
        <color indexed="64"/>
      </bottom>
      <diagonal/>
    </border>
    <border>
      <left style="dashed">
        <color indexed="64"/>
      </left>
      <right/>
      <top style="dashed">
        <color indexed="64"/>
      </top>
      <bottom style="dashed">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s>
  <cellStyleXfs count="1">
    <xf numFmtId="0" fontId="0" fillId="0" borderId="0"/>
  </cellStyleXfs>
  <cellXfs count="304">
    <xf numFmtId="0" fontId="0" fillId="0" borderId="0" xfId="0"/>
    <xf numFmtId="0" fontId="1" fillId="0" borderId="0" xfId="0" applyFont="1"/>
    <xf numFmtId="0" fontId="4" fillId="0" borderId="1" xfId="0" applyFont="1" applyBorder="1"/>
    <xf numFmtId="0" fontId="4" fillId="0" borderId="2" xfId="0" applyFont="1" applyBorder="1"/>
    <xf numFmtId="0" fontId="0" fillId="0" borderId="3" xfId="0" applyBorder="1"/>
    <xf numFmtId="0" fontId="4" fillId="0" borderId="4" xfId="0" applyFont="1" applyBorder="1"/>
    <xf numFmtId="0" fontId="0" fillId="0" borderId="5" xfId="0" applyBorder="1"/>
    <xf numFmtId="0" fontId="4" fillId="0" borderId="6" xfId="0" applyFont="1" applyBorder="1"/>
    <xf numFmtId="0" fontId="0" fillId="0" borderId="0" xfId="0" applyBorder="1"/>
    <xf numFmtId="0" fontId="3" fillId="0" borderId="8" xfId="0" applyFont="1" applyBorder="1"/>
    <xf numFmtId="0" fontId="0" fillId="0" borderId="9" xfId="0" applyBorder="1"/>
    <xf numFmtId="0" fontId="0" fillId="0" borderId="10" xfId="0" applyBorder="1"/>
    <xf numFmtId="0" fontId="0" fillId="0" borderId="11" xfId="0" applyBorder="1"/>
    <xf numFmtId="0" fontId="0" fillId="0" borderId="12" xfId="0" applyBorder="1"/>
    <xf numFmtId="0" fontId="1" fillId="0" borderId="13" xfId="0" applyFont="1" applyBorder="1"/>
    <xf numFmtId="0" fontId="1" fillId="0" borderId="14" xfId="0" applyFont="1" applyBorder="1"/>
    <xf numFmtId="0" fontId="1" fillId="0" borderId="15" xfId="0" applyFont="1" applyBorder="1"/>
    <xf numFmtId="0" fontId="1" fillId="0" borderId="0" xfId="0" applyFont="1" applyAlignment="1">
      <alignment vertical="top" wrapText="1"/>
    </xf>
    <xf numFmtId="0" fontId="1" fillId="0" borderId="0" xfId="0" applyFont="1" applyBorder="1"/>
    <xf numFmtId="0" fontId="1" fillId="0" borderId="9" xfId="0" applyFont="1" applyBorder="1"/>
    <xf numFmtId="0" fontId="6" fillId="0" borderId="0" xfId="0" applyFont="1" applyBorder="1" applyAlignment="1">
      <alignment vertical="top" wrapText="1"/>
    </xf>
    <xf numFmtId="0" fontId="0" fillId="0" borderId="18" xfId="0" applyBorder="1"/>
    <xf numFmtId="0" fontId="0" fillId="0" borderId="17" xfId="0" applyBorder="1"/>
    <xf numFmtId="0" fontId="1" fillId="0" borderId="17" xfId="0" applyFont="1" applyBorder="1"/>
    <xf numFmtId="0" fontId="1" fillId="0" borderId="19" xfId="0" applyFont="1" applyBorder="1"/>
    <xf numFmtId="0" fontId="5" fillId="0" borderId="16" xfId="0" applyFont="1" applyBorder="1" applyAlignment="1">
      <alignment vertical="top" wrapText="1"/>
    </xf>
    <xf numFmtId="0" fontId="5" fillId="0" borderId="7" xfId="0" applyFont="1" applyBorder="1" applyAlignment="1">
      <alignment vertical="top" wrapText="1"/>
    </xf>
    <xf numFmtId="0" fontId="1" fillId="0" borderId="12" xfId="0" applyFont="1" applyBorder="1" applyAlignment="1">
      <alignment vertical="top" wrapText="1"/>
    </xf>
    <xf numFmtId="0" fontId="2" fillId="0" borderId="0" xfId="0" applyFont="1" applyAlignment="1">
      <alignment horizontal="center" vertical="top"/>
    </xf>
    <xf numFmtId="0" fontId="0" fillId="2" borderId="0" xfId="0" applyFill="1"/>
    <xf numFmtId="14" fontId="0" fillId="0" borderId="0" xfId="0" applyNumberFormat="1"/>
    <xf numFmtId="165" fontId="0" fillId="0" borderId="0" xfId="0" applyNumberFormat="1"/>
    <xf numFmtId="0" fontId="0" fillId="0" borderId="12" xfId="0" applyFont="1" applyBorder="1" applyAlignment="1">
      <alignment vertical="top" wrapText="1"/>
    </xf>
    <xf numFmtId="0" fontId="4" fillId="0" borderId="1" xfId="0" applyFont="1" applyBorder="1" applyAlignment="1">
      <alignment vertical="top"/>
    </xf>
    <xf numFmtId="0" fontId="1" fillId="0" borderId="21" xfId="0" applyFont="1" applyBorder="1" applyAlignment="1">
      <alignment vertical="top" wrapText="1"/>
    </xf>
    <xf numFmtId="0" fontId="1" fillId="0" borderId="2" xfId="0" applyFont="1" applyBorder="1" applyAlignment="1">
      <alignment vertical="top" wrapText="1"/>
    </xf>
    <xf numFmtId="0" fontId="0" fillId="0" borderId="4" xfId="0" applyBorder="1"/>
    <xf numFmtId="0" fontId="0" fillId="0" borderId="22" xfId="0" applyBorder="1"/>
    <xf numFmtId="0" fontId="0" fillId="0" borderId="6" xfId="0" applyBorder="1"/>
    <xf numFmtId="0" fontId="0" fillId="0" borderId="3" xfId="0" applyFont="1" applyBorder="1"/>
    <xf numFmtId="0" fontId="0" fillId="0" borderId="5" xfId="0" applyFont="1" applyBorder="1"/>
    <xf numFmtId="0" fontId="0" fillId="3" borderId="0" xfId="0" applyFill="1"/>
    <xf numFmtId="0" fontId="0" fillId="0" borderId="0" xfId="0" applyAlignment="1">
      <alignment horizontal="left"/>
    </xf>
    <xf numFmtId="0" fontId="4" fillId="0" borderId="0" xfId="0" applyFont="1" applyBorder="1"/>
    <xf numFmtId="14" fontId="0" fillId="3" borderId="0" xfId="0" applyNumberFormat="1" applyFill="1"/>
    <xf numFmtId="0" fontId="0" fillId="0" borderId="0" xfId="0" applyFill="1"/>
    <xf numFmtId="0" fontId="0" fillId="3" borderId="0" xfId="0" applyFill="1" applyBorder="1"/>
    <xf numFmtId="165" fontId="0" fillId="3" borderId="0" xfId="0" applyNumberFormat="1" applyFill="1"/>
    <xf numFmtId="0" fontId="0" fillId="3" borderId="0" xfId="0" applyFill="1" applyAlignment="1">
      <alignment horizontal="left"/>
    </xf>
    <xf numFmtId="0" fontId="0" fillId="3" borderId="0" xfId="0" applyFont="1" applyFill="1" applyBorder="1"/>
    <xf numFmtId="0" fontId="0" fillId="3" borderId="22" xfId="0" applyFont="1" applyFill="1" applyBorder="1"/>
    <xf numFmtId="165" fontId="0" fillId="3" borderId="0" xfId="0" applyNumberFormat="1" applyFont="1" applyFill="1" applyBorder="1"/>
    <xf numFmtId="165" fontId="0" fillId="3" borderId="4" xfId="0" applyNumberFormat="1" applyFont="1" applyFill="1" applyBorder="1"/>
    <xf numFmtId="165" fontId="0" fillId="3" borderId="22" xfId="0" applyNumberFormat="1" applyFont="1" applyFill="1" applyBorder="1"/>
    <xf numFmtId="165" fontId="0" fillId="3" borderId="6" xfId="0" applyNumberFormat="1" applyFont="1" applyFill="1" applyBorder="1"/>
    <xf numFmtId="0" fontId="4" fillId="0" borderId="3" xfId="0" applyFont="1" applyBorder="1" applyAlignment="1">
      <alignment vertical="top"/>
    </xf>
    <xf numFmtId="0" fontId="1" fillId="0" borderId="0" xfId="0" applyFont="1" applyBorder="1" applyAlignment="1">
      <alignment vertical="top" wrapText="1"/>
    </xf>
    <xf numFmtId="0" fontId="1" fillId="0" borderId="1" xfId="0" applyFont="1" applyBorder="1" applyAlignment="1">
      <alignment vertical="top" wrapText="1"/>
    </xf>
    <xf numFmtId="165" fontId="0" fillId="3" borderId="3" xfId="0" applyNumberFormat="1" applyFont="1" applyFill="1" applyBorder="1"/>
    <xf numFmtId="165" fontId="0" fillId="3" borderId="5" xfId="0" applyNumberFormat="1" applyFont="1" applyFill="1" applyBorder="1"/>
    <xf numFmtId="0" fontId="4" fillId="0" borderId="25" xfId="0" applyFont="1" applyBorder="1" applyAlignment="1">
      <alignment horizontal="center" vertical="top" wrapText="1"/>
    </xf>
    <xf numFmtId="0" fontId="0" fillId="0" borderId="1" xfId="0" applyBorder="1"/>
    <xf numFmtId="0" fontId="0" fillId="2" borderId="17" xfId="0" applyFill="1" applyBorder="1"/>
    <xf numFmtId="0" fontId="9" fillId="0" borderId="0" xfId="0" applyFont="1" applyAlignment="1">
      <alignment horizontal="left"/>
    </xf>
    <xf numFmtId="0" fontId="0" fillId="0" borderId="0" xfId="0" applyAlignment="1">
      <alignment wrapText="1"/>
    </xf>
    <xf numFmtId="0" fontId="0" fillId="0" borderId="0" xfId="0" applyAlignment="1">
      <alignment vertical="top" wrapText="1"/>
    </xf>
    <xf numFmtId="0" fontId="8" fillId="0" borderId="0" xfId="0" applyFont="1" applyAlignment="1">
      <alignment horizontal="left"/>
    </xf>
    <xf numFmtId="0" fontId="0" fillId="3" borderId="17" xfId="0" applyFill="1" applyBorder="1"/>
    <xf numFmtId="0" fontId="4" fillId="0" borderId="10" xfId="0" applyFont="1" applyBorder="1"/>
    <xf numFmtId="0" fontId="0" fillId="0" borderId="0" xfId="0" applyFont="1" applyFill="1" applyBorder="1"/>
    <xf numFmtId="165" fontId="0" fillId="0" borderId="3" xfId="0" applyNumberFormat="1" applyFont="1" applyFill="1" applyBorder="1"/>
    <xf numFmtId="165" fontId="0" fillId="0" borderId="0" xfId="0" applyNumberFormat="1" applyFont="1" applyFill="1" applyBorder="1"/>
    <xf numFmtId="165" fontId="0" fillId="0" borderId="4" xfId="0" applyNumberFormat="1" applyFont="1" applyFill="1" applyBorder="1"/>
    <xf numFmtId="0" fontId="0" fillId="0" borderId="22" xfId="0" applyFont="1" applyFill="1" applyBorder="1"/>
    <xf numFmtId="165" fontId="0" fillId="0" borderId="5" xfId="0" applyNumberFormat="1" applyFont="1" applyFill="1" applyBorder="1"/>
    <xf numFmtId="165" fontId="0" fillId="0" borderId="22" xfId="0" applyNumberFormat="1" applyFont="1" applyFill="1" applyBorder="1"/>
    <xf numFmtId="165" fontId="0" fillId="0" borderId="6" xfId="0" applyNumberFormat="1" applyFont="1" applyFill="1" applyBorder="1"/>
    <xf numFmtId="0" fontId="1" fillId="0" borderId="0" xfId="0" applyFont="1" applyFill="1" applyBorder="1" applyAlignment="1">
      <alignment vertical="top" wrapText="1"/>
    </xf>
    <xf numFmtId="0" fontId="1" fillId="0" borderId="1" xfId="0" applyFont="1" applyFill="1" applyBorder="1" applyAlignment="1">
      <alignment vertical="top" wrapText="1"/>
    </xf>
    <xf numFmtId="0" fontId="1" fillId="0" borderId="21" xfId="0" applyFont="1" applyFill="1" applyBorder="1" applyAlignment="1">
      <alignment vertical="top" wrapText="1"/>
    </xf>
    <xf numFmtId="0" fontId="1" fillId="0" borderId="2" xfId="0" applyFont="1" applyFill="1" applyBorder="1" applyAlignment="1">
      <alignment vertical="top" wrapText="1"/>
    </xf>
    <xf numFmtId="0" fontId="0" fillId="0" borderId="18" xfId="0" applyFill="1" applyBorder="1"/>
    <xf numFmtId="0" fontId="0" fillId="0" borderId="10" xfId="0" applyFill="1" applyBorder="1"/>
    <xf numFmtId="0" fontId="0" fillId="0" borderId="17" xfId="0" applyFill="1" applyBorder="1"/>
    <xf numFmtId="0" fontId="1" fillId="0" borderId="19" xfId="0" applyFont="1" applyFill="1" applyBorder="1"/>
    <xf numFmtId="165" fontId="0" fillId="0" borderId="0" xfId="0" applyNumberFormat="1" applyFill="1"/>
    <xf numFmtId="0" fontId="0" fillId="0" borderId="0" xfId="0" applyAlignment="1">
      <alignment vertical="top"/>
    </xf>
    <xf numFmtId="0" fontId="0" fillId="0" borderId="3" xfId="0" applyBorder="1" applyAlignment="1">
      <alignment vertical="top"/>
    </xf>
    <xf numFmtId="0" fontId="10" fillId="0" borderId="0" xfId="0" applyFont="1" applyFill="1" applyBorder="1" applyAlignment="1">
      <alignment vertical="top" wrapText="1"/>
    </xf>
    <xf numFmtId="0" fontId="10" fillId="0" borderId="4" xfId="0" applyFont="1" applyBorder="1" applyAlignment="1">
      <alignment vertical="top" wrapText="1"/>
    </xf>
    <xf numFmtId="0" fontId="0" fillId="0" borderId="3" xfId="0" applyBorder="1" applyAlignment="1">
      <alignment horizontal="center"/>
    </xf>
    <xf numFmtId="165" fontId="0" fillId="0" borderId="0" xfId="0" applyNumberFormat="1" applyFill="1" applyBorder="1"/>
    <xf numFmtId="165" fontId="0" fillId="0" borderId="4" xfId="0" applyNumberFormat="1" applyBorder="1"/>
    <xf numFmtId="0" fontId="0" fillId="0" borderId="5" xfId="0" applyBorder="1" applyAlignment="1">
      <alignment horizontal="center"/>
    </xf>
    <xf numFmtId="165" fontId="0" fillId="0" borderId="22" xfId="0" applyNumberFormat="1" applyFill="1" applyBorder="1"/>
    <xf numFmtId="165" fontId="0" fillId="0" borderId="6" xfId="0" applyNumberFormat="1" applyBorder="1"/>
    <xf numFmtId="0" fontId="4" fillId="0" borderId="21" xfId="0" applyFont="1" applyFill="1" applyBorder="1"/>
    <xf numFmtId="0" fontId="0" fillId="2" borderId="18" xfId="0" applyFill="1" applyBorder="1"/>
    <xf numFmtId="0" fontId="1" fillId="2" borderId="19" xfId="0" applyFont="1" applyFill="1" applyBorder="1"/>
    <xf numFmtId="0" fontId="5" fillId="0" borderId="16" xfId="0" applyFont="1" applyFill="1" applyBorder="1" applyAlignment="1">
      <alignment vertical="top" wrapText="1"/>
    </xf>
    <xf numFmtId="0" fontId="0" fillId="0" borderId="12" xfId="0" applyFill="1" applyBorder="1"/>
    <xf numFmtId="0" fontId="1" fillId="0" borderId="15" xfId="0" applyFont="1" applyFill="1" applyBorder="1"/>
    <xf numFmtId="165" fontId="0" fillId="0" borderId="10" xfId="0" applyNumberFormat="1" applyBorder="1"/>
    <xf numFmtId="165" fontId="0" fillId="0" borderId="18" xfId="0" applyNumberFormat="1" applyBorder="1"/>
    <xf numFmtId="165" fontId="0" fillId="0" borderId="12" xfId="0" applyNumberFormat="1" applyBorder="1"/>
    <xf numFmtId="165" fontId="0" fillId="0" borderId="17" xfId="0" applyNumberFormat="1" applyBorder="1"/>
    <xf numFmtId="165" fontId="0" fillId="2" borderId="12" xfId="0" applyNumberFormat="1" applyFill="1" applyBorder="1"/>
    <xf numFmtId="165" fontId="0" fillId="0" borderId="9" xfId="0" applyNumberFormat="1" applyBorder="1"/>
    <xf numFmtId="165" fontId="0" fillId="2" borderId="17" xfId="0" applyNumberFormat="1" applyFill="1" applyBorder="1"/>
    <xf numFmtId="165" fontId="1" fillId="2" borderId="0" xfId="0" applyNumberFormat="1" applyFont="1" applyFill="1" applyBorder="1"/>
    <xf numFmtId="0" fontId="0" fillId="0" borderId="23" xfId="0" applyBorder="1" applyAlignment="1">
      <alignment horizontal="center" vertical="top" wrapText="1"/>
    </xf>
    <xf numFmtId="0" fontId="0" fillId="0" borderId="24" xfId="0" applyBorder="1" applyAlignment="1">
      <alignment horizontal="center" vertical="top" wrapText="1"/>
    </xf>
    <xf numFmtId="0" fontId="3" fillId="0" borderId="0" xfId="0" applyFont="1" applyBorder="1"/>
    <xf numFmtId="0" fontId="3" fillId="0" borderId="9" xfId="0" applyFont="1" applyBorder="1"/>
    <xf numFmtId="0" fontId="0" fillId="0" borderId="0" xfId="0" applyFill="1" applyBorder="1"/>
    <xf numFmtId="165" fontId="0" fillId="0" borderId="12" xfId="0" applyNumberFormat="1" applyFill="1" applyBorder="1"/>
    <xf numFmtId="165" fontId="0" fillId="0" borderId="17" xfId="0" applyNumberFormat="1" applyFill="1" applyBorder="1"/>
    <xf numFmtId="0" fontId="1" fillId="5" borderId="14" xfId="0" applyFont="1" applyFill="1" applyBorder="1"/>
    <xf numFmtId="0" fontId="1" fillId="5" borderId="15" xfId="0" applyFont="1" applyFill="1" applyBorder="1"/>
    <xf numFmtId="165" fontId="1" fillId="5" borderId="19" xfId="0" applyNumberFormat="1" applyFont="1" applyFill="1" applyBorder="1"/>
    <xf numFmtId="165" fontId="1" fillId="5" borderId="15" xfId="0" applyNumberFormat="1" applyFont="1" applyFill="1" applyBorder="1"/>
    <xf numFmtId="14" fontId="0" fillId="0" borderId="0" xfId="0" applyNumberFormat="1" applyAlignment="1">
      <alignment horizontal="left"/>
    </xf>
    <xf numFmtId="14" fontId="0" fillId="0" borderId="0" xfId="0" applyNumberFormat="1" applyFill="1" applyAlignment="1">
      <alignment horizontal="left"/>
    </xf>
    <xf numFmtId="0" fontId="0" fillId="6" borderId="0" xfId="0" applyFill="1"/>
    <xf numFmtId="0" fontId="0" fillId="0" borderId="0" xfId="0" applyFont="1"/>
    <xf numFmtId="0" fontId="4" fillId="3" borderId="0" xfId="0" applyFont="1" applyFill="1" applyBorder="1"/>
    <xf numFmtId="0" fontId="0" fillId="3" borderId="26" xfId="0" applyFill="1" applyBorder="1"/>
    <xf numFmtId="0" fontId="1" fillId="7" borderId="0" xfId="0" applyFont="1" applyFill="1"/>
    <xf numFmtId="0" fontId="1" fillId="7" borderId="0" xfId="0" applyFont="1" applyFill="1" applyBorder="1"/>
    <xf numFmtId="0" fontId="0" fillId="3" borderId="26" xfId="0" applyFill="1" applyBorder="1" applyAlignment="1">
      <alignment horizontal="left"/>
    </xf>
    <xf numFmtId="0" fontId="5" fillId="0" borderId="0" xfId="0" applyFont="1" applyFill="1" applyBorder="1" applyAlignment="1">
      <alignment vertical="top" wrapText="1"/>
    </xf>
    <xf numFmtId="165" fontId="0" fillId="0" borderId="0" xfId="0" applyNumberFormat="1" applyAlignment="1">
      <alignment vertical="top"/>
    </xf>
    <xf numFmtId="2" fontId="0" fillId="3" borderId="0" xfId="0" applyNumberFormat="1" applyFill="1"/>
    <xf numFmtId="0" fontId="4" fillId="0" borderId="0" xfId="0" applyFont="1" applyAlignment="1">
      <alignment vertical="top"/>
    </xf>
    <xf numFmtId="14" fontId="0" fillId="0" borderId="0" xfId="0" applyNumberFormat="1" applyAlignment="1">
      <alignment vertical="top"/>
    </xf>
    <xf numFmtId="165" fontId="0" fillId="0" borderId="0" xfId="0" applyNumberFormat="1" applyFill="1" applyAlignment="1">
      <alignment vertical="top"/>
    </xf>
    <xf numFmtId="14" fontId="0" fillId="0" borderId="0" xfId="0" applyNumberFormat="1" applyAlignment="1"/>
    <xf numFmtId="0" fontId="4" fillId="0" borderId="1" xfId="0" applyFont="1" applyBorder="1" applyAlignment="1">
      <alignment vertical="top" wrapText="1"/>
    </xf>
    <xf numFmtId="164" fontId="11" fillId="0" borderId="21" xfId="0" applyNumberFormat="1" applyFont="1" applyBorder="1" applyAlignment="1">
      <alignment vertical="top" wrapText="1"/>
    </xf>
    <xf numFmtId="164" fontId="11" fillId="0" borderId="0" xfId="0" applyNumberFormat="1" applyFont="1" applyBorder="1" applyAlignment="1">
      <alignment vertical="top" wrapText="1"/>
    </xf>
    <xf numFmtId="164" fontId="4" fillId="0" borderId="0" xfId="0" applyNumberFormat="1" applyFont="1" applyBorder="1" applyAlignment="1">
      <alignment vertical="top" wrapText="1"/>
    </xf>
    <xf numFmtId="0" fontId="0" fillId="0" borderId="0" xfId="0" applyBorder="1" applyAlignment="1">
      <alignment vertical="top" wrapText="1"/>
    </xf>
    <xf numFmtId="164" fontId="11" fillId="0" borderId="2" xfId="0" applyNumberFormat="1" applyFont="1" applyBorder="1" applyAlignment="1">
      <alignment vertical="top" wrapText="1"/>
    </xf>
    <xf numFmtId="0" fontId="0" fillId="0" borderId="3" xfId="0" applyFill="1" applyBorder="1"/>
    <xf numFmtId="0" fontId="0" fillId="3" borderId="4" xfId="0" applyFill="1" applyBorder="1"/>
    <xf numFmtId="0" fontId="0" fillId="0" borderId="22" xfId="0" applyFill="1" applyBorder="1"/>
    <xf numFmtId="0" fontId="0" fillId="0" borderId="0" xfId="0" applyFill="1" applyAlignment="1">
      <alignment horizontal="left"/>
    </xf>
    <xf numFmtId="0" fontId="11" fillId="4" borderId="11" xfId="0" applyFont="1" applyFill="1" applyBorder="1" applyAlignment="1">
      <alignment vertical="top" wrapText="1"/>
    </xf>
    <xf numFmtId="10" fontId="0" fillId="0" borderId="0" xfId="0" applyNumberFormat="1"/>
    <xf numFmtId="165" fontId="11" fillId="0" borderId="0" xfId="0" applyNumberFormat="1" applyFont="1" applyAlignment="1">
      <alignment vertical="top" wrapText="1"/>
    </xf>
    <xf numFmtId="165" fontId="11" fillId="0" borderId="0" xfId="0" applyNumberFormat="1" applyFont="1" applyBorder="1" applyAlignment="1">
      <alignment vertical="top" wrapText="1"/>
    </xf>
    <xf numFmtId="10" fontId="0" fillId="3" borderId="0" xfId="0" applyNumberFormat="1" applyFill="1"/>
    <xf numFmtId="0" fontId="0" fillId="0" borderId="11" xfId="0" applyFill="1" applyBorder="1"/>
    <xf numFmtId="165" fontId="0" fillId="6" borderId="12" xfId="0" applyNumberFormat="1" applyFill="1" applyBorder="1"/>
    <xf numFmtId="0" fontId="1" fillId="5" borderId="0" xfId="0" applyFont="1" applyFill="1" applyBorder="1"/>
    <xf numFmtId="165" fontId="1" fillId="5" borderId="12" xfId="0" applyNumberFormat="1" applyFont="1" applyFill="1" applyBorder="1"/>
    <xf numFmtId="0" fontId="1" fillId="0" borderId="0" xfId="0" applyFont="1" applyFill="1" applyBorder="1"/>
    <xf numFmtId="165" fontId="1" fillId="0" borderId="0" xfId="0" applyNumberFormat="1" applyFont="1" applyFill="1" applyBorder="1"/>
    <xf numFmtId="165" fontId="1" fillId="0" borderId="12" xfId="0" applyNumberFormat="1" applyFont="1" applyFill="1" applyBorder="1"/>
    <xf numFmtId="0" fontId="1" fillId="5" borderId="8" xfId="0" applyFont="1" applyFill="1" applyBorder="1"/>
    <xf numFmtId="0" fontId="1" fillId="5" borderId="9" xfId="0" applyFont="1" applyFill="1" applyBorder="1"/>
    <xf numFmtId="0" fontId="1" fillId="5" borderId="11" xfId="0" applyFont="1" applyFill="1" applyBorder="1"/>
    <xf numFmtId="0" fontId="1" fillId="5" borderId="13" xfId="0" applyFont="1" applyFill="1" applyBorder="1"/>
    <xf numFmtId="165" fontId="1" fillId="5" borderId="27" xfId="0" applyNumberFormat="1" applyFont="1" applyFill="1" applyBorder="1"/>
    <xf numFmtId="0" fontId="1" fillId="5" borderId="10" xfId="0" applyFont="1" applyFill="1" applyBorder="1"/>
    <xf numFmtId="0" fontId="1" fillId="5" borderId="12" xfId="0" applyFont="1" applyFill="1" applyBorder="1"/>
    <xf numFmtId="165" fontId="1" fillId="5" borderId="18" xfId="0" applyNumberFormat="1" applyFont="1" applyFill="1" applyBorder="1"/>
    <xf numFmtId="165" fontId="1" fillId="5" borderId="17" xfId="0" applyNumberFormat="1" applyFont="1" applyFill="1" applyBorder="1"/>
    <xf numFmtId="165" fontId="1" fillId="5" borderId="28" xfId="0" applyNumberFormat="1" applyFont="1" applyFill="1" applyBorder="1"/>
    <xf numFmtId="0" fontId="1" fillId="0" borderId="11" xfId="0" applyFont="1" applyBorder="1" applyAlignment="1">
      <alignment vertical="center" textRotation="90"/>
    </xf>
    <xf numFmtId="0" fontId="1" fillId="0" borderId="29" xfId="0" applyFont="1" applyFill="1" applyBorder="1"/>
    <xf numFmtId="165" fontId="1" fillId="0" borderId="30" xfId="0" applyNumberFormat="1" applyFont="1" applyFill="1" applyBorder="1"/>
    <xf numFmtId="0" fontId="5" fillId="5" borderId="0" xfId="0" applyFont="1" applyFill="1" applyAlignment="1">
      <alignment horizontal="center" vertical="center" textRotation="90" wrapText="1"/>
    </xf>
    <xf numFmtId="0" fontId="1" fillId="5" borderId="0" xfId="0" applyFont="1" applyFill="1"/>
    <xf numFmtId="0" fontId="0" fillId="5" borderId="0" xfId="0" applyFill="1"/>
    <xf numFmtId="165" fontId="0" fillId="0" borderId="10" xfId="0" applyNumberFormat="1" applyFill="1" applyBorder="1"/>
    <xf numFmtId="165" fontId="0" fillId="0" borderId="18" xfId="0" applyNumberFormat="1" applyFill="1" applyBorder="1"/>
    <xf numFmtId="165" fontId="1" fillId="2" borderId="12" xfId="0" applyNumberFormat="1" applyFont="1" applyFill="1" applyBorder="1"/>
    <xf numFmtId="0" fontId="1" fillId="0" borderId="17" xfId="0" applyFont="1" applyFill="1" applyBorder="1"/>
    <xf numFmtId="0" fontId="1" fillId="0" borderId="0" xfId="0" applyFont="1" applyFill="1"/>
    <xf numFmtId="0" fontId="1" fillId="0" borderId="11" xfId="0" applyFont="1" applyFill="1" applyBorder="1"/>
    <xf numFmtId="165" fontId="1" fillId="0" borderId="20" xfId="0" applyNumberFormat="1" applyFont="1" applyFill="1" applyBorder="1"/>
    <xf numFmtId="0" fontId="0" fillId="0" borderId="19" xfId="0" applyFill="1" applyBorder="1"/>
    <xf numFmtId="0" fontId="0" fillId="0" borderId="13" xfId="0" applyFill="1" applyBorder="1"/>
    <xf numFmtId="0" fontId="0" fillId="0" borderId="14" xfId="0" applyFill="1" applyBorder="1"/>
    <xf numFmtId="165" fontId="0" fillId="0" borderId="14" xfId="0" applyNumberFormat="1" applyFill="1" applyBorder="1"/>
    <xf numFmtId="165" fontId="0" fillId="0" borderId="15" xfId="0" applyNumberFormat="1" applyFill="1" applyBorder="1"/>
    <xf numFmtId="0" fontId="10" fillId="0" borderId="0" xfId="0" applyFont="1" applyFill="1" applyBorder="1"/>
    <xf numFmtId="0" fontId="0" fillId="0" borderId="0" xfId="0" applyAlignment="1"/>
    <xf numFmtId="0" fontId="0" fillId="3" borderId="11" xfId="0" applyFill="1" applyBorder="1"/>
    <xf numFmtId="0" fontId="6" fillId="6" borderId="0" xfId="0" applyFont="1" applyFill="1" applyBorder="1" applyAlignment="1">
      <alignment vertical="top" wrapText="1"/>
    </xf>
    <xf numFmtId="0" fontId="6" fillId="6" borderId="12" xfId="0" applyFont="1" applyFill="1" applyBorder="1" applyAlignment="1">
      <alignment vertical="top" wrapText="1"/>
    </xf>
    <xf numFmtId="0" fontId="0" fillId="6" borderId="0" xfId="0" applyFill="1" applyBorder="1"/>
    <xf numFmtId="0" fontId="0" fillId="6" borderId="12" xfId="0" applyFill="1" applyBorder="1"/>
    <xf numFmtId="0" fontId="2" fillId="0" borderId="0" xfId="0" applyFont="1" applyAlignment="1">
      <alignment horizontal="left" vertical="top"/>
    </xf>
    <xf numFmtId="0" fontId="3" fillId="0" borderId="0" xfId="0" applyFont="1" applyAlignment="1">
      <alignment horizontal="left" vertical="top"/>
    </xf>
    <xf numFmtId="0" fontId="2" fillId="3" borderId="0" xfId="0" applyFont="1" applyFill="1" applyAlignment="1">
      <alignment horizontal="center" vertical="top"/>
    </xf>
    <xf numFmtId="0" fontId="0" fillId="0" borderId="0" xfId="0" applyFont="1" applyAlignment="1">
      <alignment horizontal="left" vertical="top"/>
    </xf>
    <xf numFmtId="165" fontId="0" fillId="0" borderId="0" xfId="0" applyNumberFormat="1" applyFont="1" applyAlignment="1">
      <alignment horizontal="right" vertical="top"/>
    </xf>
    <xf numFmtId="165" fontId="0" fillId="0" borderId="0" xfId="0" applyNumberFormat="1" applyFont="1" applyAlignment="1">
      <alignment horizontal="left" vertical="top"/>
    </xf>
    <xf numFmtId="0" fontId="2" fillId="5" borderId="0" xfId="0" applyFont="1" applyFill="1" applyAlignment="1">
      <alignment horizontal="center" vertical="top"/>
    </xf>
    <xf numFmtId="0" fontId="0" fillId="0" borderId="0" xfId="0" applyFont="1" applyBorder="1" applyAlignment="1">
      <alignment horizontal="left" vertical="top"/>
    </xf>
    <xf numFmtId="165" fontId="0" fillId="0" borderId="0" xfId="0" applyNumberFormat="1" applyFont="1" applyBorder="1" applyAlignment="1">
      <alignment horizontal="right" vertical="top"/>
    </xf>
    <xf numFmtId="0" fontId="2" fillId="5" borderId="0" xfId="0" applyFont="1" applyFill="1" applyBorder="1" applyAlignment="1">
      <alignment horizontal="center" vertical="top"/>
    </xf>
    <xf numFmtId="165" fontId="0" fillId="0" borderId="0" xfId="0" applyNumberFormat="1" applyFont="1" applyBorder="1" applyAlignment="1">
      <alignment horizontal="left" vertical="top"/>
    </xf>
    <xf numFmtId="0" fontId="2" fillId="0" borderId="0" xfId="0" applyFont="1" applyBorder="1" applyAlignment="1">
      <alignment horizontal="center" vertical="top"/>
    </xf>
    <xf numFmtId="0" fontId="2" fillId="3" borderId="0" xfId="0" applyFont="1" applyFill="1" applyBorder="1" applyAlignment="1">
      <alignment horizontal="center" vertical="top"/>
    </xf>
    <xf numFmtId="0" fontId="3" fillId="0" borderId="0" xfId="0" applyFont="1" applyAlignment="1">
      <alignment horizontal="left" vertical="top" wrapText="1"/>
    </xf>
    <xf numFmtId="0" fontId="0" fillId="5" borderId="0" xfId="0" applyFill="1" applyAlignment="1">
      <alignment vertical="center" textRotation="90"/>
    </xf>
    <xf numFmtId="0" fontId="12" fillId="2" borderId="0" xfId="0" applyFont="1" applyFill="1"/>
    <xf numFmtId="165" fontId="1" fillId="0" borderId="10" xfId="0" applyNumberFormat="1" applyFont="1" applyBorder="1"/>
    <xf numFmtId="0" fontId="10" fillId="0" borderId="12" xfId="0" applyFont="1" applyBorder="1"/>
    <xf numFmtId="0" fontId="10" fillId="0" borderId="11" xfId="0" applyFont="1" applyFill="1" applyBorder="1"/>
    <xf numFmtId="165" fontId="1" fillId="2" borderId="7" xfId="0" applyNumberFormat="1" applyFont="1" applyFill="1" applyBorder="1"/>
    <xf numFmtId="165" fontId="1" fillId="2" borderId="30" xfId="0" applyNumberFormat="1" applyFont="1" applyFill="1" applyBorder="1"/>
    <xf numFmtId="165" fontId="1" fillId="2" borderId="29" xfId="0" applyNumberFormat="1" applyFont="1" applyFill="1" applyBorder="1"/>
    <xf numFmtId="165" fontId="1" fillId="2" borderId="16" xfId="0" applyNumberFormat="1" applyFont="1" applyFill="1" applyBorder="1"/>
    <xf numFmtId="0" fontId="10" fillId="0" borderId="17" xfId="0" applyFont="1" applyFill="1" applyBorder="1"/>
    <xf numFmtId="165" fontId="10" fillId="0" borderId="0" xfId="0" applyNumberFormat="1" applyFont="1" applyFill="1" applyBorder="1"/>
    <xf numFmtId="165" fontId="10" fillId="0" borderId="12" xfId="0" applyNumberFormat="1" applyFont="1" applyFill="1" applyBorder="1"/>
    <xf numFmtId="0" fontId="10" fillId="0" borderId="0" xfId="0" applyFont="1" applyFill="1"/>
    <xf numFmtId="0" fontId="2" fillId="0" borderId="0" xfId="0" applyFont="1"/>
    <xf numFmtId="0" fontId="1" fillId="0" borderId="0" xfId="0" applyFont="1" applyAlignment="1">
      <alignment vertical="top"/>
    </xf>
    <xf numFmtId="0" fontId="1" fillId="2" borderId="0" xfId="0" applyFont="1" applyFill="1" applyAlignment="1">
      <alignment vertical="top"/>
    </xf>
    <xf numFmtId="0" fontId="0" fillId="8" borderId="21" xfId="0" applyFill="1" applyBorder="1"/>
    <xf numFmtId="165" fontId="0" fillId="8" borderId="21" xfId="0" applyNumberFormat="1" applyFill="1" applyBorder="1"/>
    <xf numFmtId="0" fontId="0" fillId="8" borderId="2" xfId="0" applyFill="1" applyBorder="1"/>
    <xf numFmtId="0" fontId="0" fillId="8" borderId="0" xfId="0" applyFill="1" applyBorder="1"/>
    <xf numFmtId="165" fontId="0" fillId="8" borderId="0" xfId="0" applyNumberFormat="1" applyFill="1" applyBorder="1"/>
    <xf numFmtId="0" fontId="0" fillId="8" borderId="4" xfId="0" applyFill="1" applyBorder="1"/>
    <xf numFmtId="0" fontId="1" fillId="8" borderId="22" xfId="0" applyFont="1" applyFill="1" applyBorder="1"/>
    <xf numFmtId="165" fontId="1" fillId="8" borderId="22" xfId="0" applyNumberFormat="1" applyFont="1" applyFill="1" applyBorder="1"/>
    <xf numFmtId="0" fontId="1" fillId="8" borderId="6" xfId="0" applyFont="1" applyFill="1" applyBorder="1"/>
    <xf numFmtId="0" fontId="0" fillId="0" borderId="21" xfId="0" applyBorder="1"/>
    <xf numFmtId="165" fontId="0" fillId="0" borderId="21" xfId="0" applyNumberFormat="1" applyBorder="1"/>
    <xf numFmtId="0" fontId="0" fillId="0" borderId="2" xfId="0" applyBorder="1"/>
    <xf numFmtId="165" fontId="0" fillId="0" borderId="0" xfId="0" applyNumberFormat="1" applyBorder="1"/>
    <xf numFmtId="0" fontId="1" fillId="0" borderId="22" xfId="0" applyFont="1" applyBorder="1"/>
    <xf numFmtId="165" fontId="1" fillId="0" borderId="22" xfId="0" applyNumberFormat="1" applyFont="1" applyBorder="1"/>
    <xf numFmtId="0" fontId="1" fillId="0" borderId="6" xfId="0" applyFont="1" applyBorder="1"/>
    <xf numFmtId="0" fontId="1" fillId="8" borderId="0" xfId="0" applyFont="1" applyFill="1" applyBorder="1"/>
    <xf numFmtId="165" fontId="1" fillId="8" borderId="0" xfId="0" applyNumberFormat="1" applyFont="1" applyFill="1" applyBorder="1"/>
    <xf numFmtId="0" fontId="1" fillId="8" borderId="4" xfId="0" applyFont="1" applyFill="1" applyBorder="1"/>
    <xf numFmtId="0" fontId="0" fillId="0" borderId="21" xfId="0" applyFill="1" applyBorder="1"/>
    <xf numFmtId="165" fontId="0" fillId="0" borderId="21" xfId="0" applyNumberFormat="1" applyFill="1" applyBorder="1"/>
    <xf numFmtId="0" fontId="0" fillId="0" borderId="2" xfId="0" applyFill="1" applyBorder="1"/>
    <xf numFmtId="0" fontId="0" fillId="8" borderId="31" xfId="0" applyFill="1" applyBorder="1"/>
    <xf numFmtId="0" fontId="0" fillId="8" borderId="32" xfId="0" applyFill="1" applyBorder="1"/>
    <xf numFmtId="0" fontId="1" fillId="8" borderId="33" xfId="0" applyFont="1" applyFill="1" applyBorder="1"/>
    <xf numFmtId="0" fontId="0" fillId="0" borderId="31" xfId="0" applyBorder="1"/>
    <xf numFmtId="0" fontId="0" fillId="0" borderId="32" xfId="0" applyBorder="1"/>
    <xf numFmtId="0" fontId="1" fillId="0" borderId="33" xfId="0" applyFont="1" applyBorder="1"/>
    <xf numFmtId="0" fontId="1" fillId="8" borderId="32" xfId="0" applyFont="1" applyFill="1" applyBorder="1"/>
    <xf numFmtId="0" fontId="0" fillId="0" borderId="31" xfId="0" applyFill="1" applyBorder="1"/>
    <xf numFmtId="0" fontId="0" fillId="0" borderId="0" xfId="0" applyAlignment="1">
      <alignment vertical="top" wrapText="1"/>
    </xf>
    <xf numFmtId="0" fontId="0" fillId="0" borderId="0" xfId="0" applyAlignment="1">
      <alignment wrapText="1"/>
    </xf>
    <xf numFmtId="0" fontId="2" fillId="0" borderId="0" xfId="0" applyFont="1" applyAlignment="1">
      <alignment horizontal="center"/>
    </xf>
    <xf numFmtId="0" fontId="0" fillId="0" borderId="0" xfId="0" applyAlignment="1">
      <alignment horizontal="center"/>
    </xf>
    <xf numFmtId="0" fontId="0" fillId="2" borderId="0" xfId="0" applyFont="1" applyFill="1" applyBorder="1" applyAlignment="1">
      <alignment horizontal="left" wrapText="1"/>
    </xf>
    <xf numFmtId="0" fontId="0" fillId="0" borderId="12" xfId="0" applyBorder="1" applyAlignment="1">
      <alignment horizontal="left" wrapText="1"/>
    </xf>
    <xf numFmtId="0" fontId="2" fillId="0" borderId="0" xfId="0" applyFont="1" applyAlignment="1">
      <alignment horizontal="center" vertical="top"/>
    </xf>
    <xf numFmtId="0" fontId="1" fillId="0" borderId="18" xfId="0" applyFont="1" applyBorder="1" applyAlignment="1">
      <alignment vertical="center" textRotation="90"/>
    </xf>
    <xf numFmtId="0" fontId="1" fillId="0" borderId="17" xfId="0" applyFont="1" applyBorder="1" applyAlignment="1">
      <alignment vertical="center" textRotation="90"/>
    </xf>
    <xf numFmtId="0" fontId="1" fillId="0" borderId="19" xfId="0" applyFont="1" applyBorder="1" applyAlignment="1">
      <alignment vertical="center" textRotation="90"/>
    </xf>
    <xf numFmtId="0" fontId="1" fillId="0" borderId="18" xfId="0" applyFont="1" applyBorder="1" applyAlignment="1">
      <alignment horizontal="center" vertical="center" textRotation="90"/>
    </xf>
    <xf numFmtId="0" fontId="1" fillId="0" borderId="17" xfId="0" applyFont="1" applyBorder="1" applyAlignment="1">
      <alignment horizontal="center" vertical="center" textRotation="90"/>
    </xf>
    <xf numFmtId="0" fontId="1" fillId="0" borderId="19" xfId="0" applyFont="1" applyBorder="1" applyAlignment="1">
      <alignment horizontal="center" vertical="center" textRotation="90"/>
    </xf>
    <xf numFmtId="0" fontId="0" fillId="0" borderId="17" xfId="0" applyBorder="1" applyAlignment="1">
      <alignment vertical="center" textRotation="90"/>
    </xf>
    <xf numFmtId="0" fontId="0" fillId="0" borderId="19" xfId="0" applyBorder="1" applyAlignment="1">
      <alignment vertical="center" textRotation="90"/>
    </xf>
    <xf numFmtId="0" fontId="11" fillId="0" borderId="11" xfId="0" applyFont="1" applyBorder="1" applyAlignment="1">
      <alignment vertical="top" wrapText="1"/>
    </xf>
    <xf numFmtId="0" fontId="11" fillId="0" borderId="0" xfId="0" applyFont="1" applyAlignment="1">
      <alignment vertical="top" wrapText="1"/>
    </xf>
    <xf numFmtId="0" fontId="11" fillId="0" borderId="12" xfId="0" applyFont="1" applyBorder="1" applyAlignment="1">
      <alignment vertical="top" wrapText="1"/>
    </xf>
    <xf numFmtId="0" fontId="10" fillId="0" borderId="11" xfId="0" applyFont="1" applyBorder="1" applyAlignment="1">
      <alignment wrapText="1"/>
    </xf>
    <xf numFmtId="0" fontId="10" fillId="0" borderId="0" xfId="0" applyFont="1" applyAlignment="1"/>
    <xf numFmtId="0" fontId="10" fillId="0" borderId="12" xfId="0" applyFont="1" applyBorder="1" applyAlignment="1"/>
    <xf numFmtId="0" fontId="0" fillId="0" borderId="11" xfId="0" applyBorder="1" applyAlignment="1">
      <alignment wrapText="1"/>
    </xf>
    <xf numFmtId="0" fontId="0" fillId="0" borderId="0" xfId="0" applyAlignment="1"/>
    <xf numFmtId="0" fontId="0" fillId="0" borderId="12" xfId="0" applyBorder="1" applyAlignment="1"/>
    <xf numFmtId="165" fontId="1" fillId="2" borderId="30" xfId="0" applyNumberFormat="1" applyFont="1" applyFill="1" applyBorder="1" applyAlignment="1">
      <alignment horizontal="center"/>
    </xf>
    <xf numFmtId="0" fontId="1" fillId="2" borderId="16" xfId="0" applyFont="1" applyFill="1" applyBorder="1" applyAlignment="1">
      <alignment horizontal="center"/>
    </xf>
    <xf numFmtId="165" fontId="1" fillId="2" borderId="30" xfId="0" applyNumberFormat="1" applyFont="1" applyFill="1" applyBorder="1" applyAlignment="1"/>
    <xf numFmtId="0" fontId="1" fillId="2" borderId="29" xfId="0" applyFont="1" applyFill="1" applyBorder="1" applyAlignment="1"/>
    <xf numFmtId="0" fontId="1" fillId="2" borderId="16" xfId="0" applyFont="1" applyFill="1" applyBorder="1" applyAlignment="1"/>
    <xf numFmtId="0" fontId="15" fillId="0" borderId="11" xfId="0" applyFont="1" applyBorder="1" applyAlignment="1">
      <alignment vertical="top" wrapText="1"/>
    </xf>
    <xf numFmtId="0" fontId="15" fillId="0" borderId="0" xfId="0" applyFont="1" applyBorder="1" applyAlignment="1">
      <alignment vertical="top" wrapText="1"/>
    </xf>
    <xf numFmtId="0" fontId="15" fillId="0" borderId="0" xfId="0" applyFont="1" applyAlignment="1"/>
    <xf numFmtId="0" fontId="15" fillId="0" borderId="12" xfId="0" applyFont="1" applyBorder="1" applyAlignment="1"/>
    <xf numFmtId="0" fontId="2" fillId="8" borderId="21" xfId="0" applyFont="1" applyFill="1" applyBorder="1" applyAlignment="1">
      <alignment vertical="center" textRotation="89"/>
    </xf>
    <xf numFmtId="0" fontId="2" fillId="0" borderId="0" xfId="0" applyFont="1" applyBorder="1" applyAlignment="1">
      <alignment vertical="center" textRotation="89"/>
    </xf>
    <xf numFmtId="0" fontId="2" fillId="0" borderId="22" xfId="0" applyFont="1" applyBorder="1" applyAlignment="1">
      <alignment vertical="center" textRotation="89"/>
    </xf>
    <xf numFmtId="0" fontId="2" fillId="0" borderId="21" xfId="0" applyFont="1" applyFill="1" applyBorder="1" applyAlignment="1">
      <alignment vertical="center" textRotation="89"/>
    </xf>
    <xf numFmtId="0" fontId="2" fillId="0" borderId="0" xfId="0" applyFont="1" applyFill="1" applyBorder="1" applyAlignment="1">
      <alignment vertical="center" textRotation="89"/>
    </xf>
    <xf numFmtId="0" fontId="2" fillId="0" borderId="22" xfId="0" applyFont="1" applyFill="1" applyBorder="1" applyAlignment="1">
      <alignment vertical="center" textRotation="89"/>
    </xf>
    <xf numFmtId="0" fontId="2" fillId="8" borderId="0" xfId="0" applyFont="1" applyFill="1" applyBorder="1" applyAlignment="1">
      <alignment vertical="center" textRotation="89"/>
    </xf>
    <xf numFmtId="0" fontId="2" fillId="0" borderId="0" xfId="0" applyFont="1" applyBorder="1" applyAlignment="1">
      <alignment horizontal="center" vertical="center" textRotation="90"/>
    </xf>
    <xf numFmtId="0" fontId="8" fillId="0" borderId="0" xfId="0" applyFont="1" applyAlignment="1">
      <alignment horizontal="center" vertical="center" textRotation="90"/>
    </xf>
    <xf numFmtId="0" fontId="2" fillId="0" borderId="0" xfId="0" applyFont="1" applyAlignment="1">
      <alignment horizontal="center" vertical="center" textRotation="90"/>
    </xf>
    <xf numFmtId="0" fontId="0" fillId="0" borderId="0" xfId="0" applyAlignment="1">
      <alignment vertical="center" textRotation="90"/>
    </xf>
    <xf numFmtId="0" fontId="12" fillId="9" borderId="0" xfId="0" applyFont="1" applyFill="1"/>
    <xf numFmtId="0" fontId="0" fillId="9" borderId="0" xfId="0" applyFont="1" applyFill="1" applyBorder="1" applyAlignment="1">
      <alignment horizontal="left" wrapText="1"/>
    </xf>
    <xf numFmtId="0" fontId="0" fillId="9" borderId="12" xfId="0" applyFill="1" applyBorder="1" applyAlignment="1">
      <alignment horizontal="left" wrapText="1"/>
    </xf>
    <xf numFmtId="0" fontId="0" fillId="2" borderId="12" xfId="0" applyFill="1" applyBorder="1" applyAlignment="1">
      <alignment horizontal="left" wrapText="1"/>
    </xf>
    <xf numFmtId="165" fontId="0" fillId="9" borderId="12" xfId="0" applyNumberFormat="1" applyFill="1" applyBorder="1"/>
    <xf numFmtId="165" fontId="0" fillId="0" borderId="0" xfId="0" applyNumberForma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7"/>
  <dimension ref="A1:J41"/>
  <sheetViews>
    <sheetView topLeftCell="A10" workbookViewId="0">
      <selection activeCell="A35" sqref="A35:XFD35"/>
    </sheetView>
  </sheetViews>
  <sheetFormatPr baseColWidth="10" defaultRowHeight="15"/>
  <cols>
    <col min="1" max="1" width="3.7109375" style="42" customWidth="1"/>
  </cols>
  <sheetData>
    <row r="1" spans="1:10" ht="21">
      <c r="A1" s="256" t="s">
        <v>98</v>
      </c>
      <c r="B1" s="257"/>
      <c r="C1" s="257"/>
      <c r="D1" s="257"/>
      <c r="E1" s="257"/>
      <c r="F1" s="257"/>
      <c r="G1" s="257"/>
      <c r="H1" s="257"/>
      <c r="I1" s="257"/>
      <c r="J1" s="257"/>
    </row>
    <row r="3" spans="1:10" ht="15.75">
      <c r="A3" s="63" t="s">
        <v>117</v>
      </c>
    </row>
    <row r="4" spans="1:10">
      <c r="A4" s="42">
        <v>1</v>
      </c>
      <c r="B4" t="s">
        <v>99</v>
      </c>
      <c r="J4" s="41"/>
    </row>
    <row r="5" spans="1:10">
      <c r="B5" t="s">
        <v>164</v>
      </c>
      <c r="J5" s="41"/>
    </row>
    <row r="6" spans="1:10">
      <c r="B6" t="s">
        <v>155</v>
      </c>
      <c r="J6" s="41"/>
    </row>
    <row r="7" spans="1:10">
      <c r="B7" t="s">
        <v>156</v>
      </c>
      <c r="J7" s="41"/>
    </row>
    <row r="8" spans="1:10" ht="46.5" customHeight="1">
      <c r="B8" s="255" t="s">
        <v>126</v>
      </c>
      <c r="C8" s="255"/>
      <c r="D8" s="255"/>
      <c r="E8" s="255"/>
      <c r="F8" s="255"/>
      <c r="G8" s="255"/>
      <c r="H8" s="255"/>
      <c r="I8" s="255"/>
      <c r="J8" s="255"/>
    </row>
    <row r="9" spans="1:10" ht="15.75">
      <c r="A9" s="63" t="s">
        <v>118</v>
      </c>
    </row>
    <row r="10" spans="1:10">
      <c r="A10" s="42">
        <v>2</v>
      </c>
      <c r="B10" t="s">
        <v>125</v>
      </c>
      <c r="D10" s="45"/>
      <c r="E10" t="s">
        <v>116</v>
      </c>
      <c r="J10" s="41"/>
    </row>
    <row r="11" spans="1:10" ht="32.25" customHeight="1">
      <c r="B11" s="254" t="s">
        <v>127</v>
      </c>
      <c r="C11" s="254"/>
      <c r="D11" s="254"/>
      <c r="E11" s="254"/>
      <c r="F11" s="254"/>
      <c r="G11" s="254"/>
      <c r="H11" s="254"/>
      <c r="I11" s="254"/>
      <c r="J11" s="254"/>
    </row>
    <row r="12" spans="1:10" ht="15.75">
      <c r="A12" s="63" t="s">
        <v>88</v>
      </c>
    </row>
    <row r="15" spans="1:10" ht="15.75">
      <c r="A15" s="63" t="s">
        <v>37</v>
      </c>
    </row>
    <row r="16" spans="1:10">
      <c r="B16" t="s">
        <v>223</v>
      </c>
    </row>
    <row r="17" spans="1:10">
      <c r="B17" t="s">
        <v>224</v>
      </c>
    </row>
    <row r="18" spans="1:10" ht="31.5" customHeight="1">
      <c r="B18" s="254" t="s">
        <v>225</v>
      </c>
      <c r="C18" s="254"/>
      <c r="D18" s="254"/>
      <c r="E18" s="254"/>
      <c r="F18" s="254"/>
      <c r="G18" s="254"/>
      <c r="H18" s="254"/>
      <c r="I18" s="254"/>
      <c r="J18" s="254"/>
    </row>
    <row r="19" spans="1:10" ht="15.75">
      <c r="A19" s="63" t="s">
        <v>39</v>
      </c>
    </row>
    <row r="21" spans="1:10" ht="15.75">
      <c r="A21" s="63" t="s">
        <v>55</v>
      </c>
    </row>
    <row r="22" spans="1:10" ht="48.75" customHeight="1">
      <c r="A22" s="63"/>
      <c r="B22" s="254" t="s">
        <v>215</v>
      </c>
      <c r="C22" s="254"/>
      <c r="D22" s="254"/>
      <c r="E22" s="254"/>
      <c r="F22" s="254"/>
      <c r="G22" s="254"/>
      <c r="H22" s="254"/>
      <c r="I22" s="254"/>
      <c r="J22" s="254"/>
    </row>
    <row r="23" spans="1:10" ht="34.5" customHeight="1">
      <c r="A23" s="63"/>
      <c r="B23" s="254" t="s">
        <v>205</v>
      </c>
      <c r="C23" s="254"/>
      <c r="D23" s="254"/>
      <c r="E23" s="254"/>
      <c r="F23" s="254"/>
      <c r="G23" s="254"/>
      <c r="H23" s="254"/>
      <c r="I23" s="254"/>
      <c r="J23" s="254"/>
    </row>
    <row r="24" spans="1:10" ht="48" customHeight="1">
      <c r="A24" s="63"/>
      <c r="B24" s="254" t="s">
        <v>216</v>
      </c>
      <c r="C24" s="254"/>
      <c r="D24" s="254"/>
      <c r="E24" s="254"/>
      <c r="F24" s="254"/>
      <c r="G24" s="254"/>
      <c r="H24" s="254"/>
      <c r="I24" s="254"/>
      <c r="J24" s="254"/>
    </row>
    <row r="25" spans="1:10" ht="15.75">
      <c r="A25" s="63" t="s">
        <v>35</v>
      </c>
    </row>
    <row r="26" spans="1:10" ht="33.75" customHeight="1">
      <c r="A26" s="63"/>
      <c r="B26" s="254" t="s">
        <v>217</v>
      </c>
      <c r="C26" s="254"/>
      <c r="D26" s="254"/>
      <c r="E26" s="254"/>
      <c r="F26" s="254"/>
      <c r="G26" s="254"/>
      <c r="H26" s="254"/>
      <c r="I26" s="254"/>
      <c r="J26" s="254"/>
    </row>
    <row r="27" spans="1:10" ht="48" customHeight="1">
      <c r="A27" s="63"/>
      <c r="B27" s="254" t="s">
        <v>218</v>
      </c>
      <c r="C27" s="254"/>
      <c r="D27" s="254"/>
      <c r="E27" s="254"/>
      <c r="F27" s="254"/>
      <c r="G27" s="254"/>
      <c r="H27" s="254"/>
      <c r="I27" s="254"/>
      <c r="J27" s="254"/>
    </row>
    <row r="28" spans="1:10" ht="15.75">
      <c r="A28" s="63" t="s">
        <v>58</v>
      </c>
    </row>
    <row r="32" spans="1:10" ht="15.75">
      <c r="A32" s="63" t="s">
        <v>73</v>
      </c>
      <c r="I32" t="s">
        <v>124</v>
      </c>
    </row>
    <row r="36" spans="1:1" ht="15.75">
      <c r="A36" s="63" t="s">
        <v>119</v>
      </c>
    </row>
    <row r="38" spans="1:1" ht="15.75">
      <c r="A38" s="63" t="s">
        <v>120</v>
      </c>
    </row>
    <row r="39" spans="1:1" ht="21">
      <c r="A39" s="66" t="s">
        <v>121</v>
      </c>
    </row>
    <row r="40" spans="1:1" ht="21">
      <c r="A40" s="66" t="s">
        <v>122</v>
      </c>
    </row>
    <row r="41" spans="1:1" ht="21">
      <c r="A41" s="66" t="s">
        <v>123</v>
      </c>
    </row>
  </sheetData>
  <mergeCells count="9">
    <mergeCell ref="B27:J27"/>
    <mergeCell ref="B18:J18"/>
    <mergeCell ref="B8:J8"/>
    <mergeCell ref="B11:J11"/>
    <mergeCell ref="A1:J1"/>
    <mergeCell ref="B22:J22"/>
    <mergeCell ref="B23:J23"/>
    <mergeCell ref="B24:J24"/>
    <mergeCell ref="B26:J26"/>
  </mergeCell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
  <dimension ref="A1:N57"/>
  <sheetViews>
    <sheetView topLeftCell="A41" workbookViewId="0">
      <selection activeCell="F49" sqref="F49"/>
    </sheetView>
  </sheetViews>
  <sheetFormatPr baseColWidth="10" defaultRowHeight="15"/>
  <cols>
    <col min="1" max="1" width="37.42578125" customWidth="1"/>
    <col min="3" max="3" width="12.28515625" customWidth="1"/>
    <col min="8" max="8" width="12.28515625" customWidth="1"/>
  </cols>
  <sheetData>
    <row r="1" spans="1:13" ht="18.75">
      <c r="A1" t="s">
        <v>6</v>
      </c>
      <c r="B1" s="41">
        <v>2015</v>
      </c>
      <c r="H1" s="43"/>
      <c r="I1" s="43"/>
    </row>
    <row r="2" spans="1:13" s="65" customFormat="1" ht="30">
      <c r="B2" s="17" t="s">
        <v>147</v>
      </c>
      <c r="C2" s="17"/>
      <c r="D2" s="17" t="s">
        <v>153</v>
      </c>
      <c r="E2" s="17" t="s">
        <v>148</v>
      </c>
      <c r="F2" s="17" t="s">
        <v>149</v>
      </c>
      <c r="G2" s="17" t="s">
        <v>150</v>
      </c>
      <c r="H2" s="56" t="s">
        <v>151</v>
      </c>
      <c r="I2" s="56" t="s">
        <v>152</v>
      </c>
      <c r="J2" s="17" t="s">
        <v>166</v>
      </c>
      <c r="K2" s="17" t="s">
        <v>167</v>
      </c>
      <c r="L2" s="17" t="s">
        <v>168</v>
      </c>
      <c r="M2" s="17" t="s">
        <v>169</v>
      </c>
    </row>
    <row r="3" spans="1:13" ht="18.75">
      <c r="A3" t="s">
        <v>10</v>
      </c>
      <c r="B3" s="41" t="s">
        <v>146</v>
      </c>
      <c r="D3" s="41"/>
      <c r="E3" s="41" t="s">
        <v>165</v>
      </c>
      <c r="F3" s="41" t="s">
        <v>154</v>
      </c>
      <c r="G3" s="41"/>
      <c r="H3" s="46"/>
      <c r="I3" s="125"/>
      <c r="J3" s="41"/>
      <c r="K3" s="41"/>
      <c r="L3" s="41"/>
      <c r="M3" s="41"/>
    </row>
    <row r="4" spans="1:13" ht="18.75">
      <c r="A4" t="s">
        <v>11</v>
      </c>
      <c r="B4" s="48">
        <v>977</v>
      </c>
      <c r="D4" s="41"/>
      <c r="E4" s="41"/>
      <c r="F4" s="41"/>
      <c r="G4" s="41"/>
      <c r="H4" s="46"/>
      <c r="I4" s="125"/>
      <c r="J4" s="41"/>
      <c r="K4" s="41"/>
      <c r="L4" s="41"/>
      <c r="M4" s="41"/>
    </row>
    <row r="5" spans="1:13" ht="18.75">
      <c r="A5" t="s">
        <v>25</v>
      </c>
      <c r="B5" s="41" t="s">
        <v>100</v>
      </c>
      <c r="D5" s="41"/>
      <c r="E5" s="41"/>
      <c r="F5" s="41"/>
      <c r="G5" s="41"/>
      <c r="H5" s="46"/>
      <c r="I5" s="125"/>
      <c r="J5" s="41"/>
      <c r="K5" s="41"/>
      <c r="L5" s="41"/>
      <c r="M5" s="41"/>
    </row>
    <row r="6" spans="1:13" ht="18.75">
      <c r="A6" t="s">
        <v>12</v>
      </c>
      <c r="B6" s="47">
        <v>-402.85</v>
      </c>
      <c r="D6" s="41"/>
      <c r="E6" s="41"/>
      <c r="F6" s="41"/>
      <c r="G6" s="41"/>
      <c r="H6" s="46"/>
      <c r="I6" s="125"/>
      <c r="J6" s="41"/>
      <c r="K6" s="41"/>
      <c r="L6" s="41"/>
      <c r="M6" s="41"/>
    </row>
    <row r="7" spans="1:13" ht="18.75">
      <c r="A7" t="s">
        <v>13</v>
      </c>
      <c r="B7" s="47">
        <v>-11213.4</v>
      </c>
      <c r="D7" s="41"/>
      <c r="E7" s="41"/>
      <c r="F7" s="41"/>
      <c r="G7" s="41"/>
      <c r="H7" s="46"/>
      <c r="I7" s="125"/>
      <c r="J7" s="41"/>
      <c r="K7" s="41"/>
      <c r="L7" s="41"/>
      <c r="M7" s="41"/>
    </row>
    <row r="8" spans="1:13" ht="18.75">
      <c r="A8" t="s">
        <v>16</v>
      </c>
      <c r="B8" s="44">
        <v>24682</v>
      </c>
      <c r="D8" s="41">
        <v>0</v>
      </c>
      <c r="E8" s="44">
        <v>35071</v>
      </c>
      <c r="F8" s="44">
        <v>35628</v>
      </c>
      <c r="G8" s="41"/>
      <c r="H8" s="46"/>
      <c r="I8" s="125"/>
      <c r="J8" s="41"/>
      <c r="K8" s="41"/>
      <c r="L8" s="41"/>
      <c r="M8" s="41"/>
    </row>
    <row r="9" spans="1:13" ht="18.75">
      <c r="A9" t="s">
        <v>19</v>
      </c>
      <c r="B9" s="41" t="s">
        <v>101</v>
      </c>
      <c r="D9" s="41"/>
      <c r="E9" s="41"/>
      <c r="F9" s="132"/>
      <c r="G9" s="41"/>
      <c r="H9" s="46"/>
      <c r="I9" s="125"/>
      <c r="J9" s="41"/>
      <c r="K9" s="41"/>
      <c r="L9" s="41"/>
      <c r="M9" s="41"/>
    </row>
    <row r="10" spans="1:13" ht="18.75">
      <c r="A10" t="s">
        <v>20</v>
      </c>
      <c r="B10" s="41" t="s">
        <v>102</v>
      </c>
      <c r="D10" s="41"/>
      <c r="E10" s="41"/>
      <c r="F10" s="41"/>
      <c r="G10" s="41"/>
      <c r="H10" s="46"/>
      <c r="I10" s="125"/>
      <c r="J10" s="41"/>
      <c r="K10" s="41"/>
      <c r="L10" s="41"/>
      <c r="M10" s="41"/>
    </row>
    <row r="11" spans="1:13" ht="18.75">
      <c r="A11" t="s">
        <v>21</v>
      </c>
      <c r="B11" s="41" t="s">
        <v>103</v>
      </c>
      <c r="D11" s="41"/>
      <c r="E11" s="41"/>
      <c r="F11" s="41"/>
      <c r="G11" s="41"/>
      <c r="H11" s="46"/>
      <c r="I11" s="125"/>
      <c r="J11" s="41"/>
      <c r="K11" s="41"/>
      <c r="L11" s="41"/>
      <c r="M11" s="41"/>
    </row>
    <row r="12" spans="1:13" ht="18.75">
      <c r="A12" t="s">
        <v>26</v>
      </c>
      <c r="B12" s="41">
        <v>2231</v>
      </c>
      <c r="D12" s="41"/>
      <c r="E12" s="41"/>
      <c r="F12" s="41"/>
      <c r="G12" s="41"/>
      <c r="H12" s="46"/>
      <c r="I12" s="125"/>
      <c r="J12" s="41"/>
      <c r="K12" s="41"/>
      <c r="L12" s="41"/>
      <c r="M12" s="41"/>
    </row>
    <row r="13" spans="1:13">
      <c r="A13" t="s">
        <v>27</v>
      </c>
      <c r="B13" s="41">
        <v>2231</v>
      </c>
      <c r="D13" s="41"/>
      <c r="E13" s="41"/>
      <c r="F13" s="41"/>
      <c r="G13" s="41"/>
      <c r="H13" s="41"/>
      <c r="I13" s="41"/>
      <c r="J13" s="41"/>
      <c r="K13" s="41"/>
      <c r="L13" s="41"/>
      <c r="M13" s="41"/>
    </row>
    <row r="14" spans="1:13">
      <c r="A14" t="s">
        <v>14</v>
      </c>
      <c r="B14" s="41" t="s">
        <v>108</v>
      </c>
      <c r="C14" s="41"/>
      <c r="D14" s="41" t="s">
        <v>109</v>
      </c>
      <c r="E14" s="123"/>
    </row>
    <row r="15" spans="1:13">
      <c r="A15" t="s">
        <v>18</v>
      </c>
      <c r="B15" s="41" t="s">
        <v>112</v>
      </c>
      <c r="E15" s="123"/>
    </row>
    <row r="16" spans="1:13" ht="19.5" thickBot="1">
      <c r="A16" t="s">
        <v>17</v>
      </c>
      <c r="B16" s="41">
        <v>2014</v>
      </c>
      <c r="H16" s="8"/>
      <c r="I16" s="43"/>
    </row>
    <row r="17" spans="1:14" s="65" customFormat="1" ht="36.75" thickTop="1">
      <c r="A17" s="137" t="s">
        <v>107</v>
      </c>
      <c r="B17" s="138" t="s">
        <v>180</v>
      </c>
      <c r="C17" s="138" t="s">
        <v>182</v>
      </c>
      <c r="D17" s="142" t="s">
        <v>181</v>
      </c>
      <c r="E17" s="139"/>
      <c r="F17" s="140"/>
      <c r="G17" s="140"/>
      <c r="H17" s="140"/>
      <c r="I17" s="140"/>
      <c r="J17" s="140"/>
      <c r="K17" s="140"/>
      <c r="L17" s="140"/>
      <c r="M17" s="140"/>
      <c r="N17" s="141"/>
    </row>
    <row r="18" spans="1:14">
      <c r="A18" s="143" t="s">
        <v>137</v>
      </c>
      <c r="B18" s="46" t="s">
        <v>104</v>
      </c>
      <c r="C18" s="46">
        <v>3</v>
      </c>
      <c r="D18" s="144">
        <v>2</v>
      </c>
      <c r="E18" s="8"/>
      <c r="F18" s="8"/>
      <c r="G18" s="8"/>
      <c r="H18" s="8"/>
      <c r="I18" s="8"/>
      <c r="J18" s="8"/>
      <c r="K18" s="8"/>
      <c r="L18" s="8"/>
      <c r="M18" s="8"/>
      <c r="N18" s="8"/>
    </row>
    <row r="19" spans="1:14">
      <c r="A19" s="143" t="s">
        <v>139</v>
      </c>
      <c r="B19" s="114" t="str">
        <f>B18</f>
        <v>veuve</v>
      </c>
      <c r="C19" s="8">
        <f>C18</f>
        <v>3</v>
      </c>
      <c r="D19" s="36">
        <f>D18</f>
        <v>2</v>
      </c>
      <c r="E19" s="8"/>
      <c r="F19" s="8"/>
      <c r="G19" s="8"/>
      <c r="H19" s="8"/>
      <c r="I19" s="8"/>
      <c r="J19" s="8"/>
      <c r="K19" s="8"/>
      <c r="L19" s="8"/>
      <c r="M19" s="8"/>
    </row>
    <row r="20" spans="1:14">
      <c r="A20" s="143" t="s">
        <v>170</v>
      </c>
      <c r="B20" s="114" t="str">
        <f t="shared" ref="B20:B29" si="0">B19</f>
        <v>veuve</v>
      </c>
      <c r="C20" s="8">
        <f t="shared" ref="C20:C29" si="1">C19</f>
        <v>3</v>
      </c>
      <c r="D20" s="36">
        <f t="shared" ref="D20:D29" si="2">D19</f>
        <v>2</v>
      </c>
      <c r="E20" s="8"/>
      <c r="F20" s="8"/>
      <c r="G20" s="8"/>
      <c r="H20" s="8"/>
      <c r="I20" s="8"/>
      <c r="J20" s="8"/>
      <c r="K20" s="8"/>
      <c r="L20" s="8"/>
      <c r="M20" s="8"/>
    </row>
    <row r="21" spans="1:14">
      <c r="A21" s="4" t="s">
        <v>171</v>
      </c>
      <c r="B21" s="114" t="str">
        <f t="shared" si="0"/>
        <v>veuve</v>
      </c>
      <c r="C21" s="8">
        <f t="shared" si="1"/>
        <v>3</v>
      </c>
      <c r="D21" s="36">
        <f t="shared" si="2"/>
        <v>2</v>
      </c>
      <c r="E21" s="8"/>
      <c r="F21" s="8"/>
      <c r="G21" s="8"/>
      <c r="H21" s="8"/>
      <c r="I21" s="8"/>
      <c r="J21" s="8"/>
      <c r="K21" s="8"/>
      <c r="L21" s="8"/>
      <c r="M21" s="8"/>
    </row>
    <row r="22" spans="1:14">
      <c r="A22" s="4" t="s">
        <v>138</v>
      </c>
      <c r="B22" s="114" t="str">
        <f t="shared" si="0"/>
        <v>veuve</v>
      </c>
      <c r="C22" s="8">
        <f t="shared" si="1"/>
        <v>3</v>
      </c>
      <c r="D22" s="36">
        <f t="shared" si="2"/>
        <v>2</v>
      </c>
      <c r="E22" s="8"/>
      <c r="F22" s="8"/>
      <c r="G22" s="8"/>
      <c r="H22" s="8"/>
      <c r="I22" s="8"/>
      <c r="J22" s="8"/>
      <c r="K22" s="8"/>
      <c r="L22" s="8"/>
      <c r="M22" s="8"/>
    </row>
    <row r="23" spans="1:14">
      <c r="A23" s="4" t="s">
        <v>172</v>
      </c>
      <c r="B23" s="114" t="str">
        <f t="shared" si="0"/>
        <v>veuve</v>
      </c>
      <c r="C23" s="8">
        <f t="shared" si="1"/>
        <v>3</v>
      </c>
      <c r="D23" s="36">
        <f t="shared" si="2"/>
        <v>2</v>
      </c>
      <c r="E23" s="8"/>
      <c r="F23" s="8"/>
      <c r="G23" s="8"/>
      <c r="H23" s="8"/>
      <c r="I23" s="8"/>
      <c r="J23" s="8"/>
      <c r="K23" s="8"/>
      <c r="L23" s="8"/>
      <c r="M23" s="8"/>
    </row>
    <row r="24" spans="1:14">
      <c r="A24" s="4" t="s">
        <v>173</v>
      </c>
      <c r="B24" s="114" t="str">
        <f t="shared" si="0"/>
        <v>veuve</v>
      </c>
      <c r="C24" s="8">
        <f t="shared" si="1"/>
        <v>3</v>
      </c>
      <c r="D24" s="36">
        <f t="shared" si="2"/>
        <v>2</v>
      </c>
      <c r="E24" s="8"/>
      <c r="F24" s="8"/>
      <c r="G24" s="8"/>
      <c r="H24" s="8"/>
      <c r="I24" s="8"/>
      <c r="J24" s="8"/>
      <c r="K24" s="8"/>
      <c r="L24" s="8"/>
      <c r="M24" s="8"/>
    </row>
    <row r="25" spans="1:14">
      <c r="A25" s="4" t="s">
        <v>174</v>
      </c>
      <c r="B25" s="114" t="str">
        <f t="shared" si="0"/>
        <v>veuve</v>
      </c>
      <c r="C25" s="8">
        <f t="shared" si="1"/>
        <v>3</v>
      </c>
      <c r="D25" s="36">
        <f t="shared" si="2"/>
        <v>2</v>
      </c>
      <c r="E25" s="8"/>
      <c r="F25" s="8"/>
      <c r="G25" s="8"/>
      <c r="H25" s="8"/>
      <c r="I25" s="8"/>
      <c r="J25" s="8"/>
      <c r="K25" s="8"/>
      <c r="L25" s="8"/>
      <c r="M25" s="8"/>
    </row>
    <row r="26" spans="1:14">
      <c r="A26" s="4" t="s">
        <v>175</v>
      </c>
      <c r="B26" s="114" t="str">
        <f t="shared" si="0"/>
        <v>veuve</v>
      </c>
      <c r="C26" s="8">
        <f t="shared" si="1"/>
        <v>3</v>
      </c>
      <c r="D26" s="36">
        <f t="shared" si="2"/>
        <v>2</v>
      </c>
      <c r="E26" s="8"/>
      <c r="F26" s="8"/>
      <c r="G26" s="8"/>
      <c r="H26" s="8"/>
      <c r="I26" s="8"/>
      <c r="J26" s="8"/>
      <c r="K26" s="8"/>
      <c r="L26" s="8"/>
      <c r="M26" s="8"/>
    </row>
    <row r="27" spans="1:14">
      <c r="A27" s="4" t="s">
        <v>176</v>
      </c>
      <c r="B27" s="114" t="str">
        <f t="shared" si="0"/>
        <v>veuve</v>
      </c>
      <c r="C27" s="8">
        <f t="shared" si="1"/>
        <v>3</v>
      </c>
      <c r="D27" s="36">
        <f t="shared" si="2"/>
        <v>2</v>
      </c>
      <c r="E27" s="8"/>
      <c r="F27" s="8"/>
      <c r="G27" s="8"/>
      <c r="H27" s="8"/>
      <c r="I27" s="8"/>
      <c r="J27" s="8"/>
      <c r="K27" s="8"/>
      <c r="L27" s="8"/>
      <c r="M27" s="8"/>
    </row>
    <row r="28" spans="1:14">
      <c r="A28" s="4" t="s">
        <v>177</v>
      </c>
      <c r="B28" s="114" t="str">
        <f t="shared" si="0"/>
        <v>veuve</v>
      </c>
      <c r="C28" s="8">
        <f t="shared" si="1"/>
        <v>3</v>
      </c>
      <c r="D28" s="36">
        <f t="shared" si="2"/>
        <v>2</v>
      </c>
      <c r="E28" s="8"/>
      <c r="F28" s="8"/>
      <c r="G28" s="8"/>
      <c r="H28" s="8"/>
      <c r="I28" s="8"/>
      <c r="J28" s="8"/>
      <c r="K28" s="8"/>
      <c r="L28" s="8"/>
      <c r="M28" s="8"/>
    </row>
    <row r="29" spans="1:14" ht="15.75" thickBot="1">
      <c r="A29" s="6" t="s">
        <v>178</v>
      </c>
      <c r="B29" s="145" t="str">
        <f t="shared" si="0"/>
        <v>veuve</v>
      </c>
      <c r="C29" s="37">
        <f t="shared" si="1"/>
        <v>3</v>
      </c>
      <c r="D29" s="38">
        <f t="shared" si="2"/>
        <v>2</v>
      </c>
      <c r="E29" s="8"/>
      <c r="F29" s="8"/>
      <c r="G29" s="8"/>
      <c r="H29" s="8"/>
      <c r="I29" s="8"/>
      <c r="J29" s="8"/>
      <c r="K29" s="8"/>
      <c r="L29" s="8"/>
      <c r="M29" s="8"/>
    </row>
    <row r="30" spans="1:14" ht="15.75" thickTop="1">
      <c r="A30" s="8"/>
      <c r="B30" s="114"/>
      <c r="C30" s="8"/>
      <c r="D30" s="8"/>
      <c r="E30" s="8"/>
      <c r="F30" s="8"/>
      <c r="G30" s="8"/>
      <c r="H30" s="8"/>
      <c r="I30" s="8"/>
      <c r="J30" s="8"/>
      <c r="K30" s="8"/>
      <c r="L30" s="8"/>
      <c r="M30" s="8"/>
    </row>
    <row r="31" spans="1:14" ht="19.5" thickBot="1">
      <c r="B31" s="45"/>
      <c r="H31" s="8"/>
      <c r="I31" s="43"/>
    </row>
    <row r="32" spans="1:14" ht="19.5" thickTop="1">
      <c r="A32" s="2" t="s">
        <v>128</v>
      </c>
      <c r="B32" s="96" t="s">
        <v>129</v>
      </c>
      <c r="C32" s="3"/>
      <c r="H32" s="8"/>
      <c r="I32" s="43"/>
    </row>
    <row r="33" spans="1:9" ht="39" thickBot="1">
      <c r="A33" s="87" t="s">
        <v>131</v>
      </c>
      <c r="B33" s="88" t="s">
        <v>132</v>
      </c>
      <c r="C33" s="89" t="s">
        <v>133</v>
      </c>
      <c r="E33" s="8"/>
      <c r="F33" s="8"/>
      <c r="H33" s="8"/>
      <c r="I33" s="43"/>
    </row>
    <row r="34" spans="1:9" ht="19.5" thickTop="1">
      <c r="A34" s="90">
        <v>1</v>
      </c>
      <c r="B34" s="91">
        <v>977</v>
      </c>
      <c r="C34" s="92">
        <v>977</v>
      </c>
      <c r="E34" s="8"/>
      <c r="F34" s="8"/>
      <c r="H34" s="2" t="s">
        <v>30</v>
      </c>
      <c r="I34" s="3"/>
    </row>
    <row r="35" spans="1:9" ht="18.75">
      <c r="A35" s="90">
        <v>2</v>
      </c>
      <c r="B35" s="91">
        <v>1495</v>
      </c>
      <c r="C35" s="92">
        <v>748</v>
      </c>
      <c r="H35" s="4" t="s">
        <v>31</v>
      </c>
      <c r="I35" s="5" t="s">
        <v>32</v>
      </c>
    </row>
    <row r="36" spans="1:9" ht="18.75">
      <c r="A36" s="90">
        <v>3</v>
      </c>
      <c r="B36" s="91">
        <v>1818</v>
      </c>
      <c r="C36" s="92">
        <v>606</v>
      </c>
      <c r="H36" s="4" t="s">
        <v>33</v>
      </c>
      <c r="I36" s="5" t="s">
        <v>34</v>
      </c>
    </row>
    <row r="37" spans="1:9" ht="18.75">
      <c r="A37" s="90">
        <v>4</v>
      </c>
      <c r="B37" s="91">
        <v>2090</v>
      </c>
      <c r="C37" s="92">
        <v>523</v>
      </c>
      <c r="H37" s="4" t="s">
        <v>41</v>
      </c>
      <c r="I37" s="5" t="s">
        <v>42</v>
      </c>
    </row>
    <row r="38" spans="1:9" ht="18.75">
      <c r="A38" s="90">
        <v>5</v>
      </c>
      <c r="B38" s="91">
        <v>2364</v>
      </c>
      <c r="C38" s="92">
        <v>473</v>
      </c>
      <c r="H38" s="4" t="s">
        <v>43</v>
      </c>
      <c r="I38" s="5" t="s">
        <v>36</v>
      </c>
    </row>
    <row r="39" spans="1:9" ht="18.75">
      <c r="A39" s="90">
        <v>6</v>
      </c>
      <c r="B39" s="91">
        <v>2638</v>
      </c>
      <c r="C39" s="92">
        <v>440</v>
      </c>
      <c r="H39" s="4" t="s">
        <v>37</v>
      </c>
      <c r="I39" s="5" t="s">
        <v>38</v>
      </c>
    </row>
    <row r="40" spans="1:9" ht="19.5" thickBot="1">
      <c r="A40" s="90">
        <v>7</v>
      </c>
      <c r="B40" s="91">
        <v>2912</v>
      </c>
      <c r="C40" s="92">
        <v>416</v>
      </c>
      <c r="H40" s="6" t="s">
        <v>39</v>
      </c>
      <c r="I40" s="7" t="s">
        <v>40</v>
      </c>
    </row>
    <row r="41" spans="1:9" ht="20.25" thickTop="1" thickBot="1">
      <c r="A41" s="93">
        <v>8</v>
      </c>
      <c r="B41" s="94">
        <v>274</v>
      </c>
      <c r="C41" s="95">
        <v>274</v>
      </c>
      <c r="H41" s="8"/>
      <c r="I41" s="43"/>
    </row>
    <row r="42" spans="1:9" ht="20.25" thickTop="1" thickBot="1">
      <c r="B42" s="45"/>
      <c r="H42" s="8"/>
      <c r="I42" s="43"/>
    </row>
    <row r="43" spans="1:9" ht="19.5" thickTop="1">
      <c r="A43" s="2" t="s">
        <v>134</v>
      </c>
      <c r="B43" s="96" t="s">
        <v>129</v>
      </c>
      <c r="C43" s="3"/>
      <c r="H43" s="8"/>
      <c r="I43" s="43"/>
    </row>
    <row r="44" spans="1:9" ht="25.5">
      <c r="A44" s="87" t="s">
        <v>131</v>
      </c>
      <c r="B44" s="88" t="s">
        <v>135</v>
      </c>
      <c r="C44" s="89"/>
      <c r="H44" s="8"/>
      <c r="I44" s="43"/>
    </row>
    <row r="45" spans="1:9" ht="18.75">
      <c r="A45" s="90">
        <v>1</v>
      </c>
      <c r="B45" s="91">
        <v>900</v>
      </c>
      <c r="C45" s="92"/>
      <c r="H45" s="8"/>
      <c r="I45" s="43"/>
    </row>
    <row r="46" spans="1:9" ht="18.75">
      <c r="A46" s="90">
        <v>2</v>
      </c>
      <c r="B46" s="91">
        <v>1150</v>
      </c>
      <c r="C46" s="92"/>
      <c r="H46" s="8"/>
      <c r="I46" s="43"/>
    </row>
    <row r="47" spans="1:9" ht="18.75">
      <c r="A47" s="90">
        <v>3</v>
      </c>
      <c r="B47" s="91">
        <v>1350</v>
      </c>
      <c r="C47" s="92"/>
      <c r="H47" s="8"/>
      <c r="I47" s="43"/>
    </row>
    <row r="48" spans="1:9" ht="18.75">
      <c r="A48" s="90">
        <v>4</v>
      </c>
      <c r="B48" s="91">
        <v>1450</v>
      </c>
      <c r="C48" s="92"/>
      <c r="H48" s="8"/>
      <c r="I48" s="43"/>
    </row>
    <row r="49" spans="1:13" ht="18.75">
      <c r="A49" s="90">
        <v>5</v>
      </c>
      <c r="B49" s="91">
        <v>1650</v>
      </c>
      <c r="C49" s="92"/>
      <c r="H49" s="8"/>
      <c r="I49" s="43"/>
    </row>
    <row r="50" spans="1:13" ht="18.75">
      <c r="A50" s="90">
        <v>6</v>
      </c>
      <c r="B50" s="91">
        <v>1750</v>
      </c>
      <c r="C50" s="92"/>
      <c r="H50" s="8"/>
      <c r="I50" s="43"/>
    </row>
    <row r="51" spans="1:13" ht="18.75">
      <c r="A51" s="90">
        <v>7</v>
      </c>
      <c r="B51" s="91">
        <v>1850</v>
      </c>
      <c r="C51" s="92"/>
      <c r="H51" s="8"/>
      <c r="I51" s="43"/>
    </row>
    <row r="52" spans="1:13" ht="19.5" thickBot="1">
      <c r="A52" s="93">
        <v>8</v>
      </c>
      <c r="B52" s="94">
        <v>1950</v>
      </c>
      <c r="C52" s="95"/>
      <c r="H52" s="8"/>
      <c r="I52" s="43"/>
    </row>
    <row r="53" spans="1:13" ht="15.75" thickTop="1"/>
    <row r="57" spans="1:13" s="17" customFormat="1">
      <c r="A57"/>
      <c r="B57"/>
      <c r="C57"/>
      <c r="D57"/>
      <c r="E57"/>
      <c r="F57"/>
      <c r="G57"/>
      <c r="H57"/>
      <c r="I57"/>
      <c r="J57"/>
      <c r="K57"/>
      <c r="L57"/>
      <c r="M57"/>
    </row>
  </sheetData>
  <dataValidations count="1">
    <dataValidation allowBlank="1" showInputMessage="1" showErrorMessage="1" promptTitle="renevus" sqref="A65:A70"/>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1:O142"/>
  <sheetViews>
    <sheetView showZeros="0" tabSelected="1" topLeftCell="A46" workbookViewId="0">
      <selection activeCell="B54" sqref="B54"/>
    </sheetView>
  </sheetViews>
  <sheetFormatPr baseColWidth="10" defaultRowHeight="15"/>
  <cols>
    <col min="1" max="1" width="3.85546875" style="1" customWidth="1"/>
    <col min="2" max="2" width="17.85546875" customWidth="1"/>
    <col min="3" max="3" width="11.42578125" customWidth="1"/>
    <col min="4" max="4" width="15.28515625" customWidth="1"/>
    <col min="5" max="8" width="12.42578125" customWidth="1"/>
    <col min="9" max="9" width="3.5703125" customWidth="1"/>
    <col min="10" max="10" width="4" style="1" customWidth="1"/>
    <col min="11" max="12" width="4.7109375" style="1" customWidth="1"/>
    <col min="13" max="13" width="7.85546875" customWidth="1"/>
  </cols>
  <sheetData>
    <row r="1" spans="1:14" ht="21">
      <c r="A1"/>
      <c r="B1" s="260" t="s">
        <v>4</v>
      </c>
      <c r="C1" s="260"/>
      <c r="D1" s="260"/>
      <c r="E1" s="260"/>
      <c r="F1" s="260"/>
      <c r="G1" s="260"/>
      <c r="H1" s="260"/>
    </row>
    <row r="2" spans="1:14">
      <c r="A2"/>
      <c r="B2" t="s">
        <v>7</v>
      </c>
      <c r="C2" s="29" t="s">
        <v>137</v>
      </c>
      <c r="D2" t="s">
        <v>6</v>
      </c>
      <c r="E2" s="42">
        <f>'Les normes-données de base'!B1</f>
        <v>2015</v>
      </c>
      <c r="F2" t="s">
        <v>25</v>
      </c>
      <c r="H2" s="42" t="str">
        <f>'Les normes-données de base'!B5</f>
        <v>NV</v>
      </c>
    </row>
    <row r="3" spans="1:14">
      <c r="A3"/>
      <c r="B3" t="s">
        <v>5</v>
      </c>
      <c r="D3" t="str">
        <f>'Les normes-données de base'!B3</f>
        <v>Nicole Villet</v>
      </c>
      <c r="F3" t="s">
        <v>24</v>
      </c>
      <c r="H3" s="42">
        <f>'Les normes-données de base'!B4</f>
        <v>977</v>
      </c>
    </row>
    <row r="4" spans="1:14">
      <c r="A4"/>
      <c r="B4" t="s">
        <v>14</v>
      </c>
      <c r="D4" t="str">
        <f>'Les normes-données de base'!B14</f>
        <v>Impasse de l'Opéra 1</v>
      </c>
      <c r="F4" t="s">
        <v>26</v>
      </c>
      <c r="H4" s="42">
        <f>'Les normes-données de base'!B12</f>
        <v>2231</v>
      </c>
    </row>
    <row r="5" spans="1:14">
      <c r="A5"/>
      <c r="D5" t="str">
        <f>'Les normes-données de base'!D14</f>
        <v>1696 Vuisternens-en-Ogoz</v>
      </c>
      <c r="F5" t="s">
        <v>27</v>
      </c>
      <c r="H5" s="42">
        <f>'Les normes-données de base'!B13</f>
        <v>2231</v>
      </c>
    </row>
    <row r="6" spans="1:14">
      <c r="A6"/>
      <c r="B6" t="s">
        <v>15</v>
      </c>
      <c r="D6" s="45"/>
      <c r="E6" s="45"/>
    </row>
    <row r="7" spans="1:14">
      <c r="A7"/>
      <c r="B7" t="s">
        <v>16</v>
      </c>
      <c r="D7" s="121">
        <f>'Les normes-données de base'!B8</f>
        <v>24682</v>
      </c>
      <c r="E7" s="45"/>
      <c r="F7" t="s">
        <v>72</v>
      </c>
      <c r="G7" s="45"/>
      <c r="H7" s="122">
        <f ca="1">TODAY()</f>
        <v>41975</v>
      </c>
    </row>
    <row r="8" spans="1:14">
      <c r="A8"/>
      <c r="B8" t="s">
        <v>19</v>
      </c>
      <c r="D8" t="str">
        <f>'Les normes-données de base'!B9</f>
        <v>Treyvaux</v>
      </c>
      <c r="E8" s="45"/>
    </row>
    <row r="9" spans="1:14" ht="13.5" customHeight="1">
      <c r="A9"/>
      <c r="B9" t="s">
        <v>20</v>
      </c>
      <c r="D9" t="str">
        <f>'Les normes-données de base'!B10</f>
        <v>FR</v>
      </c>
    </row>
    <row r="10" spans="1:14">
      <c r="A10"/>
      <c r="B10" t="s">
        <v>21</v>
      </c>
      <c r="D10" t="str">
        <f>'Les normes-données de base'!B11</f>
        <v>CH</v>
      </c>
      <c r="E10" s="45"/>
    </row>
    <row r="11" spans="1:14">
      <c r="A11"/>
      <c r="B11" t="s">
        <v>111</v>
      </c>
      <c r="D11" s="146">
        <f ca="1">SUMIF('Les normes-données de base'!A18:C29,C2,'Les normes-données de base'!C18:C29)</f>
        <v>3</v>
      </c>
      <c r="E11" s="45"/>
    </row>
    <row r="12" spans="1:14">
      <c r="A12"/>
      <c r="B12" t="s">
        <v>110</v>
      </c>
      <c r="D12" s="146">
        <f ca="1">SUMIF('Les normes-données de base'!A18:D29,C2,'Les normes-données de base'!D18:D29)</f>
        <v>2</v>
      </c>
      <c r="E12" s="45"/>
    </row>
    <row r="13" spans="1:14">
      <c r="A13"/>
      <c r="B13" t="s">
        <v>17</v>
      </c>
      <c r="D13" s="42">
        <f>'Les normes-données de base'!B16</f>
        <v>2014</v>
      </c>
      <c r="F13" t="s">
        <v>18</v>
      </c>
      <c r="H13" t="str">
        <f>'Les normes-données de base'!B15</f>
        <v>32/33</v>
      </c>
    </row>
    <row r="14" spans="1:14" s="17" customFormat="1" ht="39" customHeight="1">
      <c r="D14" s="27"/>
      <c r="E14" s="25" t="s">
        <v>0</v>
      </c>
      <c r="F14" s="26" t="s">
        <v>1</v>
      </c>
      <c r="G14" s="26" t="s">
        <v>2</v>
      </c>
      <c r="H14" s="25" t="s">
        <v>3</v>
      </c>
      <c r="J14" s="172" t="s">
        <v>29</v>
      </c>
      <c r="K14" s="172" t="s">
        <v>67</v>
      </c>
      <c r="L14" s="172" t="s">
        <v>50</v>
      </c>
    </row>
    <row r="15" spans="1:14" ht="15.75">
      <c r="A15" s="264" t="s">
        <v>88</v>
      </c>
      <c r="B15" s="113" t="s">
        <v>33</v>
      </c>
      <c r="C15" s="10"/>
      <c r="D15" s="11"/>
      <c r="E15" s="175"/>
      <c r="F15" s="176"/>
      <c r="G15" s="176"/>
      <c r="H15" s="175"/>
      <c r="J15" s="173"/>
      <c r="K15" s="173"/>
      <c r="L15" s="173"/>
      <c r="N15" s="8"/>
    </row>
    <row r="16" spans="1:14">
      <c r="A16" s="265"/>
      <c r="B16" s="8" t="s">
        <v>59</v>
      </c>
      <c r="C16" s="8"/>
      <c r="D16" s="13"/>
      <c r="E16" s="115">
        <f>SUMIFS(Ressources!D:D,Ressources!$C:$C,$B16,Ressources!$A:$A,$C$2)</f>
        <v>6200</v>
      </c>
      <c r="F16" s="115">
        <f>SUMIFS(Ressources!E:E,Ressources!$C:$C,$B16,Ressources!$A:$A,$C$2)</f>
        <v>0</v>
      </c>
      <c r="G16" s="116">
        <f>E16+F16</f>
        <v>6200</v>
      </c>
      <c r="H16" s="115"/>
      <c r="J16" s="173"/>
      <c r="K16" s="173"/>
      <c r="L16" s="173"/>
      <c r="N16" s="8"/>
    </row>
    <row r="17" spans="1:15">
      <c r="A17" s="265"/>
      <c r="B17" s="8" t="s">
        <v>60</v>
      </c>
      <c r="C17" s="8"/>
      <c r="D17" s="13"/>
      <c r="E17" s="115">
        <f>SUMIFS(Ressources!D:D,Ressources!$C:$C,B17,Ressources!$A:$A,$C$2)</f>
        <v>0</v>
      </c>
      <c r="F17" s="115">
        <f>SUMIFS(Ressources!E:E,Ressources!$C:$C,$B17,Ressources!$A:$A,$C$2)</f>
        <v>34</v>
      </c>
      <c r="G17" s="116">
        <f t="shared" ref="G17:G29" si="0">E17+F17</f>
        <v>34</v>
      </c>
      <c r="H17" s="115"/>
      <c r="J17" s="173"/>
      <c r="K17" s="173"/>
      <c r="L17" s="173"/>
      <c r="N17" s="8"/>
    </row>
    <row r="18" spans="1:15">
      <c r="A18" s="265"/>
      <c r="B18" s="8" t="s">
        <v>97</v>
      </c>
      <c r="C18" s="8"/>
      <c r="D18" s="13"/>
      <c r="E18" s="115">
        <f>SUMIFS(Ressources!D:D,Ressources!$C:$C,B18,Ressources!$A:$A,$C$2)</f>
        <v>0</v>
      </c>
      <c r="F18" s="115">
        <f>SUMIFS(Ressources!E:E,Ressources!$C:$C,$B18,Ressources!$A:$A,$C$2)</f>
        <v>0</v>
      </c>
      <c r="G18" s="116">
        <f t="shared" si="0"/>
        <v>0</v>
      </c>
      <c r="H18" s="115"/>
      <c r="J18" s="173"/>
      <c r="K18" s="173"/>
      <c r="L18" s="173"/>
      <c r="N18" s="8"/>
    </row>
    <row r="19" spans="1:15">
      <c r="A19" s="265"/>
      <c r="B19" s="8" t="s">
        <v>61</v>
      </c>
      <c r="C19" s="8"/>
      <c r="D19" s="13"/>
      <c r="E19" s="115">
        <f>SUMIFS(Ressources!D:D,Ressources!$C:$C,B19,Ressources!$A:$A,$C$2)</f>
        <v>5</v>
      </c>
      <c r="F19" s="115">
        <f>SUMIFS(Ressources!E:E,Ressources!$C:$C,$B19,Ressources!$A:$A,$C$2)</f>
        <v>0</v>
      </c>
      <c r="G19" s="116">
        <f t="shared" si="0"/>
        <v>5</v>
      </c>
      <c r="H19" s="115"/>
      <c r="J19" s="173"/>
      <c r="K19" s="173"/>
      <c r="L19" s="173"/>
      <c r="N19" s="8"/>
    </row>
    <row r="20" spans="1:15">
      <c r="A20" s="265"/>
      <c r="B20" s="8" t="s">
        <v>62</v>
      </c>
      <c r="C20" s="8"/>
      <c r="D20" s="13"/>
      <c r="E20" s="115">
        <f>SUMIFS(Ressources!D:D,Ressources!$C:$C,B20,Ressources!$A:$A,$C$2)</f>
        <v>0</v>
      </c>
      <c r="F20" s="115">
        <f>SUMIFS(Ressources!E:E,Ressources!$C:$C,$B20,Ressources!$A:$A,$C$2)</f>
        <v>0</v>
      </c>
      <c r="G20" s="116">
        <f t="shared" si="0"/>
        <v>0</v>
      </c>
      <c r="H20" s="115"/>
      <c r="J20" s="173"/>
      <c r="K20" s="173"/>
      <c r="L20" s="173"/>
      <c r="N20" s="8"/>
    </row>
    <row r="21" spans="1:15">
      <c r="A21" s="265"/>
      <c r="B21" s="8" t="s">
        <v>63</v>
      </c>
      <c r="C21" s="8"/>
      <c r="D21" s="13"/>
      <c r="E21" s="115">
        <f>SUMIFS(Ressources!D:D,Ressources!$C:$C,B21,Ressources!$A:$A,$C$2)</f>
        <v>0</v>
      </c>
      <c r="F21" s="115">
        <f>SUMIFS(Ressources!E:E,Ressources!$C:$C,$B21,Ressources!$A:$A,$C$2)</f>
        <v>0</v>
      </c>
      <c r="G21" s="116">
        <f t="shared" si="0"/>
        <v>0</v>
      </c>
      <c r="H21" s="115"/>
      <c r="J21" s="173"/>
      <c r="K21" s="173"/>
      <c r="L21" s="173"/>
      <c r="N21" s="8"/>
    </row>
    <row r="22" spans="1:15">
      <c r="A22" s="265"/>
      <c r="B22" s="8" t="s">
        <v>105</v>
      </c>
      <c r="C22" s="8"/>
      <c r="D22" s="13"/>
      <c r="E22" s="115">
        <f>SUMIFS(Ressources!D:D,Ressources!$C:$C,B22,Ressources!$A:$A,$C$2)</f>
        <v>0</v>
      </c>
      <c r="F22" s="115">
        <f>SUMIFS(Ressources!E:E,Ressources!$C:$C,$B22,Ressources!$A:$A,$C$2)</f>
        <v>0</v>
      </c>
      <c r="G22" s="116">
        <f t="shared" si="0"/>
        <v>0</v>
      </c>
      <c r="H22" s="115"/>
      <c r="J22" s="173"/>
      <c r="K22" s="173"/>
      <c r="L22" s="173"/>
      <c r="N22" s="8"/>
    </row>
    <row r="23" spans="1:15">
      <c r="A23" s="265"/>
      <c r="B23" s="8" t="s">
        <v>106</v>
      </c>
      <c r="C23" s="8"/>
      <c r="D23" s="13"/>
      <c r="E23" s="115">
        <f>SUMIFS(Ressources!D:D,Ressources!$C:$C,B23,Ressources!$A:$A,$C$2)</f>
        <v>0</v>
      </c>
      <c r="F23" s="115">
        <f>SUMIFS(Ressources!E:E,Ressources!$C:$C,$B23,Ressources!$A:$A,$C$2)</f>
        <v>0</v>
      </c>
      <c r="G23" s="116">
        <f t="shared" si="0"/>
        <v>0</v>
      </c>
      <c r="H23" s="115"/>
      <c r="J23" s="173"/>
      <c r="K23" s="173"/>
      <c r="L23" s="173"/>
      <c r="N23" s="8"/>
    </row>
    <row r="24" spans="1:15">
      <c r="A24" s="265"/>
      <c r="B24" s="8" t="s">
        <v>64</v>
      </c>
      <c r="C24" s="8"/>
      <c r="D24" s="13"/>
      <c r="E24" s="115">
        <f>SUMIFS(Ressources!D:D,Ressources!$C:$C,B24,Ressources!$A:$A,$C$2)</f>
        <v>0</v>
      </c>
      <c r="F24" s="115">
        <f>SUMIFS(Ressources!E:E,Ressources!$C:$C,$B24,Ressources!$A:$A,$C$2)</f>
        <v>0</v>
      </c>
      <c r="G24" s="116">
        <f t="shared" si="0"/>
        <v>0</v>
      </c>
      <c r="H24" s="115"/>
      <c r="J24" s="173"/>
      <c r="K24" s="173"/>
      <c r="L24" s="173"/>
      <c r="N24" s="8"/>
    </row>
    <row r="25" spans="1:15">
      <c r="A25" s="265"/>
      <c r="B25" s="8" t="s">
        <v>95</v>
      </c>
      <c r="C25" s="8"/>
      <c r="D25" s="13"/>
      <c r="E25" s="115">
        <f>SUMIFS(Ressources!D:D,Ressources!$C:$C,B25,Ressources!$A:$A,$C$2)</f>
        <v>0</v>
      </c>
      <c r="F25" s="115">
        <f>SUMIFS(Ressources!E:E,Ressources!$C:$C,$B25,Ressources!$A:$A,$C$2)</f>
        <v>0</v>
      </c>
      <c r="G25" s="116">
        <f t="shared" si="0"/>
        <v>0</v>
      </c>
      <c r="H25" s="115"/>
      <c r="J25" s="173"/>
      <c r="K25" s="173"/>
      <c r="L25" s="173"/>
      <c r="N25" s="8"/>
    </row>
    <row r="26" spans="1:15">
      <c r="A26" s="265"/>
      <c r="B26" s="8" t="s">
        <v>96</v>
      </c>
      <c r="C26" s="8"/>
      <c r="D26" s="13"/>
      <c r="E26" s="115">
        <f>SUMIFS(Ressources!D:D,Ressources!$C:$C,B26,Ressources!$A:$A,$C$2)</f>
        <v>0</v>
      </c>
      <c r="F26" s="115">
        <f>SUMIFS(Ressources!E:E,Ressources!$C:$C,$B26,Ressources!$A:$A,$C$2)</f>
        <v>0</v>
      </c>
      <c r="G26" s="116">
        <f t="shared" si="0"/>
        <v>0</v>
      </c>
      <c r="H26" s="115"/>
      <c r="J26" s="173"/>
      <c r="K26" s="173"/>
      <c r="L26" s="173"/>
      <c r="N26" s="8"/>
    </row>
    <row r="27" spans="1:15">
      <c r="A27" s="265"/>
      <c r="B27" s="114" t="s">
        <v>204</v>
      </c>
      <c r="C27" s="8"/>
      <c r="D27" s="13"/>
      <c r="E27" s="115"/>
      <c r="F27" s="115"/>
      <c r="G27" s="116"/>
      <c r="H27" s="115"/>
      <c r="J27" s="173"/>
      <c r="K27" s="173"/>
      <c r="L27" s="173"/>
      <c r="N27" s="8"/>
    </row>
    <row r="28" spans="1:15">
      <c r="A28" s="265"/>
      <c r="B28" s="8" t="s">
        <v>89</v>
      </c>
      <c r="C28" s="8"/>
      <c r="D28" s="13"/>
      <c r="E28" s="115">
        <f>SUMIFS(Ressources!D:D,Ressources!$C:$C,B28,Ressources!$A:$A,$C$2)</f>
        <v>0</v>
      </c>
      <c r="F28" s="115">
        <f>SUMIFS(Ressources!E:E,Ressources!$C:$C,$B28,Ressources!$A:$A,$C$2)</f>
        <v>0</v>
      </c>
      <c r="G28" s="116">
        <f t="shared" si="0"/>
        <v>0</v>
      </c>
      <c r="H28" s="115"/>
      <c r="J28" s="173"/>
      <c r="K28" s="173"/>
      <c r="L28" s="173"/>
      <c r="N28" s="8"/>
    </row>
    <row r="29" spans="1:15" ht="15.75">
      <c r="A29" s="265"/>
      <c r="B29" s="112" t="s">
        <v>140</v>
      </c>
      <c r="C29" s="8"/>
      <c r="D29" s="13"/>
      <c r="E29" s="115"/>
      <c r="F29" s="115">
        <f>SUMIFS(Ressources!E:E,Ressources!$C:$C,$B29,Ressources!$A:$A,$C$2)</f>
        <v>0</v>
      </c>
      <c r="G29" s="116">
        <f t="shared" si="0"/>
        <v>0</v>
      </c>
      <c r="H29" s="115"/>
      <c r="J29" s="173"/>
      <c r="K29" s="173"/>
      <c r="L29" s="173"/>
      <c r="N29" s="8"/>
    </row>
    <row r="30" spans="1:15" ht="42" customHeight="1">
      <c r="A30" s="265"/>
      <c r="B30" s="269" t="s">
        <v>141</v>
      </c>
      <c r="C30" s="270"/>
      <c r="D30" s="271"/>
      <c r="E30" s="115"/>
      <c r="F30" s="115">
        <f>SUMIFS(Ressources!E:E,Ressources!$C:$C,$B30,Ressources!$A:$A,$C$2)</f>
        <v>0</v>
      </c>
      <c r="G30" s="116">
        <f>-SUMIFS(Ressources!F:F,Ressources!C:C,'BU-janv'!B30:B30,Ressources!A:A,C2)</f>
        <v>-600</v>
      </c>
      <c r="H30" s="115"/>
      <c r="J30" s="173"/>
      <c r="K30" s="173"/>
      <c r="L30" s="173"/>
      <c r="N30" s="8"/>
    </row>
    <row r="31" spans="1:15">
      <c r="A31" s="265"/>
      <c r="B31" s="117" t="s">
        <v>143</v>
      </c>
      <c r="C31" s="117"/>
      <c r="D31" s="118"/>
      <c r="E31" s="119">
        <f>SUM(E15:E30)</f>
        <v>6205</v>
      </c>
      <c r="F31" s="119">
        <f>SUM(F15:F30)</f>
        <v>34</v>
      </c>
      <c r="G31" s="119">
        <f>SUM(G15:G30)</f>
        <v>5639</v>
      </c>
      <c r="H31" s="120">
        <f>SUM(H15:H30)</f>
        <v>0</v>
      </c>
      <c r="J31" s="173"/>
      <c r="K31" s="173"/>
      <c r="L31" s="173"/>
      <c r="N31" s="8"/>
    </row>
    <row r="32" spans="1:15" ht="15.75">
      <c r="A32" s="265"/>
      <c r="B32" s="113" t="s">
        <v>142</v>
      </c>
      <c r="C32" s="10"/>
      <c r="D32" s="11"/>
      <c r="E32" s="102"/>
      <c r="F32" s="103"/>
      <c r="G32" s="103"/>
      <c r="H32" s="102"/>
      <c r="J32" s="173"/>
      <c r="K32" s="173"/>
      <c r="L32" s="173"/>
      <c r="M32" s="127" t="s">
        <v>161</v>
      </c>
      <c r="N32" s="128"/>
      <c r="O32" s="127"/>
    </row>
    <row r="33" spans="1:14" ht="43.5" customHeight="1" thickBot="1">
      <c r="A33" s="265"/>
      <c r="B33" s="272" t="s">
        <v>157</v>
      </c>
      <c r="C33" s="273"/>
      <c r="D33" s="274"/>
      <c r="E33" s="104"/>
      <c r="F33" s="105"/>
      <c r="G33" s="116">
        <f>SUMIFS(Supplément!C:C,Supplément!A:A,C2,Supplément!B:B,B33)</f>
        <v>0</v>
      </c>
      <c r="H33" s="105"/>
      <c r="J33" s="173"/>
      <c r="K33" s="173"/>
      <c r="L33" s="173"/>
      <c r="N33" s="8"/>
    </row>
    <row r="34" spans="1:14" ht="16.5" thickTop="1" thickBot="1">
      <c r="A34" s="265"/>
      <c r="B34" s="275" t="s">
        <v>158</v>
      </c>
      <c r="C34" s="276"/>
      <c r="D34" s="277"/>
      <c r="E34" s="104"/>
      <c r="F34" s="105"/>
      <c r="G34" s="116">
        <f>SUMIFS(Supplément!C:C,Supplément!A:A,C2,Supplément!B:B,B34)</f>
        <v>250</v>
      </c>
      <c r="H34" s="104"/>
      <c r="J34" s="173"/>
      <c r="K34" s="173"/>
      <c r="L34" s="173"/>
      <c r="M34" s="126" t="s">
        <v>115</v>
      </c>
      <c r="N34" s="8" t="s">
        <v>162</v>
      </c>
    </row>
    <row r="35" spans="1:14" ht="39.75" customHeight="1" thickTop="1" thickBot="1">
      <c r="A35" s="265"/>
      <c r="B35" s="272" t="s">
        <v>159</v>
      </c>
      <c r="C35" s="273"/>
      <c r="D35" s="274"/>
      <c r="E35" s="105"/>
      <c r="F35" s="105"/>
      <c r="G35" s="116">
        <f>SUMIFS(Supplément!C:C,Supplément!A:A,C2,Supplément!B:B,B35)</f>
        <v>0</v>
      </c>
      <c r="H35" s="104"/>
      <c r="J35" s="173"/>
      <c r="K35" s="173"/>
      <c r="L35" s="173"/>
      <c r="M35" s="129">
        <v>1</v>
      </c>
      <c r="N35" s="8" t="s">
        <v>163</v>
      </c>
    </row>
    <row r="36" spans="1:14" ht="15.75" thickTop="1">
      <c r="A36" s="266"/>
      <c r="B36" s="117" t="s">
        <v>144</v>
      </c>
      <c r="C36" s="117"/>
      <c r="D36" s="118"/>
      <c r="E36" s="119">
        <f t="shared" ref="E36:F36" si="1">SUM(E33:E35)</f>
        <v>0</v>
      </c>
      <c r="F36" s="119">
        <f t="shared" si="1"/>
        <v>0</v>
      </c>
      <c r="G36" s="119">
        <f>SUM(G33:G35)</f>
        <v>250</v>
      </c>
      <c r="H36" s="119">
        <f t="shared" ref="H36" si="2">SUM(H33:H35)</f>
        <v>0</v>
      </c>
      <c r="J36" s="173"/>
      <c r="K36" s="173"/>
      <c r="L36" s="173"/>
      <c r="N36" s="8"/>
    </row>
    <row r="37" spans="1:14" ht="15.75">
      <c r="A37" s="261" t="s">
        <v>55</v>
      </c>
      <c r="B37" s="9" t="s">
        <v>51</v>
      </c>
      <c r="C37" s="10"/>
      <c r="D37" s="11"/>
      <c r="E37" s="102"/>
      <c r="F37" s="102"/>
      <c r="G37" s="210">
        <f ca="1">(SUMIFS('Les normes-données de base'!B34:B41,'Les normes-données de base'!A34:A41,D11))/D11*D12</f>
        <v>1212</v>
      </c>
      <c r="H37" s="102"/>
      <c r="J37" s="173" t="s">
        <v>32</v>
      </c>
      <c r="K37" s="173" t="s">
        <v>90</v>
      </c>
      <c r="L37" s="173"/>
      <c r="N37" s="8"/>
    </row>
    <row r="38" spans="1:14" ht="72" customHeight="1">
      <c r="A38" s="262"/>
      <c r="B38" s="283" t="s">
        <v>57</v>
      </c>
      <c r="C38" s="284"/>
      <c r="D38" s="284"/>
      <c r="E38" s="285"/>
      <c r="F38" s="285"/>
      <c r="G38" s="285"/>
      <c r="H38" s="286"/>
      <c r="J38" s="173"/>
      <c r="K38" s="173"/>
      <c r="L38" s="173"/>
      <c r="N38" s="8"/>
    </row>
    <row r="39" spans="1:14" ht="17.25" customHeight="1">
      <c r="A39" s="262"/>
      <c r="B39" s="124" t="str">
        <f t="array" ref="B39">INDEX('Caisse maladie'!$C$2:$C$49,MATCH(1,('Caisse maladie'!$A$2:$A$49=C2)*('Caisse maladie'!$B$2:$B$49="LCA"),0))</f>
        <v>CSS</v>
      </c>
      <c r="C39" s="20"/>
      <c r="D39" s="32" t="s">
        <v>47</v>
      </c>
      <c r="E39" s="115">
        <f>SUMIFS('Caisse maladie'!D:D,'Caisse maladie'!A:A,C2,'Caisse maladie'!B:B,D39,'Caisse maladie'!E:E,"non")</f>
        <v>0</v>
      </c>
      <c r="F39" s="115">
        <f>SUMIFS('Caisse maladie'!D:D,'Caisse maladie'!A:A,C2,'Caisse maladie'!B:B,D39,'Caisse maladie'!E:E,"oui")</f>
        <v>12.4</v>
      </c>
      <c r="G39" s="115"/>
      <c r="H39" s="115"/>
      <c r="J39" s="173" t="s">
        <v>32</v>
      </c>
      <c r="K39" s="173" t="s">
        <v>47</v>
      </c>
      <c r="L39" s="173"/>
      <c r="N39" s="8"/>
    </row>
    <row r="40" spans="1:14" ht="17.25" customHeight="1">
      <c r="A40" s="262"/>
      <c r="B40" s="209" t="str">
        <f ca="1">IF(OFFSET(OFFSET(INDEX('Paiements échelonnés'!C:C,MATCH($C$2,'Paiements échelonnés'!B:B,0)),ROW()-40,0),0,2)&lt;&gt;"",OFFSET(INDEX('Paiements échelonnés'!C:C,MATCH($C$2,'Paiements échelonnés'!B:B,0)),ROW()-40,0),"")</f>
        <v>Impôts communaux</v>
      </c>
      <c r="C40" s="258" t="str">
        <f ca="1">IF(OFFSET(OFFSET(INDEX('Paiements échelonnés'!D:D,MATCH($C$2,'Paiements échelonnés'!B:B,0)),ROW()-40,0),0,2)&lt;&gt;"",OFFSET(INDEX('Paiements échelonnés'!D:D,MATCH($C$2,'Paiements échelonnés'!B:B,0)),ROW()-40,0),"")</f>
        <v>Commune de Farvagny</v>
      </c>
      <c r="D40" s="259"/>
      <c r="E40" s="106">
        <f ca="1">SUMIFS('Paiements échelonnés'!E:E,'Paiements échelonnés'!C:C,B40,'Paiements échelonnés'!A:A,$C$2,'Paiements échelonnés'!F:F,"non")</f>
        <v>81.5</v>
      </c>
      <c r="F40" s="106">
        <f ca="1">SUMIFS('Paiements échelonnés'!E:E,'Paiements échelonnés'!C:C,B40,'Paiements échelonnés'!A:A,$C$2,'Paiements échelonnés'!F:F,"oui")</f>
        <v>0</v>
      </c>
      <c r="G40" s="106"/>
      <c r="H40" s="106">
        <f t="shared" ref="H40:H53" ca="1" si="3">E40+F40</f>
        <v>81.5</v>
      </c>
      <c r="J40" s="173"/>
      <c r="K40" s="173"/>
      <c r="L40" s="173"/>
      <c r="N40" s="8"/>
    </row>
    <row r="41" spans="1:14" ht="17.25" customHeight="1">
      <c r="A41" s="262"/>
      <c r="B41" s="209" t="str">
        <f ca="1">IF(OFFSET(OFFSET(INDEX('Paiements échelonnés'!C:C,MATCH($C$2,'Paiements échelonnés'!B:B,0)),ROW()-40,0),0,2)&lt;&gt;"",OFFSET(INDEX('Paiements échelonnés'!C:C,MATCH($C$2,'Paiements échelonnés'!B:B,0)),ROW()-40,0),"")</f>
        <v>Impôts cantonaux</v>
      </c>
      <c r="C41" s="258" t="str">
        <f ca="1">IF(OFFSET(OFFSET(INDEX('Paiements échelonnés'!D:D,MATCH($C$2,'Paiements échelonnés'!B:B,0)),ROW()-40,0),0,2)&lt;&gt;"",OFFSET(INDEX('Paiements échelonnés'!D:D,MATCH($C$2,'Paiements échelonnés'!B:B,0)),ROW()-40,0),"")</f>
        <v>SCC</v>
      </c>
      <c r="D41" s="301"/>
      <c r="E41" s="106">
        <f ca="1">SUMIFS('Paiements échelonnés'!E:E,'Paiements échelonnés'!C:C,B41,'Paiements échelonnés'!A:A,$C$2,'Paiements échelonnés'!F:F,"non")</f>
        <v>0</v>
      </c>
      <c r="F41" s="106">
        <f ca="1">SUMIFS('Paiements échelonnés'!E:E,'Paiements échelonnés'!C:C,B41,'Paiements échelonnés'!A:A,$C$2,'Paiements échelonnés'!F:F,"oui")</f>
        <v>82.3</v>
      </c>
      <c r="G41" s="106"/>
      <c r="H41" s="106">
        <f t="shared" ca="1" si="3"/>
        <v>82.3</v>
      </c>
      <c r="J41" s="173"/>
      <c r="K41" s="173"/>
      <c r="L41" s="173"/>
      <c r="N41" s="8"/>
    </row>
    <row r="42" spans="1:14" ht="17.25" customHeight="1">
      <c r="A42" s="262"/>
      <c r="B42" s="209" t="str">
        <f ca="1">IF(OFFSET(OFFSET(INDEX('Paiements échelonnés'!C:C,MATCH($C$2,'Paiements échelonnés'!B:B,0)),ROW()-40,0),0,2)&lt;&gt;"",OFFSET(INDEX('Paiements échelonnés'!C:C,MATCH($C$2,'Paiements échelonnés'!B:B,0)),ROW()-40,0),"")</f>
        <v/>
      </c>
      <c r="C42" s="258" t="str">
        <f ca="1">IF(OFFSET(OFFSET(INDEX('Paiements échelonnés'!D:D,MATCH($C$2,'Paiements échelonnés'!B:B,0)),ROW()-40,0),0,2)&lt;&gt;"",OFFSET(INDEX('Paiements échelonnés'!D:D,MATCH($C$2,'Paiements échelonnés'!B:B,0)),ROW()-40,0),"")</f>
        <v/>
      </c>
      <c r="D42" s="301"/>
      <c r="E42" s="106">
        <f ca="1">SUMIFS('Paiements échelonnés'!E:E,'Paiements échelonnés'!C:C,B42,'Paiements échelonnés'!A:A,$C$2,'Paiements échelonnés'!F:F,"non")</f>
        <v>0</v>
      </c>
      <c r="F42" s="106">
        <f ca="1">SUMIFS('Paiements échelonnés'!E:E,'Paiements échelonnés'!C:C,B42,'Paiements échelonnés'!A:A,$C$2,'Paiements échelonnés'!F:F,"oui")</f>
        <v>0</v>
      </c>
      <c r="G42" s="106"/>
      <c r="H42" s="106">
        <f t="shared" ca="1" si="3"/>
        <v>0</v>
      </c>
      <c r="J42" s="173"/>
      <c r="K42" s="173"/>
      <c r="L42" s="173"/>
      <c r="N42" s="8"/>
    </row>
    <row r="43" spans="1:14" ht="17.25" customHeight="1">
      <c r="A43" s="262"/>
      <c r="B43" s="209" t="str">
        <f ca="1">IF(OFFSET(OFFSET(INDEX('Paiements échelonnés'!C:C,MATCH($C$2,'Paiements échelonnés'!B:B,0)),ROW()-40,0),0,2)&lt;&gt;"",OFFSET(INDEX('Paiements échelonnés'!C:C,MATCH($C$2,'Paiements échelonnés'!B:B,0)),ROW()-40,0),"")</f>
        <v/>
      </c>
      <c r="C43" s="258" t="str">
        <f ca="1">IF(OFFSET(OFFSET(INDEX('Paiements échelonnés'!D:D,MATCH($C$2,'Paiements échelonnés'!B:B,0)),ROW()-40,0),0,2)&lt;&gt;"",OFFSET(INDEX('Paiements échelonnés'!D:D,MATCH($C$2,'Paiements échelonnés'!B:B,0)),ROW()-40,0),"")</f>
        <v/>
      </c>
      <c r="D43" s="301"/>
      <c r="E43" s="106">
        <f ca="1">SUMIFS('Paiements échelonnés'!E:E,'Paiements échelonnés'!C:C,B43,'Paiements échelonnés'!A:A,$C$2,'Paiements échelonnés'!F:F,"non")</f>
        <v>0</v>
      </c>
      <c r="F43" s="106">
        <f ca="1">SUMIFS('Paiements échelonnés'!E:E,'Paiements échelonnés'!C:C,B43,'Paiements échelonnés'!A:A,$C$2,'Paiements échelonnés'!F:F,"oui")</f>
        <v>0</v>
      </c>
      <c r="G43" s="106"/>
      <c r="H43" s="106">
        <f t="shared" ca="1" si="3"/>
        <v>0</v>
      </c>
      <c r="J43" s="173"/>
      <c r="K43" s="173"/>
      <c r="L43" s="173"/>
      <c r="N43" s="8"/>
    </row>
    <row r="44" spans="1:14" ht="17.25" customHeight="1">
      <c r="A44" s="262"/>
      <c r="B44" s="209" t="str">
        <f ca="1">IF(OFFSET(OFFSET(INDEX('Paiements échelonnés'!C:C,MATCH($C$2,'Paiements échelonnés'!B:B,0)),ROW()-40,0),0,2)&lt;&gt;"",OFFSET(INDEX('Paiements échelonnés'!C:C,MATCH($C$2,'Paiements échelonnés'!B:B,0)),ROW()-40,0),"")</f>
        <v/>
      </c>
      <c r="C44" s="258" t="str">
        <f ca="1">IF(OFFSET(OFFSET(INDEX('Paiements échelonnés'!D:D,MATCH($C$2,'Paiements échelonnés'!B:B,0)),ROW()-40,0),0,2)&lt;&gt;"",OFFSET(INDEX('Paiements échelonnés'!D:D,MATCH($C$2,'Paiements échelonnés'!B:B,0)),ROW()-40,0),"")</f>
        <v/>
      </c>
      <c r="D44" s="301"/>
      <c r="E44" s="106">
        <f ca="1">SUMIFS('Paiements échelonnés'!E:E,'Paiements échelonnés'!C:C,B44,'Paiements échelonnés'!A:A,$C$2,'Paiements échelonnés'!F:F,"non")</f>
        <v>0</v>
      </c>
      <c r="F44" s="106">
        <f ca="1">SUMIFS('Paiements échelonnés'!E:E,'Paiements échelonnés'!C:C,B44,'Paiements échelonnés'!A:A,$C$2,'Paiements échelonnés'!F:F,"oui")</f>
        <v>0</v>
      </c>
      <c r="G44" s="106"/>
      <c r="H44" s="106">
        <f t="shared" ca="1" si="3"/>
        <v>0</v>
      </c>
      <c r="J44" s="173"/>
      <c r="K44" s="173"/>
      <c r="L44" s="173"/>
      <c r="N44" s="8"/>
    </row>
    <row r="45" spans="1:14" ht="17.25" customHeight="1">
      <c r="A45" s="262"/>
      <c r="B45" s="209" t="str">
        <f ca="1">IF(OFFSET(OFFSET(INDEX('Paiements échelonnés'!C:C,MATCH($C$2,'Paiements échelonnés'!B:B,0)),ROW()-40,0),0,2)&lt;&gt;"",OFFSET(INDEX('Paiements échelonnés'!C:C,MATCH($C$2,'Paiements échelonnés'!B:B,0)),ROW()-40,0),"")</f>
        <v/>
      </c>
      <c r="C45" s="258" t="str">
        <f ca="1">IF(OFFSET(OFFSET(INDEX('Paiements échelonnés'!D:D,MATCH($C$2,'Paiements échelonnés'!B:B,0)),ROW()-40,0),0,2)&lt;&gt;"",OFFSET(INDEX('Paiements échelonnés'!D:D,MATCH($C$2,'Paiements échelonnés'!B:B,0)),ROW()-40,0),"")</f>
        <v/>
      </c>
      <c r="D45" s="301"/>
      <c r="E45" s="106">
        <f ca="1">SUMIFS('Paiements échelonnés'!E:E,'Paiements échelonnés'!C:C,B45,'Paiements échelonnés'!A:A,$C$2,'Paiements échelonnés'!F:F,"non")</f>
        <v>0</v>
      </c>
      <c r="F45" s="106">
        <f ca="1">SUMIFS('Paiements échelonnés'!E:E,'Paiements échelonnés'!C:C,B45,'Paiements échelonnés'!A:A,$C$2,'Paiements échelonnés'!F:F,"oui")</f>
        <v>0</v>
      </c>
      <c r="G45" s="106"/>
      <c r="H45" s="106">
        <f t="shared" ca="1" si="3"/>
        <v>0</v>
      </c>
      <c r="J45" s="173"/>
      <c r="K45" s="173"/>
      <c r="L45" s="173"/>
      <c r="N45" s="8"/>
    </row>
    <row r="46" spans="1:14" ht="17.25" customHeight="1">
      <c r="A46" s="262"/>
      <c r="B46" s="209" t="str">
        <f ca="1">IF(OFFSET(OFFSET(INDEX('Paiements échelonnés'!C:C,MATCH($C$2,'Paiements échelonnés'!B:B,0)),ROW()-40,0),0,2)&lt;&gt;"",OFFSET(INDEX('Paiements échelonnés'!C:C,MATCH($C$2,'Paiements échelonnés'!B:B,0)),ROW()-40,0),"")</f>
        <v/>
      </c>
      <c r="C46" s="258" t="str">
        <f ca="1">IF(OFFSET(OFFSET(INDEX('Paiements échelonnés'!D:D,MATCH($C$2,'Paiements échelonnés'!B:B,0)),ROW()-40,0),0,2)&lt;&gt;"",OFFSET(INDEX('Paiements échelonnés'!D:D,MATCH($C$2,'Paiements échelonnés'!B:B,0)),ROW()-40,0),"")</f>
        <v/>
      </c>
      <c r="D46" s="301"/>
      <c r="E46" s="106"/>
      <c r="F46" s="106">
        <f ca="1">SUMIFS('Paiements échelonnés'!E:E,'Paiements échelonnés'!C:C,B46,'Paiements échelonnés'!A:A,$C$2,'Paiements échelonnés'!F:F,"oui")</f>
        <v>0</v>
      </c>
      <c r="G46" s="106"/>
      <c r="H46" s="106">
        <f t="shared" ca="1" si="3"/>
        <v>0</v>
      </c>
      <c r="J46" s="173"/>
      <c r="K46" s="173"/>
      <c r="L46" s="173"/>
      <c r="N46" s="8"/>
    </row>
    <row r="47" spans="1:14" ht="17.25" customHeight="1">
      <c r="A47" s="262"/>
      <c r="B47" s="209" t="str">
        <f ca="1">IF(OFFSET(OFFSET(INDEX('Paiements échelonnés'!C:C,MATCH($C$2,'Paiements échelonnés'!B:B,0)),ROW()-40,0),0,2)&lt;&gt;"",OFFSET(INDEX('Paiements échelonnés'!C:C,MATCH($C$2,'Paiements échelonnés'!B:B,0)),ROW()-40,0),"")</f>
        <v/>
      </c>
      <c r="C47" s="258" t="str">
        <f ca="1">IF(OFFSET(OFFSET(INDEX('Paiements échelonnés'!D:D,MATCH($C$2,'Paiements échelonnés'!B:B,0)),ROW()-40,0),0,2)&lt;&gt;"",OFFSET(INDEX('Paiements échelonnés'!D:D,MATCH($C$2,'Paiements échelonnés'!B:B,0)),ROW()-40,0),"")</f>
        <v/>
      </c>
      <c r="D47" s="301"/>
      <c r="E47" s="106"/>
      <c r="F47" s="106">
        <f ca="1">SUMIFS('Paiements échelonnés'!E:E,'Paiements échelonnés'!C:C,B47,'Paiements échelonnés'!A:A,$C$2,'Paiements échelonnés'!F:F,"oui")</f>
        <v>0</v>
      </c>
      <c r="G47" s="106"/>
      <c r="H47" s="106">
        <f t="shared" ca="1" si="3"/>
        <v>0</v>
      </c>
      <c r="J47" s="173"/>
      <c r="K47" s="173"/>
      <c r="L47" s="173"/>
      <c r="N47" s="8"/>
    </row>
    <row r="48" spans="1:14" ht="17.25" customHeight="1">
      <c r="A48" s="262"/>
      <c r="B48" s="209" t="str">
        <f ca="1">IF(OFFSET(OFFSET(INDEX('Paiements échelonnés'!C:C,MATCH($C$2,'Paiements échelonnés'!B:B,0)),ROW()-40,0),0,2)&lt;&gt;"",OFFSET(INDEX('Paiements échelonnés'!C:C,MATCH($C$2,'Paiements échelonnés'!B:B,0)),ROW()-40,0),"")</f>
        <v/>
      </c>
      <c r="C48" s="258" t="str">
        <f ca="1">IF(OFFSET(OFFSET(INDEX('Paiements échelonnés'!D:D,MATCH($C$2,'Paiements échelonnés'!B:B,0)),ROW()-40,0),0,2)&lt;&gt;"",OFFSET(INDEX('Paiements échelonnés'!D:D,MATCH($C$2,'Paiements échelonnés'!B:B,0)),ROW()-40,0),"")</f>
        <v/>
      </c>
      <c r="D48" s="301"/>
      <c r="E48" s="106"/>
      <c r="F48" s="106">
        <f ca="1">SUMIFS('Paiements échelonnés'!E:E,'Paiements échelonnés'!C:C,B48,'Paiements échelonnés'!A:A,$C$2,'Paiements échelonnés'!F:F,"oui")</f>
        <v>0</v>
      </c>
      <c r="G48" s="106"/>
      <c r="H48" s="106">
        <f t="shared" ca="1" si="3"/>
        <v>0</v>
      </c>
      <c r="J48" s="173"/>
      <c r="K48" s="173"/>
      <c r="L48" s="173"/>
      <c r="N48" s="8"/>
    </row>
    <row r="49" spans="1:14" ht="17.25" customHeight="1">
      <c r="A49" s="262"/>
      <c r="B49" s="209" t="str">
        <f ca="1">IF(OFFSET(OFFSET(INDEX('Paiements échelonnés'!C:C,MATCH($C$2,'Paiements échelonnés'!B:B,0)),ROW()-40,0),0,2)&lt;&gt;"",OFFSET(INDEX('Paiements échelonnés'!C:C,MATCH($C$2,'Paiements échelonnés'!B:B,0)),ROW()-40,0),"")</f>
        <v/>
      </c>
      <c r="C49" s="258" t="str">
        <f ca="1">IF(OFFSET(OFFSET(INDEX('Paiements échelonnés'!D:D,MATCH($C$2,'Paiements échelonnés'!B:B,0)),ROW()-40,0),0,2)&lt;&gt;"",OFFSET(INDEX('Paiements échelonnés'!D:D,MATCH($C$2,'Paiements échelonnés'!B:B,0)),ROW()-40,0),"")</f>
        <v/>
      </c>
      <c r="D49" s="301"/>
      <c r="E49" s="106"/>
      <c r="F49" s="106">
        <f ca="1">SUMIFS('Paiements échelonnés'!E:E,'Paiements échelonnés'!C:C,B49,'Paiements échelonnés'!A:A,$C$2,'Paiements échelonnés'!F:F,"oui")</f>
        <v>0</v>
      </c>
      <c r="G49" s="106"/>
      <c r="H49" s="106">
        <f t="shared" ca="1" si="3"/>
        <v>0</v>
      </c>
      <c r="J49" s="173"/>
      <c r="K49" s="173"/>
      <c r="L49" s="173"/>
      <c r="N49" s="8"/>
    </row>
    <row r="50" spans="1:14" ht="17.25" customHeight="1">
      <c r="A50" s="262"/>
      <c r="B50" s="209" t="str">
        <f ca="1">IF(OFFSET(OFFSET(INDEX('Paiements échelonnés'!C:C,MATCH($C$2,'Paiements échelonnés'!B:B,0)),ROW()-40,0),0,2)&lt;&gt;"",OFFSET(INDEX('Paiements échelonnés'!C:C,MATCH($C$2,'Paiements échelonnés'!B:B,0)),ROW()-40,0),"")</f>
        <v/>
      </c>
      <c r="C50" s="258" t="str">
        <f ca="1">IF(OFFSET(OFFSET(INDEX('Paiements échelonnés'!D:D,MATCH($C$2,'Paiements échelonnés'!B:B,0)),ROW()-40,0),0,2)&lt;&gt;"",OFFSET(INDEX('Paiements échelonnés'!D:D,MATCH($C$2,'Paiements échelonnés'!B:B,0)),ROW()-40,0),"")</f>
        <v/>
      </c>
      <c r="D50" s="301"/>
      <c r="E50" s="106"/>
      <c r="F50" s="106">
        <f ca="1">SUMIFS('Paiements échelonnés'!E:E,'Paiements échelonnés'!C:C,B50,'Paiements échelonnés'!A:A,$C$2,'Paiements échelonnés'!F:F,"oui")</f>
        <v>0</v>
      </c>
      <c r="G50" s="106"/>
      <c r="H50" s="106">
        <f t="shared" ca="1" si="3"/>
        <v>0</v>
      </c>
      <c r="J50" s="173"/>
      <c r="K50" s="173"/>
      <c r="L50" s="173"/>
      <c r="N50" s="8"/>
    </row>
    <row r="51" spans="1:14" ht="17.25" customHeight="1">
      <c r="A51" s="262"/>
      <c r="B51" s="209" t="str">
        <f ca="1">IF(OFFSET(OFFSET(INDEX('Paiements échelonnés'!C:C,MATCH($C$2,'Paiements échelonnés'!B:B,0)),ROW()-40,0),0,2)&lt;&gt;"",OFFSET(INDEX('Paiements échelonnés'!C:C,MATCH($C$2,'Paiements échelonnés'!B:B,0)),ROW()-40,0),"")</f>
        <v/>
      </c>
      <c r="C51" s="258" t="str">
        <f ca="1">IF(OFFSET(OFFSET(INDEX('Paiements échelonnés'!D:D,MATCH($C$2,'Paiements échelonnés'!B:B,0)),ROW()-40,0),0,2)&lt;&gt;"",OFFSET(INDEX('Paiements échelonnés'!D:D,MATCH($C$2,'Paiements échelonnés'!B:B,0)),ROW()-40,0),"")</f>
        <v/>
      </c>
      <c r="D51" s="301"/>
      <c r="E51" s="106"/>
      <c r="F51" s="106">
        <f ca="1">SUMIFS('Paiements échelonnés'!E:E,'Paiements échelonnés'!C:C,B51,'Paiements échelonnés'!A:A,$C$2,'Paiements échelonnés'!F:F,"oui")</f>
        <v>0</v>
      </c>
      <c r="G51" s="106"/>
      <c r="H51" s="106">
        <f t="shared" ca="1" si="3"/>
        <v>0</v>
      </c>
      <c r="J51" s="173"/>
      <c r="K51" s="173"/>
      <c r="L51" s="173"/>
      <c r="N51" s="8"/>
    </row>
    <row r="52" spans="1:14" ht="17.25" customHeight="1">
      <c r="A52" s="262"/>
      <c r="B52" s="209" t="str">
        <f ca="1">IF(OFFSET(OFFSET(INDEX('Paiements échelonnés'!C:C,MATCH($C$2,'Paiements échelonnés'!B:B,0)),ROW()-40,0),0,2)&lt;&gt;"",OFFSET(INDEX('Paiements échelonnés'!C:C,MATCH($C$2,'Paiements échelonnés'!B:B,0)),ROW()-40,0),"")</f>
        <v/>
      </c>
      <c r="C52" s="258" t="str">
        <f ca="1">IF(OFFSET(OFFSET(INDEX('Paiements échelonnés'!D:D,MATCH($C$2,'Paiements échelonnés'!B:B,0)),ROW()-40,0),0,2)&lt;&gt;"",OFFSET(INDEX('Paiements échelonnés'!D:D,MATCH($C$2,'Paiements échelonnés'!B:B,0)),ROW()-40,0),"")</f>
        <v/>
      </c>
      <c r="D52" s="301"/>
      <c r="E52" s="106"/>
      <c r="F52" s="106">
        <f ca="1">SUMIFS('Paiements échelonnés'!E:E,'Paiements échelonnés'!C:C,B52,'Paiements échelonnés'!A:A,$C$2,'Paiements échelonnés'!F:F,"oui")</f>
        <v>0</v>
      </c>
      <c r="G52" s="106"/>
      <c r="H52" s="106">
        <f t="shared" ca="1" si="3"/>
        <v>0</v>
      </c>
      <c r="J52" s="173"/>
      <c r="K52" s="173"/>
      <c r="L52" s="173"/>
      <c r="N52" s="8"/>
    </row>
    <row r="53" spans="1:14" ht="17.25" customHeight="1">
      <c r="A53" s="262"/>
      <c r="B53" s="209" t="str">
        <f ca="1">IF(OFFSET(OFFSET(INDEX('Paiements échelonnés'!C:C,MATCH($C$2,'Paiements échelonnés'!B:B,0)),ROW()-40,0),0,2)&lt;&gt;"",OFFSET(INDEX('Paiements échelonnés'!C:C,MATCH($C$2,'Paiements échelonnés'!B:B,0)),ROW()-40,0),"")</f>
        <v/>
      </c>
      <c r="C53" s="258" t="str">
        <f ca="1">IF(OFFSET(OFFSET(INDEX('Paiements échelonnés'!D:D,MATCH($C$2,'Paiements échelonnés'!B:B,0)),ROW()-40,0),0,2)&lt;&gt;"",OFFSET(INDEX('Paiements échelonnés'!D:D,MATCH($C$2,'Paiements échelonnés'!B:B,0)),ROW()-40,0),"")</f>
        <v/>
      </c>
      <c r="D53" s="301"/>
      <c r="E53" s="106"/>
      <c r="F53" s="106">
        <f ca="1">SUMIFS('Paiements échelonnés'!E:E,'Paiements échelonnés'!C:C,B53,'Paiements échelonnés'!A:A,$C$2,'Paiements échelonnés'!F:F,"oui")</f>
        <v>0</v>
      </c>
      <c r="G53" s="106"/>
      <c r="H53" s="106">
        <f t="shared" ca="1" si="3"/>
        <v>0</v>
      </c>
      <c r="J53" s="173"/>
      <c r="K53" s="173"/>
      <c r="L53" s="173"/>
      <c r="N53" s="8"/>
    </row>
    <row r="54" spans="1:14" ht="17.25" customHeight="1">
      <c r="A54" s="262"/>
      <c r="B54" s="298" t="str">
        <f ca="1">IF(OFFSET(OFFSET(INDEX('Paiements échelonnés'!H:H,MATCH($C$2,'Paiements échelonnés'!B:B,0)),ROW()-54,0),0,2)&lt;&gt;"",OFFSET(INDEX('Paiements échelonnés'!H:H,MATCH($C$2,'Paiements échelonnés'!B:B,0)),ROW()-54,0),"")</f>
        <v>Assurance ménage</v>
      </c>
      <c r="C54" s="299" t="str">
        <f ca="1">IF(OFFSET(OFFSET(INDEX('Paiements échelonnés'!I:I,MATCH($C$2,'Paiements échelonnés'!B:B,0)),ROW()-54,0),0,1)&lt;&gt;"",OFFSET(INDEX('Paiements échelonnés'!I:I,MATCH($C$2,'Paiements échelonnés'!B:B,0)),ROW()-54,0),"")</f>
        <v>Générali</v>
      </c>
      <c r="D54" s="300"/>
      <c r="E54" s="302">
        <f ca="1">SUMIFS('Paiements échelonnés'!J:J,'Paiements échelonnés'!H:H,B54,'Paiements échelonnés'!A:A,$C$2,'Paiements échelonnés'!K:K,"non")</f>
        <v>0</v>
      </c>
      <c r="F54" s="302">
        <f ca="1">SUMIFS('Paiements échelonnés'!J:J,'Paiements échelonnés'!H:H,B54,'Paiements échelonnés'!A:A,$C$2,'Paiements échelonnés'!K:K,"oui")</f>
        <v>12</v>
      </c>
      <c r="G54" s="302"/>
      <c r="H54" s="302">
        <f ca="1">E54+F54</f>
        <v>12</v>
      </c>
      <c r="J54" s="173"/>
      <c r="K54" s="173"/>
      <c r="L54" s="173"/>
      <c r="N54" s="8"/>
    </row>
    <row r="55" spans="1:14" ht="17.25" customHeight="1">
      <c r="A55" s="262"/>
      <c r="B55" s="298" t="str">
        <f ca="1">IF(OFFSET(OFFSET(INDEX('Paiements échelonnés'!H:H,MATCH($C$2,'Paiements échelonnés'!B:B,0)),ROW()-54,0),0,2)&lt;&gt;"",OFFSET(INDEX('Paiements échelonnés'!H:H,MATCH($C$2,'Paiements échelonnés'!B:B,0)),ROW()-54,0),"")</f>
        <v/>
      </c>
      <c r="C55" s="299" t="str">
        <f ca="1">IF(OFFSET(OFFSET(INDEX('Paiements échelonnés'!I:I,MATCH($C$2,'Paiements échelonnés'!B:B,0)),ROW()-54,0),0,1)&lt;&gt;"",OFFSET(INDEX('Paiements échelonnés'!I:I,MATCH($C$2,'Paiements échelonnés'!B:B,0)),ROW()-54,0),"")</f>
        <v/>
      </c>
      <c r="D55" s="300"/>
      <c r="E55" s="302">
        <f ca="1">SUMIFS('Paiements échelonnés'!J:J,'Paiements échelonnés'!H:H,B55,'Paiements échelonnés'!A:A,$C$2,'Paiements échelonnés'!K:K,"non")</f>
        <v>0</v>
      </c>
      <c r="F55" s="302">
        <f ca="1">SUMIFS('Paiements échelonnés'!J:J,'Paiements échelonnés'!H:H,B55,'Paiements échelonnés'!A:A,$C$2,'Paiements échelonnés'!K:K,"oui")</f>
        <v>0</v>
      </c>
      <c r="G55" s="302"/>
      <c r="H55" s="302">
        <f t="shared" ref="H55:H67" ca="1" si="4">E55+F55</f>
        <v>0</v>
      </c>
      <c r="J55" s="173"/>
      <c r="K55" s="173"/>
      <c r="L55" s="173"/>
      <c r="N55" s="8"/>
    </row>
    <row r="56" spans="1:14" ht="17.25" customHeight="1">
      <c r="A56" s="262"/>
      <c r="B56" s="298" t="str">
        <f ca="1">IF(OFFSET(OFFSET(INDEX('Paiements échelonnés'!H:H,MATCH($C$2,'Paiements échelonnés'!B:B,0)),ROW()-54,0),0,2)&lt;&gt;"",OFFSET(INDEX('Paiements échelonnés'!H:H,MATCH($C$2,'Paiements échelonnés'!B:B,0)),ROW()-54,0),"")</f>
        <v/>
      </c>
      <c r="C56" s="299" t="str">
        <f ca="1">IF(OFFSET(OFFSET(INDEX('Paiements échelonnés'!I:I,MATCH($C$2,'Paiements échelonnés'!B:B,0)),ROW()-54,0),0,1)&lt;&gt;"",OFFSET(INDEX('Paiements échelonnés'!I:I,MATCH($C$2,'Paiements échelonnés'!B:B,0)),ROW()-54,0),"")</f>
        <v/>
      </c>
      <c r="D56" s="300"/>
      <c r="E56" s="302">
        <f ca="1">SUMIFS('Paiements échelonnés'!J:J,'Paiements échelonnés'!H:H,B56,'Paiements échelonnés'!A:A,$C$2,'Paiements échelonnés'!K:K,"non")</f>
        <v>0</v>
      </c>
      <c r="F56" s="302">
        <f ca="1">SUMIFS('Paiements échelonnés'!J:J,'Paiements échelonnés'!H:H,B56,'Paiements échelonnés'!A:A,$C$2,'Paiements échelonnés'!K:K,"oui")</f>
        <v>0</v>
      </c>
      <c r="G56" s="302"/>
      <c r="H56" s="302">
        <f t="shared" ca="1" si="4"/>
        <v>0</v>
      </c>
      <c r="J56" s="173"/>
      <c r="K56" s="173"/>
      <c r="L56" s="173"/>
      <c r="N56" s="8"/>
    </row>
    <row r="57" spans="1:14" ht="17.25" customHeight="1">
      <c r="A57" s="262"/>
      <c r="B57" s="298" t="str">
        <f ca="1">IF(OFFSET(OFFSET(INDEX('Paiements échelonnés'!H:H,MATCH($C$2,'Paiements échelonnés'!B:B,0)),ROW()-54,0),0,2)&lt;&gt;"",OFFSET(INDEX('Paiements échelonnés'!H:H,MATCH($C$2,'Paiements échelonnés'!B:B,0)),ROW()-54,0),"")</f>
        <v/>
      </c>
      <c r="C57" s="299" t="str">
        <f ca="1">IF(OFFSET(OFFSET(INDEX('Paiements échelonnés'!I:I,MATCH($C$2,'Paiements échelonnés'!B:B,0)),ROW()-54,0),0,1)&lt;&gt;"",OFFSET(INDEX('Paiements échelonnés'!I:I,MATCH($C$2,'Paiements échelonnés'!B:B,0)),ROW()-54,0),"")</f>
        <v/>
      </c>
      <c r="D57" s="300"/>
      <c r="E57" s="302">
        <f ca="1">SUMIFS('Paiements échelonnés'!J:J,'Paiements échelonnés'!H:H,B57,'Paiements échelonnés'!A:A,$C$2,'Paiements échelonnés'!K:K,"non")</f>
        <v>0</v>
      </c>
      <c r="F57" s="302">
        <f ca="1">SUMIFS('Paiements échelonnés'!J:J,'Paiements échelonnés'!H:H,B57,'Paiements échelonnés'!A:A,$C$2,'Paiements échelonnés'!K:K,"oui")</f>
        <v>0</v>
      </c>
      <c r="G57" s="302"/>
      <c r="H57" s="302">
        <f t="shared" ca="1" si="4"/>
        <v>0</v>
      </c>
      <c r="J57" s="173"/>
      <c r="K57" s="173"/>
      <c r="L57" s="173"/>
      <c r="N57" s="8"/>
    </row>
    <row r="58" spans="1:14" ht="17.25" customHeight="1">
      <c r="A58" s="262"/>
      <c r="B58" s="298" t="str">
        <f ca="1">IF(OFFSET(OFFSET(INDEX('Paiements échelonnés'!H:H,MATCH($C$2,'Paiements échelonnés'!B:B,0)),ROW()-54,0),0,2)&lt;&gt;"",OFFSET(INDEX('Paiements échelonnés'!H:H,MATCH($C$2,'Paiements échelonnés'!B:B,0)),ROW()-54,0),"")</f>
        <v/>
      </c>
      <c r="C58" s="299" t="str">
        <f ca="1">IF(OFFSET(OFFSET(INDEX('Paiements échelonnés'!I:I,MATCH($C$2,'Paiements échelonnés'!B:B,0)),ROW()-54,0),0,1)&lt;&gt;"",OFFSET(INDEX('Paiements échelonnés'!I:I,MATCH($C$2,'Paiements échelonnés'!B:B,0)),ROW()-54,0),"")</f>
        <v/>
      </c>
      <c r="D58" s="300"/>
      <c r="E58" s="302">
        <f ca="1">SUMIFS('Paiements échelonnés'!J:J,'Paiements échelonnés'!H:H,B58,'Paiements échelonnés'!A:A,$C$2,'Paiements échelonnés'!K:K,"non")</f>
        <v>0</v>
      </c>
      <c r="F58" s="302">
        <f ca="1">SUMIFS('Paiements échelonnés'!J:J,'Paiements échelonnés'!H:H,B58,'Paiements échelonnés'!A:A,$C$2,'Paiements échelonnés'!K:K,"oui")</f>
        <v>0</v>
      </c>
      <c r="G58" s="302"/>
      <c r="H58" s="302">
        <f t="shared" ca="1" si="4"/>
        <v>0</v>
      </c>
      <c r="J58" s="173"/>
      <c r="K58" s="173"/>
      <c r="L58" s="173"/>
      <c r="N58" s="8"/>
    </row>
    <row r="59" spans="1:14" ht="17.25" customHeight="1">
      <c r="A59" s="262"/>
      <c r="B59" s="298" t="str">
        <f ca="1">IF(OFFSET(OFFSET(INDEX('Paiements échelonnés'!H:H,MATCH($C$2,'Paiements échelonnés'!B:B,0)),ROW()-54,0),0,2)&lt;&gt;"",OFFSET(INDEX('Paiements échelonnés'!H:H,MATCH($C$2,'Paiements échelonnés'!B:B,0)),ROW()-54,0),"")</f>
        <v/>
      </c>
      <c r="C59" s="299" t="str">
        <f ca="1">IF(OFFSET(OFFSET(INDEX('Paiements échelonnés'!I:I,MATCH($C$2,'Paiements échelonnés'!B:B,0)),ROW()-54,0),0,1)&lt;&gt;"",OFFSET(INDEX('Paiements échelonnés'!I:I,MATCH($C$2,'Paiements échelonnés'!B:B,0)),ROW()-54,0),"")</f>
        <v/>
      </c>
      <c r="D59" s="300"/>
      <c r="E59" s="302">
        <f ca="1">SUMIFS('Paiements échelonnés'!J:J,'Paiements échelonnés'!H:H,B59,'Paiements échelonnés'!A:A,$C$2,'Paiements échelonnés'!K:K,"non")</f>
        <v>0</v>
      </c>
      <c r="F59" s="302">
        <f ca="1">SUMIFS('Paiements échelonnés'!J:J,'Paiements échelonnés'!H:H,B59,'Paiements échelonnés'!A:A,$C$2,'Paiements échelonnés'!K:K,"oui")</f>
        <v>0</v>
      </c>
      <c r="G59" s="302"/>
      <c r="H59" s="302">
        <f t="shared" ca="1" si="4"/>
        <v>0</v>
      </c>
      <c r="J59" s="173"/>
      <c r="K59" s="173"/>
      <c r="L59" s="173"/>
      <c r="N59" s="8"/>
    </row>
    <row r="60" spans="1:14" ht="17.25" customHeight="1">
      <c r="A60" s="262"/>
      <c r="B60" s="298" t="str">
        <f ca="1">IF(OFFSET(OFFSET(INDEX('Paiements échelonnés'!H:H,MATCH($C$2,'Paiements échelonnés'!B:B,0)),ROW()-54,0),0,2)&lt;&gt;"",OFFSET(INDEX('Paiements échelonnés'!H:H,MATCH($C$2,'Paiements échelonnés'!B:B,0)),ROW()-54,0),"")</f>
        <v/>
      </c>
      <c r="C60" s="299" t="str">
        <f ca="1">IF(OFFSET(OFFSET(INDEX('Paiements échelonnés'!I:I,MATCH($C$2,'Paiements échelonnés'!B:B,0)),ROW()-54,0),0,1)&lt;&gt;"",OFFSET(INDEX('Paiements échelonnés'!I:I,MATCH($C$2,'Paiements échelonnés'!B:B,0)),ROW()-54,0),"")</f>
        <v/>
      </c>
      <c r="D60" s="300"/>
      <c r="E60" s="302">
        <f ca="1">SUMIFS('Paiements échelonnés'!J:J,'Paiements échelonnés'!H:H,B60,'Paiements échelonnés'!A:A,$C$2,'Paiements échelonnés'!K:K,"non")</f>
        <v>0</v>
      </c>
      <c r="F60" s="302">
        <f ca="1">SUMIFS('Paiements échelonnés'!J:J,'Paiements échelonnés'!H:H,B60,'Paiements échelonnés'!A:A,$C$2,'Paiements échelonnés'!K:K,"oui")</f>
        <v>0</v>
      </c>
      <c r="G60" s="302"/>
      <c r="H60" s="302">
        <f t="shared" ca="1" si="4"/>
        <v>0</v>
      </c>
      <c r="J60" s="173"/>
      <c r="K60" s="173"/>
      <c r="L60" s="173"/>
      <c r="N60" s="8"/>
    </row>
    <row r="61" spans="1:14" ht="17.25" customHeight="1">
      <c r="A61" s="262"/>
      <c r="B61" s="298" t="str">
        <f ca="1">IF(OFFSET(OFFSET(INDEX('Paiements échelonnés'!H:H,MATCH($C$2,'Paiements échelonnés'!B:B,0)),ROW()-54,0),0,2)&lt;&gt;"",OFFSET(INDEX('Paiements échelonnés'!H:H,MATCH($C$2,'Paiements échelonnés'!B:B,0)),ROW()-54,0),"")</f>
        <v/>
      </c>
      <c r="C61" s="299" t="str">
        <f ca="1">IF(OFFSET(OFFSET(INDEX('Paiements échelonnés'!I:I,MATCH($C$2,'Paiements échelonnés'!B:B,0)),ROW()-54,0),0,1)&lt;&gt;"",OFFSET(INDEX('Paiements échelonnés'!I:I,MATCH($C$2,'Paiements échelonnés'!B:B,0)),ROW()-54,0),"")</f>
        <v/>
      </c>
      <c r="D61" s="300"/>
      <c r="E61" s="302">
        <f ca="1">SUMIFS('Paiements échelonnés'!J:J,'Paiements échelonnés'!H:H,B61,'Paiements échelonnés'!A:A,$C$2,'Paiements échelonnés'!K:K,"non")</f>
        <v>0</v>
      </c>
      <c r="F61" s="302">
        <f ca="1">SUMIFS('Paiements échelonnés'!J:J,'Paiements échelonnés'!H:H,B61,'Paiements échelonnés'!A:A,$C$2,'Paiements échelonnés'!K:K,"oui")</f>
        <v>0</v>
      </c>
      <c r="G61" s="302"/>
      <c r="H61" s="302">
        <f t="shared" ca="1" si="4"/>
        <v>0</v>
      </c>
      <c r="J61" s="173"/>
      <c r="K61" s="173"/>
      <c r="L61" s="173"/>
      <c r="N61" s="8"/>
    </row>
    <row r="62" spans="1:14" ht="17.25" customHeight="1">
      <c r="A62" s="262"/>
      <c r="B62" s="298" t="str">
        <f ca="1">IF(OFFSET(OFFSET(INDEX('Paiements échelonnés'!H:H,MATCH($C$2,'Paiements échelonnés'!B:B,0)),ROW()-54,0),0,2)&lt;&gt;"",OFFSET(INDEX('Paiements échelonnés'!H:H,MATCH($C$2,'Paiements échelonnés'!B:B,0)),ROW()-54,0),"")</f>
        <v/>
      </c>
      <c r="C62" s="299" t="str">
        <f ca="1">IF(OFFSET(OFFSET(INDEX('Paiements échelonnés'!I:I,MATCH($C$2,'Paiements échelonnés'!B:B,0)),ROW()-54,0),0,1)&lt;&gt;"",OFFSET(INDEX('Paiements échelonnés'!I:I,MATCH($C$2,'Paiements échelonnés'!B:B,0)),ROW()-54,0),"")</f>
        <v/>
      </c>
      <c r="D62" s="300"/>
      <c r="E62" s="302">
        <f ca="1">SUMIFS('Paiements échelonnés'!J:J,'Paiements échelonnés'!H:H,B62,'Paiements échelonnés'!A:A,$C$2,'Paiements échelonnés'!K:K,"non")</f>
        <v>0</v>
      </c>
      <c r="F62" s="302">
        <f ca="1">SUMIFS('Paiements échelonnés'!J:J,'Paiements échelonnés'!H:H,B62,'Paiements échelonnés'!A:A,$C$2,'Paiements échelonnés'!K:K,"oui")</f>
        <v>0</v>
      </c>
      <c r="G62" s="302"/>
      <c r="H62" s="302">
        <f t="shared" ca="1" si="4"/>
        <v>0</v>
      </c>
      <c r="J62" s="173"/>
      <c r="K62" s="173"/>
      <c r="L62" s="173"/>
      <c r="N62" s="8"/>
    </row>
    <row r="63" spans="1:14" ht="17.25" customHeight="1">
      <c r="A63" s="262"/>
      <c r="B63" s="298" t="str">
        <f ca="1">IF(OFFSET(OFFSET(INDEX('Paiements échelonnés'!H:H,MATCH($C$2,'Paiements échelonnés'!B:B,0)),ROW()-54,0),0,2)&lt;&gt;"",OFFSET(INDEX('Paiements échelonnés'!H:H,MATCH($C$2,'Paiements échelonnés'!B:B,0)),ROW()-54,0),"")</f>
        <v/>
      </c>
      <c r="C63" s="299" t="str">
        <f ca="1">IF(OFFSET(OFFSET(INDEX('Paiements échelonnés'!I:I,MATCH($C$2,'Paiements échelonnés'!B:B,0)),ROW()-54,0),0,1)&lt;&gt;"",OFFSET(INDEX('Paiements échelonnés'!I:I,MATCH($C$2,'Paiements échelonnés'!B:B,0)),ROW()-54,0),"")</f>
        <v/>
      </c>
      <c r="D63" s="300"/>
      <c r="E63" s="302">
        <f ca="1">SUMIFS('Paiements échelonnés'!J:J,'Paiements échelonnés'!H:H,B63,'Paiements échelonnés'!A:A,$C$2,'Paiements échelonnés'!K:K,"non")</f>
        <v>0</v>
      </c>
      <c r="F63" s="302">
        <f ca="1">SUMIFS('Paiements échelonnés'!J:J,'Paiements échelonnés'!H:H,B63,'Paiements échelonnés'!A:A,$C$2,'Paiements échelonnés'!K:K,"oui")</f>
        <v>0</v>
      </c>
      <c r="G63" s="302"/>
      <c r="H63" s="302">
        <f t="shared" ca="1" si="4"/>
        <v>0</v>
      </c>
      <c r="J63" s="173"/>
      <c r="K63" s="173"/>
      <c r="L63" s="173"/>
      <c r="N63" s="8"/>
    </row>
    <row r="64" spans="1:14" ht="17.25" customHeight="1">
      <c r="A64" s="262"/>
      <c r="B64" s="298" t="str">
        <f ca="1">IF(OFFSET(OFFSET(INDEX('Paiements échelonnés'!H:H,MATCH($C$2,'Paiements échelonnés'!B:B,0)),ROW()-54,0),0,2)&lt;&gt;"",OFFSET(INDEX('Paiements échelonnés'!H:H,MATCH($C$2,'Paiements échelonnés'!B:B,0)),ROW()-54,0),"")</f>
        <v/>
      </c>
      <c r="C64" s="299" t="str">
        <f ca="1">IF(OFFSET(OFFSET(INDEX('Paiements échelonnés'!I:I,MATCH($C$2,'Paiements échelonnés'!B:B,0)),ROW()-54,0),0,1)&lt;&gt;"",OFFSET(INDEX('Paiements échelonnés'!I:I,MATCH($C$2,'Paiements échelonnés'!B:B,0)),ROW()-54,0),"")</f>
        <v/>
      </c>
      <c r="D64" s="300"/>
      <c r="E64" s="302">
        <f ca="1">SUMIFS('Paiements échelonnés'!J:J,'Paiements échelonnés'!H:H,B64,'Paiements échelonnés'!A:A,$C$2,'Paiements échelonnés'!K:K,"non")</f>
        <v>0</v>
      </c>
      <c r="F64" s="302">
        <f ca="1">SUMIFS('Paiements échelonnés'!J:J,'Paiements échelonnés'!H:H,B64,'Paiements échelonnés'!A:A,$C$2,'Paiements échelonnés'!K:K,"oui")</f>
        <v>0</v>
      </c>
      <c r="G64" s="302"/>
      <c r="H64" s="302">
        <f t="shared" ca="1" si="4"/>
        <v>0</v>
      </c>
      <c r="J64" s="173"/>
      <c r="K64" s="173"/>
      <c r="L64" s="173"/>
      <c r="N64" s="8"/>
    </row>
    <row r="65" spans="1:14" ht="17.25" customHeight="1">
      <c r="A65" s="262"/>
      <c r="B65" s="298" t="str">
        <f ca="1">IF(OFFSET(OFFSET(INDEX('Paiements échelonnés'!H:H,MATCH($C$2,'Paiements échelonnés'!B:B,0)),ROW()-54,0),0,2)&lt;&gt;"",OFFSET(INDEX('Paiements échelonnés'!H:H,MATCH($C$2,'Paiements échelonnés'!B:B,0)),ROW()-54,0),"")</f>
        <v/>
      </c>
      <c r="C65" s="299" t="str">
        <f ca="1">IF(OFFSET(OFFSET(INDEX('Paiements échelonnés'!I:I,MATCH($C$2,'Paiements échelonnés'!B:B,0)),ROW()-54,0),0,1)&lt;&gt;"",OFFSET(INDEX('Paiements échelonnés'!I:I,MATCH($C$2,'Paiements échelonnés'!B:B,0)),ROW()-54,0),"")</f>
        <v/>
      </c>
      <c r="D65" s="300"/>
      <c r="E65" s="302">
        <f ca="1">SUMIFS('Paiements échelonnés'!J:J,'Paiements échelonnés'!H:H,B65,'Paiements échelonnés'!A:A,$C$2,'Paiements échelonnés'!K:K,"non")</f>
        <v>0</v>
      </c>
      <c r="F65" s="302">
        <f ca="1">SUMIFS('Paiements échelonnés'!J:J,'Paiements échelonnés'!H:H,B65,'Paiements échelonnés'!A:A,$C$2,'Paiements échelonnés'!K:K,"oui")</f>
        <v>0</v>
      </c>
      <c r="G65" s="302"/>
      <c r="H65" s="302">
        <f t="shared" ca="1" si="4"/>
        <v>0</v>
      </c>
      <c r="J65" s="173"/>
      <c r="K65" s="173"/>
      <c r="L65" s="173"/>
      <c r="N65" s="8"/>
    </row>
    <row r="66" spans="1:14" ht="17.25" customHeight="1">
      <c r="A66" s="262"/>
      <c r="B66" s="298" t="str">
        <f ca="1">IF(OFFSET(OFFSET(INDEX('Paiements échelonnés'!H:H,MATCH($C$2,'Paiements échelonnés'!B:B,0)),ROW()-54,0),0,2)&lt;&gt;"",OFFSET(INDEX('Paiements échelonnés'!H:H,MATCH($C$2,'Paiements échelonnés'!B:B,0)),ROW()-54,0),"")</f>
        <v/>
      </c>
      <c r="C66" s="299" t="str">
        <f ca="1">IF(OFFSET(OFFSET(INDEX('Paiements échelonnés'!I:I,MATCH($C$2,'Paiements échelonnés'!B:B,0)),ROW()-54,0),0,1)&lt;&gt;"",OFFSET(INDEX('Paiements échelonnés'!I:I,MATCH($C$2,'Paiements échelonnés'!B:B,0)),ROW()-54,0),"")</f>
        <v/>
      </c>
      <c r="D66" s="300"/>
      <c r="E66" s="302">
        <f ca="1">SUMIFS('Paiements échelonnés'!J:J,'Paiements échelonnés'!H:H,B66,'Paiements échelonnés'!A:A,$C$2,'Paiements échelonnés'!K:K,"non")</f>
        <v>0</v>
      </c>
      <c r="F66" s="302">
        <f ca="1">SUMIFS('Paiements échelonnés'!J:J,'Paiements échelonnés'!H:H,B66,'Paiements échelonnés'!A:A,$C$2,'Paiements échelonnés'!K:K,"oui")</f>
        <v>0</v>
      </c>
      <c r="G66" s="302"/>
      <c r="H66" s="302">
        <f t="shared" ca="1" si="4"/>
        <v>0</v>
      </c>
      <c r="J66" s="173"/>
      <c r="K66" s="173"/>
      <c r="L66" s="173"/>
      <c r="N66" s="8"/>
    </row>
    <row r="67" spans="1:14" ht="17.25" customHeight="1">
      <c r="A67" s="262"/>
      <c r="B67" s="298" t="str">
        <f ca="1">IF(OFFSET(OFFSET(INDEX('Paiements échelonnés'!H:H,MATCH($C$2,'Paiements échelonnés'!B:B,0)),ROW()-54,0),0,2)&lt;&gt;"",OFFSET(INDEX('Paiements échelonnés'!H:H,MATCH($C$2,'Paiements échelonnés'!B:B,0)),ROW()-54,0),"")</f>
        <v/>
      </c>
      <c r="C67" s="299" t="str">
        <f ca="1">IF(OFFSET(OFFSET(INDEX('Paiements échelonnés'!I:I,MATCH($C$2,'Paiements échelonnés'!B:B,0)),ROW()-54,0),0,1)&lt;&gt;"",OFFSET(INDEX('Paiements échelonnés'!I:I,MATCH($C$2,'Paiements échelonnés'!B:B,0)),ROW()-54,0),"")</f>
        <v/>
      </c>
      <c r="D67" s="300"/>
      <c r="E67" s="302">
        <f ca="1">SUMIFS('Paiements échelonnés'!J:J,'Paiements échelonnés'!H:H,B67,'Paiements échelonnés'!A:A,$C$2,'Paiements échelonnés'!K:K,"non")</f>
        <v>0</v>
      </c>
      <c r="F67" s="302">
        <f ca="1">SUMIFS('Paiements échelonnés'!J:J,'Paiements échelonnés'!H:H,B67,'Paiements échelonnés'!A:A,$C$2,'Paiements échelonnés'!K:K,"oui")</f>
        <v>0</v>
      </c>
      <c r="G67" s="302"/>
      <c r="H67" s="302">
        <f t="shared" ca="1" si="4"/>
        <v>0</v>
      </c>
      <c r="J67" s="173"/>
      <c r="K67" s="173"/>
      <c r="L67" s="173"/>
      <c r="N67" s="8"/>
    </row>
    <row r="68" spans="1:14" ht="17.25" customHeight="1">
      <c r="A68" s="262"/>
      <c r="B68" s="189"/>
      <c r="C68" s="190"/>
      <c r="D68" s="191"/>
      <c r="E68" s="153"/>
      <c r="F68" s="153"/>
      <c r="G68" s="153"/>
      <c r="H68" s="153"/>
      <c r="J68" s="173"/>
      <c r="K68" s="173"/>
      <c r="L68" s="173"/>
      <c r="N68" s="8"/>
    </row>
    <row r="69" spans="1:14" ht="17.25" customHeight="1">
      <c r="A69" s="262"/>
      <c r="B69" s="189"/>
      <c r="C69" s="190"/>
      <c r="D69" s="191"/>
      <c r="E69" s="153"/>
      <c r="F69" s="153"/>
      <c r="G69" s="153"/>
      <c r="H69" s="153"/>
      <c r="J69" s="173"/>
      <c r="K69" s="173"/>
      <c r="L69" s="173"/>
      <c r="N69" s="8"/>
    </row>
    <row r="70" spans="1:14" ht="17.25" customHeight="1">
      <c r="A70" s="262"/>
      <c r="B70" s="189"/>
      <c r="C70" s="190"/>
      <c r="D70" s="191"/>
      <c r="E70" s="153"/>
      <c r="F70" s="153"/>
      <c r="G70" s="153"/>
      <c r="H70" s="153"/>
      <c r="J70" s="173"/>
      <c r="K70" s="173"/>
      <c r="L70" s="173"/>
      <c r="N70" s="8"/>
    </row>
    <row r="71" spans="1:14" ht="13.5" customHeight="1">
      <c r="A71" s="262"/>
      <c r="B71" s="189"/>
      <c r="C71" s="190"/>
      <c r="D71" s="191"/>
      <c r="E71" s="153"/>
      <c r="F71" s="153"/>
      <c r="G71" s="153"/>
      <c r="H71" s="153"/>
      <c r="J71" s="173"/>
      <c r="K71" s="173"/>
      <c r="L71" s="173"/>
      <c r="N71" s="8"/>
    </row>
    <row r="72" spans="1:14" ht="13.5" customHeight="1">
      <c r="A72" s="262"/>
      <c r="B72" s="189"/>
      <c r="C72" s="190"/>
      <c r="D72" s="191"/>
      <c r="E72" s="153"/>
      <c r="F72" s="153"/>
      <c r="G72" s="153"/>
      <c r="H72" s="153"/>
      <c r="J72" s="173"/>
      <c r="K72" s="173"/>
      <c r="L72" s="173"/>
      <c r="N72" s="8"/>
    </row>
    <row r="73" spans="1:14">
      <c r="A73" s="262"/>
      <c r="B73" s="189"/>
      <c r="C73" s="192"/>
      <c r="D73" s="193"/>
      <c r="E73" s="153"/>
      <c r="F73" s="153"/>
      <c r="G73" s="153"/>
      <c r="H73" s="153"/>
      <c r="J73" s="173"/>
      <c r="K73" s="173"/>
      <c r="L73" s="173"/>
      <c r="N73" s="8"/>
    </row>
    <row r="74" spans="1:14">
      <c r="A74" s="262"/>
      <c r="B74" s="12" t="s">
        <v>54</v>
      </c>
      <c r="C74" s="8"/>
      <c r="D74" s="13"/>
      <c r="E74" s="104"/>
      <c r="F74" s="104"/>
      <c r="G74" s="104"/>
      <c r="H74" s="104"/>
      <c r="J74" s="173"/>
      <c r="K74" s="173"/>
      <c r="L74" s="173"/>
      <c r="N74" s="8"/>
    </row>
    <row r="75" spans="1:14" s="1" customFormat="1">
      <c r="A75" s="262"/>
      <c r="B75" s="117" t="s">
        <v>53</v>
      </c>
      <c r="C75" s="117"/>
      <c r="D75" s="118"/>
      <c r="E75" s="119">
        <f ca="1">SUM(E37:E74)</f>
        <v>81.5</v>
      </c>
      <c r="F75" s="119">
        <f t="shared" ref="F75:G75" ca="1" si="5">SUM(F37:F74)</f>
        <v>106.7</v>
      </c>
      <c r="G75" s="119">
        <f t="shared" ca="1" si="5"/>
        <v>1212</v>
      </c>
      <c r="H75" s="119">
        <f ca="1">E75+F75-G75</f>
        <v>-1023.8</v>
      </c>
      <c r="J75" s="173"/>
      <c r="K75" s="173"/>
      <c r="L75" s="173"/>
      <c r="N75" s="18"/>
    </row>
    <row r="76" spans="1:14" ht="15.75">
      <c r="A76" s="262"/>
      <c r="B76" s="9" t="s">
        <v>39</v>
      </c>
      <c r="C76" s="10"/>
      <c r="D76" s="11"/>
      <c r="E76" s="103"/>
      <c r="F76" s="103"/>
      <c r="G76" s="103"/>
      <c r="H76" s="102"/>
      <c r="J76" s="173"/>
      <c r="K76" s="173"/>
      <c r="L76" s="173"/>
    </row>
    <row r="77" spans="1:14">
      <c r="A77" s="262"/>
      <c r="B77" s="12" t="s">
        <v>52</v>
      </c>
      <c r="C77" s="8"/>
      <c r="D77" s="13"/>
      <c r="E77" s="105"/>
      <c r="F77" s="104">
        <f>SUMIFS('Frais de logement'!F:F,'Frais de logement'!A:A,C2,'Frais de logement'!B:B,B77)</f>
        <v>2400</v>
      </c>
      <c r="G77" s="104">
        <f ca="1">SUMIFS('Frais de logement'!G:G,'Frais de logement'!A:A,C2,'Frais de logement'!B:B,B77)</f>
        <v>1150</v>
      </c>
      <c r="H77" s="104">
        <f ca="1">IF(F77+E77&lt;G77,0,F77-G77)</f>
        <v>1250</v>
      </c>
      <c r="J77" s="173" t="s">
        <v>40</v>
      </c>
      <c r="K77" s="173" t="s">
        <v>86</v>
      </c>
      <c r="L77" s="173"/>
    </row>
    <row r="78" spans="1:14">
      <c r="A78" s="262"/>
      <c r="B78" s="12" t="s">
        <v>44</v>
      </c>
      <c r="C78" s="8"/>
      <c r="D78" s="13"/>
      <c r="E78" s="105">
        <f>SUMIFS('Frais de logement'!E:E,'Frais de logement'!A:A,C2,'Frais de logement'!B:B,B78)</f>
        <v>0</v>
      </c>
      <c r="F78" s="104">
        <f>SUMIFS('Frais de logement'!F:F,'Frais de logement'!A:A,C2,'Frais de logement'!B:B,B78)</f>
        <v>270</v>
      </c>
      <c r="G78" s="104">
        <f>SUMIFS('Frais de logement'!G:G,'Frais de logement'!A:A,C2,'Frais de logement'!B:B,B78)</f>
        <v>270</v>
      </c>
      <c r="H78" s="104">
        <f>IF(F78+E78&lt;G78,0,F78-G78)</f>
        <v>0</v>
      </c>
      <c r="J78" s="173" t="s">
        <v>40</v>
      </c>
      <c r="K78" s="173" t="s">
        <v>87</v>
      </c>
      <c r="L78" s="173"/>
      <c r="M78">
        <f>IF(C2='Caisse maladie'!A:A,"SI(D49=''Caisse maladie'!:C)",0)</f>
        <v>0</v>
      </c>
    </row>
    <row r="79" spans="1:14" s="1" customFormat="1">
      <c r="A79" s="263"/>
      <c r="B79" s="117" t="s">
        <v>45</v>
      </c>
      <c r="C79" s="117"/>
      <c r="D79" s="118"/>
      <c r="E79" s="119">
        <f>SUM(E77:E78)</f>
        <v>0</v>
      </c>
      <c r="F79" s="119">
        <f>SUM(F77:F78)</f>
        <v>2670</v>
      </c>
      <c r="G79" s="119">
        <f ca="1">SUM(G77:G78)</f>
        <v>1420</v>
      </c>
      <c r="H79" s="120">
        <f ca="1">SUM(H77:H78)</f>
        <v>1250</v>
      </c>
      <c r="J79" s="173"/>
      <c r="K79" s="173"/>
      <c r="L79" s="173"/>
    </row>
    <row r="80" spans="1:14" ht="15.75">
      <c r="A80" s="261" t="s">
        <v>35</v>
      </c>
      <c r="B80" s="9" t="s">
        <v>35</v>
      </c>
      <c r="C80" s="19" t="s">
        <v>56</v>
      </c>
      <c r="D80" s="10"/>
      <c r="E80" s="107"/>
      <c r="F80" s="107"/>
      <c r="G80" s="107"/>
      <c r="H80" s="102"/>
      <c r="J80" s="173"/>
      <c r="K80" s="173"/>
      <c r="L80" s="173"/>
    </row>
    <row r="81" spans="1:12">
      <c r="A81" s="267"/>
      <c r="B81" s="152" t="str">
        <f t="array" ref="B81">INDEX('Caisse maladie'!$C$2:$C$49,MATCH(1,('Caisse maladie'!$A$2:$A$49=C2)*('Caisse maladie'!$B$2:$B$49="LAMAL"),0))</f>
        <v>CSS</v>
      </c>
      <c r="C81" s="8"/>
      <c r="D81" s="13" t="s">
        <v>46</v>
      </c>
      <c r="E81" s="116">
        <f>SUMIFS('Caisse maladie'!D:D,'Caisse maladie'!A:A,C2,'Caisse maladie'!B:B,D81,'Caisse maladie'!E:E,"non")</f>
        <v>0</v>
      </c>
      <c r="F81" s="116">
        <f>SUMIFS('Caisse maladie'!D:D,'Caisse maladie'!A:A,C2,'Caisse maladie'!B:B,D81,'Caisse maladie'!E:E,"oui")</f>
        <v>352.8</v>
      </c>
      <c r="G81" s="116">
        <f>F81+E81</f>
        <v>352.8</v>
      </c>
      <c r="H81" s="115">
        <f>G81-F81-E81</f>
        <v>0</v>
      </c>
      <c r="J81" s="173" t="s">
        <v>42</v>
      </c>
      <c r="K81" s="174"/>
      <c r="L81" s="174"/>
    </row>
    <row r="82" spans="1:12">
      <c r="A82" s="267"/>
      <c r="B82" s="12" t="s">
        <v>93</v>
      </c>
      <c r="C82" s="8"/>
      <c r="D82" s="13" t="s">
        <v>46</v>
      </c>
      <c r="E82" s="116">
        <f>-SUMIFS('Caisse maladie'!F:F,'Caisse maladie'!A:A,C2,'Caisse maladie'!B:B,D82,'Caisse maladie'!E:E,"non")</f>
        <v>0</v>
      </c>
      <c r="F82" s="116">
        <f>-SUMIFS('Caisse maladie'!F:F,'Caisse maladie'!A:A,C2,'Caisse maladie'!B:B,D82,'Caisse maladie'!E:E,"oui")</f>
        <v>-12.8</v>
      </c>
      <c r="G82" s="116">
        <f t="shared" ref="G82:G90" si="6">F82+E82</f>
        <v>-12.8</v>
      </c>
      <c r="H82" s="115">
        <f t="shared" ref="H82:H90" si="7">G82-F82-E82</f>
        <v>0</v>
      </c>
      <c r="J82" s="173"/>
      <c r="K82" s="174"/>
      <c r="L82" s="174"/>
    </row>
    <row r="83" spans="1:12">
      <c r="A83" s="267"/>
      <c r="B83" s="152" t="str">
        <f>B81</f>
        <v>CSS</v>
      </c>
      <c r="C83" s="8"/>
      <c r="D83" s="13" t="s">
        <v>48</v>
      </c>
      <c r="E83" s="105"/>
      <c r="F83" s="105"/>
      <c r="G83" s="116">
        <f t="shared" si="6"/>
        <v>0</v>
      </c>
      <c r="H83" s="115">
        <f t="shared" si="7"/>
        <v>0</v>
      </c>
      <c r="J83" s="173" t="s">
        <v>36</v>
      </c>
      <c r="K83" s="174"/>
      <c r="L83" s="174"/>
    </row>
    <row r="84" spans="1:12">
      <c r="A84" s="267"/>
      <c r="B84" s="152" t="str">
        <f>B81</f>
        <v>CSS</v>
      </c>
      <c r="C84" s="8"/>
      <c r="D84" s="13" t="s">
        <v>48</v>
      </c>
      <c r="E84" s="105"/>
      <c r="F84" s="105"/>
      <c r="G84" s="116">
        <f t="shared" si="6"/>
        <v>0</v>
      </c>
      <c r="H84" s="115">
        <f t="shared" si="7"/>
        <v>0</v>
      </c>
      <c r="J84" s="173"/>
      <c r="K84" s="174"/>
      <c r="L84" s="174"/>
    </row>
    <row r="85" spans="1:12">
      <c r="A85" s="267"/>
      <c r="B85" s="152" t="str">
        <f>B81</f>
        <v>CSS</v>
      </c>
      <c r="C85" s="8"/>
      <c r="D85" s="13" t="s">
        <v>48</v>
      </c>
      <c r="E85" s="105"/>
      <c r="F85" s="105"/>
      <c r="G85" s="116">
        <f t="shared" si="6"/>
        <v>0</v>
      </c>
      <c r="H85" s="115">
        <f t="shared" si="7"/>
        <v>0</v>
      </c>
      <c r="J85" s="173"/>
      <c r="K85" s="174"/>
      <c r="L85" s="174"/>
    </row>
    <row r="86" spans="1:12">
      <c r="A86" s="267"/>
      <c r="B86" s="152" t="str">
        <f>B81</f>
        <v>CSS</v>
      </c>
      <c r="C86" s="8"/>
      <c r="D86" s="13" t="s">
        <v>48</v>
      </c>
      <c r="E86" s="105"/>
      <c r="F86" s="105"/>
      <c r="G86" s="116">
        <f t="shared" si="6"/>
        <v>0</v>
      </c>
      <c r="H86" s="115">
        <f t="shared" si="7"/>
        <v>0</v>
      </c>
      <c r="J86" s="173"/>
      <c r="K86" s="174"/>
      <c r="L86" s="174"/>
    </row>
    <row r="87" spans="1:12">
      <c r="A87" s="267"/>
      <c r="B87" s="152" t="str">
        <f>B81</f>
        <v>CSS</v>
      </c>
      <c r="C87" s="8"/>
      <c r="D87" s="13" t="s">
        <v>48</v>
      </c>
      <c r="E87" s="105"/>
      <c r="F87" s="105"/>
      <c r="G87" s="116">
        <f t="shared" si="6"/>
        <v>0</v>
      </c>
      <c r="H87" s="115">
        <f t="shared" si="7"/>
        <v>0</v>
      </c>
      <c r="J87" s="173"/>
      <c r="K87" s="174"/>
      <c r="L87" s="174"/>
    </row>
    <row r="88" spans="1:12">
      <c r="A88" s="267"/>
      <c r="B88" s="212" t="s">
        <v>220</v>
      </c>
      <c r="C88" s="8"/>
      <c r="D88" s="211" t="s">
        <v>219</v>
      </c>
      <c r="E88" s="105"/>
      <c r="F88" s="105"/>
      <c r="G88" s="116">
        <f t="shared" si="6"/>
        <v>0</v>
      </c>
      <c r="H88" s="115">
        <f t="shared" si="7"/>
        <v>0</v>
      </c>
      <c r="J88" s="173"/>
      <c r="K88" s="174"/>
      <c r="L88" s="174"/>
    </row>
    <row r="89" spans="1:12">
      <c r="A89" s="267"/>
      <c r="B89" s="152"/>
      <c r="C89" s="8"/>
      <c r="D89" s="13" t="s">
        <v>179</v>
      </c>
      <c r="E89" s="105"/>
      <c r="F89" s="105"/>
      <c r="G89" s="116">
        <f t="shared" si="6"/>
        <v>0</v>
      </c>
      <c r="H89" s="115">
        <f t="shared" si="7"/>
        <v>0</v>
      </c>
      <c r="J89" s="173"/>
      <c r="K89" s="174"/>
      <c r="L89" s="174"/>
    </row>
    <row r="90" spans="1:12">
      <c r="A90" s="267"/>
      <c r="B90" s="152"/>
      <c r="C90" s="8"/>
      <c r="D90" s="100" t="s">
        <v>185</v>
      </c>
      <c r="E90" s="105"/>
      <c r="F90" s="105"/>
      <c r="G90" s="116">
        <f t="shared" si="6"/>
        <v>0</v>
      </c>
      <c r="H90" s="115">
        <f t="shared" si="7"/>
        <v>0</v>
      </c>
      <c r="J90" s="173"/>
      <c r="K90" s="174"/>
      <c r="L90" s="174"/>
    </row>
    <row r="91" spans="1:12" s="1" customFormat="1">
      <c r="A91" s="268"/>
      <c r="B91" s="117" t="s">
        <v>49</v>
      </c>
      <c r="C91" s="117"/>
      <c r="D91" s="118"/>
      <c r="E91" s="119">
        <f>SUM(E81:E90)</f>
        <v>0</v>
      </c>
      <c r="F91" s="119">
        <f>SUM(F81:F90)</f>
        <v>340</v>
      </c>
      <c r="G91" s="119">
        <f>SUM(G81:G90)</f>
        <v>340</v>
      </c>
      <c r="H91" s="120">
        <f>SUM(H81:H90)</f>
        <v>0</v>
      </c>
      <c r="J91" s="173"/>
      <c r="K91" s="173"/>
      <c r="L91" s="173"/>
    </row>
    <row r="92" spans="1:12" ht="15.75">
      <c r="A92" s="261" t="s">
        <v>89</v>
      </c>
      <c r="B92" s="9" t="s">
        <v>37</v>
      </c>
      <c r="C92" s="19"/>
      <c r="D92" s="11"/>
      <c r="E92" s="103"/>
      <c r="F92" s="103"/>
      <c r="G92" s="103"/>
      <c r="H92" s="102"/>
      <c r="J92" s="173"/>
      <c r="K92" s="174"/>
      <c r="L92" s="174"/>
    </row>
    <row r="93" spans="1:12">
      <c r="A93" s="262"/>
      <c r="B93" s="152" t="s">
        <v>221</v>
      </c>
      <c r="C93" s="114"/>
      <c r="D93" s="100"/>
      <c r="E93" s="116"/>
      <c r="F93" s="116"/>
      <c r="G93" s="108"/>
      <c r="H93" s="106"/>
      <c r="J93" s="173"/>
      <c r="K93" s="174"/>
      <c r="L93" s="174"/>
    </row>
    <row r="94" spans="1:12">
      <c r="A94" s="262"/>
      <c r="B94" s="152" t="s">
        <v>222</v>
      </c>
      <c r="C94" s="114"/>
      <c r="D94" s="100">
        <v>12</v>
      </c>
      <c r="E94" s="116"/>
      <c r="F94" s="116"/>
      <c r="G94" s="116">
        <f>IF(D94*10&gt;200,200,D94*10)</f>
        <v>120</v>
      </c>
      <c r="H94" s="115"/>
      <c r="J94" s="173"/>
      <c r="K94" s="174"/>
      <c r="L94" s="174"/>
    </row>
    <row r="95" spans="1:12">
      <c r="A95" s="262"/>
      <c r="B95" s="152"/>
      <c r="C95" s="114"/>
      <c r="D95" s="100"/>
      <c r="E95" s="116"/>
      <c r="F95" s="116"/>
      <c r="G95" s="116">
        <f>E95+F95</f>
        <v>0</v>
      </c>
      <c r="H95" s="115"/>
      <c r="J95" s="173"/>
      <c r="K95" s="174"/>
      <c r="L95" s="174"/>
    </row>
    <row r="96" spans="1:12">
      <c r="A96" s="262"/>
      <c r="B96" s="152"/>
      <c r="C96" s="114"/>
      <c r="D96" s="100"/>
      <c r="E96" s="116"/>
      <c r="F96" s="116"/>
      <c r="G96" s="116">
        <f t="shared" ref="G96:G97" si="8">E96+F96</f>
        <v>0</v>
      </c>
      <c r="H96" s="115"/>
      <c r="J96" s="173"/>
      <c r="K96" s="174"/>
      <c r="L96" s="174"/>
    </row>
    <row r="97" spans="1:12">
      <c r="A97" s="262"/>
      <c r="B97" s="152"/>
      <c r="C97" s="114"/>
      <c r="D97" s="100"/>
      <c r="E97" s="116"/>
      <c r="F97" s="116"/>
      <c r="G97" s="116">
        <f t="shared" si="8"/>
        <v>0</v>
      </c>
      <c r="H97" s="115"/>
      <c r="J97" s="173"/>
      <c r="K97" s="174"/>
      <c r="L97" s="174"/>
    </row>
    <row r="98" spans="1:12">
      <c r="A98" s="262"/>
      <c r="B98" s="152"/>
      <c r="C98" s="114"/>
      <c r="D98" s="100"/>
      <c r="E98" s="116"/>
      <c r="F98" s="116"/>
      <c r="G98" s="116">
        <f>E98+F98</f>
        <v>0</v>
      </c>
      <c r="H98" s="115"/>
      <c r="J98" s="173"/>
      <c r="K98" s="174"/>
      <c r="L98" s="174"/>
    </row>
    <row r="99" spans="1:12" s="1" customFormat="1">
      <c r="A99" s="263"/>
      <c r="B99" s="117" t="s">
        <v>145</v>
      </c>
      <c r="C99" s="117"/>
      <c r="D99" s="118"/>
      <c r="E99" s="119">
        <f t="shared" ref="E99:F99" si="9">SUM(E93:E98)</f>
        <v>0</v>
      </c>
      <c r="F99" s="119">
        <f t="shared" si="9"/>
        <v>0</v>
      </c>
      <c r="G99" s="119">
        <f>SUM(G93:G98)</f>
        <v>120</v>
      </c>
      <c r="H99" s="119">
        <f>SUM(H93:H98)</f>
        <v>0</v>
      </c>
      <c r="J99" s="173"/>
      <c r="K99" s="173"/>
      <c r="L99" s="173"/>
    </row>
    <row r="100" spans="1:12" s="1" customFormat="1" ht="6.75" customHeight="1">
      <c r="A100" s="169"/>
      <c r="B100" s="170"/>
      <c r="C100" s="156"/>
      <c r="D100" s="156"/>
      <c r="E100" s="157"/>
      <c r="F100" s="158"/>
      <c r="G100" s="158"/>
      <c r="H100" s="171"/>
      <c r="I100" s="18"/>
    </row>
    <row r="101" spans="1:12">
      <c r="A101" s="21"/>
      <c r="B101" s="159" t="s">
        <v>22</v>
      </c>
      <c r="C101" s="160"/>
      <c r="D101" s="164"/>
      <c r="E101" s="166">
        <f>E31</f>
        <v>6205</v>
      </c>
      <c r="F101" s="166">
        <f t="shared" ref="F101:H101" si="10">F31</f>
        <v>34</v>
      </c>
      <c r="G101" s="166">
        <f t="shared" si="10"/>
        <v>5639</v>
      </c>
      <c r="H101" s="166">
        <f t="shared" si="10"/>
        <v>0</v>
      </c>
      <c r="I101" s="8"/>
      <c r="J101"/>
      <c r="K101"/>
      <c r="L101"/>
    </row>
    <row r="102" spans="1:12">
      <c r="A102" s="22"/>
      <c r="B102" s="161" t="s">
        <v>23</v>
      </c>
      <c r="C102" s="154"/>
      <c r="D102" s="165"/>
      <c r="E102" s="167">
        <f ca="1">E36+E75+E79+E91+E99</f>
        <v>81.5</v>
      </c>
      <c r="F102" s="167">
        <f ca="1">F36+F75+F79+F91+F99</f>
        <v>3116.7</v>
      </c>
      <c r="G102" s="167">
        <f ca="1">G36+G75+G79+G91+G99</f>
        <v>3342</v>
      </c>
      <c r="H102" s="167">
        <f ca="1">H36+H75+H79+H91+H99</f>
        <v>226.20000000000005</v>
      </c>
      <c r="J102"/>
      <c r="K102"/>
      <c r="L102"/>
    </row>
    <row r="103" spans="1:12">
      <c r="A103" s="23"/>
      <c r="B103" s="161"/>
      <c r="C103" s="154"/>
      <c r="D103" s="165"/>
      <c r="E103" s="167"/>
      <c r="F103" s="167"/>
      <c r="G103" s="167"/>
      <c r="H103" s="155"/>
    </row>
    <row r="104" spans="1:12" ht="15.75" thickBot="1">
      <c r="A104" s="22"/>
      <c r="B104" s="162" t="s">
        <v>187</v>
      </c>
      <c r="C104" s="117"/>
      <c r="D104" s="118"/>
      <c r="E104" s="168">
        <f ca="1">E101-E102</f>
        <v>6123.5</v>
      </c>
      <c r="F104" s="168">
        <f t="shared" ref="F104:H104" ca="1" si="11">F101-F102</f>
        <v>-3082.7</v>
      </c>
      <c r="G104" s="168">
        <f t="shared" ca="1" si="11"/>
        <v>2297</v>
      </c>
      <c r="H104" s="163">
        <f t="shared" ca="1" si="11"/>
        <v>-226.20000000000005</v>
      </c>
      <c r="J104"/>
      <c r="K104"/>
      <c r="L104"/>
    </row>
    <row r="105" spans="1:12" s="45" customFormat="1" ht="15.75" thickTop="1">
      <c r="A105" s="178"/>
      <c r="B105" s="152"/>
      <c r="C105" s="114"/>
      <c r="D105" s="114"/>
      <c r="E105" s="91"/>
      <c r="F105" s="91"/>
      <c r="G105" s="91"/>
      <c r="H105" s="115"/>
      <c r="J105" s="179"/>
      <c r="K105" s="179"/>
      <c r="L105" s="179"/>
    </row>
    <row r="106" spans="1:12" s="179" customFormat="1">
      <c r="A106" s="178"/>
      <c r="B106" s="180" t="s">
        <v>188</v>
      </c>
      <c r="C106" s="156"/>
      <c r="D106" s="156"/>
      <c r="E106" s="278">
        <f ca="1">E104+F104</f>
        <v>3040.8</v>
      </c>
      <c r="F106" s="279"/>
      <c r="G106" s="213">
        <f ca="1">G104</f>
        <v>2297</v>
      </c>
      <c r="H106" s="213">
        <f ca="1">H104</f>
        <v>-226.20000000000005</v>
      </c>
    </row>
    <row r="107" spans="1:12" s="179" customFormat="1">
      <c r="A107" s="178"/>
      <c r="B107" s="180" t="s">
        <v>192</v>
      </c>
      <c r="C107" s="156"/>
      <c r="D107" s="156"/>
      <c r="E107" s="280">
        <f ca="1">E106-G106</f>
        <v>743.80000000000018</v>
      </c>
      <c r="F107" s="281"/>
      <c r="G107" s="282"/>
      <c r="H107" s="177"/>
    </row>
    <row r="108" spans="1:12" s="179" customFormat="1">
      <c r="A108" s="178"/>
      <c r="B108" s="180" t="s">
        <v>189</v>
      </c>
      <c r="C108" s="156"/>
      <c r="D108" s="156"/>
      <c r="E108" s="109"/>
      <c r="F108" s="109"/>
      <c r="G108" s="109"/>
      <c r="H108" s="177"/>
    </row>
    <row r="109" spans="1:12" s="179" customFormat="1">
      <c r="A109" s="178"/>
      <c r="B109" s="180" t="s">
        <v>190</v>
      </c>
      <c r="C109" s="156"/>
      <c r="D109" s="156"/>
      <c r="E109" s="214"/>
      <c r="F109" s="215"/>
      <c r="G109" s="216">
        <v>250</v>
      </c>
      <c r="H109" s="177"/>
    </row>
    <row r="110" spans="1:12" s="179" customFormat="1">
      <c r="A110" s="178"/>
      <c r="B110" s="180" t="s">
        <v>191</v>
      </c>
      <c r="C110" s="156"/>
      <c r="D110" s="156"/>
      <c r="E110" s="214"/>
      <c r="F110" s="215"/>
      <c r="G110" s="216">
        <f ca="1">E107-G109</f>
        <v>493.80000000000018</v>
      </c>
      <c r="H110" s="177"/>
    </row>
    <row r="111" spans="1:12" s="45" customFormat="1" ht="16.5" customHeight="1">
      <c r="A111" s="178"/>
      <c r="B111" s="152"/>
      <c r="C111" s="114"/>
      <c r="D111" s="114"/>
      <c r="E111" s="91"/>
      <c r="F111" s="91"/>
      <c r="G111" s="91"/>
      <c r="H111" s="115"/>
      <c r="J111" s="179"/>
      <c r="K111" s="179"/>
      <c r="L111" s="179"/>
    </row>
    <row r="112" spans="1:12" s="45" customFormat="1">
      <c r="A112" s="178"/>
      <c r="B112" s="180" t="s">
        <v>193</v>
      </c>
      <c r="C112" s="114"/>
      <c r="D112" s="114"/>
      <c r="E112" s="91"/>
      <c r="F112" s="91"/>
      <c r="G112" s="91"/>
      <c r="H112" s="115"/>
      <c r="J112" s="179"/>
      <c r="K112" s="179"/>
      <c r="L112" s="179"/>
    </row>
    <row r="113" spans="1:12" s="220" customFormat="1" ht="12.75">
      <c r="A113" s="217"/>
      <c r="B113" s="212" t="s">
        <v>8</v>
      </c>
      <c r="C113" s="187"/>
      <c r="D113" s="187"/>
      <c r="E113" s="218"/>
      <c r="F113" s="218" t="s">
        <v>178</v>
      </c>
      <c r="G113" s="218"/>
      <c r="H113" s="219">
        <f>'Les normes-données de base'!B6</f>
        <v>-402.85</v>
      </c>
    </row>
    <row r="114" spans="1:12" s="220" customFormat="1" ht="12.75">
      <c r="A114" s="217"/>
      <c r="B114" s="212" t="s">
        <v>8</v>
      </c>
      <c r="C114" s="187"/>
      <c r="D114" s="187"/>
      <c r="E114" s="218"/>
      <c r="F114" s="218" t="str">
        <f>C2</f>
        <v>janvier</v>
      </c>
      <c r="G114" s="218"/>
      <c r="H114" s="219">
        <f ca="1">H113+G104</f>
        <v>1894.15</v>
      </c>
    </row>
    <row r="115" spans="1:12" s="220" customFormat="1" ht="5.25" customHeight="1">
      <c r="A115" s="217"/>
      <c r="B115" s="212"/>
      <c r="C115" s="187"/>
      <c r="D115" s="187"/>
      <c r="E115" s="218"/>
      <c r="F115" s="218"/>
      <c r="G115" s="218"/>
      <c r="H115" s="219"/>
    </row>
    <row r="116" spans="1:12" s="220" customFormat="1" ht="12.75">
      <c r="A116" s="217"/>
      <c r="B116" s="212" t="s">
        <v>9</v>
      </c>
      <c r="C116" s="187"/>
      <c r="D116" s="187"/>
      <c r="E116" s="218"/>
      <c r="F116" s="218" t="s">
        <v>178</v>
      </c>
      <c r="G116" s="218"/>
      <c r="H116" s="219">
        <f>'Les normes-données de base'!B7</f>
        <v>-11213.4</v>
      </c>
    </row>
    <row r="117" spans="1:12" s="220" customFormat="1" ht="12.75">
      <c r="A117" s="217"/>
      <c r="B117" s="212" t="s">
        <v>9</v>
      </c>
      <c r="C117" s="187"/>
      <c r="D117" s="187"/>
      <c r="E117" s="218"/>
      <c r="F117" s="218" t="str">
        <f>C2</f>
        <v>janvier</v>
      </c>
      <c r="G117" s="218"/>
      <c r="H117" s="219">
        <f ca="1">H116+G110</f>
        <v>-10719.599999999999</v>
      </c>
    </row>
    <row r="118" spans="1:12" s="45" customFormat="1" ht="5.25" customHeight="1">
      <c r="A118" s="83"/>
      <c r="B118" s="152"/>
      <c r="C118" s="114"/>
      <c r="D118" s="114"/>
      <c r="E118" s="91"/>
      <c r="F118" s="91"/>
      <c r="G118" s="91"/>
      <c r="H118" s="115">
        <f t="shared" ref="H118" si="12">SUM(F118:G118)</f>
        <v>0</v>
      </c>
    </row>
    <row r="119" spans="1:12" s="179" customFormat="1" ht="15.75" thickBot="1">
      <c r="A119" s="178"/>
      <c r="B119" s="180" t="s">
        <v>194</v>
      </c>
      <c r="C119" s="157" t="str">
        <f>F117</f>
        <v>janvier</v>
      </c>
      <c r="D119" s="187" t="s">
        <v>195</v>
      </c>
      <c r="E119" s="157"/>
      <c r="F119" s="157"/>
      <c r="G119" s="157"/>
      <c r="H119" s="181">
        <f ca="1">H114+H117</f>
        <v>-8825.4499999999989</v>
      </c>
    </row>
    <row r="120" spans="1:12" s="45" customFormat="1" ht="15.75" thickTop="1">
      <c r="A120" s="182"/>
      <c r="B120" s="183"/>
      <c r="C120" s="184"/>
      <c r="D120" s="184"/>
      <c r="E120" s="185"/>
      <c r="F120" s="185"/>
      <c r="G120" s="185"/>
      <c r="H120" s="186"/>
      <c r="I120" s="152"/>
      <c r="J120" s="114"/>
    </row>
    <row r="121" spans="1:12" ht="21">
      <c r="A121"/>
      <c r="B121" s="260" t="s">
        <v>28</v>
      </c>
      <c r="C121" s="260"/>
      <c r="D121" s="260"/>
      <c r="E121" s="260"/>
      <c r="F121" s="260"/>
      <c r="G121" s="260"/>
      <c r="H121" s="260"/>
      <c r="I121" s="8"/>
      <c r="J121"/>
      <c r="K121"/>
      <c r="L121"/>
    </row>
    <row r="123" spans="1:12" s="1" customFormat="1">
      <c r="B123" s="1" t="s">
        <v>65</v>
      </c>
      <c r="C123" s="1" t="s">
        <v>66</v>
      </c>
      <c r="D123" s="1" t="s">
        <v>67</v>
      </c>
      <c r="E123" s="1" t="s">
        <v>67</v>
      </c>
      <c r="F123" s="1" t="s">
        <v>50</v>
      </c>
      <c r="G123" s="1" t="s">
        <v>68</v>
      </c>
      <c r="H123" s="1" t="s">
        <v>69</v>
      </c>
    </row>
    <row r="124" spans="1:12">
      <c r="B124" s="30">
        <f>G$7</f>
        <v>0</v>
      </c>
    </row>
    <row r="125" spans="1:12">
      <c r="B125" s="30">
        <f t="shared" ref="B125:B131" si="13">G$7</f>
        <v>0</v>
      </c>
    </row>
    <row r="126" spans="1:12">
      <c r="B126" s="30">
        <f t="shared" si="13"/>
        <v>0</v>
      </c>
    </row>
    <row r="127" spans="1:12">
      <c r="B127" s="30">
        <f t="shared" si="13"/>
        <v>0</v>
      </c>
    </row>
    <row r="128" spans="1:12">
      <c r="B128" s="30">
        <f t="shared" si="13"/>
        <v>0</v>
      </c>
    </row>
    <row r="129" spans="2:8">
      <c r="B129" s="30">
        <f t="shared" si="13"/>
        <v>0</v>
      </c>
    </row>
    <row r="130" spans="2:8">
      <c r="B130" s="30">
        <f t="shared" si="13"/>
        <v>0</v>
      </c>
    </row>
    <row r="131" spans="2:8">
      <c r="B131" s="30">
        <f t="shared" si="13"/>
        <v>0</v>
      </c>
    </row>
    <row r="132" spans="2:8" ht="21">
      <c r="B132" s="260" t="s">
        <v>70</v>
      </c>
      <c r="C132" s="260"/>
      <c r="D132" s="260"/>
      <c r="E132" s="260"/>
      <c r="F132" s="260"/>
      <c r="G132" s="260"/>
      <c r="H132" s="260"/>
    </row>
    <row r="134" spans="2:8" s="1" customFormat="1">
      <c r="B134" s="1" t="s">
        <v>71</v>
      </c>
      <c r="C134" s="1" t="s">
        <v>66</v>
      </c>
      <c r="D134" s="1" t="s">
        <v>67</v>
      </c>
      <c r="E134" s="1" t="s">
        <v>67</v>
      </c>
      <c r="F134" s="1" t="s">
        <v>50</v>
      </c>
      <c r="G134" s="1" t="s">
        <v>68</v>
      </c>
      <c r="H134" s="1" t="s">
        <v>69</v>
      </c>
    </row>
    <row r="135" spans="2:8">
      <c r="B135" s="30">
        <f t="shared" ref="B135:B142" si="14">G$7</f>
        <v>0</v>
      </c>
    </row>
    <row r="136" spans="2:8">
      <c r="B136" s="30">
        <f t="shared" si="14"/>
        <v>0</v>
      </c>
    </row>
    <row r="137" spans="2:8">
      <c r="B137" s="30">
        <f t="shared" si="14"/>
        <v>0</v>
      </c>
    </row>
    <row r="138" spans="2:8">
      <c r="B138" s="30">
        <f t="shared" si="14"/>
        <v>0</v>
      </c>
    </row>
    <row r="139" spans="2:8">
      <c r="B139" s="30">
        <f t="shared" si="14"/>
        <v>0</v>
      </c>
    </row>
    <row r="140" spans="2:8">
      <c r="B140" s="30">
        <f t="shared" si="14"/>
        <v>0</v>
      </c>
    </row>
    <row r="141" spans="2:8">
      <c r="B141" s="30">
        <f t="shared" si="14"/>
        <v>0</v>
      </c>
    </row>
    <row r="142" spans="2:8">
      <c r="B142" s="30">
        <f t="shared" si="14"/>
        <v>0</v>
      </c>
    </row>
  </sheetData>
  <dataConsolidate/>
  <mergeCells count="42">
    <mergeCell ref="B1:H1"/>
    <mergeCell ref="B121:H121"/>
    <mergeCell ref="A37:A79"/>
    <mergeCell ref="B132:H132"/>
    <mergeCell ref="A15:A36"/>
    <mergeCell ref="A80:A91"/>
    <mergeCell ref="A92:A99"/>
    <mergeCell ref="B30:D30"/>
    <mergeCell ref="B33:D33"/>
    <mergeCell ref="B34:D34"/>
    <mergeCell ref="B35:D35"/>
    <mergeCell ref="E106:F106"/>
    <mergeCell ref="E107:G107"/>
    <mergeCell ref="B38:H38"/>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7:D67"/>
    <mergeCell ref="C62:D62"/>
    <mergeCell ref="C63:D63"/>
    <mergeCell ref="C64:D64"/>
    <mergeCell ref="C65:D65"/>
    <mergeCell ref="C66:D66"/>
  </mergeCells>
  <dataValidations count="2">
    <dataValidation type="list" allowBlank="1" showInputMessage="1" showErrorMessage="1" sqref="B30:B31">
      <formula1>Ressources</formula1>
    </dataValidation>
    <dataValidation allowBlank="1" showInputMessage="1" showErrorMessage="1" promptTitle="renevus" sqref="B16:B24"/>
  </dataValidations>
  <pageMargins left="0.23622047244094491" right="0.23622047244094491" top="0.35433070866141736" bottom="0.35433070866141736" header="0.31496062992125984" footer="0.31496062992125984"/>
  <pageSetup paperSize="9" orientation="portrait" errors="blank" r:id="rId1"/>
</worksheet>
</file>

<file path=xl/worksheets/sheet4.xml><?xml version="1.0" encoding="utf-8"?>
<worksheet xmlns="http://schemas.openxmlformats.org/spreadsheetml/2006/main" xmlns:r="http://schemas.openxmlformats.org/officeDocument/2006/relationships">
  <dimension ref="A1:I161"/>
  <sheetViews>
    <sheetView workbookViewId="0">
      <selection activeCell="I8" sqref="I8:I9"/>
    </sheetView>
  </sheetViews>
  <sheetFormatPr baseColWidth="10" defaultRowHeight="15"/>
  <cols>
    <col min="2" max="2" width="5.28515625" customWidth="1"/>
    <col min="3" max="3" width="24.42578125" customWidth="1"/>
    <col min="4" max="4" width="26.85546875" customWidth="1"/>
    <col min="5" max="5" width="16.42578125" customWidth="1"/>
    <col min="8" max="8" width="40" customWidth="1"/>
  </cols>
  <sheetData>
    <row r="1" spans="1:9" ht="21">
      <c r="A1" s="221" t="s">
        <v>226</v>
      </c>
      <c r="B1" s="221"/>
    </row>
    <row r="3" spans="1:9" s="222" customFormat="1" ht="30">
      <c r="C3" s="222" t="s">
        <v>227</v>
      </c>
      <c r="D3" s="222" t="s">
        <v>228</v>
      </c>
      <c r="E3" s="17" t="s">
        <v>229</v>
      </c>
      <c r="F3" s="222" t="s">
        <v>230</v>
      </c>
      <c r="G3" s="222" t="s">
        <v>231</v>
      </c>
      <c r="H3" s="222" t="s">
        <v>232</v>
      </c>
      <c r="I3" s="223" t="s">
        <v>237</v>
      </c>
    </row>
    <row r="4" spans="1:9" s="222" customFormat="1" ht="15.75" thickBot="1">
      <c r="E4" s="17"/>
      <c r="I4" s="223"/>
    </row>
    <row r="5" spans="1:9" ht="15.75" thickTop="1">
      <c r="A5" s="246" t="s">
        <v>74</v>
      </c>
      <c r="B5" s="290" t="str">
        <f>D17</f>
        <v>Janvier</v>
      </c>
      <c r="C5" s="224" t="s">
        <v>233</v>
      </c>
      <c r="D5" s="224" t="s">
        <v>234</v>
      </c>
      <c r="E5" s="224">
        <v>12</v>
      </c>
      <c r="F5" s="224">
        <v>1.5</v>
      </c>
      <c r="G5" s="225">
        <f>E5*F5*0.7</f>
        <v>12.6</v>
      </c>
      <c r="H5" s="226" t="s">
        <v>235</v>
      </c>
    </row>
    <row r="6" spans="1:9">
      <c r="A6" s="247" t="s">
        <v>74</v>
      </c>
      <c r="B6" s="291"/>
      <c r="C6" s="227"/>
      <c r="D6" s="227"/>
      <c r="E6" s="227"/>
      <c r="F6" s="227"/>
      <c r="G6" s="228"/>
      <c r="H6" s="229"/>
    </row>
    <row r="7" spans="1:9">
      <c r="A7" s="247" t="s">
        <v>74</v>
      </c>
      <c r="B7" s="291"/>
      <c r="C7" s="227"/>
      <c r="D7" s="227"/>
      <c r="E7" s="227"/>
      <c r="F7" s="227"/>
      <c r="G7" s="228"/>
      <c r="H7" s="229"/>
    </row>
    <row r="8" spans="1:9">
      <c r="A8" s="247" t="s">
        <v>74</v>
      </c>
      <c r="B8" s="291"/>
      <c r="C8" s="227"/>
      <c r="D8" s="227"/>
      <c r="E8" s="227"/>
      <c r="F8" s="227"/>
      <c r="G8" s="228"/>
      <c r="H8" s="229"/>
    </row>
    <row r="9" spans="1:9">
      <c r="A9" s="247" t="s">
        <v>74</v>
      </c>
      <c r="B9" s="291"/>
      <c r="C9" s="227"/>
      <c r="D9" s="227"/>
      <c r="E9" s="227"/>
      <c r="F9" s="227"/>
      <c r="G9" s="228"/>
      <c r="H9" s="229"/>
    </row>
    <row r="10" spans="1:9">
      <c r="A10" s="247" t="s">
        <v>74</v>
      </c>
      <c r="B10" s="291"/>
      <c r="C10" s="227"/>
      <c r="D10" s="227"/>
      <c r="E10" s="227"/>
      <c r="F10" s="227"/>
      <c r="G10" s="228"/>
      <c r="H10" s="229"/>
    </row>
    <row r="11" spans="1:9">
      <c r="A11" s="247" t="s">
        <v>74</v>
      </c>
      <c r="B11" s="291"/>
      <c r="C11" s="227"/>
      <c r="D11" s="227"/>
      <c r="E11" s="227"/>
      <c r="F11" s="227"/>
      <c r="G11" s="228"/>
      <c r="H11" s="229"/>
    </row>
    <row r="12" spans="1:9">
      <c r="A12" s="247" t="s">
        <v>74</v>
      </c>
      <c r="B12" s="291"/>
      <c r="C12" s="227"/>
      <c r="D12" s="227"/>
      <c r="E12" s="227"/>
      <c r="F12" s="227"/>
      <c r="G12" s="228"/>
      <c r="H12" s="229"/>
    </row>
    <row r="13" spans="1:9">
      <c r="A13" s="247" t="s">
        <v>74</v>
      </c>
      <c r="B13" s="291"/>
      <c r="C13" s="227"/>
      <c r="D13" s="227"/>
      <c r="E13" s="227"/>
      <c r="F13" s="227"/>
      <c r="G13" s="228"/>
      <c r="H13" s="229"/>
    </row>
    <row r="14" spans="1:9">
      <c r="A14" s="247" t="s">
        <v>74</v>
      </c>
      <c r="B14" s="291"/>
      <c r="C14" s="227"/>
      <c r="D14" s="227"/>
      <c r="E14" s="227"/>
      <c r="F14" s="227"/>
      <c r="G14" s="228"/>
      <c r="H14" s="229"/>
    </row>
    <row r="15" spans="1:9">
      <c r="A15" s="247" t="s">
        <v>74</v>
      </c>
      <c r="B15" s="291"/>
      <c r="C15" s="227"/>
      <c r="D15" s="227"/>
      <c r="E15" s="227"/>
      <c r="F15" s="227"/>
      <c r="G15" s="228"/>
      <c r="H15" s="229"/>
    </row>
    <row r="16" spans="1:9">
      <c r="A16" s="247" t="s">
        <v>74</v>
      </c>
      <c r="B16" s="291"/>
      <c r="C16" s="227"/>
      <c r="D16" s="227"/>
      <c r="E16" s="227"/>
      <c r="F16" s="227"/>
      <c r="G16" s="228"/>
      <c r="H16" s="229"/>
    </row>
    <row r="17" spans="1:8" s="1" customFormat="1" ht="15.75" thickBot="1">
      <c r="A17" s="248"/>
      <c r="B17" s="292"/>
      <c r="C17" s="230" t="s">
        <v>236</v>
      </c>
      <c r="D17" s="230" t="str">
        <f>A16</f>
        <v>Janvier</v>
      </c>
      <c r="E17" s="230"/>
      <c r="F17" s="230"/>
      <c r="G17" s="231">
        <f>SUM(G5:G16)</f>
        <v>12.6</v>
      </c>
      <c r="H17" s="232"/>
    </row>
    <row r="18" spans="1:8" ht="15.75" thickTop="1">
      <c r="A18" s="249" t="s">
        <v>139</v>
      </c>
      <c r="B18" s="287" t="str">
        <f>D30</f>
        <v>février</v>
      </c>
      <c r="C18" s="233" t="s">
        <v>233</v>
      </c>
      <c r="D18" s="233" t="s">
        <v>234</v>
      </c>
      <c r="E18" s="233">
        <v>12</v>
      </c>
      <c r="F18" s="233">
        <v>1.5</v>
      </c>
      <c r="G18" s="234">
        <f>E18*F18*0.7</f>
        <v>12.6</v>
      </c>
      <c r="H18" s="235" t="s">
        <v>235</v>
      </c>
    </row>
    <row r="19" spans="1:8">
      <c r="A19" s="250" t="s">
        <v>139</v>
      </c>
      <c r="B19" s="288"/>
      <c r="C19" s="8"/>
      <c r="D19" s="8"/>
      <c r="E19" s="8"/>
      <c r="F19" s="8"/>
      <c r="G19" s="236"/>
      <c r="H19" s="36"/>
    </row>
    <row r="20" spans="1:8">
      <c r="A20" s="250" t="s">
        <v>139</v>
      </c>
      <c r="B20" s="288"/>
      <c r="C20" s="8"/>
      <c r="D20" s="8"/>
      <c r="E20" s="8"/>
      <c r="F20" s="8"/>
      <c r="G20" s="236"/>
      <c r="H20" s="36"/>
    </row>
    <row r="21" spans="1:8">
      <c r="A21" s="250" t="s">
        <v>139</v>
      </c>
      <c r="B21" s="288"/>
      <c r="C21" s="8"/>
      <c r="D21" s="8"/>
      <c r="E21" s="8"/>
      <c r="F21" s="8"/>
      <c r="G21" s="236"/>
      <c r="H21" s="36"/>
    </row>
    <row r="22" spans="1:8">
      <c r="A22" s="250" t="s">
        <v>139</v>
      </c>
      <c r="B22" s="288"/>
      <c r="C22" s="8"/>
      <c r="D22" s="8"/>
      <c r="E22" s="8"/>
      <c r="F22" s="8"/>
      <c r="G22" s="236"/>
      <c r="H22" s="36"/>
    </row>
    <row r="23" spans="1:8">
      <c r="A23" s="250" t="s">
        <v>139</v>
      </c>
      <c r="B23" s="288"/>
      <c r="C23" s="8"/>
      <c r="D23" s="8"/>
      <c r="E23" s="8"/>
      <c r="F23" s="8"/>
      <c r="G23" s="236"/>
      <c r="H23" s="36"/>
    </row>
    <row r="24" spans="1:8">
      <c r="A24" s="250" t="s">
        <v>139</v>
      </c>
      <c r="B24" s="288"/>
      <c r="C24" s="8"/>
      <c r="D24" s="8"/>
      <c r="E24" s="8"/>
      <c r="F24" s="8"/>
      <c r="G24" s="236"/>
      <c r="H24" s="36"/>
    </row>
    <row r="25" spans="1:8">
      <c r="A25" s="250" t="s">
        <v>139</v>
      </c>
      <c r="B25" s="288"/>
      <c r="C25" s="8"/>
      <c r="D25" s="8"/>
      <c r="E25" s="8"/>
      <c r="F25" s="8"/>
      <c r="G25" s="236"/>
      <c r="H25" s="36"/>
    </row>
    <row r="26" spans="1:8">
      <c r="A26" s="250" t="s">
        <v>139</v>
      </c>
      <c r="B26" s="288"/>
      <c r="C26" s="8"/>
      <c r="D26" s="8"/>
      <c r="E26" s="8"/>
      <c r="F26" s="8"/>
      <c r="G26" s="236"/>
      <c r="H26" s="36"/>
    </row>
    <row r="27" spans="1:8">
      <c r="A27" s="250" t="s">
        <v>139</v>
      </c>
      <c r="B27" s="288"/>
      <c r="C27" s="8"/>
      <c r="D27" s="8"/>
      <c r="E27" s="8"/>
      <c r="F27" s="8"/>
      <c r="G27" s="236"/>
      <c r="H27" s="36"/>
    </row>
    <row r="28" spans="1:8">
      <c r="A28" s="250" t="s">
        <v>139</v>
      </c>
      <c r="B28" s="288"/>
      <c r="C28" s="8"/>
      <c r="D28" s="8"/>
      <c r="E28" s="8"/>
      <c r="F28" s="8"/>
      <c r="G28" s="236"/>
      <c r="H28" s="36"/>
    </row>
    <row r="29" spans="1:8">
      <c r="A29" s="250" t="s">
        <v>139</v>
      </c>
      <c r="B29" s="288"/>
      <c r="C29" s="8"/>
      <c r="D29" s="8"/>
      <c r="E29" s="8"/>
      <c r="F29" s="8"/>
      <c r="G29" s="236"/>
      <c r="H29" s="36"/>
    </row>
    <row r="30" spans="1:8" s="1" customFormat="1" ht="15.75" thickBot="1">
      <c r="A30" s="251"/>
      <c r="B30" s="289"/>
      <c r="C30" s="237" t="s">
        <v>236</v>
      </c>
      <c r="D30" s="237" t="str">
        <f>A29</f>
        <v>février</v>
      </c>
      <c r="E30" s="237"/>
      <c r="F30" s="237"/>
      <c r="G30" s="238">
        <f>SUM(G18:G29)</f>
        <v>12.6</v>
      </c>
      <c r="H30" s="239"/>
    </row>
    <row r="31" spans="1:8" ht="15.75" thickTop="1">
      <c r="A31" s="246" t="s">
        <v>170</v>
      </c>
      <c r="B31" s="290" t="str">
        <f t="shared" ref="B31" si="0">D43</f>
        <v>mars</v>
      </c>
      <c r="C31" s="224" t="s">
        <v>233</v>
      </c>
      <c r="D31" s="224" t="s">
        <v>234</v>
      </c>
      <c r="E31" s="224">
        <v>12</v>
      </c>
      <c r="F31" s="224">
        <v>1.5</v>
      </c>
      <c r="G31" s="225">
        <f>E31*F31*0.7</f>
        <v>12.6</v>
      </c>
      <c r="H31" s="226" t="s">
        <v>235</v>
      </c>
    </row>
    <row r="32" spans="1:8">
      <c r="A32" s="247" t="s">
        <v>170</v>
      </c>
      <c r="B32" s="291"/>
      <c r="C32" s="227"/>
      <c r="D32" s="227"/>
      <c r="E32" s="227"/>
      <c r="F32" s="227"/>
      <c r="G32" s="228"/>
      <c r="H32" s="229"/>
    </row>
    <row r="33" spans="1:8">
      <c r="A33" s="247" t="s">
        <v>170</v>
      </c>
      <c r="B33" s="291"/>
      <c r="C33" s="227"/>
      <c r="D33" s="227"/>
      <c r="E33" s="227"/>
      <c r="F33" s="227"/>
      <c r="G33" s="228"/>
      <c r="H33" s="229"/>
    </row>
    <row r="34" spans="1:8">
      <c r="A34" s="247" t="s">
        <v>170</v>
      </c>
      <c r="B34" s="291"/>
      <c r="C34" s="227"/>
      <c r="D34" s="227"/>
      <c r="E34" s="227"/>
      <c r="F34" s="227"/>
      <c r="G34" s="228"/>
      <c r="H34" s="229"/>
    </row>
    <row r="35" spans="1:8">
      <c r="A35" s="247" t="s">
        <v>170</v>
      </c>
      <c r="B35" s="291"/>
      <c r="C35" s="227"/>
      <c r="D35" s="227"/>
      <c r="E35" s="227"/>
      <c r="F35" s="227"/>
      <c r="G35" s="228"/>
      <c r="H35" s="229"/>
    </row>
    <row r="36" spans="1:8">
      <c r="A36" s="247" t="s">
        <v>170</v>
      </c>
      <c r="B36" s="291"/>
      <c r="C36" s="227"/>
      <c r="D36" s="227"/>
      <c r="E36" s="227"/>
      <c r="F36" s="227"/>
      <c r="G36" s="228"/>
      <c r="H36" s="229"/>
    </row>
    <row r="37" spans="1:8">
      <c r="A37" s="247" t="s">
        <v>170</v>
      </c>
      <c r="B37" s="291"/>
      <c r="C37" s="227"/>
      <c r="D37" s="227"/>
      <c r="E37" s="227"/>
      <c r="F37" s="227"/>
      <c r="G37" s="228"/>
      <c r="H37" s="229"/>
    </row>
    <row r="38" spans="1:8">
      <c r="A38" s="247" t="s">
        <v>170</v>
      </c>
      <c r="B38" s="291"/>
      <c r="C38" s="227"/>
      <c r="D38" s="227"/>
      <c r="E38" s="227"/>
      <c r="F38" s="227"/>
      <c r="G38" s="228"/>
      <c r="H38" s="229"/>
    </row>
    <row r="39" spans="1:8">
      <c r="A39" s="247" t="s">
        <v>170</v>
      </c>
      <c r="B39" s="291"/>
      <c r="C39" s="227"/>
      <c r="D39" s="227"/>
      <c r="E39" s="227"/>
      <c r="F39" s="227"/>
      <c r="G39" s="228"/>
      <c r="H39" s="229"/>
    </row>
    <row r="40" spans="1:8">
      <c r="A40" s="247" t="s">
        <v>170</v>
      </c>
      <c r="B40" s="291"/>
      <c r="C40" s="227"/>
      <c r="D40" s="227"/>
      <c r="E40" s="227"/>
      <c r="F40" s="227"/>
      <c r="G40" s="228"/>
      <c r="H40" s="229"/>
    </row>
    <row r="41" spans="1:8">
      <c r="A41" s="247" t="s">
        <v>170</v>
      </c>
      <c r="B41" s="291"/>
      <c r="C41" s="227"/>
      <c r="D41" s="227"/>
      <c r="E41" s="227"/>
      <c r="F41" s="227"/>
      <c r="G41" s="228"/>
      <c r="H41" s="229"/>
    </row>
    <row r="42" spans="1:8">
      <c r="A42" s="247" t="s">
        <v>170</v>
      </c>
      <c r="B42" s="291"/>
      <c r="C42" s="227"/>
      <c r="D42" s="227"/>
      <c r="E42" s="227"/>
      <c r="F42" s="227"/>
      <c r="G42" s="228"/>
      <c r="H42" s="229"/>
    </row>
    <row r="43" spans="1:8" s="1" customFormat="1" ht="15.75" thickBot="1">
      <c r="A43" s="248"/>
      <c r="B43" s="292"/>
      <c r="C43" s="230" t="s">
        <v>236</v>
      </c>
      <c r="D43" s="230" t="str">
        <f>A42</f>
        <v>mars</v>
      </c>
      <c r="E43" s="230"/>
      <c r="F43" s="230"/>
      <c r="G43" s="231">
        <f>SUM(G31:G42)</f>
        <v>12.6</v>
      </c>
      <c r="H43" s="232"/>
    </row>
    <row r="44" spans="1:8" ht="15.75" thickTop="1">
      <c r="A44" s="249" t="s">
        <v>171</v>
      </c>
      <c r="B44" s="287" t="str">
        <f t="shared" ref="B44" si="1">D56</f>
        <v>avril</v>
      </c>
      <c r="C44" s="233" t="s">
        <v>233</v>
      </c>
      <c r="D44" s="233" t="s">
        <v>234</v>
      </c>
      <c r="E44" s="233">
        <v>12</v>
      </c>
      <c r="F44" s="233">
        <v>1.5</v>
      </c>
      <c r="G44" s="234">
        <f>E44*F44*0.7</f>
        <v>12.6</v>
      </c>
      <c r="H44" s="235" t="s">
        <v>235</v>
      </c>
    </row>
    <row r="45" spans="1:8">
      <c r="A45" s="250" t="s">
        <v>171</v>
      </c>
      <c r="B45" s="288"/>
      <c r="C45" s="8"/>
      <c r="D45" s="8"/>
      <c r="E45" s="8"/>
      <c r="F45" s="8"/>
      <c r="G45" s="236"/>
      <c r="H45" s="36"/>
    </row>
    <row r="46" spans="1:8">
      <c r="A46" s="250" t="s">
        <v>171</v>
      </c>
      <c r="B46" s="288"/>
      <c r="C46" s="8"/>
      <c r="D46" s="8"/>
      <c r="E46" s="8"/>
      <c r="F46" s="8"/>
      <c r="G46" s="236"/>
      <c r="H46" s="36"/>
    </row>
    <row r="47" spans="1:8">
      <c r="A47" s="250" t="s">
        <v>171</v>
      </c>
      <c r="B47" s="288"/>
      <c r="C47" s="8"/>
      <c r="D47" s="8"/>
      <c r="E47" s="8"/>
      <c r="F47" s="8"/>
      <c r="G47" s="236"/>
      <c r="H47" s="36"/>
    </row>
    <row r="48" spans="1:8">
      <c r="A48" s="250" t="s">
        <v>171</v>
      </c>
      <c r="B48" s="288"/>
      <c r="C48" s="8"/>
      <c r="D48" s="8"/>
      <c r="E48" s="8"/>
      <c r="F48" s="8"/>
      <c r="G48" s="236"/>
      <c r="H48" s="36"/>
    </row>
    <row r="49" spans="1:8">
      <c r="A49" s="250" t="s">
        <v>171</v>
      </c>
      <c r="B49" s="288"/>
      <c r="C49" s="8"/>
      <c r="D49" s="8"/>
      <c r="E49" s="8"/>
      <c r="F49" s="8"/>
      <c r="G49" s="236"/>
      <c r="H49" s="36"/>
    </row>
    <row r="50" spans="1:8">
      <c r="A50" s="250" t="s">
        <v>171</v>
      </c>
      <c r="B50" s="288"/>
      <c r="C50" s="8"/>
      <c r="D50" s="8"/>
      <c r="E50" s="8"/>
      <c r="F50" s="8"/>
      <c r="G50" s="236"/>
      <c r="H50" s="36"/>
    </row>
    <row r="51" spans="1:8">
      <c r="A51" s="250" t="s">
        <v>171</v>
      </c>
      <c r="B51" s="288"/>
      <c r="C51" s="8"/>
      <c r="D51" s="8"/>
      <c r="E51" s="8"/>
      <c r="F51" s="8"/>
      <c r="G51" s="236"/>
      <c r="H51" s="36"/>
    </row>
    <row r="52" spans="1:8">
      <c r="A52" s="250" t="s">
        <v>171</v>
      </c>
      <c r="B52" s="288"/>
      <c r="C52" s="8"/>
      <c r="D52" s="8"/>
      <c r="E52" s="8"/>
      <c r="F52" s="8"/>
      <c r="G52" s="236"/>
      <c r="H52" s="36"/>
    </row>
    <row r="53" spans="1:8">
      <c r="A53" s="250" t="s">
        <v>171</v>
      </c>
      <c r="B53" s="288"/>
      <c r="C53" s="8"/>
      <c r="D53" s="8"/>
      <c r="E53" s="8"/>
      <c r="F53" s="8"/>
      <c r="G53" s="236"/>
      <c r="H53" s="36"/>
    </row>
    <row r="54" spans="1:8">
      <c r="A54" s="250" t="s">
        <v>171</v>
      </c>
      <c r="B54" s="288"/>
      <c r="C54" s="8"/>
      <c r="D54" s="8"/>
      <c r="E54" s="8"/>
      <c r="F54" s="8"/>
      <c r="G54" s="236"/>
      <c r="H54" s="36"/>
    </row>
    <row r="55" spans="1:8">
      <c r="A55" s="250" t="s">
        <v>171</v>
      </c>
      <c r="B55" s="288"/>
      <c r="C55" s="8"/>
      <c r="D55" s="8"/>
      <c r="E55" s="8"/>
      <c r="F55" s="8"/>
      <c r="G55" s="236"/>
      <c r="H55" s="36"/>
    </row>
    <row r="56" spans="1:8" ht="15.75" thickBot="1">
      <c r="A56" s="251"/>
      <c r="B56" s="289"/>
      <c r="C56" s="237" t="s">
        <v>236</v>
      </c>
      <c r="D56" s="237" t="str">
        <f>A55</f>
        <v>avril</v>
      </c>
      <c r="E56" s="237"/>
      <c r="F56" s="237"/>
      <c r="G56" s="238">
        <f>SUM(G44:G55)</f>
        <v>12.6</v>
      </c>
      <c r="H56" s="239"/>
    </row>
    <row r="57" spans="1:8" ht="15.75" thickTop="1">
      <c r="A57" s="246" t="s">
        <v>138</v>
      </c>
      <c r="B57" s="290" t="str">
        <f t="shared" ref="B57" si="2">D69</f>
        <v>mai</v>
      </c>
      <c r="C57" s="224" t="s">
        <v>233</v>
      </c>
      <c r="D57" s="224" t="s">
        <v>234</v>
      </c>
      <c r="E57" s="224">
        <v>12</v>
      </c>
      <c r="F57" s="224">
        <v>1.5</v>
      </c>
      <c r="G57" s="225">
        <f>E57*F57*0.7</f>
        <v>12.6</v>
      </c>
      <c r="H57" s="226" t="s">
        <v>235</v>
      </c>
    </row>
    <row r="58" spans="1:8">
      <c r="A58" s="247" t="s">
        <v>138</v>
      </c>
      <c r="B58" s="291"/>
      <c r="C58" s="227"/>
      <c r="D58" s="227"/>
      <c r="E58" s="227"/>
      <c r="F58" s="227"/>
      <c r="G58" s="228"/>
      <c r="H58" s="229"/>
    </row>
    <row r="59" spans="1:8">
      <c r="A59" s="247" t="s">
        <v>138</v>
      </c>
      <c r="B59" s="291"/>
      <c r="C59" s="227"/>
      <c r="D59" s="227"/>
      <c r="E59" s="227"/>
      <c r="F59" s="227"/>
      <c r="G59" s="228"/>
      <c r="H59" s="229"/>
    </row>
    <row r="60" spans="1:8">
      <c r="A60" s="247" t="s">
        <v>138</v>
      </c>
      <c r="B60" s="291"/>
      <c r="C60" s="227"/>
      <c r="D60" s="227"/>
      <c r="E60" s="227"/>
      <c r="F60" s="227"/>
      <c r="G60" s="228"/>
      <c r="H60" s="229"/>
    </row>
    <row r="61" spans="1:8">
      <c r="A61" s="247" t="s">
        <v>138</v>
      </c>
      <c r="B61" s="291"/>
      <c r="C61" s="227"/>
      <c r="D61" s="227"/>
      <c r="E61" s="227"/>
      <c r="F61" s="227"/>
      <c r="G61" s="228"/>
      <c r="H61" s="229"/>
    </row>
    <row r="62" spans="1:8">
      <c r="A62" s="247" t="s">
        <v>138</v>
      </c>
      <c r="B62" s="291"/>
      <c r="C62" s="227"/>
      <c r="D62" s="227"/>
      <c r="E62" s="227"/>
      <c r="F62" s="227"/>
      <c r="G62" s="228"/>
      <c r="H62" s="229"/>
    </row>
    <row r="63" spans="1:8">
      <c r="A63" s="247" t="s">
        <v>138</v>
      </c>
      <c r="B63" s="291"/>
      <c r="C63" s="227"/>
      <c r="D63" s="227"/>
      <c r="E63" s="227"/>
      <c r="F63" s="227"/>
      <c r="G63" s="228"/>
      <c r="H63" s="229"/>
    </row>
    <row r="64" spans="1:8">
      <c r="A64" s="247" t="s">
        <v>138</v>
      </c>
      <c r="B64" s="291"/>
      <c r="C64" s="227"/>
      <c r="D64" s="227"/>
      <c r="E64" s="227"/>
      <c r="F64" s="227"/>
      <c r="G64" s="228"/>
      <c r="H64" s="229"/>
    </row>
    <row r="65" spans="1:8">
      <c r="A65" s="247" t="s">
        <v>138</v>
      </c>
      <c r="B65" s="291"/>
      <c r="C65" s="227"/>
      <c r="D65" s="227"/>
      <c r="E65" s="227"/>
      <c r="F65" s="227"/>
      <c r="G65" s="228"/>
      <c r="H65" s="229"/>
    </row>
    <row r="66" spans="1:8">
      <c r="A66" s="247" t="s">
        <v>138</v>
      </c>
      <c r="B66" s="291"/>
      <c r="C66" s="227"/>
      <c r="D66" s="227"/>
      <c r="E66" s="227"/>
      <c r="F66" s="227"/>
      <c r="G66" s="228"/>
      <c r="H66" s="229"/>
    </row>
    <row r="67" spans="1:8">
      <c r="A67" s="247" t="s">
        <v>138</v>
      </c>
      <c r="B67" s="291"/>
      <c r="C67" s="227"/>
      <c r="D67" s="227"/>
      <c r="E67" s="227"/>
      <c r="F67" s="227"/>
      <c r="G67" s="228"/>
      <c r="H67" s="229"/>
    </row>
    <row r="68" spans="1:8">
      <c r="A68" s="247" t="s">
        <v>138</v>
      </c>
      <c r="B68" s="291"/>
      <c r="C68" s="227"/>
      <c r="D68" s="227"/>
      <c r="E68" s="227"/>
      <c r="F68" s="227"/>
      <c r="G68" s="228"/>
      <c r="H68" s="229"/>
    </row>
    <row r="69" spans="1:8" s="1" customFormat="1">
      <c r="A69" s="252"/>
      <c r="B69" s="291"/>
      <c r="C69" s="240" t="s">
        <v>236</v>
      </c>
      <c r="D69" s="240" t="str">
        <f>A68</f>
        <v>mai</v>
      </c>
      <c r="E69" s="240"/>
      <c r="F69" s="240"/>
      <c r="G69" s="241">
        <f>SUM(G57:G68)</f>
        <v>12.6</v>
      </c>
      <c r="H69" s="242"/>
    </row>
    <row r="70" spans="1:8">
      <c r="A70" s="250" t="s">
        <v>172</v>
      </c>
      <c r="B70" s="293" t="str">
        <f t="shared" ref="B70" si="3">D82</f>
        <v>juin</v>
      </c>
      <c r="C70" s="8" t="s">
        <v>233</v>
      </c>
      <c r="D70" s="8" t="s">
        <v>234</v>
      </c>
      <c r="E70" s="8">
        <v>12</v>
      </c>
      <c r="F70" s="8">
        <v>1.5</v>
      </c>
      <c r="G70" s="236">
        <f>E70*F70*0.7</f>
        <v>12.6</v>
      </c>
      <c r="H70" s="36" t="s">
        <v>235</v>
      </c>
    </row>
    <row r="71" spans="1:8">
      <c r="A71" s="250" t="s">
        <v>172</v>
      </c>
      <c r="B71" s="288"/>
      <c r="C71" s="8"/>
      <c r="D71" s="8"/>
      <c r="E71" s="8"/>
      <c r="F71" s="8"/>
      <c r="G71" s="236"/>
      <c r="H71" s="36"/>
    </row>
    <row r="72" spans="1:8">
      <c r="A72" s="250" t="s">
        <v>172</v>
      </c>
      <c r="B72" s="288"/>
      <c r="C72" s="8"/>
      <c r="D72" s="8"/>
      <c r="E72" s="8"/>
      <c r="F72" s="8"/>
      <c r="G72" s="236"/>
      <c r="H72" s="36"/>
    </row>
    <row r="73" spans="1:8">
      <c r="A73" s="250" t="s">
        <v>172</v>
      </c>
      <c r="B73" s="288"/>
      <c r="C73" s="8"/>
      <c r="D73" s="8"/>
      <c r="E73" s="8"/>
      <c r="F73" s="8"/>
      <c r="G73" s="236"/>
      <c r="H73" s="36"/>
    </row>
    <row r="74" spans="1:8">
      <c r="A74" s="250" t="s">
        <v>172</v>
      </c>
      <c r="B74" s="288"/>
      <c r="C74" s="8"/>
      <c r="D74" s="8"/>
      <c r="E74" s="8"/>
      <c r="F74" s="8"/>
      <c r="G74" s="236"/>
      <c r="H74" s="36"/>
    </row>
    <row r="75" spans="1:8">
      <c r="A75" s="250" t="s">
        <v>172</v>
      </c>
      <c r="B75" s="288"/>
      <c r="C75" s="8"/>
      <c r="D75" s="8"/>
      <c r="E75" s="8"/>
      <c r="F75" s="8"/>
      <c r="G75" s="236"/>
      <c r="H75" s="36"/>
    </row>
    <row r="76" spans="1:8">
      <c r="A76" s="250" t="s">
        <v>172</v>
      </c>
      <c r="B76" s="288"/>
      <c r="C76" s="8"/>
      <c r="D76" s="8"/>
      <c r="E76" s="8"/>
      <c r="F76" s="8"/>
      <c r="G76" s="236"/>
      <c r="H76" s="36"/>
    </row>
    <row r="77" spans="1:8">
      <c r="A77" s="250" t="s">
        <v>172</v>
      </c>
      <c r="B77" s="288"/>
      <c r="C77" s="8"/>
      <c r="D77" s="8"/>
      <c r="E77" s="8"/>
      <c r="F77" s="8"/>
      <c r="G77" s="236"/>
      <c r="H77" s="36"/>
    </row>
    <row r="78" spans="1:8">
      <c r="A78" s="250" t="s">
        <v>172</v>
      </c>
      <c r="B78" s="288"/>
      <c r="C78" s="8"/>
      <c r="D78" s="8"/>
      <c r="E78" s="8"/>
      <c r="F78" s="8"/>
      <c r="G78" s="236"/>
      <c r="H78" s="36"/>
    </row>
    <row r="79" spans="1:8">
      <c r="A79" s="250" t="s">
        <v>172</v>
      </c>
      <c r="B79" s="288"/>
      <c r="C79" s="8"/>
      <c r="D79" s="8"/>
      <c r="E79" s="8"/>
      <c r="F79" s="8"/>
      <c r="G79" s="236"/>
      <c r="H79" s="36"/>
    </row>
    <row r="80" spans="1:8">
      <c r="A80" s="250" t="s">
        <v>172</v>
      </c>
      <c r="B80" s="288"/>
      <c r="C80" s="8"/>
      <c r="D80" s="8"/>
      <c r="E80" s="8"/>
      <c r="F80" s="8"/>
      <c r="G80" s="236"/>
      <c r="H80" s="36"/>
    </row>
    <row r="81" spans="1:8">
      <c r="A81" s="250" t="s">
        <v>172</v>
      </c>
      <c r="B81" s="288"/>
      <c r="C81" s="8"/>
      <c r="D81" s="8"/>
      <c r="E81" s="8"/>
      <c r="F81" s="8"/>
      <c r="G81" s="236"/>
      <c r="H81" s="36"/>
    </row>
    <row r="82" spans="1:8" ht="15.75" thickBot="1">
      <c r="A82" s="251"/>
      <c r="B82" s="289"/>
      <c r="C82" s="237" t="s">
        <v>236</v>
      </c>
      <c r="D82" s="237" t="str">
        <f>A81</f>
        <v>juin</v>
      </c>
      <c r="E82" s="237"/>
      <c r="F82" s="237"/>
      <c r="G82" s="238">
        <f>SUM(G70:G81)</f>
        <v>12.6</v>
      </c>
      <c r="H82" s="239"/>
    </row>
    <row r="83" spans="1:8" ht="15.75" thickTop="1">
      <c r="A83" s="246" t="s">
        <v>173</v>
      </c>
      <c r="B83" s="290" t="str">
        <f t="shared" ref="B83" si="4">D95</f>
        <v>juillet</v>
      </c>
      <c r="C83" s="224" t="s">
        <v>233</v>
      </c>
      <c r="D83" s="224" t="s">
        <v>234</v>
      </c>
      <c r="E83" s="224">
        <v>12</v>
      </c>
      <c r="F83" s="224">
        <v>1.5</v>
      </c>
      <c r="G83" s="225">
        <f>E83*F83*0.7</f>
        <v>12.6</v>
      </c>
      <c r="H83" s="226" t="s">
        <v>235</v>
      </c>
    </row>
    <row r="84" spans="1:8">
      <c r="A84" s="247" t="s">
        <v>173</v>
      </c>
      <c r="B84" s="291"/>
      <c r="C84" s="227"/>
      <c r="D84" s="227"/>
      <c r="E84" s="227"/>
      <c r="F84" s="227"/>
      <c r="G84" s="228"/>
      <c r="H84" s="229"/>
    </row>
    <row r="85" spans="1:8">
      <c r="A85" s="247" t="s">
        <v>173</v>
      </c>
      <c r="B85" s="291"/>
      <c r="C85" s="227"/>
      <c r="D85" s="227"/>
      <c r="E85" s="227"/>
      <c r="F85" s="227"/>
      <c r="G85" s="228"/>
      <c r="H85" s="229"/>
    </row>
    <row r="86" spans="1:8">
      <c r="A86" s="247" t="s">
        <v>173</v>
      </c>
      <c r="B86" s="291"/>
      <c r="C86" s="227"/>
      <c r="D86" s="227"/>
      <c r="E86" s="227"/>
      <c r="F86" s="227"/>
      <c r="G86" s="228"/>
      <c r="H86" s="229"/>
    </row>
    <row r="87" spans="1:8">
      <c r="A87" s="247" t="s">
        <v>173</v>
      </c>
      <c r="B87" s="291"/>
      <c r="C87" s="227"/>
      <c r="D87" s="227"/>
      <c r="E87" s="227"/>
      <c r="F87" s="227"/>
      <c r="G87" s="228"/>
      <c r="H87" s="229"/>
    </row>
    <row r="88" spans="1:8">
      <c r="A88" s="247" t="s">
        <v>173</v>
      </c>
      <c r="B88" s="291"/>
      <c r="C88" s="227"/>
      <c r="D88" s="227"/>
      <c r="E88" s="227"/>
      <c r="F88" s="227"/>
      <c r="G88" s="228"/>
      <c r="H88" s="229"/>
    </row>
    <row r="89" spans="1:8">
      <c r="A89" s="247" t="s">
        <v>173</v>
      </c>
      <c r="B89" s="291"/>
      <c r="C89" s="227"/>
      <c r="D89" s="227"/>
      <c r="E89" s="227"/>
      <c r="F89" s="227"/>
      <c r="G89" s="228"/>
      <c r="H89" s="229"/>
    </row>
    <row r="90" spans="1:8">
      <c r="A90" s="247" t="s">
        <v>173</v>
      </c>
      <c r="B90" s="291"/>
      <c r="C90" s="227"/>
      <c r="D90" s="227"/>
      <c r="E90" s="227"/>
      <c r="F90" s="227"/>
      <c r="G90" s="228"/>
      <c r="H90" s="229"/>
    </row>
    <row r="91" spans="1:8">
      <c r="A91" s="247" t="s">
        <v>173</v>
      </c>
      <c r="B91" s="291"/>
      <c r="C91" s="227"/>
      <c r="D91" s="227"/>
      <c r="E91" s="227"/>
      <c r="F91" s="227"/>
      <c r="G91" s="228"/>
      <c r="H91" s="229"/>
    </row>
    <row r="92" spans="1:8">
      <c r="A92" s="247" t="s">
        <v>173</v>
      </c>
      <c r="B92" s="291"/>
      <c r="C92" s="227"/>
      <c r="D92" s="227"/>
      <c r="E92" s="227"/>
      <c r="F92" s="227"/>
      <c r="G92" s="228"/>
      <c r="H92" s="229"/>
    </row>
    <row r="93" spans="1:8">
      <c r="A93" s="247" t="s">
        <v>173</v>
      </c>
      <c r="B93" s="291"/>
      <c r="C93" s="227"/>
      <c r="D93" s="227"/>
      <c r="E93" s="227"/>
      <c r="F93" s="227"/>
      <c r="G93" s="228"/>
      <c r="H93" s="229"/>
    </row>
    <row r="94" spans="1:8">
      <c r="A94" s="247" t="s">
        <v>173</v>
      </c>
      <c r="B94" s="291"/>
      <c r="C94" s="227"/>
      <c r="D94" s="227"/>
      <c r="E94" s="227"/>
      <c r="F94" s="227"/>
      <c r="G94" s="228"/>
      <c r="H94" s="229"/>
    </row>
    <row r="95" spans="1:8" s="1" customFormat="1" ht="15.75" thickBot="1">
      <c r="A95" s="248"/>
      <c r="B95" s="292"/>
      <c r="C95" s="230" t="s">
        <v>236</v>
      </c>
      <c r="D95" s="230" t="str">
        <f>A94</f>
        <v>juillet</v>
      </c>
      <c r="E95" s="230"/>
      <c r="F95" s="230"/>
      <c r="G95" s="231">
        <f>SUM(G83:G94)</f>
        <v>12.6</v>
      </c>
      <c r="H95" s="232"/>
    </row>
    <row r="96" spans="1:8" s="45" customFormat="1" ht="15.75" thickTop="1">
      <c r="A96" s="253" t="s">
        <v>174</v>
      </c>
      <c r="B96" s="287" t="str">
        <f t="shared" ref="B96" si="5">D108</f>
        <v>août</v>
      </c>
      <c r="C96" s="243" t="s">
        <v>233</v>
      </c>
      <c r="D96" s="243" t="s">
        <v>234</v>
      </c>
      <c r="E96" s="243">
        <v>12</v>
      </c>
      <c r="F96" s="243">
        <v>1.5</v>
      </c>
      <c r="G96" s="244">
        <f>E96*F96*0.7</f>
        <v>12.6</v>
      </c>
      <c r="H96" s="245" t="s">
        <v>235</v>
      </c>
    </row>
    <row r="97" spans="1:8">
      <c r="A97" s="250" t="s">
        <v>174</v>
      </c>
      <c r="B97" s="288"/>
      <c r="C97" s="8"/>
      <c r="D97" s="8"/>
      <c r="E97" s="8"/>
      <c r="F97" s="8"/>
      <c r="G97" s="236"/>
      <c r="H97" s="36"/>
    </row>
    <row r="98" spans="1:8">
      <c r="A98" s="250" t="s">
        <v>174</v>
      </c>
      <c r="B98" s="288"/>
      <c r="C98" s="8"/>
      <c r="D98" s="8"/>
      <c r="E98" s="8"/>
      <c r="F98" s="8"/>
      <c r="G98" s="236"/>
      <c r="H98" s="36"/>
    </row>
    <row r="99" spans="1:8">
      <c r="A99" s="250" t="s">
        <v>174</v>
      </c>
      <c r="B99" s="288"/>
      <c r="C99" s="8"/>
      <c r="D99" s="8"/>
      <c r="E99" s="8"/>
      <c r="F99" s="8"/>
      <c r="G99" s="236"/>
      <c r="H99" s="36"/>
    </row>
    <row r="100" spans="1:8">
      <c r="A100" s="250" t="s">
        <v>174</v>
      </c>
      <c r="B100" s="288"/>
      <c r="C100" s="8"/>
      <c r="D100" s="8"/>
      <c r="E100" s="8"/>
      <c r="F100" s="8"/>
      <c r="G100" s="236"/>
      <c r="H100" s="36"/>
    </row>
    <row r="101" spans="1:8">
      <c r="A101" s="250" t="s">
        <v>174</v>
      </c>
      <c r="B101" s="288"/>
      <c r="C101" s="8"/>
      <c r="D101" s="8"/>
      <c r="E101" s="8"/>
      <c r="F101" s="8"/>
      <c r="G101" s="236"/>
      <c r="H101" s="36"/>
    </row>
    <row r="102" spans="1:8">
      <c r="A102" s="250" t="s">
        <v>174</v>
      </c>
      <c r="B102" s="288"/>
      <c r="C102" s="8"/>
      <c r="D102" s="8"/>
      <c r="E102" s="8"/>
      <c r="F102" s="8"/>
      <c r="G102" s="236"/>
      <c r="H102" s="36"/>
    </row>
    <row r="103" spans="1:8">
      <c r="A103" s="250" t="s">
        <v>174</v>
      </c>
      <c r="B103" s="288"/>
      <c r="C103" s="8"/>
      <c r="D103" s="8"/>
      <c r="E103" s="8"/>
      <c r="F103" s="8"/>
      <c r="G103" s="236"/>
      <c r="H103" s="36"/>
    </row>
    <row r="104" spans="1:8">
      <c r="A104" s="250" t="s">
        <v>174</v>
      </c>
      <c r="B104" s="288"/>
      <c r="C104" s="8"/>
      <c r="D104" s="8"/>
      <c r="E104" s="8"/>
      <c r="F104" s="8"/>
      <c r="G104" s="236"/>
      <c r="H104" s="36"/>
    </row>
    <row r="105" spans="1:8">
      <c r="A105" s="250" t="s">
        <v>174</v>
      </c>
      <c r="B105" s="288"/>
      <c r="C105" s="8"/>
      <c r="D105" s="8"/>
      <c r="E105" s="8"/>
      <c r="F105" s="8"/>
      <c r="G105" s="236"/>
      <c r="H105" s="36"/>
    </row>
    <row r="106" spans="1:8">
      <c r="A106" s="250" t="s">
        <v>174</v>
      </c>
      <c r="B106" s="288"/>
      <c r="C106" s="8"/>
      <c r="D106" s="8"/>
      <c r="E106" s="8"/>
      <c r="F106" s="8"/>
      <c r="G106" s="236"/>
      <c r="H106" s="36"/>
    </row>
    <row r="107" spans="1:8">
      <c r="A107" s="250" t="s">
        <v>174</v>
      </c>
      <c r="B107" s="288"/>
      <c r="C107" s="8"/>
      <c r="D107" s="8"/>
      <c r="E107" s="8"/>
      <c r="F107" s="8"/>
      <c r="G107" s="236"/>
      <c r="H107" s="36"/>
    </row>
    <row r="108" spans="1:8" ht="15.75" thickBot="1">
      <c r="A108" s="251"/>
      <c r="B108" s="289"/>
      <c r="C108" s="237" t="s">
        <v>236</v>
      </c>
      <c r="D108" s="237" t="str">
        <f>A107</f>
        <v>août</v>
      </c>
      <c r="E108" s="237"/>
      <c r="F108" s="237"/>
      <c r="G108" s="238">
        <f>SUM(G96:G107)</f>
        <v>12.6</v>
      </c>
      <c r="H108" s="239"/>
    </row>
    <row r="109" spans="1:8" ht="15.75" thickTop="1">
      <c r="A109" s="246" t="s">
        <v>175</v>
      </c>
      <c r="B109" s="290" t="str">
        <f t="shared" ref="B109" si="6">D121</f>
        <v>septembre</v>
      </c>
      <c r="C109" s="224" t="s">
        <v>233</v>
      </c>
      <c r="D109" s="224" t="s">
        <v>234</v>
      </c>
      <c r="E109" s="224">
        <v>12</v>
      </c>
      <c r="F109" s="224">
        <v>1.5</v>
      </c>
      <c r="G109" s="225">
        <f>E109*F109*0.7</f>
        <v>12.6</v>
      </c>
      <c r="H109" s="226" t="s">
        <v>235</v>
      </c>
    </row>
    <row r="110" spans="1:8">
      <c r="A110" s="247" t="s">
        <v>175</v>
      </c>
      <c r="B110" s="291"/>
      <c r="C110" s="227"/>
      <c r="D110" s="227"/>
      <c r="E110" s="227"/>
      <c r="F110" s="227"/>
      <c r="G110" s="228"/>
      <c r="H110" s="229"/>
    </row>
    <row r="111" spans="1:8">
      <c r="A111" s="247" t="s">
        <v>175</v>
      </c>
      <c r="B111" s="291"/>
      <c r="C111" s="227"/>
      <c r="D111" s="227"/>
      <c r="E111" s="227"/>
      <c r="F111" s="227"/>
      <c r="G111" s="228"/>
      <c r="H111" s="229"/>
    </row>
    <row r="112" spans="1:8">
      <c r="A112" s="247" t="s">
        <v>175</v>
      </c>
      <c r="B112" s="291"/>
      <c r="C112" s="227"/>
      <c r="D112" s="227"/>
      <c r="E112" s="227"/>
      <c r="F112" s="227"/>
      <c r="G112" s="228"/>
      <c r="H112" s="229"/>
    </row>
    <row r="113" spans="1:8">
      <c r="A113" s="247" t="s">
        <v>175</v>
      </c>
      <c r="B113" s="291"/>
      <c r="C113" s="227"/>
      <c r="D113" s="227"/>
      <c r="E113" s="227"/>
      <c r="F113" s="227"/>
      <c r="G113" s="228"/>
      <c r="H113" s="229"/>
    </row>
    <row r="114" spans="1:8">
      <c r="A114" s="247" t="s">
        <v>175</v>
      </c>
      <c r="B114" s="291"/>
      <c r="C114" s="227"/>
      <c r="D114" s="227"/>
      <c r="E114" s="227"/>
      <c r="F114" s="227"/>
      <c r="G114" s="228"/>
      <c r="H114" s="229"/>
    </row>
    <row r="115" spans="1:8">
      <c r="A115" s="247" t="s">
        <v>175</v>
      </c>
      <c r="B115" s="291"/>
      <c r="C115" s="227"/>
      <c r="D115" s="227"/>
      <c r="E115" s="227"/>
      <c r="F115" s="227"/>
      <c r="G115" s="228"/>
      <c r="H115" s="229"/>
    </row>
    <row r="116" spans="1:8">
      <c r="A116" s="247" t="s">
        <v>175</v>
      </c>
      <c r="B116" s="291"/>
      <c r="C116" s="227"/>
      <c r="D116" s="227"/>
      <c r="E116" s="227"/>
      <c r="F116" s="227"/>
      <c r="G116" s="228"/>
      <c r="H116" s="229"/>
    </row>
    <row r="117" spans="1:8">
      <c r="A117" s="247" t="s">
        <v>175</v>
      </c>
      <c r="B117" s="291"/>
      <c r="C117" s="227"/>
      <c r="D117" s="227"/>
      <c r="E117" s="227"/>
      <c r="F117" s="227"/>
      <c r="G117" s="228"/>
      <c r="H117" s="229"/>
    </row>
    <row r="118" spans="1:8">
      <c r="A118" s="247" t="s">
        <v>175</v>
      </c>
      <c r="B118" s="291"/>
      <c r="C118" s="227"/>
      <c r="D118" s="227"/>
      <c r="E118" s="227"/>
      <c r="F118" s="227"/>
      <c r="G118" s="228"/>
      <c r="H118" s="229"/>
    </row>
    <row r="119" spans="1:8">
      <c r="A119" s="247" t="s">
        <v>175</v>
      </c>
      <c r="B119" s="291"/>
      <c r="C119" s="227"/>
      <c r="D119" s="227"/>
      <c r="E119" s="227"/>
      <c r="F119" s="227"/>
      <c r="G119" s="228"/>
      <c r="H119" s="229"/>
    </row>
    <row r="120" spans="1:8">
      <c r="A120" s="247" t="s">
        <v>175</v>
      </c>
      <c r="B120" s="291"/>
      <c r="C120" s="227"/>
      <c r="D120" s="227"/>
      <c r="E120" s="227"/>
      <c r="F120" s="227"/>
      <c r="G120" s="228"/>
      <c r="H120" s="229"/>
    </row>
    <row r="121" spans="1:8" s="1" customFormat="1">
      <c r="A121" s="252"/>
      <c r="B121" s="291"/>
      <c r="C121" s="240" t="s">
        <v>236</v>
      </c>
      <c r="D121" s="240" t="str">
        <f>A120</f>
        <v>septembre</v>
      </c>
      <c r="E121" s="240"/>
      <c r="F121" s="240"/>
      <c r="G121" s="241">
        <f>SUM(G109:G120)</f>
        <v>12.6</v>
      </c>
      <c r="H121" s="242"/>
    </row>
    <row r="122" spans="1:8">
      <c r="A122" s="250" t="s">
        <v>176</v>
      </c>
      <c r="B122" s="293" t="str">
        <f t="shared" ref="B122" si="7">D134</f>
        <v>octobre</v>
      </c>
      <c r="C122" s="8" t="s">
        <v>233</v>
      </c>
      <c r="D122" s="8" t="s">
        <v>234</v>
      </c>
      <c r="E122" s="8">
        <v>12</v>
      </c>
      <c r="F122" s="8">
        <v>1.5</v>
      </c>
      <c r="G122" s="236">
        <f>E122*F122*0.7</f>
        <v>12.6</v>
      </c>
      <c r="H122" s="36" t="s">
        <v>235</v>
      </c>
    </row>
    <row r="123" spans="1:8">
      <c r="A123" s="250" t="s">
        <v>176</v>
      </c>
      <c r="B123" s="288"/>
      <c r="C123" s="8"/>
      <c r="D123" s="8"/>
      <c r="E123" s="8"/>
      <c r="F123" s="8"/>
      <c r="G123" s="236"/>
      <c r="H123" s="36"/>
    </row>
    <row r="124" spans="1:8">
      <c r="A124" s="250" t="s">
        <v>176</v>
      </c>
      <c r="B124" s="288"/>
      <c r="C124" s="8"/>
      <c r="D124" s="8"/>
      <c r="E124" s="8"/>
      <c r="F124" s="8"/>
      <c r="G124" s="236"/>
      <c r="H124" s="36"/>
    </row>
    <row r="125" spans="1:8">
      <c r="A125" s="250" t="s">
        <v>176</v>
      </c>
      <c r="B125" s="288"/>
      <c r="C125" s="8"/>
      <c r="D125" s="8"/>
      <c r="E125" s="8"/>
      <c r="F125" s="8"/>
      <c r="G125" s="236"/>
      <c r="H125" s="36"/>
    </row>
    <row r="126" spans="1:8">
      <c r="A126" s="250" t="s">
        <v>176</v>
      </c>
      <c r="B126" s="288"/>
      <c r="C126" s="8"/>
      <c r="D126" s="8"/>
      <c r="E126" s="8"/>
      <c r="F126" s="8"/>
      <c r="G126" s="236"/>
      <c r="H126" s="36"/>
    </row>
    <row r="127" spans="1:8">
      <c r="A127" s="250" t="s">
        <v>176</v>
      </c>
      <c r="B127" s="288"/>
      <c r="C127" s="8"/>
      <c r="D127" s="8"/>
      <c r="E127" s="8"/>
      <c r="F127" s="8"/>
      <c r="G127" s="236"/>
      <c r="H127" s="36"/>
    </row>
    <row r="128" spans="1:8">
      <c r="A128" s="250" t="s">
        <v>176</v>
      </c>
      <c r="B128" s="288"/>
      <c r="C128" s="8"/>
      <c r="D128" s="8"/>
      <c r="E128" s="8"/>
      <c r="F128" s="8"/>
      <c r="G128" s="236"/>
      <c r="H128" s="36"/>
    </row>
    <row r="129" spans="1:8">
      <c r="A129" s="250" t="s">
        <v>176</v>
      </c>
      <c r="B129" s="288"/>
      <c r="C129" s="8"/>
      <c r="D129" s="8"/>
      <c r="E129" s="8"/>
      <c r="F129" s="8"/>
      <c r="G129" s="236"/>
      <c r="H129" s="36"/>
    </row>
    <row r="130" spans="1:8">
      <c r="A130" s="250" t="s">
        <v>176</v>
      </c>
      <c r="B130" s="288"/>
      <c r="C130" s="8"/>
      <c r="D130" s="8"/>
      <c r="E130" s="8"/>
      <c r="F130" s="8"/>
      <c r="G130" s="236"/>
      <c r="H130" s="36"/>
    </row>
    <row r="131" spans="1:8">
      <c r="A131" s="250" t="s">
        <v>176</v>
      </c>
      <c r="B131" s="288"/>
      <c r="C131" s="8"/>
      <c r="D131" s="8"/>
      <c r="E131" s="8"/>
      <c r="F131" s="8"/>
      <c r="G131" s="236"/>
      <c r="H131" s="36"/>
    </row>
    <row r="132" spans="1:8">
      <c r="A132" s="250" t="s">
        <v>176</v>
      </c>
      <c r="B132" s="288"/>
      <c r="C132" s="8"/>
      <c r="D132" s="8"/>
      <c r="E132" s="8"/>
      <c r="F132" s="8"/>
      <c r="G132" s="236"/>
      <c r="H132" s="36"/>
    </row>
    <row r="133" spans="1:8">
      <c r="A133" s="250" t="s">
        <v>176</v>
      </c>
      <c r="B133" s="288"/>
      <c r="C133" s="8"/>
      <c r="D133" s="8"/>
      <c r="E133" s="8"/>
      <c r="F133" s="8"/>
      <c r="G133" s="236"/>
      <c r="H133" s="36"/>
    </row>
    <row r="134" spans="1:8" ht="15.75" thickBot="1">
      <c r="A134" s="251"/>
      <c r="B134" s="289"/>
      <c r="C134" s="237" t="s">
        <v>236</v>
      </c>
      <c r="D134" s="237" t="str">
        <f>A133</f>
        <v>octobre</v>
      </c>
      <c r="E134" s="237"/>
      <c r="F134" s="237"/>
      <c r="G134" s="238">
        <f>SUM(G122:G133)</f>
        <v>12.6</v>
      </c>
      <c r="H134" s="239"/>
    </row>
    <row r="135" spans="1:8" ht="15.75" thickTop="1">
      <c r="A135" s="246" t="s">
        <v>177</v>
      </c>
      <c r="B135" s="290" t="str">
        <f t="shared" ref="B135" si="8">D147</f>
        <v>novembre</v>
      </c>
      <c r="C135" s="224" t="s">
        <v>233</v>
      </c>
      <c r="D135" s="224" t="s">
        <v>234</v>
      </c>
      <c r="E135" s="224">
        <v>12</v>
      </c>
      <c r="F135" s="224">
        <v>1.5</v>
      </c>
      <c r="G135" s="225">
        <f>E135*F135*0.7</f>
        <v>12.6</v>
      </c>
      <c r="H135" s="226" t="s">
        <v>235</v>
      </c>
    </row>
    <row r="136" spans="1:8">
      <c r="A136" s="247" t="s">
        <v>177</v>
      </c>
      <c r="B136" s="291"/>
      <c r="C136" s="227"/>
      <c r="D136" s="227"/>
      <c r="E136" s="227"/>
      <c r="F136" s="227"/>
      <c r="G136" s="228"/>
      <c r="H136" s="229"/>
    </row>
    <row r="137" spans="1:8">
      <c r="A137" s="247" t="s">
        <v>177</v>
      </c>
      <c r="B137" s="291"/>
      <c r="C137" s="227"/>
      <c r="D137" s="227"/>
      <c r="E137" s="227"/>
      <c r="F137" s="227"/>
      <c r="G137" s="228"/>
      <c r="H137" s="229"/>
    </row>
    <row r="138" spans="1:8">
      <c r="A138" s="247" t="s">
        <v>177</v>
      </c>
      <c r="B138" s="291"/>
      <c r="C138" s="227"/>
      <c r="D138" s="227"/>
      <c r="E138" s="227"/>
      <c r="F138" s="227"/>
      <c r="G138" s="228"/>
      <c r="H138" s="229"/>
    </row>
    <row r="139" spans="1:8">
      <c r="A139" s="247" t="s">
        <v>177</v>
      </c>
      <c r="B139" s="291"/>
      <c r="C139" s="227"/>
      <c r="D139" s="227"/>
      <c r="E139" s="227"/>
      <c r="F139" s="227"/>
      <c r="G139" s="228"/>
      <c r="H139" s="229"/>
    </row>
    <row r="140" spans="1:8">
      <c r="A140" s="247" t="s">
        <v>177</v>
      </c>
      <c r="B140" s="291"/>
      <c r="C140" s="227"/>
      <c r="D140" s="227"/>
      <c r="E140" s="227"/>
      <c r="F140" s="227"/>
      <c r="G140" s="228"/>
      <c r="H140" s="229"/>
    </row>
    <row r="141" spans="1:8">
      <c r="A141" s="247" t="s">
        <v>177</v>
      </c>
      <c r="B141" s="291"/>
      <c r="C141" s="227"/>
      <c r="D141" s="227"/>
      <c r="E141" s="227"/>
      <c r="F141" s="227"/>
      <c r="G141" s="228"/>
      <c r="H141" s="229"/>
    </row>
    <row r="142" spans="1:8">
      <c r="A142" s="247" t="s">
        <v>177</v>
      </c>
      <c r="B142" s="291"/>
      <c r="C142" s="227"/>
      <c r="D142" s="227"/>
      <c r="E142" s="227"/>
      <c r="F142" s="227"/>
      <c r="G142" s="228"/>
      <c r="H142" s="229"/>
    </row>
    <row r="143" spans="1:8">
      <c r="A143" s="247" t="s">
        <v>177</v>
      </c>
      <c r="B143" s="291"/>
      <c r="C143" s="227"/>
      <c r="D143" s="227"/>
      <c r="E143" s="227"/>
      <c r="F143" s="227"/>
      <c r="G143" s="228"/>
      <c r="H143" s="229"/>
    </row>
    <row r="144" spans="1:8">
      <c r="A144" s="247" t="s">
        <v>177</v>
      </c>
      <c r="B144" s="291"/>
      <c r="C144" s="227"/>
      <c r="D144" s="227"/>
      <c r="E144" s="227"/>
      <c r="F144" s="227"/>
      <c r="G144" s="228"/>
      <c r="H144" s="229"/>
    </row>
    <row r="145" spans="1:8">
      <c r="A145" s="247" t="s">
        <v>177</v>
      </c>
      <c r="B145" s="291"/>
      <c r="C145" s="227"/>
      <c r="D145" s="227"/>
      <c r="E145" s="227"/>
      <c r="F145" s="227"/>
      <c r="G145" s="228"/>
      <c r="H145" s="229"/>
    </row>
    <row r="146" spans="1:8">
      <c r="A146" s="247" t="s">
        <v>177</v>
      </c>
      <c r="B146" s="291"/>
      <c r="C146" s="227"/>
      <c r="D146" s="227"/>
      <c r="E146" s="227"/>
      <c r="F146" s="227"/>
      <c r="G146" s="228"/>
      <c r="H146" s="229"/>
    </row>
    <row r="147" spans="1:8" s="1" customFormat="1" ht="15.75" thickBot="1">
      <c r="A147" s="248"/>
      <c r="B147" s="292"/>
      <c r="C147" s="230" t="s">
        <v>236</v>
      </c>
      <c r="D147" s="230" t="str">
        <f>A146</f>
        <v>novembre</v>
      </c>
      <c r="E147" s="230"/>
      <c r="F147" s="230"/>
      <c r="G147" s="231">
        <f>SUM(G135:G146)</f>
        <v>12.6</v>
      </c>
      <c r="H147" s="232"/>
    </row>
    <row r="148" spans="1:8" ht="15.75" thickTop="1">
      <c r="A148" s="249" t="s">
        <v>178</v>
      </c>
      <c r="B148" s="287" t="str">
        <f t="shared" ref="B148" si="9">D160</f>
        <v>décembre</v>
      </c>
      <c r="C148" s="233" t="s">
        <v>233</v>
      </c>
      <c r="D148" s="233" t="s">
        <v>234</v>
      </c>
      <c r="E148" s="233">
        <v>12</v>
      </c>
      <c r="F148" s="233">
        <v>1.5</v>
      </c>
      <c r="G148" s="234">
        <f>E148*F148*0.7</f>
        <v>12.6</v>
      </c>
      <c r="H148" s="235" t="s">
        <v>235</v>
      </c>
    </row>
    <row r="149" spans="1:8">
      <c r="A149" s="250" t="s">
        <v>178</v>
      </c>
      <c r="B149" s="288"/>
      <c r="C149" s="8"/>
      <c r="D149" s="8"/>
      <c r="E149" s="8"/>
      <c r="F149" s="8"/>
      <c r="G149" s="236"/>
      <c r="H149" s="36"/>
    </row>
    <row r="150" spans="1:8">
      <c r="A150" s="250" t="s">
        <v>178</v>
      </c>
      <c r="B150" s="288"/>
      <c r="C150" s="8"/>
      <c r="D150" s="8"/>
      <c r="E150" s="8"/>
      <c r="F150" s="8"/>
      <c r="G150" s="236"/>
      <c r="H150" s="36"/>
    </row>
    <row r="151" spans="1:8">
      <c r="A151" s="250" t="s">
        <v>178</v>
      </c>
      <c r="B151" s="288"/>
      <c r="C151" s="8"/>
      <c r="D151" s="8"/>
      <c r="E151" s="8"/>
      <c r="F151" s="8"/>
      <c r="G151" s="236"/>
      <c r="H151" s="36"/>
    </row>
    <row r="152" spans="1:8">
      <c r="A152" s="250" t="s">
        <v>178</v>
      </c>
      <c r="B152" s="288"/>
      <c r="C152" s="8"/>
      <c r="D152" s="8"/>
      <c r="E152" s="8"/>
      <c r="F152" s="8"/>
      <c r="G152" s="236"/>
      <c r="H152" s="36"/>
    </row>
    <row r="153" spans="1:8">
      <c r="A153" s="250" t="s">
        <v>178</v>
      </c>
      <c r="B153" s="288"/>
      <c r="C153" s="8"/>
      <c r="D153" s="8"/>
      <c r="E153" s="8"/>
      <c r="F153" s="8"/>
      <c r="G153" s="236"/>
      <c r="H153" s="36"/>
    </row>
    <row r="154" spans="1:8">
      <c r="A154" s="250" t="s">
        <v>178</v>
      </c>
      <c r="B154" s="288"/>
      <c r="C154" s="8"/>
      <c r="D154" s="8"/>
      <c r="E154" s="8"/>
      <c r="F154" s="8"/>
      <c r="G154" s="236"/>
      <c r="H154" s="36"/>
    </row>
    <row r="155" spans="1:8">
      <c r="A155" s="250" t="s">
        <v>178</v>
      </c>
      <c r="B155" s="288"/>
      <c r="C155" s="8"/>
      <c r="D155" s="8"/>
      <c r="E155" s="8"/>
      <c r="F155" s="8"/>
      <c r="G155" s="236"/>
      <c r="H155" s="36"/>
    </row>
    <row r="156" spans="1:8">
      <c r="A156" s="250" t="s">
        <v>178</v>
      </c>
      <c r="B156" s="288"/>
      <c r="C156" s="8"/>
      <c r="D156" s="8"/>
      <c r="E156" s="8"/>
      <c r="F156" s="8"/>
      <c r="G156" s="236"/>
      <c r="H156" s="36"/>
    </row>
    <row r="157" spans="1:8">
      <c r="A157" s="250" t="s">
        <v>178</v>
      </c>
      <c r="B157" s="288"/>
      <c r="C157" s="8"/>
      <c r="D157" s="8"/>
      <c r="E157" s="8"/>
      <c r="F157" s="8"/>
      <c r="G157" s="236"/>
      <c r="H157" s="36"/>
    </row>
    <row r="158" spans="1:8">
      <c r="A158" s="250" t="s">
        <v>178</v>
      </c>
      <c r="B158" s="288"/>
      <c r="C158" s="8"/>
      <c r="D158" s="8"/>
      <c r="E158" s="8"/>
      <c r="F158" s="8"/>
      <c r="G158" s="236"/>
      <c r="H158" s="36"/>
    </row>
    <row r="159" spans="1:8">
      <c r="A159" s="250" t="s">
        <v>178</v>
      </c>
      <c r="B159" s="288"/>
      <c r="C159" s="8"/>
      <c r="D159" s="8"/>
      <c r="E159" s="8"/>
      <c r="F159" s="8"/>
      <c r="G159" s="236"/>
      <c r="H159" s="36"/>
    </row>
    <row r="160" spans="1:8" ht="15.75" thickBot="1">
      <c r="A160" s="251"/>
      <c r="B160" s="289"/>
      <c r="C160" s="237" t="s">
        <v>236</v>
      </c>
      <c r="D160" s="237" t="str">
        <f>A159</f>
        <v>décembre</v>
      </c>
      <c r="E160" s="237"/>
      <c r="F160" s="237"/>
      <c r="G160" s="238">
        <f>SUM(G148:G159)</f>
        <v>12.6</v>
      </c>
      <c r="H160" s="239"/>
    </row>
    <row r="161" ht="15.75" thickTop="1"/>
  </sheetData>
  <mergeCells count="12">
    <mergeCell ref="B148:B160"/>
    <mergeCell ref="B5:B17"/>
    <mergeCell ref="B18:B30"/>
    <mergeCell ref="B31:B43"/>
    <mergeCell ref="B44:B56"/>
    <mergeCell ref="B57:B69"/>
    <mergeCell ref="B70:B82"/>
    <mergeCell ref="B83:B95"/>
    <mergeCell ref="B96:B108"/>
    <mergeCell ref="B109:B121"/>
    <mergeCell ref="B122:B134"/>
    <mergeCell ref="B135:B147"/>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8"/>
  <dimension ref="A1:N51"/>
  <sheetViews>
    <sheetView workbookViewId="0">
      <selection activeCell="D3" sqref="D3"/>
    </sheetView>
  </sheetViews>
  <sheetFormatPr baseColWidth="10" defaultRowHeight="15"/>
  <cols>
    <col min="1" max="1" width="3.28515625" style="18" customWidth="1"/>
    <col min="2" max="2" width="4.28515625" style="18" customWidth="1"/>
    <col min="3" max="3" width="46.42578125" customWidth="1"/>
    <col min="10" max="11" width="11.42578125" style="31"/>
  </cols>
  <sheetData>
    <row r="1" spans="1:14" ht="38.25">
      <c r="D1" s="25" t="s">
        <v>0</v>
      </c>
      <c r="E1" s="26" t="s">
        <v>1</v>
      </c>
      <c r="F1" s="26" t="s">
        <v>2</v>
      </c>
      <c r="G1" s="99" t="s">
        <v>3</v>
      </c>
      <c r="H1" s="130" t="s">
        <v>183</v>
      </c>
      <c r="I1" s="130" t="s">
        <v>184</v>
      </c>
    </row>
    <row r="2" spans="1:14">
      <c r="A2" s="18" t="s">
        <v>74</v>
      </c>
      <c r="B2" s="294" t="str">
        <f>A2</f>
        <v>Janvier</v>
      </c>
      <c r="C2" s="8" t="s">
        <v>59</v>
      </c>
      <c r="D2" s="47">
        <v>6200</v>
      </c>
      <c r="E2" s="47"/>
      <c r="F2" s="31"/>
      <c r="G2" s="31"/>
      <c r="H2" s="151">
        <v>1</v>
      </c>
      <c r="I2" s="41">
        <v>30</v>
      </c>
      <c r="J2" s="31">
        <v>400</v>
      </c>
      <c r="K2" s="31">
        <v>200</v>
      </c>
      <c r="L2" s="188">
        <f>J2*H2</f>
        <v>400</v>
      </c>
      <c r="M2">
        <f>SUMIFS(L2,I2,30)</f>
        <v>400</v>
      </c>
      <c r="N2">
        <f>IF(M2=0,0,IF(M2&lt;200,200,M2))</f>
        <v>400</v>
      </c>
    </row>
    <row r="3" spans="1:14">
      <c r="A3" s="18" t="s">
        <v>74</v>
      </c>
      <c r="B3" s="295"/>
      <c r="C3" s="8" t="s">
        <v>60</v>
      </c>
      <c r="D3" s="47"/>
      <c r="E3" s="47">
        <v>34</v>
      </c>
      <c r="F3" s="31"/>
      <c r="G3" s="31"/>
      <c r="H3" s="151">
        <v>0.2</v>
      </c>
      <c r="I3" s="41">
        <v>30</v>
      </c>
      <c r="J3" s="31">
        <v>400</v>
      </c>
      <c r="K3" s="31">
        <v>200</v>
      </c>
      <c r="L3" s="188">
        <f t="shared" ref="L3:L4" si="0">J3*H3</f>
        <v>80</v>
      </c>
      <c r="M3">
        <f t="shared" ref="M3:M4" si="1">SUMIFS(L3,I3,30)</f>
        <v>80</v>
      </c>
      <c r="N3">
        <f t="shared" ref="N3:N4" si="2">IF(M3=0,0,IF(M3&lt;200,200,M3))</f>
        <v>200</v>
      </c>
    </row>
    <row r="4" spans="1:14">
      <c r="A4" s="18" t="s">
        <v>74</v>
      </c>
      <c r="B4" s="295"/>
      <c r="C4" s="8" t="s">
        <v>97</v>
      </c>
      <c r="D4" s="47"/>
      <c r="E4" s="47"/>
      <c r="F4" s="31"/>
      <c r="G4" s="31"/>
      <c r="H4" s="151">
        <v>0.1</v>
      </c>
      <c r="I4" s="41"/>
      <c r="J4" s="31">
        <v>400</v>
      </c>
      <c r="K4" s="31">
        <v>200</v>
      </c>
      <c r="L4" s="188">
        <f t="shared" si="0"/>
        <v>40</v>
      </c>
      <c r="M4">
        <f t="shared" si="1"/>
        <v>0</v>
      </c>
      <c r="N4">
        <f t="shared" si="2"/>
        <v>0</v>
      </c>
    </row>
    <row r="5" spans="1:14">
      <c r="A5" s="18" t="s">
        <v>74</v>
      </c>
      <c r="B5" s="295"/>
      <c r="C5" s="8" t="s">
        <v>61</v>
      </c>
      <c r="D5" s="47">
        <v>5</v>
      </c>
      <c r="E5" s="47"/>
      <c r="F5" s="31"/>
      <c r="G5" s="31"/>
      <c r="H5" s="148"/>
    </row>
    <row r="6" spans="1:14">
      <c r="A6" s="18" t="s">
        <v>74</v>
      </c>
      <c r="B6" s="295"/>
      <c r="C6" s="8" t="s">
        <v>62</v>
      </c>
      <c r="D6" s="47"/>
      <c r="E6" s="47"/>
      <c r="F6" s="31"/>
      <c r="G6" s="31"/>
      <c r="H6" s="148"/>
    </row>
    <row r="7" spans="1:14">
      <c r="A7" s="18" t="s">
        <v>74</v>
      </c>
      <c r="B7" s="295"/>
      <c r="C7" s="8" t="s">
        <v>63</v>
      </c>
      <c r="D7" s="47"/>
      <c r="E7" s="47"/>
      <c r="F7" s="31"/>
      <c r="G7" s="31"/>
      <c r="H7" s="148"/>
    </row>
    <row r="8" spans="1:14">
      <c r="A8" s="18" t="s">
        <v>74</v>
      </c>
      <c r="B8" s="295"/>
      <c r="C8" s="8" t="s">
        <v>105</v>
      </c>
      <c r="D8" s="47"/>
      <c r="E8" s="47"/>
      <c r="F8" s="31"/>
      <c r="G8" s="31"/>
      <c r="H8" s="148"/>
    </row>
    <row r="9" spans="1:14">
      <c r="A9" s="18" t="s">
        <v>74</v>
      </c>
      <c r="B9" s="295"/>
      <c r="C9" s="8" t="s">
        <v>106</v>
      </c>
      <c r="D9" s="47"/>
      <c r="E9" s="47"/>
      <c r="F9" s="31"/>
      <c r="G9" s="31"/>
      <c r="H9" s="148"/>
    </row>
    <row r="10" spans="1:14">
      <c r="A10" s="18" t="s">
        <v>74</v>
      </c>
      <c r="B10" s="295"/>
      <c r="C10" s="8" t="s">
        <v>64</v>
      </c>
      <c r="D10" s="47"/>
      <c r="E10" s="47"/>
      <c r="F10" s="31"/>
      <c r="G10" s="31"/>
      <c r="H10" s="148"/>
    </row>
    <row r="11" spans="1:14">
      <c r="A11" s="18" t="s">
        <v>74</v>
      </c>
      <c r="B11" s="295"/>
      <c r="C11" s="8" t="s">
        <v>95</v>
      </c>
      <c r="D11" s="47"/>
      <c r="E11" s="47"/>
      <c r="F11" s="31"/>
      <c r="G11" s="31"/>
      <c r="H11" s="148"/>
    </row>
    <row r="12" spans="1:14">
      <c r="A12" s="18" t="s">
        <v>74</v>
      </c>
      <c r="B12" s="295"/>
      <c r="C12" s="8" t="s">
        <v>96</v>
      </c>
      <c r="D12" s="47"/>
      <c r="E12" s="47"/>
      <c r="F12" s="31"/>
      <c r="G12" s="31"/>
      <c r="H12" s="148"/>
    </row>
    <row r="13" spans="1:14">
      <c r="A13" s="18" t="s">
        <v>74</v>
      </c>
      <c r="B13" s="295"/>
      <c r="C13" s="114" t="s">
        <v>204</v>
      </c>
      <c r="D13" s="47"/>
      <c r="E13" s="47"/>
      <c r="F13" s="31"/>
      <c r="G13" s="31"/>
      <c r="H13" s="148"/>
    </row>
    <row r="14" spans="1:14">
      <c r="A14" s="18" t="s">
        <v>74</v>
      </c>
      <c r="B14" s="295"/>
      <c r="C14" s="8" t="s">
        <v>89</v>
      </c>
      <c r="D14" s="47"/>
      <c r="E14" s="47"/>
      <c r="F14" s="31"/>
      <c r="G14" s="31"/>
      <c r="H14" s="148"/>
    </row>
    <row r="15" spans="1:14" ht="39.75" customHeight="1">
      <c r="A15" s="18" t="s">
        <v>74</v>
      </c>
      <c r="B15" s="295"/>
      <c r="C15" s="147" t="s">
        <v>141</v>
      </c>
      <c r="D15" s="149"/>
      <c r="E15" s="150"/>
      <c r="F15" s="85">
        <f>N2+N3+N4</f>
        <v>600</v>
      </c>
      <c r="G15" s="31"/>
    </row>
    <row r="17" spans="1:1">
      <c r="A17" s="18" t="s">
        <v>77</v>
      </c>
    </row>
    <row r="18" spans="1:1">
      <c r="A18" s="18" t="s">
        <v>77</v>
      </c>
    </row>
    <row r="19" spans="1:1">
      <c r="A19" s="18" t="s">
        <v>77</v>
      </c>
    </row>
    <row r="21" spans="1:1">
      <c r="A21" s="18" t="s">
        <v>78</v>
      </c>
    </row>
    <row r="22" spans="1:1">
      <c r="A22" s="18" t="s">
        <v>78</v>
      </c>
    </row>
    <row r="23" spans="1:1">
      <c r="A23" s="18" t="s">
        <v>78</v>
      </c>
    </row>
    <row r="26" spans="1:1">
      <c r="A26" s="18" t="s">
        <v>79</v>
      </c>
    </row>
    <row r="27" spans="1:1">
      <c r="A27" s="18" t="s">
        <v>79</v>
      </c>
    </row>
    <row r="29" spans="1:1">
      <c r="A29" s="18" t="s">
        <v>80</v>
      </c>
    </row>
    <row r="30" spans="1:1">
      <c r="A30" s="18" t="s">
        <v>80</v>
      </c>
    </row>
    <row r="31" spans="1:1">
      <c r="A31" s="18" t="s">
        <v>80</v>
      </c>
    </row>
    <row r="33" spans="1:1">
      <c r="A33" s="18" t="s">
        <v>81</v>
      </c>
    </row>
    <row r="34" spans="1:1">
      <c r="A34" s="18" t="s">
        <v>81</v>
      </c>
    </row>
    <row r="35" spans="1:1">
      <c r="A35" s="18" t="s">
        <v>81</v>
      </c>
    </row>
    <row r="37" spans="1:1">
      <c r="A37" s="18" t="s">
        <v>82</v>
      </c>
    </row>
    <row r="38" spans="1:1">
      <c r="A38" s="18" t="s">
        <v>82</v>
      </c>
    </row>
    <row r="39" spans="1:1">
      <c r="A39" s="18" t="s">
        <v>82</v>
      </c>
    </row>
    <row r="41" spans="1:1">
      <c r="A41" s="18" t="s">
        <v>83</v>
      </c>
    </row>
    <row r="42" spans="1:1">
      <c r="A42" s="18" t="s">
        <v>83</v>
      </c>
    </row>
    <row r="43" spans="1:1">
      <c r="A43" s="18" t="s">
        <v>83</v>
      </c>
    </row>
    <row r="45" spans="1:1">
      <c r="A45" s="18" t="s">
        <v>84</v>
      </c>
    </row>
    <row r="46" spans="1:1">
      <c r="A46" s="18" t="s">
        <v>84</v>
      </c>
    </row>
    <row r="47" spans="1:1">
      <c r="A47" s="18" t="s">
        <v>84</v>
      </c>
    </row>
    <row r="49" spans="1:1">
      <c r="A49" s="18" t="s">
        <v>85</v>
      </c>
    </row>
    <row r="50" spans="1:1">
      <c r="A50" s="18" t="s">
        <v>85</v>
      </c>
    </row>
    <row r="51" spans="1:1">
      <c r="A51" s="18" t="s">
        <v>85</v>
      </c>
    </row>
  </sheetData>
  <mergeCells count="1">
    <mergeCell ref="B2:B15"/>
  </mergeCells>
  <dataValidations count="1">
    <dataValidation allowBlank="1" showInputMessage="1" showErrorMessage="1" promptTitle="renevus" sqref="C2:C10"/>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9"/>
  <dimension ref="A1:E50"/>
  <sheetViews>
    <sheetView topLeftCell="A36" workbookViewId="0">
      <selection activeCell="G41" sqref="G41"/>
    </sheetView>
  </sheetViews>
  <sheetFormatPr baseColWidth="10" defaultRowHeight="15"/>
  <cols>
    <col min="1" max="1" width="11.42578125" style="86"/>
    <col min="2" max="2" width="52.5703125" customWidth="1"/>
  </cols>
  <sheetData>
    <row r="1" spans="1:5" ht="18.75">
      <c r="A1" s="133" t="s">
        <v>142</v>
      </c>
    </row>
    <row r="3" spans="1:5" ht="25.5">
      <c r="A3" s="136">
        <v>42005</v>
      </c>
      <c r="C3" s="26" t="s">
        <v>2</v>
      </c>
      <c r="D3" s="130" t="s">
        <v>115</v>
      </c>
    </row>
    <row r="4" spans="1:5" ht="30">
      <c r="A4" s="86" t="s">
        <v>74</v>
      </c>
      <c r="B4" s="64" t="s">
        <v>157</v>
      </c>
      <c r="C4" s="47"/>
      <c r="D4" s="131">
        <v>100</v>
      </c>
      <c r="E4" s="86" t="s">
        <v>130</v>
      </c>
    </row>
    <row r="5" spans="1:5">
      <c r="A5" s="86" t="s">
        <v>74</v>
      </c>
      <c r="B5" s="64" t="s">
        <v>158</v>
      </c>
      <c r="C5" s="85">
        <f>IF('BU-janv'!M34=D$3,D5*'BU-janv'!M35,0)</f>
        <v>250</v>
      </c>
      <c r="D5" s="131">
        <v>250</v>
      </c>
      <c r="E5" s="86" t="s">
        <v>130</v>
      </c>
    </row>
    <row r="6" spans="1:5" ht="45">
      <c r="A6" s="86" t="s">
        <v>74</v>
      </c>
      <c r="B6" s="64" t="s">
        <v>159</v>
      </c>
      <c r="C6" s="135">
        <f>IF('Les normes-données de base'!$D$8=0,IF('Les normes-données de base'!$F$8-A3&gt;-5840,D6,0),0)+IF('Les normes-données de base'!$D$8=0,IF('Les normes-données de base'!$G$8-A3&gt;-5840,D6,0),0)+IF('Les normes-données de base'!$D$8=0,IF('Les normes-données de base'!$H$8-A3&gt;-5840,D6,0),0)+IF('Les normes-données de base'!$D$8=0,IF('Les normes-données de base'!$I$8-A3&gt;-5840,D6,0),0)+IF('Les normes-données de base'!$D$8=0,IF('Les normes-données de base'!$E$8-A3&gt;-5840,D6,0),0)</f>
        <v>0</v>
      </c>
      <c r="D6" s="131">
        <v>200</v>
      </c>
      <c r="E6" s="86" t="s">
        <v>160</v>
      </c>
    </row>
    <row r="7" spans="1:5">
      <c r="A7" s="134">
        <v>42036</v>
      </c>
      <c r="B7" s="64"/>
      <c r="C7" s="85"/>
    </row>
    <row r="8" spans="1:5" ht="30">
      <c r="A8" s="86" t="s">
        <v>139</v>
      </c>
      <c r="B8" s="64" t="s">
        <v>157</v>
      </c>
      <c r="C8" s="85">
        <f>C4</f>
        <v>0</v>
      </c>
      <c r="D8" s="131">
        <v>100</v>
      </c>
      <c r="E8" s="86" t="s">
        <v>130</v>
      </c>
    </row>
    <row r="9" spans="1:5">
      <c r="A9" s="86" t="s">
        <v>139</v>
      </c>
      <c r="B9" s="64" t="s">
        <v>158</v>
      </c>
      <c r="C9" s="85">
        <f>IF('BU-janv'!M36=D$3,D9*'BU-janv'!M38,0)</f>
        <v>0</v>
      </c>
      <c r="D9" s="131">
        <v>250</v>
      </c>
      <c r="E9" s="86" t="s">
        <v>130</v>
      </c>
    </row>
    <row r="10" spans="1:5" ht="45">
      <c r="A10" s="86" t="s">
        <v>139</v>
      </c>
      <c r="B10" s="64" t="s">
        <v>159</v>
      </c>
      <c r="C10" s="135">
        <f>IF('Les normes-données de base'!$D$8=0,IF('Les normes-données de base'!$F$8-A7&gt;-5840,D10,0),0)+IF('Les normes-données de base'!$D$8=0,IF('Les normes-données de base'!$G$8-A7&gt;-5840,D10,0),0)+IF('Les normes-données de base'!$D$8=0,IF('Les normes-données de base'!$H$8-A7&gt;-5840,D10,0),0)+IF('Les normes-données de base'!$D$8=0,IF('Les normes-données de base'!$I$8-A7&gt;-5840,D10,0),0)+IF('Les normes-données de base'!$D$8=0,IF('Les normes-données de base'!$E$8-A7&gt;-5840,D10,0),0)</f>
        <v>0</v>
      </c>
      <c r="D10" s="131">
        <v>200</v>
      </c>
      <c r="E10" s="86" t="s">
        <v>160</v>
      </c>
    </row>
    <row r="11" spans="1:5">
      <c r="A11" s="134">
        <v>42064</v>
      </c>
      <c r="B11" s="64"/>
      <c r="C11" s="85"/>
    </row>
    <row r="12" spans="1:5" ht="30">
      <c r="A12" s="86" t="s">
        <v>170</v>
      </c>
      <c r="B12" s="64" t="s">
        <v>157</v>
      </c>
      <c r="C12" s="85">
        <f>C8</f>
        <v>0</v>
      </c>
      <c r="D12" s="131">
        <v>100</v>
      </c>
      <c r="E12" s="86" t="s">
        <v>130</v>
      </c>
    </row>
    <row r="13" spans="1:5">
      <c r="A13" s="86" t="s">
        <v>170</v>
      </c>
      <c r="B13" s="64" t="s">
        <v>158</v>
      </c>
      <c r="C13" s="85">
        <f>IF('BU-janv'!M57=D$3,D13*'BU-janv'!M59,0)</f>
        <v>0</v>
      </c>
      <c r="D13" s="131">
        <v>250</v>
      </c>
      <c r="E13" s="86" t="s">
        <v>130</v>
      </c>
    </row>
    <row r="14" spans="1:5" ht="45">
      <c r="A14" s="86" t="s">
        <v>170</v>
      </c>
      <c r="B14" s="64" t="s">
        <v>159</v>
      </c>
      <c r="C14" s="135">
        <f>IF('Les normes-données de base'!$D$8=0,IF('Les normes-données de base'!$F$8-A11&gt;-5840,D14,0),0)+IF('Les normes-données de base'!$D$8=0,IF('Les normes-données de base'!$G$8-A11&gt;-5840,D14,0),0)+IF('Les normes-données de base'!$D$8=0,IF('Les normes-données de base'!$H$8-A11&gt;-5840,D14,0),0)+IF('Les normes-données de base'!$D$8=0,IF('Les normes-données de base'!$I$8-A11&gt;-5840,D14,0),0)+IF('Les normes-données de base'!$D$8=0,IF('Les normes-données de base'!$E$8-A11&gt;-5840,D14,0),0)</f>
        <v>0</v>
      </c>
      <c r="D14" s="131">
        <v>200</v>
      </c>
      <c r="E14" s="86" t="s">
        <v>160</v>
      </c>
    </row>
    <row r="15" spans="1:5">
      <c r="A15" s="134">
        <v>42095</v>
      </c>
      <c r="B15" s="64"/>
      <c r="C15" s="85"/>
    </row>
    <row r="16" spans="1:5" ht="30">
      <c r="A16" s="86" t="s">
        <v>171</v>
      </c>
      <c r="B16" s="64" t="s">
        <v>157</v>
      </c>
      <c r="C16" s="85">
        <f>C12</f>
        <v>0</v>
      </c>
      <c r="D16" s="131">
        <v>100</v>
      </c>
      <c r="E16" s="86" t="s">
        <v>130</v>
      </c>
    </row>
    <row r="17" spans="1:5">
      <c r="A17" s="86" t="s">
        <v>171</v>
      </c>
      <c r="B17" s="64" t="s">
        <v>158</v>
      </c>
      <c r="C17" s="85">
        <f>IF('BU-janv'!M61=D$3,D17*'BU-janv'!M71,0)</f>
        <v>0</v>
      </c>
      <c r="D17" s="131">
        <v>250</v>
      </c>
      <c r="E17" s="86" t="s">
        <v>130</v>
      </c>
    </row>
    <row r="18" spans="1:5" ht="45">
      <c r="A18" s="86" t="s">
        <v>171</v>
      </c>
      <c r="B18" s="64" t="s">
        <v>159</v>
      </c>
      <c r="C18" s="135">
        <f>IF('Les normes-données de base'!$D$8=0,IF('Les normes-données de base'!$F$8-A15&gt;-5840,D18,0),0)+IF('Les normes-données de base'!$D$8=0,IF('Les normes-données de base'!$G$8-A15&gt;-5840,D18,0),0)+IF('Les normes-données de base'!$D$8=0,IF('Les normes-données de base'!$H$8-A15&gt;-5840,D18,0),0)+IF('Les normes-données de base'!$D$8=0,IF('Les normes-données de base'!$I$8-A15&gt;-5840,D18,0),0)+IF('Les normes-données de base'!$D$8=0,IF('Les normes-données de base'!$E$8-A15&gt;-5840,D18,0),0)</f>
        <v>0</v>
      </c>
      <c r="D18" s="131">
        <v>200</v>
      </c>
      <c r="E18" s="86" t="s">
        <v>160</v>
      </c>
    </row>
    <row r="19" spans="1:5">
      <c r="A19" s="134">
        <v>42125</v>
      </c>
      <c r="B19" s="64"/>
      <c r="C19" s="85"/>
    </row>
    <row r="20" spans="1:5" ht="30">
      <c r="A20" s="86" t="s">
        <v>138</v>
      </c>
      <c r="B20" s="64" t="s">
        <v>157</v>
      </c>
      <c r="C20" s="85">
        <f>C16</f>
        <v>0</v>
      </c>
      <c r="D20" s="131">
        <v>100</v>
      </c>
      <c r="E20" s="86" t="s">
        <v>130</v>
      </c>
    </row>
    <row r="21" spans="1:5">
      <c r="A21" s="86" t="s">
        <v>138</v>
      </c>
      <c r="B21" s="64" t="s">
        <v>158</v>
      </c>
      <c r="C21" s="85">
        <f>IF('BU-janv'!M73=D$3,D21*'BU-janv'!M75,0)</f>
        <v>0</v>
      </c>
      <c r="D21" s="131">
        <v>250</v>
      </c>
      <c r="E21" s="86" t="s">
        <v>130</v>
      </c>
    </row>
    <row r="22" spans="1:5" ht="45">
      <c r="A22" s="86" t="s">
        <v>138</v>
      </c>
      <c r="B22" s="64" t="s">
        <v>159</v>
      </c>
      <c r="C22" s="135">
        <f>IF('Les normes-données de base'!$D$8=0,IF('Les normes-données de base'!$F$8-A19&gt;-5840,D22,0),0)+IF('Les normes-données de base'!$D$8=0,IF('Les normes-données de base'!$G$8-A19&gt;-5840,D22,0),0)+IF('Les normes-données de base'!$D$8=0,IF('Les normes-données de base'!$H$8-A19&gt;-5840,D22,0),0)+IF('Les normes-données de base'!$D$8=0,IF('Les normes-données de base'!$I$8-A19&gt;-5840,D22,0),0)+IF('Les normes-données de base'!$D$8=0,IF('Les normes-données de base'!$E$8-A19&gt;-5840,D22,0),0)</f>
        <v>0</v>
      </c>
      <c r="D22" s="131">
        <v>200</v>
      </c>
      <c r="E22" s="86" t="s">
        <v>160</v>
      </c>
    </row>
    <row r="23" spans="1:5">
      <c r="A23" s="134">
        <v>42156</v>
      </c>
      <c r="B23" s="64"/>
      <c r="C23" s="85"/>
    </row>
    <row r="24" spans="1:5" ht="30">
      <c r="A24" s="86" t="s">
        <v>172</v>
      </c>
      <c r="B24" s="64" t="s">
        <v>157</v>
      </c>
      <c r="C24" s="85">
        <f>C20</f>
        <v>0</v>
      </c>
      <c r="D24" s="131">
        <v>100</v>
      </c>
      <c r="E24" s="86" t="s">
        <v>130</v>
      </c>
    </row>
    <row r="25" spans="1:5">
      <c r="A25" s="86" t="s">
        <v>172</v>
      </c>
      <c r="B25" s="64" t="s">
        <v>158</v>
      </c>
      <c r="C25" s="85">
        <f>IF('BU-janv'!M77=D$3,D25*'BU-janv'!M79,0)</f>
        <v>0</v>
      </c>
      <c r="D25" s="131">
        <v>250</v>
      </c>
      <c r="E25" s="86" t="s">
        <v>130</v>
      </c>
    </row>
    <row r="26" spans="1:5" ht="45">
      <c r="A26" s="86" t="s">
        <v>172</v>
      </c>
      <c r="B26" s="64" t="s">
        <v>159</v>
      </c>
      <c r="C26" s="135">
        <f>IF('Les normes-données de base'!$D$8=0,IF('Les normes-données de base'!$F$8-A23&gt;-5840,D26,0),0)+IF('Les normes-données de base'!$D$8=0,IF('Les normes-données de base'!$G$8-A23&gt;-5840,D26,0),0)+IF('Les normes-données de base'!$D$8=0,IF('Les normes-données de base'!$H$8-A23&gt;-5840,D26,0),0)+IF('Les normes-données de base'!$D$8=0,IF('Les normes-données de base'!$I$8-A23&gt;-5840,D26,0),0)+IF('Les normes-données de base'!$D$8=0,IF('Les normes-données de base'!$E$8-A23&gt;-5840,D26,0),0)</f>
        <v>0</v>
      </c>
      <c r="D26" s="131">
        <v>200</v>
      </c>
      <c r="E26" s="86" t="s">
        <v>160</v>
      </c>
    </row>
    <row r="27" spans="1:5">
      <c r="A27" s="134">
        <v>42186</v>
      </c>
      <c r="B27" s="64"/>
      <c r="C27" s="85"/>
    </row>
    <row r="28" spans="1:5" ht="30">
      <c r="A28" s="86" t="s">
        <v>173</v>
      </c>
      <c r="B28" s="64" t="s">
        <v>157</v>
      </c>
      <c r="C28" s="85">
        <f>C24</f>
        <v>0</v>
      </c>
      <c r="D28" s="131">
        <v>100</v>
      </c>
      <c r="E28" s="86" t="s">
        <v>130</v>
      </c>
    </row>
    <row r="29" spans="1:5">
      <c r="A29" s="86" t="s">
        <v>173</v>
      </c>
      <c r="B29" s="64" t="s">
        <v>158</v>
      </c>
      <c r="C29" s="85">
        <f>IF('BU-janv'!M80=D$3,D29*'BU-janv'!M82,0)</f>
        <v>0</v>
      </c>
      <c r="D29" s="131">
        <v>250</v>
      </c>
      <c r="E29" s="86" t="s">
        <v>130</v>
      </c>
    </row>
    <row r="30" spans="1:5" ht="45">
      <c r="A30" s="86" t="s">
        <v>173</v>
      </c>
      <c r="B30" s="64" t="s">
        <v>159</v>
      </c>
      <c r="C30" s="135">
        <f>IF('Les normes-données de base'!$D$8=0,IF('Les normes-données de base'!$F$8-A27&gt;-5840,D30,0),0)+IF('Les normes-données de base'!$D$8=0,IF('Les normes-données de base'!$G$8-A27&gt;-5840,D30,0),0)+IF('Les normes-données de base'!$D$8=0,IF('Les normes-données de base'!$H$8-A27&gt;-5840,D30,0),0)+IF('Les normes-données de base'!$D$8=0,IF('Les normes-données de base'!$I$8-A27&gt;-5840,D30,0),0)+IF('Les normes-données de base'!$D$8=0,IF('Les normes-données de base'!$E$8-A27&gt;-5840,D30,0),0)</f>
        <v>0</v>
      </c>
      <c r="D30" s="131">
        <v>200</v>
      </c>
      <c r="E30" s="86" t="s">
        <v>160</v>
      </c>
    </row>
    <row r="31" spans="1:5">
      <c r="A31" s="134">
        <v>42217</v>
      </c>
      <c r="B31" s="64"/>
      <c r="C31" s="85"/>
    </row>
    <row r="32" spans="1:5" ht="30">
      <c r="A32" s="86" t="s">
        <v>174</v>
      </c>
      <c r="B32" s="64" t="s">
        <v>157</v>
      </c>
      <c r="C32" s="85">
        <f>C28</f>
        <v>0</v>
      </c>
      <c r="D32" s="131">
        <v>100</v>
      </c>
      <c r="E32" s="86" t="s">
        <v>130</v>
      </c>
    </row>
    <row r="33" spans="1:5">
      <c r="A33" s="86" t="s">
        <v>174</v>
      </c>
      <c r="B33" s="64" t="s">
        <v>158</v>
      </c>
      <c r="C33" s="85">
        <f>IF('BU-janv'!M84=D$3,D33*'BU-janv'!M86,0)</f>
        <v>0</v>
      </c>
      <c r="D33" s="131">
        <v>250</v>
      </c>
      <c r="E33" s="86" t="s">
        <v>130</v>
      </c>
    </row>
    <row r="34" spans="1:5" ht="45">
      <c r="A34" s="86" t="s">
        <v>174</v>
      </c>
      <c r="B34" s="64" t="s">
        <v>159</v>
      </c>
      <c r="C34" s="135">
        <f>IF('Les normes-données de base'!$D$8=0,IF('Les normes-données de base'!$F$8-A31&gt;-5840,D34,0),0)+IF('Les normes-données de base'!$D$8=0,IF('Les normes-données de base'!$G$8-A31&gt;-5840,D34,0),0)+IF('Les normes-données de base'!$D$8=0,IF('Les normes-données de base'!$H$8-A31&gt;-5840,D34,0),0)+IF('Les normes-données de base'!$D$8=0,IF('Les normes-données de base'!$I$8-A31&gt;-5840,D34,0),0)+IF('Les normes-données de base'!$D$8=0,IF('Les normes-données de base'!$E$8-A31&gt;-5840,D34,0),0)</f>
        <v>0</v>
      </c>
      <c r="D34" s="131">
        <v>200</v>
      </c>
      <c r="E34" s="86" t="s">
        <v>160</v>
      </c>
    </row>
    <row r="35" spans="1:5">
      <c r="A35" s="134">
        <v>42248</v>
      </c>
      <c r="B35" s="64"/>
      <c r="C35" s="85"/>
    </row>
    <row r="36" spans="1:5" ht="30">
      <c r="A36" s="86" t="s">
        <v>175</v>
      </c>
      <c r="B36" s="64" t="s">
        <v>157</v>
      </c>
      <c r="C36" s="85">
        <f>C32</f>
        <v>0</v>
      </c>
      <c r="D36" s="131">
        <v>100</v>
      </c>
      <c r="E36" s="86" t="s">
        <v>130</v>
      </c>
    </row>
    <row r="37" spans="1:5">
      <c r="A37" s="86" t="s">
        <v>175</v>
      </c>
      <c r="B37" s="64" t="s">
        <v>158</v>
      </c>
      <c r="C37" s="85">
        <f>IF('BU-janv'!M88=D$3,D37*'BU-janv'!M90,0)</f>
        <v>0</v>
      </c>
      <c r="D37" s="131">
        <v>250</v>
      </c>
      <c r="E37" s="86" t="s">
        <v>130</v>
      </c>
    </row>
    <row r="38" spans="1:5" ht="45">
      <c r="A38" s="86" t="s">
        <v>175</v>
      </c>
      <c r="B38" s="64" t="s">
        <v>159</v>
      </c>
      <c r="C38" s="135">
        <f>IF('Les normes-données de base'!$D$8=0,IF('Les normes-données de base'!$F$8-A35&gt;-5840,D38,0),0)+IF('Les normes-données de base'!$D$8=0,IF('Les normes-données de base'!$G$8-A35&gt;-5840,D38,0),0)+IF('Les normes-données de base'!$D$8=0,IF('Les normes-données de base'!$H$8-A35&gt;-5840,D38,0),0)+IF('Les normes-données de base'!$D$8=0,IF('Les normes-données de base'!$I$8-A35&gt;-5840,D38,0),0)+IF('Les normes-données de base'!$D$8=0,IF('Les normes-données de base'!$E$8-A35&gt;-5840,D38,0),0)</f>
        <v>0</v>
      </c>
      <c r="D38" s="131">
        <v>200</v>
      </c>
      <c r="E38" s="86" t="s">
        <v>160</v>
      </c>
    </row>
    <row r="39" spans="1:5">
      <c r="A39" s="134">
        <v>42278</v>
      </c>
      <c r="B39" s="64"/>
      <c r="C39" s="85"/>
    </row>
    <row r="40" spans="1:5" ht="30">
      <c r="A40" s="86" t="s">
        <v>176</v>
      </c>
      <c r="B40" s="64" t="s">
        <v>157</v>
      </c>
      <c r="C40" s="85">
        <f>C36</f>
        <v>0</v>
      </c>
      <c r="D40" s="131">
        <v>100</v>
      </c>
      <c r="E40" s="86" t="s">
        <v>130</v>
      </c>
    </row>
    <row r="41" spans="1:5">
      <c r="A41" s="86" t="s">
        <v>176</v>
      </c>
      <c r="B41" s="64" t="s">
        <v>158</v>
      </c>
      <c r="C41" s="85" t="e">
        <f>IF('BU-janv'!#REF!=D$3,D41*'BU-janv'!M91,0)</f>
        <v>#REF!</v>
      </c>
      <c r="D41" s="131">
        <v>250</v>
      </c>
      <c r="E41" s="86" t="s">
        <v>130</v>
      </c>
    </row>
    <row r="42" spans="1:5" ht="45">
      <c r="A42" s="86" t="s">
        <v>176</v>
      </c>
      <c r="B42" s="64" t="s">
        <v>159</v>
      </c>
      <c r="C42" s="135">
        <f>IF('Les normes-données de base'!$D$8=0,IF('Les normes-données de base'!$F$8-A39&gt;-5840,D42,0),0)+IF('Les normes-données de base'!$D$8=0,IF('Les normes-données de base'!$G$8-A39&gt;-5840,D42,0),0)+IF('Les normes-données de base'!$D$8=0,IF('Les normes-données de base'!$H$8-A39&gt;-5840,D42,0),0)+IF('Les normes-données de base'!$D$8=0,IF('Les normes-données de base'!$I$8-A39&gt;-5840,D42,0),0)+IF('Les normes-données de base'!$D$8=0,IF('Les normes-données de base'!$E$8-A39&gt;-5840,D42,0),0)</f>
        <v>0</v>
      </c>
      <c r="D42" s="131">
        <v>200</v>
      </c>
      <c r="E42" s="86" t="s">
        <v>160</v>
      </c>
    </row>
    <row r="43" spans="1:5">
      <c r="A43" s="134">
        <v>42309</v>
      </c>
      <c r="B43" s="64"/>
      <c r="C43" s="85"/>
    </row>
    <row r="44" spans="1:5" ht="30">
      <c r="A44" s="86" t="s">
        <v>177</v>
      </c>
      <c r="B44" s="64" t="s">
        <v>157</v>
      </c>
      <c r="C44" s="85">
        <f>C40</f>
        <v>0</v>
      </c>
      <c r="D44" s="131">
        <v>100</v>
      </c>
      <c r="E44" s="86" t="s">
        <v>130</v>
      </c>
    </row>
    <row r="45" spans="1:5">
      <c r="A45" s="86" t="s">
        <v>177</v>
      </c>
      <c r="B45" s="64" t="s">
        <v>158</v>
      </c>
      <c r="C45" s="85">
        <f>IF('BU-janv'!M92=D$3,D45*'BU-janv'!M94,0)</f>
        <v>0</v>
      </c>
      <c r="D45" s="131">
        <v>250</v>
      </c>
      <c r="E45" s="86" t="s">
        <v>130</v>
      </c>
    </row>
    <row r="46" spans="1:5" ht="45">
      <c r="A46" s="86" t="s">
        <v>177</v>
      </c>
      <c r="B46" s="64" t="s">
        <v>159</v>
      </c>
      <c r="C46" s="135">
        <f>IF('Les normes-données de base'!$D$8=0,IF('Les normes-données de base'!$F$8-A43&gt;-5840,D46,0),0)+IF('Les normes-données de base'!$D$8=0,IF('Les normes-données de base'!$G$8-A43&gt;-5840,D46,0),0)+IF('Les normes-données de base'!$D$8=0,IF('Les normes-données de base'!$H$8-A43&gt;-5840,D46,0),0)+IF('Les normes-données de base'!$D$8=0,IF('Les normes-données de base'!$I$8-A43&gt;-5840,D46,0),0)+IF('Les normes-données de base'!$D$8=0,IF('Les normes-données de base'!$E$8-A43&gt;-5840,D46,0),0)</f>
        <v>0</v>
      </c>
      <c r="D46" s="131">
        <v>200</v>
      </c>
      <c r="E46" s="86" t="s">
        <v>160</v>
      </c>
    </row>
    <row r="47" spans="1:5">
      <c r="A47" s="134">
        <v>42339</v>
      </c>
      <c r="B47" s="64"/>
      <c r="C47" s="85"/>
    </row>
    <row r="48" spans="1:5" ht="30">
      <c r="A48" s="86" t="s">
        <v>178</v>
      </c>
      <c r="B48" s="64" t="s">
        <v>157</v>
      </c>
      <c r="C48" s="85">
        <f>C44</f>
        <v>0</v>
      </c>
      <c r="D48" s="131">
        <v>100</v>
      </c>
      <c r="E48" s="86" t="s">
        <v>130</v>
      </c>
    </row>
    <row r="49" spans="1:5">
      <c r="A49" s="86" t="s">
        <v>178</v>
      </c>
      <c r="B49" s="64" t="s">
        <v>158</v>
      </c>
      <c r="C49" s="85">
        <f>IF('BU-janv'!M98=D$3,D49*'BU-janv'!M101,0)</f>
        <v>0</v>
      </c>
      <c r="D49" s="131">
        <v>250</v>
      </c>
      <c r="E49" s="86" t="s">
        <v>130</v>
      </c>
    </row>
    <row r="50" spans="1:5" ht="45">
      <c r="A50" s="86" t="s">
        <v>178</v>
      </c>
      <c r="B50" s="64" t="s">
        <v>159</v>
      </c>
      <c r="C50" s="135">
        <f>IF('Les normes-données de base'!$D$8=0,IF('Les normes-données de base'!$F$8-A47&gt;-5840,D50,0),0)+IF('Les normes-données de base'!$D$8=0,IF('Les normes-données de base'!$G$8-A47&gt;-5840,D50,0),0)+IF('Les normes-données de base'!$D$8=0,IF('Les normes-données de base'!$H$8-A47&gt;-5840,D50,0),0)+IF('Les normes-données de base'!$D$8=0,IF('Les normes-données de base'!$I$8-A47&gt;-5840,D50,0),0)+IF('Les normes-données de base'!$D$8=0,IF('Les normes-données de base'!$E$8-A47&gt;-5840,D50,0),0)</f>
        <v>0</v>
      </c>
      <c r="D50" s="131">
        <v>200</v>
      </c>
      <c r="E50" s="86" t="s">
        <v>160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10"/>
  <dimension ref="A1:O50"/>
  <sheetViews>
    <sheetView workbookViewId="0">
      <selection activeCell="K8" sqref="K8"/>
    </sheetView>
  </sheetViews>
  <sheetFormatPr baseColWidth="10" defaultRowHeight="18.75"/>
  <cols>
    <col min="1" max="1" width="22.5703125" style="68" customWidth="1"/>
    <col min="4" max="4" width="22.5703125" customWidth="1"/>
    <col min="8" max="8" width="11.42578125" style="45"/>
  </cols>
  <sheetData>
    <row r="1" spans="1:15" ht="38.25">
      <c r="E1" s="25" t="s">
        <v>0</v>
      </c>
      <c r="F1" s="26" t="s">
        <v>1</v>
      </c>
      <c r="G1" s="26" t="s">
        <v>2</v>
      </c>
      <c r="H1" s="99" t="s">
        <v>3</v>
      </c>
    </row>
    <row r="2" spans="1:15">
      <c r="B2" s="9" t="s">
        <v>39</v>
      </c>
      <c r="C2" s="10"/>
      <c r="D2" s="68"/>
      <c r="E2" s="21"/>
      <c r="F2" s="21"/>
      <c r="G2" s="21"/>
      <c r="H2" s="82"/>
    </row>
    <row r="3" spans="1:15">
      <c r="A3" s="68" t="s">
        <v>74</v>
      </c>
      <c r="B3" s="12" t="s">
        <v>52</v>
      </c>
      <c r="C3" s="8"/>
      <c r="D3" s="13"/>
      <c r="E3" s="67"/>
      <c r="F3" s="67">
        <v>2400</v>
      </c>
      <c r="G3" s="83">
        <f ca="1">(SUMIF('Les normes-données de base'!A$45:B$52,'BU-janv'!$D$12,'Les normes-données de base'!B$45:B$52))</f>
        <v>1150</v>
      </c>
      <c r="H3" s="100">
        <f ca="1">IF(F3&lt;G3,0,F3-G3)</f>
        <v>1250</v>
      </c>
      <c r="J3" s="29" t="s">
        <v>136</v>
      </c>
      <c r="K3" s="29"/>
      <c r="L3" s="29"/>
      <c r="M3" s="29"/>
      <c r="N3" s="29"/>
      <c r="O3" s="29"/>
    </row>
    <row r="4" spans="1:15">
      <c r="A4" s="68" t="s">
        <v>74</v>
      </c>
      <c r="B4" s="12" t="s">
        <v>44</v>
      </c>
      <c r="C4" s="8"/>
      <c r="D4" s="13"/>
      <c r="E4" s="67"/>
      <c r="F4" s="67">
        <v>270</v>
      </c>
      <c r="G4" s="83">
        <f>F4+E4</f>
        <v>270</v>
      </c>
      <c r="H4" s="100">
        <f>IF(F4&lt;G4,0,F4-G4)</f>
        <v>0</v>
      </c>
    </row>
    <row r="5" spans="1:15">
      <c r="B5" s="14" t="s">
        <v>45</v>
      </c>
      <c r="C5" s="15"/>
      <c r="D5" s="16"/>
      <c r="E5" s="24"/>
      <c r="F5" s="24"/>
      <c r="G5" s="24"/>
      <c r="H5" s="101"/>
    </row>
    <row r="6" spans="1:15">
      <c r="A6" s="68" t="s">
        <v>75</v>
      </c>
      <c r="B6" s="9" t="s">
        <v>39</v>
      </c>
      <c r="C6" s="10"/>
      <c r="D6" s="68"/>
      <c r="E6" s="81"/>
      <c r="F6" s="81"/>
      <c r="G6" s="97"/>
      <c r="H6" s="82"/>
    </row>
    <row r="7" spans="1:15">
      <c r="A7" s="68" t="s">
        <v>75</v>
      </c>
      <c r="B7" s="12" t="s">
        <v>52</v>
      </c>
      <c r="C7" s="8"/>
      <c r="D7" s="13"/>
      <c r="E7" s="83">
        <f>E3</f>
        <v>0</v>
      </c>
      <c r="F7" s="83">
        <f t="shared" ref="F7" si="0">F3</f>
        <v>2400</v>
      </c>
      <c r="G7" s="62">
        <f ca="1">(SUMIF('Les normes-données de base'!A$45:B$52,'BU-janv'!$D$11,'Les normes-données de base'!B$45:B$52))/'BU-janv'!$D$11*'BU-janv'!$D$12</f>
        <v>900</v>
      </c>
      <c r="H7" s="100">
        <f ca="1">IF(F7&lt;G7,0,F7-G7)</f>
        <v>1500</v>
      </c>
    </row>
    <row r="8" spans="1:15">
      <c r="A8" s="68" t="s">
        <v>75</v>
      </c>
      <c r="B8" s="12" t="s">
        <v>44</v>
      </c>
      <c r="C8" s="8"/>
      <c r="D8" s="13"/>
      <c r="E8" s="83">
        <f>E4</f>
        <v>0</v>
      </c>
      <c r="F8" s="83">
        <f t="shared" ref="F8" si="1">F4</f>
        <v>270</v>
      </c>
      <c r="G8" s="62">
        <f>F8+E8</f>
        <v>270</v>
      </c>
      <c r="H8" s="100">
        <f>IF(F8&lt;G8,0,F8-G8)</f>
        <v>0</v>
      </c>
    </row>
    <row r="9" spans="1:15">
      <c r="B9" s="14" t="s">
        <v>45</v>
      </c>
      <c r="C9" s="15"/>
      <c r="D9" s="16"/>
      <c r="E9" s="84">
        <f>SUM(E7:E8)</f>
        <v>0</v>
      </c>
      <c r="F9" s="84">
        <f t="shared" ref="F9:H9" si="2">SUM(F7:F8)</f>
        <v>2670</v>
      </c>
      <c r="G9" s="98">
        <f t="shared" ca="1" si="2"/>
        <v>1170</v>
      </c>
      <c r="H9" s="84">
        <f t="shared" ca="1" si="2"/>
        <v>1500</v>
      </c>
    </row>
    <row r="10" spans="1:15">
      <c r="A10" s="68" t="s">
        <v>76</v>
      </c>
      <c r="B10" s="9" t="s">
        <v>39</v>
      </c>
      <c r="C10" s="10"/>
      <c r="D10" s="68"/>
      <c r="E10" s="81"/>
      <c r="F10" s="81"/>
      <c r="G10" s="97"/>
      <c r="H10" s="82"/>
    </row>
    <row r="11" spans="1:15">
      <c r="A11" s="68" t="s">
        <v>76</v>
      </c>
      <c r="B11" s="12" t="s">
        <v>52</v>
      </c>
      <c r="C11" s="8"/>
      <c r="D11" s="13"/>
      <c r="E11" s="83">
        <f>E7</f>
        <v>0</v>
      </c>
      <c r="F11" s="83">
        <f t="shared" ref="F11" si="3">F7</f>
        <v>2400</v>
      </c>
      <c r="G11" s="62">
        <f ca="1">(SUMIF('Les normes-données de base'!A$45:B$52,'BU-janv'!$D$11,'Les normes-données de base'!B$45:B$52))/'BU-janv'!$D$11*'BU-janv'!$D$12</f>
        <v>900</v>
      </c>
      <c r="H11" s="100">
        <f ca="1">IF(F11&lt;G11,0,F11-G11)</f>
        <v>1500</v>
      </c>
    </row>
    <row r="12" spans="1:15">
      <c r="A12" s="68" t="s">
        <v>76</v>
      </c>
      <c r="B12" s="12" t="s">
        <v>44</v>
      </c>
      <c r="C12" s="8"/>
      <c r="D12" s="13"/>
      <c r="E12" s="83">
        <f>E8</f>
        <v>0</v>
      </c>
      <c r="F12" s="83">
        <f t="shared" ref="F12" si="4">F8</f>
        <v>270</v>
      </c>
      <c r="G12" s="62">
        <f>F12+E12</f>
        <v>270</v>
      </c>
      <c r="H12" s="100">
        <f>IF(F12&lt;G12,0,F12-G12)</f>
        <v>0</v>
      </c>
    </row>
    <row r="13" spans="1:15">
      <c r="B13" s="14" t="s">
        <v>45</v>
      </c>
      <c r="C13" s="15"/>
      <c r="D13" s="16"/>
      <c r="E13" s="84">
        <f>SUM(E11:E12)</f>
        <v>0</v>
      </c>
      <c r="F13" s="84">
        <f t="shared" ref="F13" si="5">SUM(F11:F12)</f>
        <v>2670</v>
      </c>
      <c r="G13" s="98">
        <f t="shared" ref="G13" ca="1" si="6">SUM(G11:G12)</f>
        <v>1170</v>
      </c>
      <c r="H13" s="84">
        <f t="shared" ref="H13" ca="1" si="7">SUM(H11:H12)</f>
        <v>1500</v>
      </c>
    </row>
    <row r="14" spans="1:15">
      <c r="A14" s="68" t="s">
        <v>77</v>
      </c>
      <c r="B14" s="9" t="s">
        <v>39</v>
      </c>
      <c r="C14" s="10"/>
      <c r="D14" s="68"/>
      <c r="E14" s="81"/>
      <c r="F14" s="81"/>
      <c r="G14" s="97"/>
      <c r="H14" s="82"/>
    </row>
    <row r="15" spans="1:15">
      <c r="A15" s="68" t="s">
        <v>77</v>
      </c>
      <c r="B15" s="12" t="s">
        <v>52</v>
      </c>
      <c r="C15" s="8"/>
      <c r="D15" s="13"/>
      <c r="E15" s="83">
        <f>E11</f>
        <v>0</v>
      </c>
      <c r="F15" s="83">
        <f t="shared" ref="F15" si="8">F11</f>
        <v>2400</v>
      </c>
      <c r="G15" s="62">
        <f ca="1">(SUMIF('Les normes-données de base'!A$45:B$52,'BU-janv'!$D$11,'Les normes-données de base'!B$45:B$52))/'BU-janv'!$D$11*'BU-janv'!$D$12</f>
        <v>900</v>
      </c>
      <c r="H15" s="100">
        <f ca="1">IF(F15&lt;G15,0,F15-G15)</f>
        <v>1500</v>
      </c>
    </row>
    <row r="16" spans="1:15">
      <c r="A16" s="68" t="s">
        <v>77</v>
      </c>
      <c r="B16" s="12" t="s">
        <v>44</v>
      </c>
      <c r="C16" s="8"/>
      <c r="D16" s="13"/>
      <c r="E16" s="83">
        <f>E12</f>
        <v>0</v>
      </c>
      <c r="F16" s="83">
        <f t="shared" ref="F16" si="9">F12</f>
        <v>270</v>
      </c>
      <c r="G16" s="62">
        <f>F16+E16</f>
        <v>270</v>
      </c>
      <c r="H16" s="100">
        <f>IF(F16&lt;G16,0,F16-G16)</f>
        <v>0</v>
      </c>
    </row>
    <row r="17" spans="1:8">
      <c r="B17" s="14" t="s">
        <v>45</v>
      </c>
      <c r="C17" s="15"/>
      <c r="D17" s="16"/>
      <c r="E17" s="84">
        <f>SUM(E15:E16)</f>
        <v>0</v>
      </c>
      <c r="F17" s="84">
        <f t="shared" ref="F17" si="10">SUM(F15:F16)</f>
        <v>2670</v>
      </c>
      <c r="G17" s="98">
        <f t="shared" ref="G17" ca="1" si="11">SUM(G15:G16)</f>
        <v>1170</v>
      </c>
      <c r="H17" s="84">
        <f t="shared" ref="H17" ca="1" si="12">SUM(H15:H16)</f>
        <v>1500</v>
      </c>
    </row>
    <row r="18" spans="1:8">
      <c r="A18" s="68" t="s">
        <v>78</v>
      </c>
      <c r="B18" s="9" t="s">
        <v>39</v>
      </c>
      <c r="C18" s="10"/>
      <c r="D18" s="68"/>
      <c r="E18" s="81"/>
      <c r="F18" s="81"/>
      <c r="G18" s="97"/>
      <c r="H18" s="82"/>
    </row>
    <row r="19" spans="1:8">
      <c r="A19" s="68" t="s">
        <v>78</v>
      </c>
      <c r="B19" s="12" t="s">
        <v>52</v>
      </c>
      <c r="C19" s="8"/>
      <c r="D19" s="13"/>
      <c r="E19" s="83">
        <f>E15</f>
        <v>0</v>
      </c>
      <c r="F19" s="83">
        <f t="shared" ref="F19" si="13">F15</f>
        <v>2400</v>
      </c>
      <c r="G19" s="62">
        <f ca="1">(SUMIF('Les normes-données de base'!A$45:B$52,'BU-janv'!$D$11,'Les normes-données de base'!B$45:B$52))/'BU-janv'!$D$11*'BU-janv'!$D$12</f>
        <v>900</v>
      </c>
      <c r="H19" s="100">
        <f ca="1">IF(F19&lt;G19,0,F19-G19)</f>
        <v>1500</v>
      </c>
    </row>
    <row r="20" spans="1:8">
      <c r="A20" s="68" t="s">
        <v>78</v>
      </c>
      <c r="B20" s="12" t="s">
        <v>44</v>
      </c>
      <c r="C20" s="8"/>
      <c r="D20" s="13"/>
      <c r="E20" s="83">
        <f>E16</f>
        <v>0</v>
      </c>
      <c r="F20" s="83">
        <f t="shared" ref="F20" si="14">F16</f>
        <v>270</v>
      </c>
      <c r="G20" s="62">
        <f>F20+E20</f>
        <v>270</v>
      </c>
      <c r="H20" s="100">
        <f>IF(F20&lt;G20,0,F20-G20)</f>
        <v>0</v>
      </c>
    </row>
    <row r="21" spans="1:8">
      <c r="B21" s="14" t="s">
        <v>45</v>
      </c>
      <c r="C21" s="15"/>
      <c r="D21" s="16"/>
      <c r="E21" s="84">
        <f>SUM(E19:E20)</f>
        <v>0</v>
      </c>
      <c r="F21" s="84">
        <f t="shared" ref="F21" si="15">SUM(F19:F20)</f>
        <v>2670</v>
      </c>
      <c r="G21" s="98">
        <f t="shared" ref="G21" ca="1" si="16">SUM(G19:G20)</f>
        <v>1170</v>
      </c>
      <c r="H21" s="84">
        <f t="shared" ref="H21" ca="1" si="17">SUM(H19:H20)</f>
        <v>1500</v>
      </c>
    </row>
    <row r="22" spans="1:8">
      <c r="B22" s="9" t="s">
        <v>39</v>
      </c>
      <c r="C22" s="10"/>
      <c r="D22" s="68"/>
      <c r="E22" s="81"/>
      <c r="F22" s="81"/>
      <c r="G22" s="97"/>
      <c r="H22" s="82"/>
    </row>
    <row r="23" spans="1:8">
      <c r="A23" s="68" t="s">
        <v>79</v>
      </c>
      <c r="B23" s="12" t="s">
        <v>52</v>
      </c>
      <c r="C23" s="8"/>
      <c r="D23" s="13"/>
      <c r="E23" s="83">
        <f>E19</f>
        <v>0</v>
      </c>
      <c r="F23" s="83">
        <f t="shared" ref="F23" si="18">F19</f>
        <v>2400</v>
      </c>
      <c r="G23" s="62">
        <f ca="1">(SUMIF('Les normes-données de base'!A$45:B$52,'BU-janv'!$D$11,'Les normes-données de base'!B$45:B$52))/'BU-janv'!$D$11*'BU-janv'!$D$12</f>
        <v>900</v>
      </c>
      <c r="H23" s="100">
        <f ca="1">IF(F23&lt;G23,0,F23-G23)</f>
        <v>1500</v>
      </c>
    </row>
    <row r="24" spans="1:8">
      <c r="A24" s="68" t="s">
        <v>79</v>
      </c>
      <c r="B24" s="12" t="s">
        <v>44</v>
      </c>
      <c r="C24" s="8"/>
      <c r="D24" s="13"/>
      <c r="E24" s="83">
        <f>E20</f>
        <v>0</v>
      </c>
      <c r="F24" s="83">
        <f t="shared" ref="F24" si="19">F20</f>
        <v>270</v>
      </c>
      <c r="G24" s="62">
        <f>F24+E24</f>
        <v>270</v>
      </c>
      <c r="H24" s="100">
        <f>IF(F24&lt;G24,0,F24-G24)</f>
        <v>0</v>
      </c>
    </row>
    <row r="25" spans="1:8">
      <c r="B25" s="14" t="s">
        <v>45</v>
      </c>
      <c r="C25" s="15"/>
      <c r="D25" s="16"/>
      <c r="E25" s="84">
        <f>SUM(E23:E24)</f>
        <v>0</v>
      </c>
      <c r="F25" s="84">
        <f t="shared" ref="F25" si="20">SUM(F23:F24)</f>
        <v>2670</v>
      </c>
      <c r="G25" s="98">
        <f t="shared" ref="G25" ca="1" si="21">SUM(G23:G24)</f>
        <v>1170</v>
      </c>
      <c r="H25" s="84">
        <f t="shared" ref="H25" ca="1" si="22">SUM(H23:H24)</f>
        <v>1500</v>
      </c>
    </row>
    <row r="26" spans="1:8">
      <c r="A26" s="68" t="s">
        <v>80</v>
      </c>
      <c r="B26" s="9" t="s">
        <v>39</v>
      </c>
      <c r="C26" s="10"/>
      <c r="D26" s="68"/>
      <c r="E26" s="81"/>
      <c r="F26" s="81"/>
      <c r="G26" s="97"/>
      <c r="H26" s="82"/>
    </row>
    <row r="27" spans="1:8">
      <c r="A27" s="68" t="s">
        <v>80</v>
      </c>
      <c r="B27" s="12" t="s">
        <v>52</v>
      </c>
      <c r="C27" s="8"/>
      <c r="D27" s="13"/>
      <c r="E27" s="83">
        <f>E23</f>
        <v>0</v>
      </c>
      <c r="F27" s="83">
        <f t="shared" ref="F27" si="23">F23</f>
        <v>2400</v>
      </c>
      <c r="G27" s="62">
        <f ca="1">(SUMIF('Les normes-données de base'!A$45:B$52,'BU-janv'!$D$11,'Les normes-données de base'!B$45:B$52))/'BU-janv'!$D$11*'BU-janv'!$D$12</f>
        <v>900</v>
      </c>
      <c r="H27" s="100">
        <f ca="1">IF(F27&lt;G27,0,F27-G27)</f>
        <v>1500</v>
      </c>
    </row>
    <row r="28" spans="1:8">
      <c r="A28" s="68" t="s">
        <v>80</v>
      </c>
      <c r="B28" s="12" t="s">
        <v>44</v>
      </c>
      <c r="C28" s="8"/>
      <c r="D28" s="13"/>
      <c r="E28" s="83">
        <f>E24</f>
        <v>0</v>
      </c>
      <c r="F28" s="83">
        <f t="shared" ref="F28" si="24">F24</f>
        <v>270</v>
      </c>
      <c r="G28" s="62">
        <f>F28+E28</f>
        <v>270</v>
      </c>
      <c r="H28" s="100">
        <f>IF(F28&lt;G28,0,F28-G28)</f>
        <v>0</v>
      </c>
    </row>
    <row r="29" spans="1:8">
      <c r="B29" s="14" t="s">
        <v>45</v>
      </c>
      <c r="C29" s="15"/>
      <c r="D29" s="16"/>
      <c r="E29" s="84">
        <f>SUM(E27:E28)</f>
        <v>0</v>
      </c>
      <c r="F29" s="84">
        <f t="shared" ref="F29" si="25">SUM(F27:F28)</f>
        <v>2670</v>
      </c>
      <c r="G29" s="98">
        <f t="shared" ref="G29" ca="1" si="26">SUM(G27:G28)</f>
        <v>1170</v>
      </c>
      <c r="H29" s="84">
        <f t="shared" ref="H29" ca="1" si="27">SUM(H27:H28)</f>
        <v>1500</v>
      </c>
    </row>
    <row r="30" spans="1:8">
      <c r="A30" s="68" t="s">
        <v>81</v>
      </c>
      <c r="B30" s="9" t="s">
        <v>39</v>
      </c>
      <c r="C30" s="10"/>
      <c r="D30" s="68"/>
      <c r="E30" s="81"/>
      <c r="F30" s="81"/>
      <c r="G30" s="97"/>
      <c r="H30" s="82"/>
    </row>
    <row r="31" spans="1:8">
      <c r="A31" s="68" t="s">
        <v>81</v>
      </c>
      <c r="B31" s="12" t="s">
        <v>52</v>
      </c>
      <c r="C31" s="8"/>
      <c r="D31" s="13"/>
      <c r="E31" s="83">
        <f>E27</f>
        <v>0</v>
      </c>
      <c r="F31" s="83">
        <f t="shared" ref="F31" si="28">F27</f>
        <v>2400</v>
      </c>
      <c r="G31" s="62">
        <f ca="1">(SUMIF('Les normes-données de base'!A$45:B$52,'BU-janv'!$D$11,'Les normes-données de base'!B$45:B$52))/'BU-janv'!$D$11*'BU-janv'!$D$12</f>
        <v>900</v>
      </c>
      <c r="H31" s="100">
        <f ca="1">IF(F31&lt;G31,0,F31-G31)</f>
        <v>1500</v>
      </c>
    </row>
    <row r="32" spans="1:8">
      <c r="A32" s="68" t="s">
        <v>81</v>
      </c>
      <c r="B32" s="12" t="s">
        <v>44</v>
      </c>
      <c r="C32" s="8"/>
      <c r="D32" s="13"/>
      <c r="E32" s="83">
        <f>E28</f>
        <v>0</v>
      </c>
      <c r="F32" s="83">
        <f t="shared" ref="F32" si="29">F28</f>
        <v>270</v>
      </c>
      <c r="G32" s="62">
        <f>F32+E32</f>
        <v>270</v>
      </c>
      <c r="H32" s="100">
        <f>IF(F32&lt;G32,0,F32-G32)</f>
        <v>0</v>
      </c>
    </row>
    <row r="33" spans="1:11">
      <c r="B33" s="14" t="s">
        <v>45</v>
      </c>
      <c r="C33" s="15"/>
      <c r="D33" s="16"/>
      <c r="E33" s="84">
        <f>SUM(E31:E32)</f>
        <v>0</v>
      </c>
      <c r="F33" s="84">
        <f t="shared" ref="F33" si="30">SUM(F31:F32)</f>
        <v>2670</v>
      </c>
      <c r="G33" s="98">
        <f t="shared" ref="G33" ca="1" si="31">SUM(G31:G32)</f>
        <v>1170</v>
      </c>
      <c r="H33" s="84">
        <f t="shared" ref="H33" ca="1" si="32">SUM(H31:H32)</f>
        <v>1500</v>
      </c>
    </row>
    <row r="34" spans="1:11">
      <c r="A34" s="68" t="s">
        <v>82</v>
      </c>
      <c r="B34" s="9" t="s">
        <v>39</v>
      </c>
      <c r="C34" s="10"/>
      <c r="D34" s="68"/>
      <c r="E34" s="81"/>
      <c r="F34" s="81"/>
      <c r="G34" s="97"/>
      <c r="H34" s="82"/>
    </row>
    <row r="35" spans="1:11">
      <c r="A35" s="68" t="s">
        <v>82</v>
      </c>
      <c r="B35" s="12" t="s">
        <v>52</v>
      </c>
      <c r="C35" s="8"/>
      <c r="D35" s="13"/>
      <c r="E35" s="83">
        <f>E31</f>
        <v>0</v>
      </c>
      <c r="F35" s="83">
        <f t="shared" ref="F35" si="33">F31</f>
        <v>2400</v>
      </c>
      <c r="G35" s="62">
        <f ca="1">(SUMIF('Les normes-données de base'!A$45:B$52,'BU-janv'!$D$11,'Les normes-données de base'!B$45:B$52))/'BU-janv'!$D$11*'BU-janv'!$D$12</f>
        <v>900</v>
      </c>
      <c r="H35" s="100">
        <f ca="1">IF(F35&lt;G35,0,F35-G35)</f>
        <v>1500</v>
      </c>
    </row>
    <row r="36" spans="1:11">
      <c r="A36" s="68" t="s">
        <v>82</v>
      </c>
      <c r="B36" s="12" t="s">
        <v>44</v>
      </c>
      <c r="C36" s="8"/>
      <c r="D36" s="13"/>
      <c r="E36" s="83">
        <f>E32</f>
        <v>0</v>
      </c>
      <c r="F36" s="83">
        <f t="shared" ref="F36" si="34">F32</f>
        <v>270</v>
      </c>
      <c r="G36" s="62">
        <f>F36+E36</f>
        <v>270</v>
      </c>
      <c r="H36" s="100">
        <f>IF(F36&lt;G36,0,F36-G36)</f>
        <v>0</v>
      </c>
    </row>
    <row r="37" spans="1:11">
      <c r="B37" s="14" t="s">
        <v>45</v>
      </c>
      <c r="C37" s="15"/>
      <c r="D37" s="16"/>
      <c r="E37" s="84">
        <f>SUM(E35:E36)</f>
        <v>0</v>
      </c>
      <c r="F37" s="84">
        <f t="shared" ref="F37" si="35">SUM(F35:F36)</f>
        <v>2670</v>
      </c>
      <c r="G37" s="98">
        <f t="shared" ref="G37" ca="1" si="36">SUM(G35:G36)</f>
        <v>1170</v>
      </c>
      <c r="H37" s="84">
        <f t="shared" ref="H37" ca="1" si="37">SUM(H35:H36)</f>
        <v>1500</v>
      </c>
    </row>
    <row r="38" spans="1:11">
      <c r="A38" s="68" t="s">
        <v>83</v>
      </c>
      <c r="B38" s="9" t="s">
        <v>39</v>
      </c>
      <c r="C38" s="10"/>
      <c r="D38" s="68"/>
      <c r="E38" s="81"/>
      <c r="F38" s="81"/>
      <c r="G38" s="97"/>
      <c r="H38" s="82"/>
    </row>
    <row r="39" spans="1:11">
      <c r="A39" s="68" t="s">
        <v>83</v>
      </c>
      <c r="B39" s="12" t="s">
        <v>52</v>
      </c>
      <c r="C39" s="8"/>
      <c r="D39" s="13"/>
      <c r="E39" s="83">
        <f>E35</f>
        <v>0</v>
      </c>
      <c r="F39" s="83">
        <f t="shared" ref="F39" si="38">F35</f>
        <v>2400</v>
      </c>
      <c r="G39" s="62">
        <f ca="1">(SUMIF('Les normes-données de base'!A$45:B$52,'BU-janv'!$D$11,'Les normes-données de base'!B$45:B$52))/'BU-janv'!$D$11*'BU-janv'!$D$12</f>
        <v>900</v>
      </c>
      <c r="H39" s="100">
        <f ca="1">IF(F39&lt;G39,0,F39-G39)</f>
        <v>1500</v>
      </c>
      <c r="K39" s="62">
        <f ca="1">(SUMIF('Les normes-données de base'!E$45:F$52,'BU-janv'!$D$11,'Les normes-données de base'!F$45:F$52))/'BU-janv'!$D$11*'BU-janv'!$D$12</f>
        <v>0</v>
      </c>
    </row>
    <row r="40" spans="1:11">
      <c r="A40" s="68" t="s">
        <v>83</v>
      </c>
      <c r="B40" s="12" t="s">
        <v>44</v>
      </c>
      <c r="C40" s="8"/>
      <c r="D40" s="13"/>
      <c r="E40" s="83">
        <f>E36</f>
        <v>0</v>
      </c>
      <c r="F40" s="83">
        <f t="shared" ref="F40" si="39">F36</f>
        <v>270</v>
      </c>
      <c r="G40" s="62">
        <f>F40+E40</f>
        <v>270</v>
      </c>
      <c r="H40" s="100">
        <f>IF(F40&lt;G40,0,F40-G40)</f>
        <v>0</v>
      </c>
      <c r="K40" s="62">
        <f>J40+I40</f>
        <v>0</v>
      </c>
    </row>
    <row r="41" spans="1:11">
      <c r="B41" s="14" t="s">
        <v>45</v>
      </c>
      <c r="C41" s="15"/>
      <c r="D41" s="16"/>
      <c r="E41" s="84">
        <f>SUM(E39:E40)</f>
        <v>0</v>
      </c>
      <c r="F41" s="84">
        <f t="shared" ref="F41" si="40">SUM(F39:F40)</f>
        <v>2670</v>
      </c>
      <c r="G41" s="98">
        <f t="shared" ref="G41" ca="1" si="41">SUM(G39:G40)</f>
        <v>1170</v>
      </c>
      <c r="H41" s="84">
        <f t="shared" ref="H41" ca="1" si="42">SUM(H39:H40)</f>
        <v>1500</v>
      </c>
    </row>
    <row r="42" spans="1:11">
      <c r="A42" s="68" t="s">
        <v>84</v>
      </c>
      <c r="B42" s="9" t="s">
        <v>39</v>
      </c>
      <c r="C42" s="10"/>
      <c r="D42" s="68"/>
      <c r="E42" s="81"/>
      <c r="F42" s="81"/>
      <c r="G42" s="97"/>
      <c r="H42" s="82"/>
    </row>
    <row r="43" spans="1:11">
      <c r="A43" s="68" t="s">
        <v>84</v>
      </c>
      <c r="B43" s="12" t="s">
        <v>52</v>
      </c>
      <c r="C43" s="8"/>
      <c r="D43" s="13"/>
      <c r="E43" s="83">
        <f>E39</f>
        <v>0</v>
      </c>
      <c r="F43" s="83">
        <f t="shared" ref="F43" si="43">F39</f>
        <v>2400</v>
      </c>
      <c r="G43" s="62">
        <f ca="1">(SUMIF('Les normes-données de base'!A$45:B$52,'BU-janv'!$D$11,'Les normes-données de base'!B$45:B$52))/'BU-janv'!$D$11*'BU-janv'!$D$12</f>
        <v>900</v>
      </c>
      <c r="H43" s="100">
        <f ca="1">IF(F43&lt;G43,0,F43-G43)</f>
        <v>1500</v>
      </c>
    </row>
    <row r="44" spans="1:11">
      <c r="A44" s="68" t="s">
        <v>84</v>
      </c>
      <c r="B44" s="12" t="s">
        <v>44</v>
      </c>
      <c r="C44" s="8"/>
      <c r="D44" s="13"/>
      <c r="E44" s="83">
        <f>E40</f>
        <v>0</v>
      </c>
      <c r="F44" s="83">
        <f t="shared" ref="F44" si="44">F40</f>
        <v>270</v>
      </c>
      <c r="G44" s="62">
        <f>F44+E44</f>
        <v>270</v>
      </c>
      <c r="H44" s="100">
        <f>IF(F44&lt;G44,0,F44-G44)</f>
        <v>0</v>
      </c>
    </row>
    <row r="45" spans="1:11">
      <c r="B45" s="14" t="s">
        <v>45</v>
      </c>
      <c r="C45" s="15"/>
      <c r="D45" s="16"/>
      <c r="E45" s="84">
        <f>SUM(E43:E44)</f>
        <v>0</v>
      </c>
      <c r="F45" s="84">
        <f t="shared" ref="F45" si="45">SUM(F43:F44)</f>
        <v>2670</v>
      </c>
      <c r="G45" s="98">
        <f t="shared" ref="G45" ca="1" si="46">SUM(G43:G44)</f>
        <v>1170</v>
      </c>
      <c r="H45" s="84">
        <f t="shared" ref="H45" ca="1" si="47">SUM(H43:H44)</f>
        <v>1500</v>
      </c>
    </row>
    <row r="46" spans="1:11">
      <c r="A46" s="68" t="s">
        <v>85</v>
      </c>
      <c r="B46" s="9" t="s">
        <v>39</v>
      </c>
      <c r="C46" s="10"/>
      <c r="D46" s="68"/>
      <c r="E46" s="81"/>
      <c r="F46" s="81"/>
      <c r="G46" s="97"/>
      <c r="H46" s="82"/>
    </row>
    <row r="47" spans="1:11">
      <c r="A47" s="68" t="s">
        <v>85</v>
      </c>
      <c r="B47" s="12" t="s">
        <v>52</v>
      </c>
      <c r="C47" s="8"/>
      <c r="D47" s="13"/>
      <c r="E47" s="83">
        <f>E43</f>
        <v>0</v>
      </c>
      <c r="F47" s="83">
        <f t="shared" ref="F47" si="48">F43</f>
        <v>2400</v>
      </c>
      <c r="G47" s="62">
        <f ca="1">(SUMIF('Les normes-données de base'!A$45:B$52,'BU-janv'!$D$11,'Les normes-données de base'!B$45:B$52))/'BU-janv'!$D$11*'BU-janv'!$D$12</f>
        <v>900</v>
      </c>
      <c r="H47" s="100">
        <f ca="1">IF(F47&lt;G47,0,F47-G47)</f>
        <v>1500</v>
      </c>
    </row>
    <row r="48" spans="1:11">
      <c r="A48" s="68" t="s">
        <v>85</v>
      </c>
      <c r="B48" s="12" t="s">
        <v>44</v>
      </c>
      <c r="C48" s="8"/>
      <c r="D48" s="13"/>
      <c r="E48" s="83">
        <f>E44</f>
        <v>0</v>
      </c>
      <c r="F48" s="83">
        <f t="shared" ref="F48" si="49">F44</f>
        <v>270</v>
      </c>
      <c r="G48" s="62">
        <f>F48+E48</f>
        <v>270</v>
      </c>
      <c r="H48" s="100">
        <f>IF(F48&lt;G48,0,F48-G48)</f>
        <v>0</v>
      </c>
    </row>
    <row r="49" spans="2:8">
      <c r="B49" s="14" t="s">
        <v>45</v>
      </c>
      <c r="C49" s="15"/>
      <c r="D49" s="16"/>
      <c r="E49" s="84">
        <f>SUM(E47:E48)</f>
        <v>0</v>
      </c>
      <c r="F49" s="84">
        <f t="shared" ref="F49" si="50">SUM(F47:F48)</f>
        <v>2670</v>
      </c>
      <c r="G49" s="98">
        <f t="shared" ref="G49" ca="1" si="51">SUM(G47:G48)</f>
        <v>1170</v>
      </c>
      <c r="H49" s="84">
        <f t="shared" ref="H49" ca="1" si="52">SUM(H47:H48)</f>
        <v>1500</v>
      </c>
    </row>
    <row r="50" spans="2:8">
      <c r="E50" s="45"/>
      <c r="F50" s="45"/>
      <c r="G50" s="45"/>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11"/>
  <dimension ref="A1:F50"/>
  <sheetViews>
    <sheetView workbookViewId="0">
      <selection activeCell="I7" sqref="I7"/>
    </sheetView>
  </sheetViews>
  <sheetFormatPr baseColWidth="10" defaultRowHeight="15"/>
  <cols>
    <col min="2" max="2" width="27" customWidth="1"/>
  </cols>
  <sheetData>
    <row r="1" spans="1:6" ht="15.75" thickBot="1"/>
    <row r="2" spans="1:6" ht="20.25" thickTop="1" thickBot="1">
      <c r="B2" s="33" t="s">
        <v>94</v>
      </c>
      <c r="C2" s="35"/>
      <c r="D2" s="60" t="s">
        <v>74</v>
      </c>
      <c r="E2" s="110"/>
      <c r="F2" s="111"/>
    </row>
    <row r="3" spans="1:6" ht="30.75" thickTop="1">
      <c r="B3" s="55"/>
      <c r="C3" s="56" t="s">
        <v>91</v>
      </c>
      <c r="D3" s="57" t="s">
        <v>92</v>
      </c>
      <c r="E3" s="34" t="s">
        <v>114</v>
      </c>
      <c r="F3" s="35" t="s">
        <v>93</v>
      </c>
    </row>
    <row r="4" spans="1:6">
      <c r="A4" t="s">
        <v>74</v>
      </c>
      <c r="B4" s="39" t="s">
        <v>46</v>
      </c>
      <c r="C4" s="49" t="s">
        <v>113</v>
      </c>
      <c r="D4" s="58">
        <v>352.8</v>
      </c>
      <c r="E4" s="51" t="s">
        <v>115</v>
      </c>
      <c r="F4" s="52">
        <v>12.8</v>
      </c>
    </row>
    <row r="5" spans="1:6" ht="15.75" thickBot="1">
      <c r="A5" t="s">
        <v>74</v>
      </c>
      <c r="B5" s="40" t="s">
        <v>47</v>
      </c>
      <c r="C5" s="50" t="s">
        <v>113</v>
      </c>
      <c r="D5" s="59">
        <v>12.4</v>
      </c>
      <c r="E5" s="53" t="s">
        <v>115</v>
      </c>
      <c r="F5" s="54">
        <v>0</v>
      </c>
    </row>
    <row r="6" spans="1:6" ht="16.5" customHeight="1" thickTop="1" thickBot="1">
      <c r="B6" s="61"/>
      <c r="D6" s="60" t="s">
        <v>75</v>
      </c>
      <c r="E6" s="110"/>
      <c r="F6" s="111"/>
    </row>
    <row r="7" spans="1:6" ht="30.75" thickTop="1">
      <c r="B7" s="55"/>
      <c r="C7" s="56" t="s">
        <v>91</v>
      </c>
      <c r="D7" s="57" t="s">
        <v>92</v>
      </c>
      <c r="E7" s="34" t="s">
        <v>114</v>
      </c>
      <c r="F7" s="35" t="s">
        <v>93</v>
      </c>
    </row>
    <row r="8" spans="1:6">
      <c r="A8" t="str">
        <f t="shared" ref="A8" si="0">D6</f>
        <v>Février</v>
      </c>
      <c r="B8" s="39" t="s">
        <v>46</v>
      </c>
      <c r="C8" s="69" t="str">
        <f t="shared" ref="C8:F9" si="1">C4</f>
        <v>CSS</v>
      </c>
      <c r="D8" s="70">
        <f t="shared" si="1"/>
        <v>352.8</v>
      </c>
      <c r="E8" s="71" t="str">
        <f t="shared" si="1"/>
        <v>oui</v>
      </c>
      <c r="F8" s="72">
        <f t="shared" si="1"/>
        <v>12.8</v>
      </c>
    </row>
    <row r="9" spans="1:6" ht="15.75" thickBot="1">
      <c r="A9" t="str">
        <f t="shared" ref="A9" si="2">D6</f>
        <v>Février</v>
      </c>
      <c r="B9" s="40" t="s">
        <v>47</v>
      </c>
      <c r="C9" s="73" t="str">
        <f t="shared" si="1"/>
        <v>CSS</v>
      </c>
      <c r="D9" s="74">
        <f t="shared" si="1"/>
        <v>12.4</v>
      </c>
      <c r="E9" s="75" t="str">
        <f t="shared" si="1"/>
        <v>oui</v>
      </c>
      <c r="F9" s="76">
        <f t="shared" si="1"/>
        <v>0</v>
      </c>
    </row>
    <row r="10" spans="1:6" ht="16.5" customHeight="1" thickTop="1" thickBot="1">
      <c r="B10" s="61"/>
      <c r="C10" s="45"/>
      <c r="D10" s="60" t="s">
        <v>76</v>
      </c>
      <c r="E10" s="110"/>
      <c r="F10" s="111"/>
    </row>
    <row r="11" spans="1:6" ht="30.75" thickTop="1">
      <c r="B11" s="55"/>
      <c r="C11" s="77" t="s">
        <v>91</v>
      </c>
      <c r="D11" s="78" t="s">
        <v>92</v>
      </c>
      <c r="E11" s="79" t="s">
        <v>114</v>
      </c>
      <c r="F11" s="80" t="s">
        <v>93</v>
      </c>
    </row>
    <row r="12" spans="1:6">
      <c r="A12" t="str">
        <f t="shared" ref="A12" si="3">D10</f>
        <v>Mars</v>
      </c>
      <c r="B12" s="39" t="s">
        <v>46</v>
      </c>
      <c r="C12" s="69" t="str">
        <f t="shared" ref="C12:F13" si="4">C8</f>
        <v>CSS</v>
      </c>
      <c r="D12" s="70">
        <f t="shared" si="4"/>
        <v>352.8</v>
      </c>
      <c r="E12" s="71" t="str">
        <f t="shared" si="4"/>
        <v>oui</v>
      </c>
      <c r="F12" s="72">
        <f t="shared" si="4"/>
        <v>12.8</v>
      </c>
    </row>
    <row r="13" spans="1:6" ht="15.75" thickBot="1">
      <c r="A13" t="str">
        <f t="shared" ref="A13" si="5">D10</f>
        <v>Mars</v>
      </c>
      <c r="B13" s="40" t="s">
        <v>47</v>
      </c>
      <c r="C13" s="73" t="str">
        <f t="shared" si="4"/>
        <v>CSS</v>
      </c>
      <c r="D13" s="74">
        <f t="shared" si="4"/>
        <v>12.4</v>
      </c>
      <c r="E13" s="75" t="str">
        <f t="shared" si="4"/>
        <v>oui</v>
      </c>
      <c r="F13" s="76">
        <f t="shared" si="4"/>
        <v>0</v>
      </c>
    </row>
    <row r="14" spans="1:6" ht="16.5" customHeight="1" thickTop="1" thickBot="1">
      <c r="B14" s="61"/>
      <c r="C14" s="45"/>
      <c r="D14" s="60" t="s">
        <v>77</v>
      </c>
      <c r="E14" s="110"/>
      <c r="F14" s="111"/>
    </row>
    <row r="15" spans="1:6" ht="30.75" thickTop="1">
      <c r="B15" s="55"/>
      <c r="C15" s="77" t="s">
        <v>91</v>
      </c>
      <c r="D15" s="78" t="s">
        <v>92</v>
      </c>
      <c r="E15" s="79" t="s">
        <v>114</v>
      </c>
      <c r="F15" s="80" t="s">
        <v>93</v>
      </c>
    </row>
    <row r="16" spans="1:6">
      <c r="A16" t="str">
        <f t="shared" ref="A16" si="6">D14</f>
        <v>Avril</v>
      </c>
      <c r="B16" s="39" t="s">
        <v>46</v>
      </c>
      <c r="C16" s="69" t="str">
        <f t="shared" ref="C16:F17" si="7">C12</f>
        <v>CSS</v>
      </c>
      <c r="D16" s="70">
        <f t="shared" si="7"/>
        <v>352.8</v>
      </c>
      <c r="E16" s="71" t="str">
        <f t="shared" si="7"/>
        <v>oui</v>
      </c>
      <c r="F16" s="72">
        <f t="shared" si="7"/>
        <v>12.8</v>
      </c>
    </row>
    <row r="17" spans="1:6" ht="15.75" thickBot="1">
      <c r="A17" t="str">
        <f t="shared" ref="A17" si="8">D14</f>
        <v>Avril</v>
      </c>
      <c r="B17" s="40" t="s">
        <v>47</v>
      </c>
      <c r="C17" s="73" t="str">
        <f t="shared" si="7"/>
        <v>CSS</v>
      </c>
      <c r="D17" s="74">
        <f t="shared" si="7"/>
        <v>12.4</v>
      </c>
      <c r="E17" s="75" t="str">
        <f t="shared" si="7"/>
        <v>oui</v>
      </c>
      <c r="F17" s="76">
        <f t="shared" si="7"/>
        <v>0</v>
      </c>
    </row>
    <row r="18" spans="1:6" ht="16.5" customHeight="1" thickTop="1" thickBot="1">
      <c r="B18" s="61"/>
      <c r="C18" s="45"/>
      <c r="D18" s="60" t="s">
        <v>78</v>
      </c>
      <c r="E18" s="110"/>
      <c r="F18" s="111"/>
    </row>
    <row r="19" spans="1:6" ht="30.75" thickTop="1">
      <c r="B19" s="55"/>
      <c r="C19" s="77" t="s">
        <v>91</v>
      </c>
      <c r="D19" s="78" t="s">
        <v>92</v>
      </c>
      <c r="E19" s="79" t="s">
        <v>114</v>
      </c>
      <c r="F19" s="80" t="s">
        <v>93</v>
      </c>
    </row>
    <row r="20" spans="1:6">
      <c r="A20" t="str">
        <f t="shared" ref="A20" si="9">D18</f>
        <v>Mai</v>
      </c>
      <c r="B20" s="39" t="s">
        <v>46</v>
      </c>
      <c r="C20" s="69" t="str">
        <f t="shared" ref="C20:F21" si="10">C16</f>
        <v>CSS</v>
      </c>
      <c r="D20" s="70">
        <f t="shared" si="10"/>
        <v>352.8</v>
      </c>
      <c r="E20" s="71" t="str">
        <f t="shared" si="10"/>
        <v>oui</v>
      </c>
      <c r="F20" s="72">
        <f t="shared" si="10"/>
        <v>12.8</v>
      </c>
    </row>
    <row r="21" spans="1:6" ht="15.75" thickBot="1">
      <c r="A21" t="str">
        <f t="shared" ref="A21" si="11">D18</f>
        <v>Mai</v>
      </c>
      <c r="B21" s="40" t="s">
        <v>47</v>
      </c>
      <c r="C21" s="73" t="str">
        <f t="shared" si="10"/>
        <v>CSS</v>
      </c>
      <c r="D21" s="74">
        <f t="shared" si="10"/>
        <v>12.4</v>
      </c>
      <c r="E21" s="75" t="str">
        <f t="shared" si="10"/>
        <v>oui</v>
      </c>
      <c r="F21" s="76">
        <f t="shared" si="10"/>
        <v>0</v>
      </c>
    </row>
    <row r="22" spans="1:6" ht="16.5" customHeight="1" thickTop="1" thickBot="1">
      <c r="B22" s="61"/>
      <c r="C22" s="45"/>
      <c r="D22" s="60" t="s">
        <v>79</v>
      </c>
      <c r="E22" s="110"/>
      <c r="F22" s="111"/>
    </row>
    <row r="23" spans="1:6" ht="30.75" thickTop="1">
      <c r="B23" s="55"/>
      <c r="C23" s="77" t="s">
        <v>91</v>
      </c>
      <c r="D23" s="78" t="s">
        <v>92</v>
      </c>
      <c r="E23" s="79" t="s">
        <v>114</v>
      </c>
      <c r="F23" s="80" t="s">
        <v>93</v>
      </c>
    </row>
    <row r="24" spans="1:6">
      <c r="A24" t="str">
        <f t="shared" ref="A24" si="12">D22</f>
        <v>Juin</v>
      </c>
      <c r="B24" s="39" t="s">
        <v>46</v>
      </c>
      <c r="C24" s="69" t="str">
        <f t="shared" ref="C24:F25" si="13">C20</f>
        <v>CSS</v>
      </c>
      <c r="D24" s="70">
        <f t="shared" si="13"/>
        <v>352.8</v>
      </c>
      <c r="E24" s="71" t="str">
        <f t="shared" si="13"/>
        <v>oui</v>
      </c>
      <c r="F24" s="72">
        <f t="shared" si="13"/>
        <v>12.8</v>
      </c>
    </row>
    <row r="25" spans="1:6" ht="15.75" thickBot="1">
      <c r="A25" t="str">
        <f t="shared" ref="A25" si="14">D22</f>
        <v>Juin</v>
      </c>
      <c r="B25" s="40" t="s">
        <v>47</v>
      </c>
      <c r="C25" s="73" t="str">
        <f t="shared" si="13"/>
        <v>CSS</v>
      </c>
      <c r="D25" s="74">
        <f t="shared" si="13"/>
        <v>12.4</v>
      </c>
      <c r="E25" s="75" t="str">
        <f t="shared" si="13"/>
        <v>oui</v>
      </c>
      <c r="F25" s="76">
        <f t="shared" si="13"/>
        <v>0</v>
      </c>
    </row>
    <row r="26" spans="1:6" ht="16.5" customHeight="1" thickTop="1" thickBot="1">
      <c r="B26" s="61"/>
      <c r="C26" s="45"/>
      <c r="D26" s="60" t="s">
        <v>80</v>
      </c>
      <c r="E26" s="110"/>
      <c r="F26" s="111"/>
    </row>
    <row r="27" spans="1:6" ht="30.75" thickTop="1">
      <c r="B27" s="55"/>
      <c r="C27" s="77" t="s">
        <v>91</v>
      </c>
      <c r="D27" s="78" t="s">
        <v>92</v>
      </c>
      <c r="E27" s="79" t="s">
        <v>114</v>
      </c>
      <c r="F27" s="80" t="s">
        <v>93</v>
      </c>
    </row>
    <row r="28" spans="1:6">
      <c r="A28" t="str">
        <f t="shared" ref="A28" si="15">D26</f>
        <v>Juillet</v>
      </c>
      <c r="B28" s="39" t="s">
        <v>46</v>
      </c>
      <c r="C28" s="69" t="str">
        <f t="shared" ref="C28:F29" si="16">C24</f>
        <v>CSS</v>
      </c>
      <c r="D28" s="70">
        <f t="shared" si="16"/>
        <v>352.8</v>
      </c>
      <c r="E28" s="71" t="str">
        <f t="shared" si="16"/>
        <v>oui</v>
      </c>
      <c r="F28" s="72">
        <f t="shared" si="16"/>
        <v>12.8</v>
      </c>
    </row>
    <row r="29" spans="1:6" ht="15.75" thickBot="1">
      <c r="A29" t="str">
        <f t="shared" ref="A29" si="17">D26</f>
        <v>Juillet</v>
      </c>
      <c r="B29" s="40" t="s">
        <v>47</v>
      </c>
      <c r="C29" s="73" t="str">
        <f t="shared" si="16"/>
        <v>CSS</v>
      </c>
      <c r="D29" s="74">
        <f t="shared" si="16"/>
        <v>12.4</v>
      </c>
      <c r="E29" s="75" t="str">
        <f t="shared" si="16"/>
        <v>oui</v>
      </c>
      <c r="F29" s="76">
        <f t="shared" si="16"/>
        <v>0</v>
      </c>
    </row>
    <row r="30" spans="1:6" ht="16.5" customHeight="1" thickTop="1" thickBot="1">
      <c r="B30" s="61"/>
      <c r="C30" s="45"/>
      <c r="D30" s="60" t="s">
        <v>81</v>
      </c>
      <c r="E30" s="110"/>
      <c r="F30" s="111"/>
    </row>
    <row r="31" spans="1:6" ht="30.75" thickTop="1">
      <c r="B31" s="55"/>
      <c r="C31" s="77" t="s">
        <v>91</v>
      </c>
      <c r="D31" s="78" t="s">
        <v>92</v>
      </c>
      <c r="E31" s="79" t="s">
        <v>114</v>
      </c>
      <c r="F31" s="80" t="s">
        <v>93</v>
      </c>
    </row>
    <row r="32" spans="1:6">
      <c r="A32" t="str">
        <f t="shared" ref="A32" si="18">D30</f>
        <v>Août</v>
      </c>
      <c r="B32" s="39" t="s">
        <v>46</v>
      </c>
      <c r="C32" s="69" t="str">
        <f t="shared" ref="C32:F33" si="19">C28</f>
        <v>CSS</v>
      </c>
      <c r="D32" s="70">
        <f t="shared" si="19"/>
        <v>352.8</v>
      </c>
      <c r="E32" s="71" t="str">
        <f t="shared" si="19"/>
        <v>oui</v>
      </c>
      <c r="F32" s="72">
        <f t="shared" si="19"/>
        <v>12.8</v>
      </c>
    </row>
    <row r="33" spans="1:6" ht="15.75" thickBot="1">
      <c r="A33" t="str">
        <f t="shared" ref="A33" si="20">D30</f>
        <v>Août</v>
      </c>
      <c r="B33" s="40" t="s">
        <v>47</v>
      </c>
      <c r="C33" s="73" t="str">
        <f t="shared" si="19"/>
        <v>CSS</v>
      </c>
      <c r="D33" s="74">
        <f t="shared" si="19"/>
        <v>12.4</v>
      </c>
      <c r="E33" s="75" t="str">
        <f t="shared" si="19"/>
        <v>oui</v>
      </c>
      <c r="F33" s="76">
        <f t="shared" si="19"/>
        <v>0</v>
      </c>
    </row>
    <row r="34" spans="1:6" ht="20.25" customHeight="1" thickTop="1" thickBot="1">
      <c r="B34" s="61"/>
      <c r="C34" s="45"/>
      <c r="D34" s="60" t="s">
        <v>82</v>
      </c>
      <c r="E34" s="110"/>
      <c r="F34" s="111"/>
    </row>
    <row r="35" spans="1:6" ht="30.75" thickTop="1">
      <c r="B35" s="55"/>
      <c r="C35" s="77" t="s">
        <v>91</v>
      </c>
      <c r="D35" s="78" t="s">
        <v>92</v>
      </c>
      <c r="E35" s="79" t="s">
        <v>114</v>
      </c>
      <c r="F35" s="80" t="s">
        <v>93</v>
      </c>
    </row>
    <row r="36" spans="1:6">
      <c r="A36" t="str">
        <f t="shared" ref="A36" si="21">D34</f>
        <v>Septembre</v>
      </c>
      <c r="B36" s="39" t="s">
        <v>46</v>
      </c>
      <c r="C36" s="69" t="str">
        <f t="shared" ref="C36:F37" si="22">C32</f>
        <v>CSS</v>
      </c>
      <c r="D36" s="70">
        <f t="shared" si="22"/>
        <v>352.8</v>
      </c>
      <c r="E36" s="71" t="str">
        <f t="shared" si="22"/>
        <v>oui</v>
      </c>
      <c r="F36" s="72">
        <f t="shared" si="22"/>
        <v>12.8</v>
      </c>
    </row>
    <row r="37" spans="1:6" ht="15.75" thickBot="1">
      <c r="A37" t="str">
        <f t="shared" ref="A37" si="23">D34</f>
        <v>Septembre</v>
      </c>
      <c r="B37" s="40" t="s">
        <v>47</v>
      </c>
      <c r="C37" s="73" t="str">
        <f t="shared" si="22"/>
        <v>CSS</v>
      </c>
      <c r="D37" s="74">
        <f t="shared" si="22"/>
        <v>12.4</v>
      </c>
      <c r="E37" s="75" t="str">
        <f t="shared" si="22"/>
        <v>oui</v>
      </c>
      <c r="F37" s="76">
        <f t="shared" si="22"/>
        <v>0</v>
      </c>
    </row>
    <row r="38" spans="1:6" ht="16.5" customHeight="1" thickTop="1" thickBot="1">
      <c r="B38" s="61"/>
      <c r="C38" s="45"/>
      <c r="D38" s="60" t="s">
        <v>83</v>
      </c>
      <c r="E38" s="110"/>
      <c r="F38" s="111"/>
    </row>
    <row r="39" spans="1:6" ht="30.75" thickTop="1">
      <c r="B39" s="55"/>
      <c r="C39" s="77" t="s">
        <v>91</v>
      </c>
      <c r="D39" s="78" t="s">
        <v>92</v>
      </c>
      <c r="E39" s="79" t="s">
        <v>114</v>
      </c>
      <c r="F39" s="80" t="s">
        <v>93</v>
      </c>
    </row>
    <row r="40" spans="1:6">
      <c r="A40" t="str">
        <f t="shared" ref="A40" si="24">D38</f>
        <v>Octobre</v>
      </c>
      <c r="B40" s="39" t="s">
        <v>46</v>
      </c>
      <c r="C40" s="69" t="str">
        <f t="shared" ref="C40:F41" si="25">C36</f>
        <v>CSS</v>
      </c>
      <c r="D40" s="70">
        <f t="shared" si="25"/>
        <v>352.8</v>
      </c>
      <c r="E40" s="71" t="str">
        <f t="shared" si="25"/>
        <v>oui</v>
      </c>
      <c r="F40" s="72">
        <f t="shared" si="25"/>
        <v>12.8</v>
      </c>
    </row>
    <row r="41" spans="1:6" ht="15.75" thickBot="1">
      <c r="A41" t="str">
        <f t="shared" ref="A41" si="26">D38</f>
        <v>Octobre</v>
      </c>
      <c r="B41" s="40" t="s">
        <v>47</v>
      </c>
      <c r="C41" s="73" t="str">
        <f t="shared" si="25"/>
        <v>CSS</v>
      </c>
      <c r="D41" s="74">
        <f t="shared" si="25"/>
        <v>12.4</v>
      </c>
      <c r="E41" s="75" t="str">
        <f t="shared" si="25"/>
        <v>oui</v>
      </c>
      <c r="F41" s="76">
        <f t="shared" si="25"/>
        <v>0</v>
      </c>
    </row>
    <row r="42" spans="1:6" ht="20.25" customHeight="1" thickTop="1" thickBot="1">
      <c r="B42" s="61"/>
      <c r="C42" s="45"/>
      <c r="D42" s="60" t="s">
        <v>84</v>
      </c>
      <c r="E42" s="110"/>
      <c r="F42" s="111"/>
    </row>
    <row r="43" spans="1:6" ht="30.75" thickTop="1">
      <c r="B43" s="55"/>
      <c r="C43" s="77" t="s">
        <v>91</v>
      </c>
      <c r="D43" s="78" t="s">
        <v>92</v>
      </c>
      <c r="E43" s="79" t="s">
        <v>114</v>
      </c>
      <c r="F43" s="80" t="s">
        <v>93</v>
      </c>
    </row>
    <row r="44" spans="1:6">
      <c r="A44" t="str">
        <f t="shared" ref="A44" si="27">D42</f>
        <v>Novembre</v>
      </c>
      <c r="B44" s="39" t="s">
        <v>46</v>
      </c>
      <c r="C44" s="69" t="str">
        <f t="shared" ref="C44:F45" si="28">C40</f>
        <v>CSS</v>
      </c>
      <c r="D44" s="70">
        <f t="shared" si="28"/>
        <v>352.8</v>
      </c>
      <c r="E44" s="71" t="str">
        <f t="shared" si="28"/>
        <v>oui</v>
      </c>
      <c r="F44" s="72">
        <f t="shared" si="28"/>
        <v>12.8</v>
      </c>
    </row>
    <row r="45" spans="1:6" ht="15.75" thickBot="1">
      <c r="A45" t="str">
        <f t="shared" ref="A45" si="29">D42</f>
        <v>Novembre</v>
      </c>
      <c r="B45" s="40" t="s">
        <v>47</v>
      </c>
      <c r="C45" s="73" t="str">
        <f t="shared" si="28"/>
        <v>CSS</v>
      </c>
      <c r="D45" s="74">
        <f t="shared" si="28"/>
        <v>12.4</v>
      </c>
      <c r="E45" s="75" t="str">
        <f t="shared" si="28"/>
        <v>oui</v>
      </c>
      <c r="F45" s="76">
        <f t="shared" si="28"/>
        <v>0</v>
      </c>
    </row>
    <row r="46" spans="1:6" ht="20.25" customHeight="1" thickTop="1" thickBot="1">
      <c r="B46" s="61"/>
      <c r="C46" s="45"/>
      <c r="D46" s="60" t="s">
        <v>85</v>
      </c>
      <c r="E46" s="110"/>
      <c r="F46" s="111"/>
    </row>
    <row r="47" spans="1:6" ht="30.75" thickTop="1">
      <c r="B47" s="55"/>
      <c r="C47" s="77" t="s">
        <v>91</v>
      </c>
      <c r="D47" s="78" t="s">
        <v>92</v>
      </c>
      <c r="E47" s="79" t="s">
        <v>114</v>
      </c>
      <c r="F47" s="80" t="s">
        <v>93</v>
      </c>
    </row>
    <row r="48" spans="1:6">
      <c r="A48" t="str">
        <f t="shared" ref="A48" si="30">D46</f>
        <v>Décembre</v>
      </c>
      <c r="B48" s="39" t="s">
        <v>46</v>
      </c>
      <c r="C48" s="69" t="str">
        <f t="shared" ref="C48:F49" si="31">C44</f>
        <v>CSS</v>
      </c>
      <c r="D48" s="70">
        <f t="shared" si="31"/>
        <v>352.8</v>
      </c>
      <c r="E48" s="71" t="str">
        <f t="shared" si="31"/>
        <v>oui</v>
      </c>
      <c r="F48" s="72">
        <f t="shared" si="31"/>
        <v>12.8</v>
      </c>
    </row>
    <row r="49" spans="1:6" ht="15.75" thickBot="1">
      <c r="A49" t="str">
        <f t="shared" ref="A49" si="32">D46</f>
        <v>Décembre</v>
      </c>
      <c r="B49" s="40" t="s">
        <v>47</v>
      </c>
      <c r="C49" s="73" t="str">
        <f t="shared" si="31"/>
        <v>CSS</v>
      </c>
      <c r="D49" s="74">
        <f t="shared" si="31"/>
        <v>12.4</v>
      </c>
      <c r="E49" s="75" t="str">
        <f t="shared" si="31"/>
        <v>oui</v>
      </c>
      <c r="F49" s="76">
        <f t="shared" si="31"/>
        <v>0</v>
      </c>
    </row>
    <row r="50" spans="1:6" ht="15.75" thickTop="1">
      <c r="C50" s="45"/>
      <c r="D50" s="45"/>
      <c r="E50" s="45"/>
      <c r="F50" s="45"/>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2"/>
  <dimension ref="A1:L187"/>
  <sheetViews>
    <sheetView topLeftCell="E1" workbookViewId="0">
      <selection activeCell="J4" sqref="J4:K7"/>
    </sheetView>
  </sheetViews>
  <sheetFormatPr baseColWidth="10" defaultRowHeight="15"/>
  <cols>
    <col min="2" max="2" width="5" customWidth="1"/>
    <col min="3" max="3" width="25.7109375" customWidth="1"/>
    <col min="4" max="4" width="24.42578125" customWidth="1"/>
    <col min="5" max="5" width="13.85546875" customWidth="1"/>
    <col min="6" max="6" width="10.5703125" customWidth="1"/>
    <col min="7" max="7" width="2.85546875" style="174" customWidth="1"/>
    <col min="8" max="8" width="34.42578125" customWidth="1"/>
    <col min="9" max="9" width="22.7109375" customWidth="1"/>
    <col min="10" max="10" width="27.5703125" customWidth="1"/>
    <col min="11" max="18" width="10.28515625" customWidth="1"/>
    <col min="19" max="19" width="13.140625" customWidth="1"/>
  </cols>
  <sheetData>
    <row r="1" spans="1:12" ht="21">
      <c r="B1" s="28"/>
      <c r="C1" s="194" t="s">
        <v>73</v>
      </c>
      <c r="D1" s="28"/>
      <c r="E1" s="28"/>
      <c r="F1" s="28"/>
      <c r="G1" s="200"/>
      <c r="H1" s="194" t="s">
        <v>206</v>
      </c>
      <c r="I1" s="28"/>
      <c r="J1" s="28"/>
      <c r="K1" s="28"/>
      <c r="L1" s="28"/>
    </row>
    <row r="2" spans="1:12" ht="36" customHeight="1">
      <c r="B2" s="28"/>
      <c r="C2" s="195" t="s">
        <v>66</v>
      </c>
      <c r="D2" s="195" t="s">
        <v>207</v>
      </c>
      <c r="E2" s="195" t="s">
        <v>208</v>
      </c>
      <c r="F2" s="207" t="s">
        <v>212</v>
      </c>
      <c r="G2" s="200"/>
      <c r="H2" s="195" t="s">
        <v>66</v>
      </c>
      <c r="I2" s="195" t="s">
        <v>207</v>
      </c>
      <c r="J2" s="195" t="s">
        <v>208</v>
      </c>
      <c r="K2" s="207" t="s">
        <v>212</v>
      </c>
      <c r="L2" s="28"/>
    </row>
    <row r="3" spans="1:12" ht="15" customHeight="1">
      <c r="A3" t="s">
        <v>137</v>
      </c>
      <c r="B3" s="296" t="str">
        <f>A3</f>
        <v>janvier</v>
      </c>
      <c r="C3" s="114" t="s">
        <v>202</v>
      </c>
      <c r="D3" s="201" t="s">
        <v>210</v>
      </c>
      <c r="E3" s="202">
        <v>81.5</v>
      </c>
      <c r="F3" s="204" t="s">
        <v>186</v>
      </c>
      <c r="G3" s="203"/>
      <c r="H3" s="114" t="s">
        <v>196</v>
      </c>
      <c r="I3" s="201" t="s">
        <v>211</v>
      </c>
      <c r="J3" s="202">
        <v>12</v>
      </c>
      <c r="K3" s="303" t="s">
        <v>115</v>
      </c>
      <c r="L3" s="205"/>
    </row>
    <row r="4" spans="1:12" ht="15" customHeight="1">
      <c r="A4" t="s">
        <v>137</v>
      </c>
      <c r="B4" s="297"/>
      <c r="C4" s="114" t="s">
        <v>203</v>
      </c>
      <c r="D4" s="201" t="s">
        <v>209</v>
      </c>
      <c r="E4" s="202">
        <v>82.3</v>
      </c>
      <c r="F4" s="303" t="s">
        <v>115</v>
      </c>
      <c r="G4" s="203"/>
      <c r="H4" s="114" t="s">
        <v>197</v>
      </c>
      <c r="I4" s="201" t="s">
        <v>213</v>
      </c>
      <c r="J4" s="202"/>
      <c r="K4" s="303"/>
      <c r="L4" s="205"/>
    </row>
    <row r="5" spans="1:12" ht="15" customHeight="1">
      <c r="A5" t="s">
        <v>137</v>
      </c>
      <c r="B5" s="297"/>
      <c r="C5" s="69" t="s">
        <v>198</v>
      </c>
      <c r="D5" s="201"/>
      <c r="E5" s="202"/>
      <c r="F5" s="204"/>
      <c r="G5" s="203"/>
      <c r="H5" s="69" t="s">
        <v>214</v>
      </c>
      <c r="I5" s="201" t="s">
        <v>199</v>
      </c>
      <c r="J5" s="202"/>
      <c r="K5" s="303"/>
      <c r="L5" s="205"/>
    </row>
    <row r="6" spans="1:12" ht="15" customHeight="1">
      <c r="A6" t="s">
        <v>137</v>
      </c>
      <c r="B6" s="297"/>
      <c r="C6" s="46"/>
      <c r="D6" s="201"/>
      <c r="E6" s="202"/>
      <c r="F6" s="204"/>
      <c r="G6" s="203"/>
      <c r="H6" s="114" t="s">
        <v>200</v>
      </c>
      <c r="I6" s="201"/>
      <c r="J6" s="202"/>
      <c r="K6" s="303"/>
      <c r="L6" s="205"/>
    </row>
    <row r="7" spans="1:12" ht="15" customHeight="1">
      <c r="A7" t="s">
        <v>137</v>
      </c>
      <c r="B7" s="297"/>
      <c r="C7" s="46"/>
      <c r="D7" s="201"/>
      <c r="E7" s="202"/>
      <c r="F7" s="204"/>
      <c r="G7" s="203"/>
      <c r="H7" s="114" t="s">
        <v>201</v>
      </c>
      <c r="I7" s="201"/>
      <c r="J7" s="202"/>
      <c r="K7" s="303"/>
      <c r="L7" s="205"/>
    </row>
    <row r="8" spans="1:12" ht="15" customHeight="1">
      <c r="A8" t="s">
        <v>137</v>
      </c>
      <c r="B8" s="297"/>
      <c r="C8" s="46"/>
      <c r="D8" s="201"/>
      <c r="E8" s="202"/>
      <c r="F8" s="204"/>
      <c r="G8" s="203"/>
      <c r="H8" s="206"/>
      <c r="I8" s="201"/>
      <c r="J8" s="202"/>
      <c r="K8" s="204"/>
      <c r="L8" s="205"/>
    </row>
    <row r="9" spans="1:12" ht="15" customHeight="1">
      <c r="A9" t="s">
        <v>137</v>
      </c>
      <c r="B9" s="297"/>
      <c r="C9" s="46"/>
      <c r="D9" s="201"/>
      <c r="E9" s="202"/>
      <c r="F9" s="204"/>
      <c r="G9" s="203"/>
      <c r="H9" s="206"/>
      <c r="I9" s="201"/>
      <c r="J9" s="202"/>
      <c r="K9" s="204"/>
      <c r="L9" s="205"/>
    </row>
    <row r="10" spans="1:12" ht="15" customHeight="1">
      <c r="A10" t="s">
        <v>137</v>
      </c>
      <c r="B10" s="297"/>
      <c r="C10" s="46"/>
      <c r="D10" s="201"/>
      <c r="E10" s="202"/>
      <c r="F10" s="204"/>
      <c r="G10" s="203"/>
      <c r="H10" s="206"/>
      <c r="I10" s="201"/>
      <c r="J10" s="202"/>
      <c r="K10" s="204"/>
      <c r="L10" s="205"/>
    </row>
    <row r="11" spans="1:12" ht="15" customHeight="1">
      <c r="A11" t="s">
        <v>137</v>
      </c>
      <c r="B11" s="297"/>
      <c r="C11" s="206"/>
      <c r="D11" s="201"/>
      <c r="E11" s="202"/>
      <c r="F11" s="204"/>
      <c r="G11" s="203"/>
      <c r="H11" s="206"/>
      <c r="I11" s="201"/>
      <c r="J11" s="202"/>
      <c r="K11" s="204"/>
      <c r="L11" s="205"/>
    </row>
    <row r="12" spans="1:12" ht="15" customHeight="1">
      <c r="A12" t="s">
        <v>137</v>
      </c>
      <c r="B12" s="297"/>
      <c r="C12" s="206"/>
      <c r="D12" s="201"/>
      <c r="E12" s="202"/>
      <c r="F12" s="204"/>
      <c r="G12" s="203"/>
      <c r="H12" s="206"/>
      <c r="I12" s="201"/>
      <c r="J12" s="202"/>
      <c r="K12" s="204"/>
      <c r="L12" s="205"/>
    </row>
    <row r="13" spans="1:12" ht="15" customHeight="1">
      <c r="A13" t="s">
        <v>137</v>
      </c>
      <c r="B13" s="297"/>
      <c r="C13" s="206"/>
      <c r="D13" s="201"/>
      <c r="E13" s="202"/>
      <c r="F13" s="204"/>
      <c r="G13" s="203"/>
      <c r="H13" s="206"/>
      <c r="I13" s="201"/>
      <c r="J13" s="202"/>
      <c r="K13" s="204"/>
      <c r="L13" s="205"/>
    </row>
    <row r="14" spans="1:12" ht="15" customHeight="1">
      <c r="A14" t="s">
        <v>137</v>
      </c>
      <c r="B14" s="297"/>
      <c r="C14" s="206"/>
      <c r="D14" s="201"/>
      <c r="E14" s="202"/>
      <c r="F14" s="204"/>
      <c r="G14" s="203"/>
      <c r="H14" s="206"/>
      <c r="I14" s="201"/>
      <c r="J14" s="202"/>
      <c r="K14" s="204"/>
      <c r="L14" s="205"/>
    </row>
    <row r="15" spans="1:12" ht="15" customHeight="1">
      <c r="A15" t="s">
        <v>137</v>
      </c>
      <c r="B15" s="297"/>
      <c r="C15" s="196"/>
      <c r="D15" s="197"/>
      <c r="E15" s="198"/>
      <c r="F15" s="199"/>
      <c r="G15" s="200"/>
      <c r="H15" s="196"/>
      <c r="I15" s="201"/>
      <c r="J15" s="202"/>
      <c r="K15" s="199"/>
      <c r="L15" s="28"/>
    </row>
    <row r="16" spans="1:12" ht="15" customHeight="1">
      <c r="A16" t="s">
        <v>137</v>
      </c>
      <c r="B16" s="297"/>
      <c r="C16" s="196"/>
      <c r="D16" s="197"/>
      <c r="E16" s="198"/>
      <c r="F16" s="199"/>
      <c r="G16" s="200"/>
      <c r="H16" s="196"/>
      <c r="I16" s="201"/>
      <c r="J16" s="202"/>
      <c r="K16" s="199"/>
      <c r="L16" s="28"/>
    </row>
    <row r="17" spans="1:12" s="174" customFormat="1" ht="15" customHeight="1">
      <c r="B17" s="208"/>
      <c r="C17" s="200"/>
      <c r="D17" s="200"/>
      <c r="E17" s="200"/>
      <c r="F17" s="200"/>
      <c r="G17" s="200"/>
      <c r="H17" s="200"/>
      <c r="I17" s="200"/>
      <c r="J17" s="200"/>
      <c r="K17" s="200"/>
      <c r="L17" s="200"/>
    </row>
    <row r="18" spans="1:12" ht="15" customHeight="1">
      <c r="A18" t="s">
        <v>139</v>
      </c>
      <c r="B18" s="296" t="str">
        <f>A18</f>
        <v>février</v>
      </c>
      <c r="C18" s="114" t="s">
        <v>202</v>
      </c>
      <c r="D18" s="201" t="s">
        <v>210</v>
      </c>
      <c r="E18" s="202">
        <v>81.5</v>
      </c>
      <c r="F18" s="204" t="s">
        <v>115</v>
      </c>
      <c r="G18" s="203"/>
      <c r="H18" s="114" t="s">
        <v>196</v>
      </c>
      <c r="I18" s="201" t="s">
        <v>211</v>
      </c>
      <c r="J18" s="202">
        <v>12</v>
      </c>
      <c r="K18" s="204" t="s">
        <v>115</v>
      </c>
      <c r="L18" s="205"/>
    </row>
    <row r="19" spans="1:12" ht="15" customHeight="1">
      <c r="A19" t="s">
        <v>139</v>
      </c>
      <c r="B19" s="297"/>
      <c r="C19" s="114" t="s">
        <v>203</v>
      </c>
      <c r="D19" s="201" t="s">
        <v>209</v>
      </c>
      <c r="E19" s="202">
        <v>82.3</v>
      </c>
      <c r="F19" s="204" t="s">
        <v>186</v>
      </c>
      <c r="G19" s="203"/>
      <c r="H19" s="114" t="s">
        <v>197</v>
      </c>
      <c r="I19" s="201"/>
      <c r="J19" s="202"/>
      <c r="K19" s="204"/>
      <c r="L19" s="205"/>
    </row>
    <row r="20" spans="1:12" ht="15" customHeight="1">
      <c r="A20" t="s">
        <v>139</v>
      </c>
      <c r="B20" s="297"/>
      <c r="C20" s="69" t="s">
        <v>198</v>
      </c>
      <c r="D20" s="201"/>
      <c r="E20" s="202"/>
      <c r="F20" s="204"/>
      <c r="G20" s="203"/>
      <c r="H20" s="69" t="s">
        <v>199</v>
      </c>
      <c r="I20" s="201"/>
      <c r="J20" s="202"/>
      <c r="K20" s="204"/>
      <c r="L20" s="205"/>
    </row>
    <row r="21" spans="1:12" ht="15" customHeight="1">
      <c r="A21" t="s">
        <v>139</v>
      </c>
      <c r="B21" s="297"/>
      <c r="C21" s="46"/>
      <c r="D21" s="201"/>
      <c r="E21" s="202"/>
      <c r="F21" s="204"/>
      <c r="G21" s="203"/>
      <c r="H21" s="114" t="s">
        <v>200</v>
      </c>
      <c r="I21" s="201"/>
      <c r="J21" s="202"/>
      <c r="K21" s="204"/>
      <c r="L21" s="205"/>
    </row>
    <row r="22" spans="1:12" ht="15" customHeight="1">
      <c r="A22" t="s">
        <v>139</v>
      </c>
      <c r="B22" s="297"/>
      <c r="C22" s="46"/>
      <c r="D22" s="201"/>
      <c r="E22" s="202"/>
      <c r="F22" s="204"/>
      <c r="G22" s="203"/>
      <c r="H22" s="114" t="s">
        <v>201</v>
      </c>
      <c r="I22" s="201"/>
      <c r="J22" s="202"/>
      <c r="K22" s="204"/>
      <c r="L22" s="205"/>
    </row>
    <row r="23" spans="1:12" ht="15" customHeight="1">
      <c r="A23" t="s">
        <v>139</v>
      </c>
      <c r="B23" s="297"/>
      <c r="C23" s="46"/>
      <c r="D23" s="201"/>
      <c r="E23" s="202"/>
      <c r="F23" s="204"/>
      <c r="G23" s="203"/>
      <c r="H23" s="206"/>
      <c r="I23" s="201"/>
      <c r="J23" s="202"/>
      <c r="K23" s="204"/>
      <c r="L23" s="205"/>
    </row>
    <row r="24" spans="1:12" ht="15" customHeight="1">
      <c r="A24" t="s">
        <v>139</v>
      </c>
      <c r="B24" s="297"/>
      <c r="C24" s="46"/>
      <c r="D24" s="201"/>
      <c r="E24" s="202"/>
      <c r="F24" s="204"/>
      <c r="G24" s="203"/>
      <c r="H24" s="206"/>
      <c r="I24" s="201"/>
      <c r="J24" s="202"/>
      <c r="K24" s="204"/>
      <c r="L24" s="205"/>
    </row>
    <row r="25" spans="1:12" ht="15" customHeight="1">
      <c r="A25" t="s">
        <v>139</v>
      </c>
      <c r="B25" s="297"/>
      <c r="C25" s="46"/>
      <c r="D25" s="201"/>
      <c r="E25" s="202"/>
      <c r="F25" s="204"/>
      <c r="G25" s="203"/>
      <c r="H25" s="206"/>
      <c r="I25" s="201"/>
      <c r="J25" s="202"/>
      <c r="K25" s="204"/>
      <c r="L25" s="205"/>
    </row>
    <row r="26" spans="1:12" ht="15" customHeight="1">
      <c r="A26" t="s">
        <v>139</v>
      </c>
      <c r="B26" s="297"/>
      <c r="C26" s="206"/>
      <c r="D26" s="201"/>
      <c r="E26" s="202"/>
      <c r="F26" s="204"/>
      <c r="G26" s="203"/>
      <c r="H26" s="206"/>
      <c r="I26" s="201"/>
      <c r="J26" s="202"/>
      <c r="K26" s="204"/>
      <c r="L26" s="205"/>
    </row>
    <row r="27" spans="1:12" ht="15" customHeight="1">
      <c r="A27" t="s">
        <v>139</v>
      </c>
      <c r="B27" s="297"/>
      <c r="C27" s="206"/>
      <c r="D27" s="201"/>
      <c r="E27" s="202"/>
      <c r="F27" s="204"/>
      <c r="G27" s="203"/>
      <c r="H27" s="206"/>
      <c r="I27" s="201"/>
      <c r="J27" s="202"/>
      <c r="K27" s="204"/>
      <c r="L27" s="205"/>
    </row>
    <row r="28" spans="1:12" ht="15" customHeight="1">
      <c r="A28" t="s">
        <v>139</v>
      </c>
      <c r="B28" s="297"/>
      <c r="C28" s="206"/>
      <c r="D28" s="201"/>
      <c r="E28" s="202"/>
      <c r="F28" s="204"/>
      <c r="G28" s="203"/>
      <c r="H28" s="206"/>
      <c r="I28" s="201"/>
      <c r="J28" s="202"/>
      <c r="K28" s="204"/>
      <c r="L28" s="205"/>
    </row>
    <row r="29" spans="1:12" ht="15" customHeight="1">
      <c r="A29" t="s">
        <v>139</v>
      </c>
      <c r="B29" s="297"/>
      <c r="C29" s="206"/>
      <c r="D29" s="201"/>
      <c r="E29" s="202"/>
      <c r="F29" s="204"/>
      <c r="G29" s="203"/>
      <c r="H29" s="206"/>
      <c r="I29" s="201"/>
      <c r="J29" s="202"/>
      <c r="K29" s="204"/>
      <c r="L29" s="205"/>
    </row>
    <row r="30" spans="1:12" ht="15" customHeight="1">
      <c r="A30" t="s">
        <v>139</v>
      </c>
      <c r="B30" s="297"/>
      <c r="C30" s="196"/>
      <c r="D30" s="197"/>
      <c r="E30" s="198"/>
      <c r="F30" s="199"/>
      <c r="G30" s="200"/>
      <c r="H30" s="196"/>
      <c r="I30" s="201"/>
      <c r="J30" s="202"/>
      <c r="K30" s="199"/>
      <c r="L30" s="28"/>
    </row>
    <row r="31" spans="1:12" ht="15" customHeight="1">
      <c r="A31" t="s">
        <v>139</v>
      </c>
      <c r="B31" s="297"/>
      <c r="C31" s="196"/>
      <c r="D31" s="197"/>
      <c r="E31" s="198"/>
      <c r="F31" s="199"/>
      <c r="G31" s="200"/>
      <c r="H31" s="196"/>
      <c r="I31" s="201"/>
      <c r="J31" s="202"/>
      <c r="K31" s="199"/>
      <c r="L31" s="28"/>
    </row>
    <row r="32" spans="1:12" s="174" customFormat="1" ht="15" customHeight="1">
      <c r="B32" s="208"/>
      <c r="C32" s="200"/>
      <c r="D32" s="200"/>
      <c r="E32" s="200"/>
      <c r="F32" s="200"/>
      <c r="G32" s="200"/>
      <c r="H32" s="200"/>
      <c r="I32" s="200"/>
      <c r="J32" s="200"/>
      <c r="K32" s="200"/>
      <c r="L32" s="200"/>
    </row>
    <row r="33" spans="1:12" ht="15" customHeight="1">
      <c r="A33" t="s">
        <v>170</v>
      </c>
      <c r="B33" s="296" t="str">
        <f>A33</f>
        <v>mars</v>
      </c>
      <c r="C33" s="114" t="s">
        <v>202</v>
      </c>
      <c r="D33" s="201" t="s">
        <v>210</v>
      </c>
      <c r="E33" s="202">
        <v>81.5</v>
      </c>
      <c r="F33" s="204" t="s">
        <v>115</v>
      </c>
      <c r="G33" s="203"/>
      <c r="H33" s="114" t="s">
        <v>196</v>
      </c>
      <c r="I33" s="201" t="s">
        <v>211</v>
      </c>
      <c r="J33" s="202">
        <v>12</v>
      </c>
      <c r="K33" s="204" t="s">
        <v>115</v>
      </c>
      <c r="L33" s="205"/>
    </row>
    <row r="34" spans="1:12" ht="15" customHeight="1">
      <c r="A34" t="s">
        <v>170</v>
      </c>
      <c r="B34" s="297"/>
      <c r="C34" s="114" t="s">
        <v>203</v>
      </c>
      <c r="D34" s="201" t="s">
        <v>209</v>
      </c>
      <c r="E34" s="202">
        <v>82.3</v>
      </c>
      <c r="F34" s="204" t="s">
        <v>186</v>
      </c>
      <c r="G34" s="203"/>
      <c r="H34" s="114" t="s">
        <v>197</v>
      </c>
      <c r="I34" s="201"/>
      <c r="J34" s="202"/>
      <c r="K34" s="204"/>
      <c r="L34" s="205"/>
    </row>
    <row r="35" spans="1:12" ht="15" customHeight="1">
      <c r="A35" t="s">
        <v>170</v>
      </c>
      <c r="B35" s="297"/>
      <c r="C35" s="69" t="s">
        <v>198</v>
      </c>
      <c r="D35" s="201"/>
      <c r="E35" s="202"/>
      <c r="F35" s="204"/>
      <c r="G35" s="203"/>
      <c r="H35" s="69" t="s">
        <v>199</v>
      </c>
      <c r="I35" s="201"/>
      <c r="J35" s="202"/>
      <c r="K35" s="204"/>
      <c r="L35" s="205"/>
    </row>
    <row r="36" spans="1:12" ht="15" customHeight="1">
      <c r="A36" t="s">
        <v>170</v>
      </c>
      <c r="B36" s="297"/>
      <c r="C36" s="46"/>
      <c r="D36" s="201"/>
      <c r="E36" s="202"/>
      <c r="F36" s="204"/>
      <c r="G36" s="203"/>
      <c r="H36" s="114" t="s">
        <v>200</v>
      </c>
      <c r="I36" s="201"/>
      <c r="J36" s="202"/>
      <c r="K36" s="204"/>
      <c r="L36" s="205"/>
    </row>
    <row r="37" spans="1:12" ht="15" customHeight="1">
      <c r="A37" t="s">
        <v>170</v>
      </c>
      <c r="B37" s="297"/>
      <c r="C37" s="46"/>
      <c r="D37" s="201"/>
      <c r="E37" s="202"/>
      <c r="F37" s="204"/>
      <c r="G37" s="203"/>
      <c r="H37" s="114" t="s">
        <v>201</v>
      </c>
      <c r="I37" s="201"/>
      <c r="J37" s="202"/>
      <c r="K37" s="204"/>
      <c r="L37" s="205"/>
    </row>
    <row r="38" spans="1:12" ht="15" customHeight="1">
      <c r="A38" t="s">
        <v>170</v>
      </c>
      <c r="B38" s="297"/>
      <c r="C38" s="46"/>
      <c r="D38" s="201"/>
      <c r="E38" s="202"/>
      <c r="F38" s="204"/>
      <c r="G38" s="203"/>
      <c r="H38" s="206"/>
      <c r="I38" s="201"/>
      <c r="J38" s="202"/>
      <c r="K38" s="204"/>
      <c r="L38" s="205"/>
    </row>
    <row r="39" spans="1:12" ht="15" customHeight="1">
      <c r="A39" t="s">
        <v>170</v>
      </c>
      <c r="B39" s="297"/>
      <c r="C39" s="46"/>
      <c r="D39" s="201"/>
      <c r="E39" s="202"/>
      <c r="F39" s="204"/>
      <c r="G39" s="203"/>
      <c r="H39" s="206"/>
      <c r="I39" s="201"/>
      <c r="J39" s="202"/>
      <c r="K39" s="204"/>
      <c r="L39" s="205"/>
    </row>
    <row r="40" spans="1:12" ht="15" customHeight="1">
      <c r="A40" t="s">
        <v>170</v>
      </c>
      <c r="B40" s="297"/>
      <c r="C40" s="46"/>
      <c r="D40" s="201"/>
      <c r="E40" s="202"/>
      <c r="F40" s="204"/>
      <c r="G40" s="203"/>
      <c r="H40" s="206"/>
      <c r="I40" s="201"/>
      <c r="J40" s="202"/>
      <c r="K40" s="204"/>
      <c r="L40" s="205"/>
    </row>
    <row r="41" spans="1:12" ht="15" customHeight="1">
      <c r="A41" t="s">
        <v>170</v>
      </c>
      <c r="B41" s="297"/>
      <c r="C41" s="206"/>
      <c r="D41" s="201"/>
      <c r="E41" s="202"/>
      <c r="F41" s="204"/>
      <c r="G41" s="203"/>
      <c r="H41" s="206"/>
      <c r="I41" s="201"/>
      <c r="J41" s="202"/>
      <c r="K41" s="204"/>
      <c r="L41" s="205"/>
    </row>
    <row r="42" spans="1:12" ht="15" customHeight="1">
      <c r="A42" t="s">
        <v>170</v>
      </c>
      <c r="B42" s="297"/>
      <c r="C42" s="206"/>
      <c r="D42" s="201"/>
      <c r="E42" s="202"/>
      <c r="F42" s="204"/>
      <c r="G42" s="203"/>
      <c r="H42" s="206"/>
      <c r="I42" s="201"/>
      <c r="J42" s="202"/>
      <c r="K42" s="204"/>
      <c r="L42" s="205"/>
    </row>
    <row r="43" spans="1:12" ht="15" customHeight="1">
      <c r="A43" t="s">
        <v>170</v>
      </c>
      <c r="B43" s="297"/>
      <c r="C43" s="206"/>
      <c r="D43" s="201"/>
      <c r="E43" s="202"/>
      <c r="F43" s="204"/>
      <c r="G43" s="203"/>
      <c r="H43" s="206"/>
      <c r="I43" s="201"/>
      <c r="J43" s="202"/>
      <c r="K43" s="204"/>
      <c r="L43" s="205"/>
    </row>
    <row r="44" spans="1:12" ht="15" customHeight="1">
      <c r="A44" t="s">
        <v>170</v>
      </c>
      <c r="B44" s="297"/>
      <c r="C44" s="206"/>
      <c r="D44" s="201"/>
      <c r="E44" s="202"/>
      <c r="F44" s="204"/>
      <c r="G44" s="203"/>
      <c r="H44" s="206"/>
      <c r="I44" s="201"/>
      <c r="J44" s="202"/>
      <c r="K44" s="204"/>
      <c r="L44" s="205"/>
    </row>
    <row r="45" spans="1:12" ht="15" customHeight="1">
      <c r="A45" t="s">
        <v>170</v>
      </c>
      <c r="B45" s="297"/>
      <c r="C45" s="196"/>
      <c r="D45" s="197"/>
      <c r="E45" s="198"/>
      <c r="F45" s="199"/>
      <c r="G45" s="200"/>
      <c r="H45" s="196"/>
      <c r="I45" s="201"/>
      <c r="J45" s="202"/>
      <c r="K45" s="199"/>
      <c r="L45" s="28"/>
    </row>
    <row r="46" spans="1:12" ht="15" customHeight="1">
      <c r="A46" t="s">
        <v>170</v>
      </c>
      <c r="B46" s="297"/>
      <c r="C46" s="196"/>
      <c r="D46" s="197"/>
      <c r="E46" s="198"/>
      <c r="F46" s="199"/>
      <c r="G46" s="200"/>
      <c r="H46" s="196"/>
      <c r="I46" s="201"/>
      <c r="J46" s="202"/>
      <c r="K46" s="199"/>
      <c r="L46" s="28"/>
    </row>
    <row r="47" spans="1:12" s="174" customFormat="1" ht="15" customHeight="1">
      <c r="B47" s="208"/>
      <c r="C47" s="200"/>
      <c r="D47" s="200"/>
      <c r="E47" s="200"/>
      <c r="F47" s="200"/>
      <c r="G47" s="200"/>
      <c r="H47" s="200"/>
      <c r="I47" s="200"/>
      <c r="J47" s="200"/>
      <c r="K47" s="200"/>
      <c r="L47" s="200"/>
    </row>
    <row r="48" spans="1:12" ht="15" customHeight="1">
      <c r="A48" t="s">
        <v>171</v>
      </c>
      <c r="B48" s="296" t="str">
        <f>A48</f>
        <v>avril</v>
      </c>
      <c r="C48" s="114" t="s">
        <v>202</v>
      </c>
      <c r="D48" s="201" t="s">
        <v>210</v>
      </c>
      <c r="E48" s="202">
        <v>81.5</v>
      </c>
      <c r="F48" s="204" t="s">
        <v>115</v>
      </c>
      <c r="G48" s="203"/>
      <c r="H48" s="114" t="s">
        <v>196</v>
      </c>
      <c r="I48" s="201" t="s">
        <v>211</v>
      </c>
      <c r="J48" s="202">
        <v>12</v>
      </c>
      <c r="K48" s="204" t="s">
        <v>115</v>
      </c>
      <c r="L48" s="205"/>
    </row>
    <row r="49" spans="1:12" ht="15" customHeight="1">
      <c r="A49" t="s">
        <v>171</v>
      </c>
      <c r="B49" s="297"/>
      <c r="C49" s="114" t="s">
        <v>203</v>
      </c>
      <c r="D49" s="201" t="s">
        <v>209</v>
      </c>
      <c r="E49" s="202">
        <v>82.3</v>
      </c>
      <c r="F49" s="204" t="s">
        <v>186</v>
      </c>
      <c r="G49" s="203"/>
      <c r="H49" s="114" t="s">
        <v>197</v>
      </c>
      <c r="I49" s="201"/>
      <c r="J49" s="202"/>
      <c r="K49" s="204"/>
      <c r="L49" s="205"/>
    </row>
    <row r="50" spans="1:12" ht="15" customHeight="1">
      <c r="A50" t="s">
        <v>171</v>
      </c>
      <c r="B50" s="297"/>
      <c r="C50" s="69" t="s">
        <v>198</v>
      </c>
      <c r="D50" s="201"/>
      <c r="E50" s="202"/>
      <c r="F50" s="204"/>
      <c r="G50" s="203"/>
      <c r="H50" s="69" t="s">
        <v>199</v>
      </c>
      <c r="I50" s="201"/>
      <c r="J50" s="202"/>
      <c r="K50" s="204"/>
      <c r="L50" s="205"/>
    </row>
    <row r="51" spans="1:12" ht="15" customHeight="1">
      <c r="A51" t="s">
        <v>171</v>
      </c>
      <c r="B51" s="297"/>
      <c r="C51" s="46"/>
      <c r="D51" s="201"/>
      <c r="E51" s="202"/>
      <c r="F51" s="204"/>
      <c r="G51" s="203"/>
      <c r="H51" s="114" t="s">
        <v>200</v>
      </c>
      <c r="I51" s="201"/>
      <c r="J51" s="202"/>
      <c r="K51" s="204"/>
      <c r="L51" s="205"/>
    </row>
    <row r="52" spans="1:12" ht="15" customHeight="1">
      <c r="A52" t="s">
        <v>171</v>
      </c>
      <c r="B52" s="297"/>
      <c r="C52" s="46"/>
      <c r="D52" s="201"/>
      <c r="E52" s="202"/>
      <c r="F52" s="204"/>
      <c r="G52" s="203"/>
      <c r="H52" s="114" t="s">
        <v>201</v>
      </c>
      <c r="I52" s="201"/>
      <c r="J52" s="202"/>
      <c r="K52" s="204"/>
      <c r="L52" s="205"/>
    </row>
    <row r="53" spans="1:12" ht="15" customHeight="1">
      <c r="A53" t="s">
        <v>171</v>
      </c>
      <c r="B53" s="297"/>
      <c r="C53" s="46"/>
      <c r="D53" s="201"/>
      <c r="E53" s="202"/>
      <c r="F53" s="204"/>
      <c r="G53" s="203"/>
      <c r="H53" s="206"/>
      <c r="I53" s="201"/>
      <c r="J53" s="202"/>
      <c r="K53" s="204"/>
      <c r="L53" s="205"/>
    </row>
    <row r="54" spans="1:12" ht="15" customHeight="1">
      <c r="A54" t="s">
        <v>171</v>
      </c>
      <c r="B54" s="297"/>
      <c r="C54" s="46"/>
      <c r="D54" s="201"/>
      <c r="E54" s="202"/>
      <c r="F54" s="204"/>
      <c r="G54" s="203"/>
      <c r="H54" s="206"/>
      <c r="I54" s="201"/>
      <c r="J54" s="202"/>
      <c r="K54" s="204"/>
      <c r="L54" s="205"/>
    </row>
    <row r="55" spans="1:12" ht="15" customHeight="1">
      <c r="A55" t="s">
        <v>171</v>
      </c>
      <c r="B55" s="297"/>
      <c r="C55" s="46"/>
      <c r="D55" s="201"/>
      <c r="E55" s="202"/>
      <c r="F55" s="204"/>
      <c r="G55" s="203"/>
      <c r="H55" s="206"/>
      <c r="I55" s="201"/>
      <c r="J55" s="202"/>
      <c r="K55" s="204"/>
      <c r="L55" s="205"/>
    </row>
    <row r="56" spans="1:12" ht="15" customHeight="1">
      <c r="A56" t="s">
        <v>171</v>
      </c>
      <c r="B56" s="297"/>
      <c r="C56" s="206"/>
      <c r="D56" s="201"/>
      <c r="E56" s="202"/>
      <c r="F56" s="204"/>
      <c r="G56" s="203"/>
      <c r="H56" s="206"/>
      <c r="I56" s="201"/>
      <c r="J56" s="202"/>
      <c r="K56" s="204"/>
      <c r="L56" s="205"/>
    </row>
    <row r="57" spans="1:12" ht="15" customHeight="1">
      <c r="A57" t="s">
        <v>171</v>
      </c>
      <c r="B57" s="297"/>
      <c r="C57" s="206"/>
      <c r="D57" s="201"/>
      <c r="E57" s="202"/>
      <c r="F57" s="204"/>
      <c r="G57" s="203"/>
      <c r="H57" s="206"/>
      <c r="I57" s="201"/>
      <c r="J57" s="202"/>
      <c r="K57" s="204"/>
      <c r="L57" s="205"/>
    </row>
    <row r="58" spans="1:12" ht="15" customHeight="1">
      <c r="A58" t="s">
        <v>171</v>
      </c>
      <c r="B58" s="297"/>
      <c r="C58" s="206"/>
      <c r="D58" s="201"/>
      <c r="E58" s="202"/>
      <c r="F58" s="204"/>
      <c r="G58" s="203"/>
      <c r="H58" s="206"/>
      <c r="I58" s="201"/>
      <c r="J58" s="202"/>
      <c r="K58" s="204"/>
      <c r="L58" s="205"/>
    </row>
    <row r="59" spans="1:12" ht="15" customHeight="1">
      <c r="A59" t="s">
        <v>171</v>
      </c>
      <c r="B59" s="297"/>
      <c r="C59" s="206"/>
      <c r="D59" s="201"/>
      <c r="E59" s="202"/>
      <c r="F59" s="204"/>
      <c r="G59" s="203"/>
      <c r="H59" s="206"/>
      <c r="I59" s="201"/>
      <c r="J59" s="202"/>
      <c r="K59" s="204"/>
      <c r="L59" s="205"/>
    </row>
    <row r="60" spans="1:12" ht="15" customHeight="1">
      <c r="A60" t="s">
        <v>171</v>
      </c>
      <c r="B60" s="297"/>
      <c r="C60" s="196"/>
      <c r="D60" s="197"/>
      <c r="E60" s="198"/>
      <c r="F60" s="199"/>
      <c r="G60" s="200"/>
      <c r="H60" s="196"/>
      <c r="I60" s="201"/>
      <c r="J60" s="202"/>
      <c r="K60" s="199"/>
      <c r="L60" s="28"/>
    </row>
    <row r="61" spans="1:12" ht="15" customHeight="1">
      <c r="A61" t="s">
        <v>171</v>
      </c>
      <c r="B61" s="297"/>
      <c r="C61" s="196"/>
      <c r="D61" s="197"/>
      <c r="E61" s="198"/>
      <c r="F61" s="199"/>
      <c r="G61" s="200"/>
      <c r="H61" s="196"/>
      <c r="I61" s="201"/>
      <c r="J61" s="202"/>
      <c r="K61" s="199"/>
      <c r="L61" s="28"/>
    </row>
    <row r="62" spans="1:12" s="174" customFormat="1" ht="15" customHeight="1">
      <c r="B62" s="208"/>
      <c r="C62" s="200"/>
      <c r="D62" s="200"/>
      <c r="E62" s="200"/>
      <c r="F62" s="200"/>
      <c r="G62" s="200"/>
      <c r="H62" s="200"/>
      <c r="I62" s="200"/>
      <c r="J62" s="200"/>
      <c r="K62" s="200"/>
      <c r="L62" s="200"/>
    </row>
    <row r="63" spans="1:12" ht="15" customHeight="1">
      <c r="A63" t="s">
        <v>138</v>
      </c>
      <c r="B63" s="296" t="str">
        <f>A63</f>
        <v>mai</v>
      </c>
      <c r="C63" s="114" t="s">
        <v>202</v>
      </c>
      <c r="D63" s="201" t="s">
        <v>210</v>
      </c>
      <c r="E63" s="202">
        <v>81.5</v>
      </c>
      <c r="F63" s="204" t="s">
        <v>115</v>
      </c>
      <c r="G63" s="203"/>
      <c r="H63" s="114" t="s">
        <v>196</v>
      </c>
      <c r="I63" s="201" t="s">
        <v>211</v>
      </c>
      <c r="J63" s="202">
        <v>12</v>
      </c>
      <c r="K63" s="204" t="s">
        <v>115</v>
      </c>
      <c r="L63" s="205"/>
    </row>
    <row r="64" spans="1:12" ht="15" customHeight="1">
      <c r="A64" t="s">
        <v>138</v>
      </c>
      <c r="B64" s="297"/>
      <c r="C64" s="114" t="s">
        <v>203</v>
      </c>
      <c r="D64" s="201" t="s">
        <v>209</v>
      </c>
      <c r="E64" s="202">
        <v>82.3</v>
      </c>
      <c r="F64" s="204" t="s">
        <v>186</v>
      </c>
      <c r="G64" s="203"/>
      <c r="H64" s="114" t="s">
        <v>197</v>
      </c>
      <c r="I64" s="201"/>
      <c r="J64" s="202"/>
      <c r="K64" s="204"/>
      <c r="L64" s="205"/>
    </row>
    <row r="65" spans="1:12" ht="15" customHeight="1">
      <c r="A65" t="s">
        <v>138</v>
      </c>
      <c r="B65" s="297"/>
      <c r="C65" s="69" t="s">
        <v>198</v>
      </c>
      <c r="D65" s="201"/>
      <c r="E65" s="202"/>
      <c r="F65" s="204"/>
      <c r="G65" s="203"/>
      <c r="H65" s="69" t="s">
        <v>199</v>
      </c>
      <c r="I65" s="201"/>
      <c r="J65" s="202"/>
      <c r="K65" s="204"/>
      <c r="L65" s="205"/>
    </row>
    <row r="66" spans="1:12" ht="15" customHeight="1">
      <c r="A66" t="s">
        <v>138</v>
      </c>
      <c r="B66" s="297"/>
      <c r="C66" s="46"/>
      <c r="D66" s="201"/>
      <c r="E66" s="202"/>
      <c r="F66" s="204"/>
      <c r="G66" s="203"/>
      <c r="H66" s="114" t="s">
        <v>200</v>
      </c>
      <c r="I66" s="201"/>
      <c r="J66" s="202"/>
      <c r="K66" s="204"/>
      <c r="L66" s="205"/>
    </row>
    <row r="67" spans="1:12" ht="15" customHeight="1">
      <c r="A67" t="s">
        <v>138</v>
      </c>
      <c r="B67" s="297"/>
      <c r="C67" s="46"/>
      <c r="D67" s="201"/>
      <c r="E67" s="202"/>
      <c r="F67" s="204"/>
      <c r="G67" s="203"/>
      <c r="H67" s="114" t="s">
        <v>201</v>
      </c>
      <c r="I67" s="201"/>
      <c r="J67" s="202"/>
      <c r="K67" s="204"/>
      <c r="L67" s="205"/>
    </row>
    <row r="68" spans="1:12" ht="15" customHeight="1">
      <c r="A68" t="s">
        <v>138</v>
      </c>
      <c r="B68" s="297"/>
      <c r="C68" s="46"/>
      <c r="D68" s="201"/>
      <c r="E68" s="202"/>
      <c r="F68" s="204"/>
      <c r="G68" s="203"/>
      <c r="H68" s="206"/>
      <c r="I68" s="201"/>
      <c r="J68" s="202"/>
      <c r="K68" s="204"/>
      <c r="L68" s="205"/>
    </row>
    <row r="69" spans="1:12" ht="15" customHeight="1">
      <c r="A69" t="s">
        <v>138</v>
      </c>
      <c r="B69" s="297"/>
      <c r="C69" s="46"/>
      <c r="D69" s="201"/>
      <c r="E69" s="202"/>
      <c r="F69" s="204"/>
      <c r="G69" s="203"/>
      <c r="H69" s="206"/>
      <c r="I69" s="201"/>
      <c r="J69" s="202"/>
      <c r="K69" s="204"/>
      <c r="L69" s="205"/>
    </row>
    <row r="70" spans="1:12" ht="15" customHeight="1">
      <c r="A70" t="s">
        <v>138</v>
      </c>
      <c r="B70" s="297"/>
      <c r="C70" s="46"/>
      <c r="D70" s="201"/>
      <c r="E70" s="202"/>
      <c r="F70" s="204"/>
      <c r="G70" s="203"/>
      <c r="H70" s="206"/>
      <c r="I70" s="201"/>
      <c r="J70" s="202"/>
      <c r="K70" s="204"/>
      <c r="L70" s="205"/>
    </row>
    <row r="71" spans="1:12" ht="15" customHeight="1">
      <c r="A71" t="s">
        <v>138</v>
      </c>
      <c r="B71" s="297"/>
      <c r="C71" s="206"/>
      <c r="D71" s="201"/>
      <c r="E71" s="202"/>
      <c r="F71" s="204"/>
      <c r="G71" s="203"/>
      <c r="H71" s="206"/>
      <c r="I71" s="201"/>
      <c r="J71" s="202"/>
      <c r="K71" s="204"/>
      <c r="L71" s="205"/>
    </row>
    <row r="72" spans="1:12" ht="15" customHeight="1">
      <c r="A72" t="s">
        <v>138</v>
      </c>
      <c r="B72" s="297"/>
      <c r="C72" s="206"/>
      <c r="D72" s="201"/>
      <c r="E72" s="202"/>
      <c r="F72" s="204"/>
      <c r="G72" s="203"/>
      <c r="H72" s="206"/>
      <c r="I72" s="201"/>
      <c r="J72" s="202"/>
      <c r="K72" s="204"/>
      <c r="L72" s="205"/>
    </row>
    <row r="73" spans="1:12" ht="15" customHeight="1">
      <c r="A73" t="s">
        <v>138</v>
      </c>
      <c r="B73" s="297"/>
      <c r="C73" s="206"/>
      <c r="D73" s="201"/>
      <c r="E73" s="202"/>
      <c r="F73" s="204"/>
      <c r="G73" s="203"/>
      <c r="H73" s="206"/>
      <c r="I73" s="201"/>
      <c r="J73" s="202"/>
      <c r="K73" s="204"/>
      <c r="L73" s="205"/>
    </row>
    <row r="74" spans="1:12" ht="15" customHeight="1">
      <c r="A74" t="s">
        <v>138</v>
      </c>
      <c r="B74" s="297"/>
      <c r="C74" s="206"/>
      <c r="D74" s="201"/>
      <c r="E74" s="202"/>
      <c r="F74" s="204"/>
      <c r="G74" s="203"/>
      <c r="H74" s="206"/>
      <c r="I74" s="201"/>
      <c r="J74" s="202"/>
      <c r="K74" s="204"/>
      <c r="L74" s="205"/>
    </row>
    <row r="75" spans="1:12" ht="15" customHeight="1">
      <c r="A75" t="s">
        <v>138</v>
      </c>
      <c r="B75" s="297"/>
      <c r="C75" s="196"/>
      <c r="D75" s="197"/>
      <c r="E75" s="198"/>
      <c r="F75" s="199"/>
      <c r="G75" s="200"/>
      <c r="H75" s="196"/>
      <c r="I75" s="201"/>
      <c r="J75" s="202"/>
      <c r="K75" s="199"/>
      <c r="L75" s="28"/>
    </row>
    <row r="76" spans="1:12" ht="15" customHeight="1">
      <c r="A76" t="s">
        <v>138</v>
      </c>
      <c r="B76" s="297"/>
      <c r="C76" s="196"/>
      <c r="D76" s="197"/>
      <c r="E76" s="198"/>
      <c r="F76" s="199"/>
      <c r="G76" s="200"/>
      <c r="H76" s="196"/>
      <c r="I76" s="201"/>
      <c r="J76" s="202"/>
      <c r="K76" s="199"/>
      <c r="L76" s="28"/>
    </row>
    <row r="77" spans="1:12" s="174" customFormat="1" ht="15" customHeight="1">
      <c r="B77" s="208"/>
      <c r="C77" s="200"/>
      <c r="D77" s="200"/>
      <c r="E77" s="200"/>
      <c r="F77" s="200"/>
      <c r="G77" s="200"/>
      <c r="H77" s="200"/>
      <c r="I77" s="200"/>
      <c r="J77" s="200"/>
      <c r="K77" s="200"/>
      <c r="L77" s="200"/>
    </row>
    <row r="78" spans="1:12" ht="15" customHeight="1">
      <c r="A78" t="s">
        <v>172</v>
      </c>
      <c r="B78" s="296" t="str">
        <f>A78</f>
        <v>juin</v>
      </c>
      <c r="C78" s="114" t="s">
        <v>202</v>
      </c>
      <c r="D78" s="201" t="s">
        <v>210</v>
      </c>
      <c r="E78" s="202">
        <v>81.5</v>
      </c>
      <c r="F78" s="204" t="s">
        <v>115</v>
      </c>
      <c r="G78" s="203"/>
      <c r="H78" s="114" t="s">
        <v>196</v>
      </c>
      <c r="I78" s="201" t="s">
        <v>211</v>
      </c>
      <c r="J78" s="202">
        <v>12</v>
      </c>
      <c r="K78" s="204" t="s">
        <v>115</v>
      </c>
      <c r="L78" s="205"/>
    </row>
    <row r="79" spans="1:12" ht="15" customHeight="1">
      <c r="A79" t="s">
        <v>172</v>
      </c>
      <c r="B79" s="297"/>
      <c r="C79" s="114" t="s">
        <v>203</v>
      </c>
      <c r="D79" s="201" t="s">
        <v>209</v>
      </c>
      <c r="E79" s="202">
        <v>82.3</v>
      </c>
      <c r="F79" s="204" t="s">
        <v>186</v>
      </c>
      <c r="G79" s="203"/>
      <c r="H79" s="114" t="s">
        <v>197</v>
      </c>
      <c r="I79" s="201"/>
      <c r="J79" s="202"/>
      <c r="K79" s="204"/>
      <c r="L79" s="205"/>
    </row>
    <row r="80" spans="1:12" ht="15" customHeight="1">
      <c r="A80" t="s">
        <v>172</v>
      </c>
      <c r="B80" s="297"/>
      <c r="C80" s="69" t="s">
        <v>198</v>
      </c>
      <c r="D80" s="201"/>
      <c r="E80" s="202"/>
      <c r="F80" s="204"/>
      <c r="G80" s="203"/>
      <c r="H80" s="69" t="s">
        <v>199</v>
      </c>
      <c r="I80" s="201"/>
      <c r="J80" s="202"/>
      <c r="K80" s="204"/>
      <c r="L80" s="205"/>
    </row>
    <row r="81" spans="1:12" ht="15" customHeight="1">
      <c r="A81" t="s">
        <v>172</v>
      </c>
      <c r="B81" s="297"/>
      <c r="C81" s="46"/>
      <c r="D81" s="201"/>
      <c r="E81" s="202"/>
      <c r="F81" s="204"/>
      <c r="G81" s="203"/>
      <c r="H81" s="114" t="s">
        <v>200</v>
      </c>
      <c r="I81" s="201"/>
      <c r="J81" s="202"/>
      <c r="K81" s="204"/>
      <c r="L81" s="205"/>
    </row>
    <row r="82" spans="1:12" ht="15" customHeight="1">
      <c r="A82" t="s">
        <v>172</v>
      </c>
      <c r="B82" s="297"/>
      <c r="C82" s="46"/>
      <c r="D82" s="201"/>
      <c r="E82" s="202"/>
      <c r="F82" s="204"/>
      <c r="G82" s="203"/>
      <c r="H82" s="114" t="s">
        <v>201</v>
      </c>
      <c r="I82" s="201"/>
      <c r="J82" s="202"/>
      <c r="K82" s="204"/>
      <c r="L82" s="205"/>
    </row>
    <row r="83" spans="1:12" ht="15" customHeight="1">
      <c r="A83" t="s">
        <v>172</v>
      </c>
      <c r="B83" s="297"/>
      <c r="C83" s="46"/>
      <c r="D83" s="201"/>
      <c r="E83" s="202"/>
      <c r="F83" s="204"/>
      <c r="G83" s="203"/>
      <c r="H83" s="206"/>
      <c r="I83" s="201"/>
      <c r="J83" s="202"/>
      <c r="K83" s="204"/>
      <c r="L83" s="205"/>
    </row>
    <row r="84" spans="1:12" ht="15" customHeight="1">
      <c r="A84" t="s">
        <v>172</v>
      </c>
      <c r="B84" s="297"/>
      <c r="C84" s="46"/>
      <c r="D84" s="201"/>
      <c r="E84" s="202"/>
      <c r="F84" s="204"/>
      <c r="G84" s="203"/>
      <c r="H84" s="206"/>
      <c r="I84" s="201"/>
      <c r="J84" s="202"/>
      <c r="K84" s="204"/>
      <c r="L84" s="205"/>
    </row>
    <row r="85" spans="1:12" ht="15" customHeight="1">
      <c r="A85" t="s">
        <v>172</v>
      </c>
      <c r="B85" s="297"/>
      <c r="C85" s="46"/>
      <c r="D85" s="201"/>
      <c r="E85" s="202"/>
      <c r="F85" s="204"/>
      <c r="G85" s="203"/>
      <c r="H85" s="206"/>
      <c r="I85" s="201"/>
      <c r="J85" s="202"/>
      <c r="K85" s="204"/>
      <c r="L85" s="205"/>
    </row>
    <row r="86" spans="1:12" ht="15" customHeight="1">
      <c r="A86" t="s">
        <v>172</v>
      </c>
      <c r="B86" s="297"/>
      <c r="C86" s="206"/>
      <c r="D86" s="201"/>
      <c r="E86" s="202"/>
      <c r="F86" s="204"/>
      <c r="G86" s="203"/>
      <c r="H86" s="206"/>
      <c r="I86" s="201"/>
      <c r="J86" s="202"/>
      <c r="K86" s="204"/>
      <c r="L86" s="205"/>
    </row>
    <row r="87" spans="1:12" ht="15" customHeight="1">
      <c r="A87" t="s">
        <v>172</v>
      </c>
      <c r="B87" s="297"/>
      <c r="C87" s="206"/>
      <c r="D87" s="201"/>
      <c r="E87" s="202"/>
      <c r="F87" s="204"/>
      <c r="G87" s="203"/>
      <c r="H87" s="206"/>
      <c r="I87" s="201"/>
      <c r="J87" s="202"/>
      <c r="K87" s="204"/>
      <c r="L87" s="205"/>
    </row>
    <row r="88" spans="1:12" ht="15" customHeight="1">
      <c r="A88" t="s">
        <v>172</v>
      </c>
      <c r="B88" s="297"/>
      <c r="C88" s="206"/>
      <c r="D88" s="201"/>
      <c r="E88" s="202"/>
      <c r="F88" s="204"/>
      <c r="G88" s="203"/>
      <c r="H88" s="206"/>
      <c r="I88" s="201"/>
      <c r="J88" s="202"/>
      <c r="K88" s="204"/>
      <c r="L88" s="205"/>
    </row>
    <row r="89" spans="1:12" ht="15" customHeight="1">
      <c r="A89" t="s">
        <v>172</v>
      </c>
      <c r="B89" s="297"/>
      <c r="C89" s="206"/>
      <c r="D89" s="201"/>
      <c r="E89" s="202"/>
      <c r="F89" s="204"/>
      <c r="G89" s="203"/>
      <c r="H89" s="206"/>
      <c r="I89" s="201"/>
      <c r="J89" s="202"/>
      <c r="K89" s="204"/>
      <c r="L89" s="205"/>
    </row>
    <row r="90" spans="1:12" ht="15" customHeight="1">
      <c r="A90" t="s">
        <v>172</v>
      </c>
      <c r="B90" s="297"/>
      <c r="C90" s="196"/>
      <c r="D90" s="197"/>
      <c r="E90" s="198"/>
      <c r="F90" s="199"/>
      <c r="G90" s="200"/>
      <c r="H90" s="196"/>
      <c r="I90" s="201"/>
      <c r="J90" s="202"/>
      <c r="K90" s="199"/>
      <c r="L90" s="28"/>
    </row>
    <row r="91" spans="1:12" ht="15" customHeight="1">
      <c r="A91" t="s">
        <v>172</v>
      </c>
      <c r="B91" s="297"/>
      <c r="C91" s="196"/>
      <c r="D91" s="197"/>
      <c r="E91" s="198"/>
      <c r="F91" s="199"/>
      <c r="G91" s="200"/>
      <c r="H91" s="196"/>
      <c r="I91" s="201"/>
      <c r="J91" s="202"/>
      <c r="K91" s="199"/>
      <c r="L91" s="28"/>
    </row>
    <row r="92" spans="1:12" s="174" customFormat="1" ht="15" customHeight="1">
      <c r="B92" s="208"/>
      <c r="C92" s="200"/>
      <c r="D92" s="200"/>
      <c r="E92" s="200"/>
      <c r="F92" s="200"/>
      <c r="G92" s="200"/>
      <c r="H92" s="200"/>
      <c r="I92" s="200"/>
      <c r="J92" s="200"/>
      <c r="K92" s="200"/>
      <c r="L92" s="200"/>
    </row>
    <row r="93" spans="1:12" ht="15" customHeight="1">
      <c r="A93" t="s">
        <v>173</v>
      </c>
      <c r="B93" s="296" t="str">
        <f>A93</f>
        <v>juillet</v>
      </c>
      <c r="C93" s="114" t="s">
        <v>202</v>
      </c>
      <c r="D93" s="201" t="s">
        <v>210</v>
      </c>
      <c r="E93" s="202">
        <v>81.5</v>
      </c>
      <c r="F93" s="204" t="s">
        <v>115</v>
      </c>
      <c r="G93" s="203"/>
      <c r="H93" s="114" t="s">
        <v>196</v>
      </c>
      <c r="I93" s="201" t="s">
        <v>211</v>
      </c>
      <c r="J93" s="202">
        <v>12</v>
      </c>
      <c r="K93" s="204" t="s">
        <v>115</v>
      </c>
      <c r="L93" s="205"/>
    </row>
    <row r="94" spans="1:12" ht="15" customHeight="1">
      <c r="A94" t="s">
        <v>173</v>
      </c>
      <c r="B94" s="297"/>
      <c r="C94" s="114" t="s">
        <v>203</v>
      </c>
      <c r="D94" s="201" t="s">
        <v>209</v>
      </c>
      <c r="E94" s="202">
        <v>82.3</v>
      </c>
      <c r="F94" s="204" t="s">
        <v>186</v>
      </c>
      <c r="G94" s="203"/>
      <c r="H94" s="114" t="s">
        <v>197</v>
      </c>
      <c r="I94" s="201"/>
      <c r="J94" s="202"/>
      <c r="K94" s="204"/>
      <c r="L94" s="205"/>
    </row>
    <row r="95" spans="1:12" ht="15" customHeight="1">
      <c r="A95" t="s">
        <v>173</v>
      </c>
      <c r="B95" s="297"/>
      <c r="C95" s="69" t="s">
        <v>198</v>
      </c>
      <c r="D95" s="201"/>
      <c r="E95" s="202"/>
      <c r="F95" s="204"/>
      <c r="G95" s="203"/>
      <c r="H95" s="69" t="s">
        <v>199</v>
      </c>
      <c r="I95" s="201"/>
      <c r="J95" s="202"/>
      <c r="K95" s="204"/>
      <c r="L95" s="205"/>
    </row>
    <row r="96" spans="1:12" ht="15" customHeight="1">
      <c r="A96" t="s">
        <v>173</v>
      </c>
      <c r="B96" s="297"/>
      <c r="C96" s="46"/>
      <c r="D96" s="201"/>
      <c r="E96" s="202"/>
      <c r="F96" s="204"/>
      <c r="G96" s="203"/>
      <c r="H96" s="114" t="s">
        <v>200</v>
      </c>
      <c r="I96" s="201"/>
      <c r="J96" s="202"/>
      <c r="K96" s="204"/>
      <c r="L96" s="205"/>
    </row>
    <row r="97" spans="1:12" ht="15" customHeight="1">
      <c r="A97" t="s">
        <v>173</v>
      </c>
      <c r="B97" s="297"/>
      <c r="C97" s="46"/>
      <c r="D97" s="201"/>
      <c r="E97" s="202"/>
      <c r="F97" s="204"/>
      <c r="G97" s="203"/>
      <c r="H97" s="114" t="s">
        <v>201</v>
      </c>
      <c r="I97" s="201"/>
      <c r="J97" s="202"/>
      <c r="K97" s="204"/>
      <c r="L97" s="205"/>
    </row>
    <row r="98" spans="1:12" ht="15" customHeight="1">
      <c r="A98" t="s">
        <v>173</v>
      </c>
      <c r="B98" s="297"/>
      <c r="C98" s="46"/>
      <c r="D98" s="201"/>
      <c r="E98" s="202"/>
      <c r="F98" s="204"/>
      <c r="G98" s="203"/>
      <c r="H98" s="206"/>
      <c r="I98" s="201"/>
      <c r="J98" s="202"/>
      <c r="K98" s="204"/>
      <c r="L98" s="205"/>
    </row>
    <row r="99" spans="1:12" ht="15" customHeight="1">
      <c r="A99" t="s">
        <v>173</v>
      </c>
      <c r="B99" s="297"/>
      <c r="C99" s="46"/>
      <c r="D99" s="201"/>
      <c r="E99" s="202"/>
      <c r="F99" s="204"/>
      <c r="G99" s="203"/>
      <c r="H99" s="206"/>
      <c r="I99" s="201"/>
      <c r="J99" s="202"/>
      <c r="K99" s="204"/>
      <c r="L99" s="205"/>
    </row>
    <row r="100" spans="1:12" ht="15" customHeight="1">
      <c r="A100" t="s">
        <v>173</v>
      </c>
      <c r="B100" s="297"/>
      <c r="C100" s="46"/>
      <c r="D100" s="201"/>
      <c r="E100" s="202"/>
      <c r="F100" s="204"/>
      <c r="G100" s="203"/>
      <c r="H100" s="206"/>
      <c r="I100" s="201"/>
      <c r="J100" s="202"/>
      <c r="K100" s="204"/>
      <c r="L100" s="205"/>
    </row>
    <row r="101" spans="1:12" ht="15" customHeight="1">
      <c r="A101" t="s">
        <v>173</v>
      </c>
      <c r="B101" s="297"/>
      <c r="C101" s="206"/>
      <c r="D101" s="201"/>
      <c r="E101" s="202"/>
      <c r="F101" s="204"/>
      <c r="G101" s="203"/>
      <c r="H101" s="206"/>
      <c r="I101" s="201"/>
      <c r="J101" s="202"/>
      <c r="K101" s="204"/>
      <c r="L101" s="205"/>
    </row>
    <row r="102" spans="1:12" ht="15" customHeight="1">
      <c r="A102" t="s">
        <v>173</v>
      </c>
      <c r="B102" s="297"/>
      <c r="C102" s="206"/>
      <c r="D102" s="201"/>
      <c r="E102" s="202"/>
      <c r="F102" s="204"/>
      <c r="G102" s="203"/>
      <c r="H102" s="206"/>
      <c r="I102" s="201"/>
      <c r="J102" s="202"/>
      <c r="K102" s="204"/>
      <c r="L102" s="205"/>
    </row>
    <row r="103" spans="1:12" ht="15" customHeight="1">
      <c r="A103" t="s">
        <v>173</v>
      </c>
      <c r="B103" s="297"/>
      <c r="C103" s="206"/>
      <c r="D103" s="201"/>
      <c r="E103" s="202"/>
      <c r="F103" s="204"/>
      <c r="G103" s="203"/>
      <c r="H103" s="206"/>
      <c r="I103" s="201"/>
      <c r="J103" s="202"/>
      <c r="K103" s="204"/>
      <c r="L103" s="205"/>
    </row>
    <row r="104" spans="1:12" ht="15" customHeight="1">
      <c r="A104" t="s">
        <v>173</v>
      </c>
      <c r="B104" s="297"/>
      <c r="C104" s="206"/>
      <c r="D104" s="201"/>
      <c r="E104" s="202"/>
      <c r="F104" s="204"/>
      <c r="G104" s="203"/>
      <c r="H104" s="206"/>
      <c r="I104" s="201"/>
      <c r="J104" s="202"/>
      <c r="K104" s="204"/>
      <c r="L104" s="205"/>
    </row>
    <row r="105" spans="1:12" ht="15" customHeight="1">
      <c r="A105" t="s">
        <v>173</v>
      </c>
      <c r="B105" s="297"/>
      <c r="C105" s="196"/>
      <c r="D105" s="197"/>
      <c r="E105" s="198"/>
      <c r="F105" s="199"/>
      <c r="G105" s="200"/>
      <c r="H105" s="196"/>
      <c r="I105" s="201"/>
      <c r="J105" s="202"/>
      <c r="K105" s="199"/>
      <c r="L105" s="28"/>
    </row>
    <row r="106" spans="1:12" ht="15" customHeight="1">
      <c r="A106" t="s">
        <v>173</v>
      </c>
      <c r="B106" s="297"/>
      <c r="C106" s="196"/>
      <c r="D106" s="197"/>
      <c r="E106" s="198"/>
      <c r="F106" s="199"/>
      <c r="G106" s="200"/>
      <c r="H106" s="196"/>
      <c r="I106" s="201"/>
      <c r="J106" s="202"/>
      <c r="K106" s="199"/>
      <c r="L106" s="28"/>
    </row>
    <row r="107" spans="1:12" s="174" customFormat="1" ht="15" customHeight="1">
      <c r="B107" s="208"/>
      <c r="C107" s="200"/>
      <c r="D107" s="200"/>
      <c r="E107" s="200"/>
      <c r="F107" s="200"/>
      <c r="G107" s="200"/>
      <c r="H107" s="200"/>
      <c r="I107" s="200"/>
      <c r="J107" s="200"/>
      <c r="K107" s="200"/>
      <c r="L107" s="200"/>
    </row>
    <row r="108" spans="1:12" ht="15" customHeight="1">
      <c r="A108" t="s">
        <v>174</v>
      </c>
      <c r="B108" s="296" t="str">
        <f>A108</f>
        <v>août</v>
      </c>
      <c r="C108" s="114" t="s">
        <v>202</v>
      </c>
      <c r="D108" s="201" t="s">
        <v>210</v>
      </c>
      <c r="E108" s="202">
        <v>81.5</v>
      </c>
      <c r="F108" s="204" t="s">
        <v>115</v>
      </c>
      <c r="G108" s="203"/>
      <c r="H108" s="114" t="s">
        <v>196</v>
      </c>
      <c r="I108" s="201" t="s">
        <v>211</v>
      </c>
      <c r="J108" s="202">
        <v>12</v>
      </c>
      <c r="K108" s="204" t="s">
        <v>115</v>
      </c>
      <c r="L108" s="205"/>
    </row>
    <row r="109" spans="1:12" ht="15" customHeight="1">
      <c r="A109" t="s">
        <v>174</v>
      </c>
      <c r="B109" s="297"/>
      <c r="C109" s="114" t="s">
        <v>203</v>
      </c>
      <c r="D109" s="201" t="s">
        <v>209</v>
      </c>
      <c r="E109" s="202">
        <v>82.3</v>
      </c>
      <c r="F109" s="204" t="s">
        <v>186</v>
      </c>
      <c r="G109" s="203"/>
      <c r="H109" s="114" t="s">
        <v>197</v>
      </c>
      <c r="I109" s="201"/>
      <c r="J109" s="202"/>
      <c r="K109" s="204"/>
      <c r="L109" s="205"/>
    </row>
    <row r="110" spans="1:12" ht="15" customHeight="1">
      <c r="A110" t="s">
        <v>174</v>
      </c>
      <c r="B110" s="297"/>
      <c r="C110" s="69" t="s">
        <v>198</v>
      </c>
      <c r="D110" s="201"/>
      <c r="E110" s="202"/>
      <c r="F110" s="204"/>
      <c r="G110" s="203"/>
      <c r="H110" s="69" t="s">
        <v>199</v>
      </c>
      <c r="I110" s="201"/>
      <c r="J110" s="202"/>
      <c r="K110" s="204"/>
      <c r="L110" s="205"/>
    </row>
    <row r="111" spans="1:12" ht="15" customHeight="1">
      <c r="A111" t="s">
        <v>174</v>
      </c>
      <c r="B111" s="297"/>
      <c r="C111" s="46"/>
      <c r="D111" s="201"/>
      <c r="E111" s="202"/>
      <c r="F111" s="204"/>
      <c r="G111" s="203"/>
      <c r="H111" s="114" t="s">
        <v>200</v>
      </c>
      <c r="I111" s="201"/>
      <c r="J111" s="202"/>
      <c r="K111" s="204"/>
      <c r="L111" s="205"/>
    </row>
    <row r="112" spans="1:12" ht="15" customHeight="1">
      <c r="A112" t="s">
        <v>174</v>
      </c>
      <c r="B112" s="297"/>
      <c r="C112" s="46"/>
      <c r="D112" s="201"/>
      <c r="E112" s="202"/>
      <c r="F112" s="204"/>
      <c r="G112" s="203"/>
      <c r="H112" s="114" t="s">
        <v>201</v>
      </c>
      <c r="I112" s="201"/>
      <c r="J112" s="202"/>
      <c r="K112" s="204"/>
      <c r="L112" s="205"/>
    </row>
    <row r="113" spans="1:12" ht="15" customHeight="1">
      <c r="A113" t="s">
        <v>174</v>
      </c>
      <c r="B113" s="297"/>
      <c r="C113" s="46"/>
      <c r="D113" s="201"/>
      <c r="E113" s="202"/>
      <c r="F113" s="204"/>
      <c r="G113" s="203"/>
      <c r="H113" s="206"/>
      <c r="I113" s="201"/>
      <c r="J113" s="202"/>
      <c r="K113" s="204"/>
      <c r="L113" s="205"/>
    </row>
    <row r="114" spans="1:12" ht="15" customHeight="1">
      <c r="A114" t="s">
        <v>174</v>
      </c>
      <c r="B114" s="297"/>
      <c r="C114" s="46"/>
      <c r="D114" s="201"/>
      <c r="E114" s="202"/>
      <c r="F114" s="204"/>
      <c r="G114" s="203"/>
      <c r="H114" s="206"/>
      <c r="I114" s="201"/>
      <c r="J114" s="202"/>
      <c r="K114" s="204"/>
      <c r="L114" s="205"/>
    </row>
    <row r="115" spans="1:12" ht="15" customHeight="1">
      <c r="A115" t="s">
        <v>174</v>
      </c>
      <c r="B115" s="297"/>
      <c r="C115" s="46"/>
      <c r="D115" s="201"/>
      <c r="E115" s="202"/>
      <c r="F115" s="204"/>
      <c r="G115" s="203"/>
      <c r="H115" s="206"/>
      <c r="I115" s="201"/>
      <c r="J115" s="202"/>
      <c r="K115" s="204"/>
      <c r="L115" s="205"/>
    </row>
    <row r="116" spans="1:12" ht="15" customHeight="1">
      <c r="A116" t="s">
        <v>174</v>
      </c>
      <c r="B116" s="297"/>
      <c r="C116" s="206"/>
      <c r="D116" s="201"/>
      <c r="E116" s="202"/>
      <c r="F116" s="204"/>
      <c r="G116" s="203"/>
      <c r="H116" s="206"/>
      <c r="I116" s="201"/>
      <c r="J116" s="202"/>
      <c r="K116" s="204"/>
      <c r="L116" s="205"/>
    </row>
    <row r="117" spans="1:12" ht="15" customHeight="1">
      <c r="A117" t="s">
        <v>174</v>
      </c>
      <c r="B117" s="297"/>
      <c r="C117" s="206"/>
      <c r="D117" s="201"/>
      <c r="E117" s="202"/>
      <c r="F117" s="204"/>
      <c r="G117" s="203"/>
      <c r="H117" s="206"/>
      <c r="I117" s="201"/>
      <c r="J117" s="202"/>
      <c r="K117" s="204"/>
      <c r="L117" s="205"/>
    </row>
    <row r="118" spans="1:12" ht="15" customHeight="1">
      <c r="A118" t="s">
        <v>174</v>
      </c>
      <c r="B118" s="297"/>
      <c r="C118" s="206"/>
      <c r="D118" s="201"/>
      <c r="E118" s="202"/>
      <c r="F118" s="204"/>
      <c r="G118" s="203"/>
      <c r="H118" s="206"/>
      <c r="I118" s="201"/>
      <c r="J118" s="202"/>
      <c r="K118" s="204"/>
      <c r="L118" s="205"/>
    </row>
    <row r="119" spans="1:12" ht="15" customHeight="1">
      <c r="A119" t="s">
        <v>174</v>
      </c>
      <c r="B119" s="297"/>
      <c r="C119" s="206"/>
      <c r="D119" s="201"/>
      <c r="E119" s="202"/>
      <c r="F119" s="204"/>
      <c r="G119" s="203"/>
      <c r="H119" s="206"/>
      <c r="I119" s="201"/>
      <c r="J119" s="202"/>
      <c r="K119" s="204"/>
      <c r="L119" s="205"/>
    </row>
    <row r="120" spans="1:12" ht="15" customHeight="1">
      <c r="A120" t="s">
        <v>174</v>
      </c>
      <c r="B120" s="297"/>
      <c r="C120" s="196"/>
      <c r="D120" s="197"/>
      <c r="E120" s="198"/>
      <c r="F120" s="199"/>
      <c r="G120" s="200"/>
      <c r="H120" s="196"/>
      <c r="I120" s="201"/>
      <c r="J120" s="202"/>
      <c r="K120" s="199"/>
      <c r="L120" s="28"/>
    </row>
    <row r="121" spans="1:12" ht="15" customHeight="1">
      <c r="A121" t="s">
        <v>174</v>
      </c>
      <c r="B121" s="297"/>
      <c r="C121" s="196"/>
      <c r="D121" s="197"/>
      <c r="E121" s="198"/>
      <c r="F121" s="199"/>
      <c r="G121" s="200"/>
      <c r="H121" s="196"/>
      <c r="I121" s="201"/>
      <c r="J121" s="202"/>
      <c r="K121" s="199"/>
      <c r="L121" s="28"/>
    </row>
    <row r="122" spans="1:12" s="174" customFormat="1" ht="15" customHeight="1">
      <c r="B122" s="208"/>
      <c r="C122" s="200"/>
      <c r="D122" s="200"/>
      <c r="E122" s="200"/>
      <c r="F122" s="200"/>
      <c r="G122" s="200"/>
      <c r="H122" s="200"/>
      <c r="I122" s="200"/>
      <c r="J122" s="200"/>
      <c r="K122" s="200"/>
      <c r="L122" s="200"/>
    </row>
    <row r="123" spans="1:12" ht="15" customHeight="1">
      <c r="A123" t="s">
        <v>175</v>
      </c>
      <c r="B123" s="296" t="str">
        <f>A123</f>
        <v>septembre</v>
      </c>
      <c r="C123" s="114" t="s">
        <v>202</v>
      </c>
      <c r="D123" s="201" t="s">
        <v>210</v>
      </c>
      <c r="E123" s="202">
        <v>81.5</v>
      </c>
      <c r="F123" s="204" t="s">
        <v>115</v>
      </c>
      <c r="G123" s="203"/>
      <c r="H123" s="114" t="s">
        <v>196</v>
      </c>
      <c r="I123" s="201" t="s">
        <v>211</v>
      </c>
      <c r="J123" s="202">
        <v>12</v>
      </c>
      <c r="K123" s="204" t="s">
        <v>115</v>
      </c>
      <c r="L123" s="205"/>
    </row>
    <row r="124" spans="1:12" ht="15" customHeight="1">
      <c r="A124" t="s">
        <v>175</v>
      </c>
      <c r="B124" s="297"/>
      <c r="C124" s="114" t="s">
        <v>203</v>
      </c>
      <c r="D124" s="201" t="s">
        <v>209</v>
      </c>
      <c r="E124" s="202">
        <v>82.3</v>
      </c>
      <c r="F124" s="204" t="s">
        <v>186</v>
      </c>
      <c r="G124" s="203"/>
      <c r="H124" s="114" t="s">
        <v>197</v>
      </c>
      <c r="I124" s="201"/>
      <c r="J124" s="202"/>
      <c r="K124" s="204"/>
      <c r="L124" s="205"/>
    </row>
    <row r="125" spans="1:12" ht="15" customHeight="1">
      <c r="A125" t="s">
        <v>175</v>
      </c>
      <c r="B125" s="297"/>
      <c r="C125" s="69" t="s">
        <v>198</v>
      </c>
      <c r="D125" s="201"/>
      <c r="E125" s="202"/>
      <c r="F125" s="204"/>
      <c r="G125" s="203"/>
      <c r="H125" s="69" t="s">
        <v>199</v>
      </c>
      <c r="I125" s="201"/>
      <c r="J125" s="202"/>
      <c r="K125" s="204"/>
      <c r="L125" s="205"/>
    </row>
    <row r="126" spans="1:12" ht="15" customHeight="1">
      <c r="A126" t="s">
        <v>175</v>
      </c>
      <c r="B126" s="297"/>
      <c r="C126" s="46"/>
      <c r="D126" s="201"/>
      <c r="E126" s="202"/>
      <c r="F126" s="204"/>
      <c r="G126" s="203"/>
      <c r="H126" s="114" t="s">
        <v>200</v>
      </c>
      <c r="I126" s="201"/>
      <c r="J126" s="202"/>
      <c r="K126" s="204"/>
      <c r="L126" s="205"/>
    </row>
    <row r="127" spans="1:12" ht="15" customHeight="1">
      <c r="A127" t="s">
        <v>175</v>
      </c>
      <c r="B127" s="297"/>
      <c r="C127" s="46"/>
      <c r="D127" s="201"/>
      <c r="E127" s="202"/>
      <c r="F127" s="204"/>
      <c r="G127" s="203"/>
      <c r="H127" s="114" t="s">
        <v>201</v>
      </c>
      <c r="I127" s="201"/>
      <c r="J127" s="202"/>
      <c r="K127" s="204"/>
      <c r="L127" s="205"/>
    </row>
    <row r="128" spans="1:12" ht="15" customHeight="1">
      <c r="A128" t="s">
        <v>175</v>
      </c>
      <c r="B128" s="297"/>
      <c r="C128" s="46"/>
      <c r="D128" s="201"/>
      <c r="E128" s="202"/>
      <c r="F128" s="204"/>
      <c r="G128" s="203"/>
      <c r="H128" s="206"/>
      <c r="I128" s="201"/>
      <c r="J128" s="202"/>
      <c r="K128" s="204"/>
      <c r="L128" s="205"/>
    </row>
    <row r="129" spans="1:12" ht="15" customHeight="1">
      <c r="A129" t="s">
        <v>175</v>
      </c>
      <c r="B129" s="297"/>
      <c r="C129" s="46"/>
      <c r="D129" s="201"/>
      <c r="E129" s="202"/>
      <c r="F129" s="204"/>
      <c r="G129" s="203"/>
      <c r="H129" s="206"/>
      <c r="I129" s="201"/>
      <c r="J129" s="202"/>
      <c r="K129" s="204"/>
      <c r="L129" s="205"/>
    </row>
    <row r="130" spans="1:12" ht="15" customHeight="1">
      <c r="A130" t="s">
        <v>175</v>
      </c>
      <c r="B130" s="297"/>
      <c r="C130" s="46"/>
      <c r="D130" s="201"/>
      <c r="E130" s="202"/>
      <c r="F130" s="204"/>
      <c r="G130" s="203"/>
      <c r="H130" s="206"/>
      <c r="I130" s="201"/>
      <c r="J130" s="202"/>
      <c r="K130" s="204"/>
      <c r="L130" s="205"/>
    </row>
    <row r="131" spans="1:12" ht="15" customHeight="1">
      <c r="A131" t="s">
        <v>175</v>
      </c>
      <c r="B131" s="297"/>
      <c r="C131" s="206"/>
      <c r="D131" s="201"/>
      <c r="E131" s="202"/>
      <c r="F131" s="204"/>
      <c r="G131" s="203"/>
      <c r="H131" s="206"/>
      <c r="I131" s="201"/>
      <c r="J131" s="202"/>
      <c r="K131" s="204"/>
      <c r="L131" s="205"/>
    </row>
    <row r="132" spans="1:12" ht="15" customHeight="1">
      <c r="A132" t="s">
        <v>175</v>
      </c>
      <c r="B132" s="297"/>
      <c r="C132" s="206"/>
      <c r="D132" s="201"/>
      <c r="E132" s="202"/>
      <c r="F132" s="204"/>
      <c r="G132" s="203"/>
      <c r="H132" s="206"/>
      <c r="I132" s="201"/>
      <c r="J132" s="202"/>
      <c r="K132" s="204"/>
      <c r="L132" s="205"/>
    </row>
    <row r="133" spans="1:12" ht="15" customHeight="1">
      <c r="A133" t="s">
        <v>175</v>
      </c>
      <c r="B133" s="297"/>
      <c r="C133" s="206"/>
      <c r="D133" s="201"/>
      <c r="E133" s="202"/>
      <c r="F133" s="204"/>
      <c r="G133" s="203"/>
      <c r="H133" s="206"/>
      <c r="I133" s="201"/>
      <c r="J133" s="202"/>
      <c r="K133" s="204"/>
      <c r="L133" s="205"/>
    </row>
    <row r="134" spans="1:12" ht="15" customHeight="1">
      <c r="A134" t="s">
        <v>175</v>
      </c>
      <c r="B134" s="297"/>
      <c r="C134" s="206"/>
      <c r="D134" s="201"/>
      <c r="E134" s="202"/>
      <c r="F134" s="204"/>
      <c r="G134" s="203"/>
      <c r="H134" s="206"/>
      <c r="I134" s="201"/>
      <c r="J134" s="202"/>
      <c r="K134" s="204"/>
      <c r="L134" s="205"/>
    </row>
    <row r="135" spans="1:12" ht="15" customHeight="1">
      <c r="A135" t="s">
        <v>175</v>
      </c>
      <c r="B135" s="297"/>
      <c r="C135" s="196"/>
      <c r="D135" s="197"/>
      <c r="E135" s="198"/>
      <c r="F135" s="199"/>
      <c r="G135" s="200"/>
      <c r="H135" s="196"/>
      <c r="I135" s="201"/>
      <c r="J135" s="202"/>
      <c r="K135" s="199"/>
      <c r="L135" s="28"/>
    </row>
    <row r="136" spans="1:12" ht="15" customHeight="1">
      <c r="A136" t="s">
        <v>175</v>
      </c>
      <c r="B136" s="297"/>
      <c r="C136" s="196"/>
      <c r="D136" s="197"/>
      <c r="E136" s="198"/>
      <c r="F136" s="199"/>
      <c r="G136" s="200"/>
      <c r="H136" s="196"/>
      <c r="I136" s="201"/>
      <c r="J136" s="202"/>
      <c r="K136" s="199"/>
      <c r="L136" s="28"/>
    </row>
    <row r="137" spans="1:12" s="174" customFormat="1" ht="15" customHeight="1">
      <c r="B137" s="208"/>
      <c r="C137" s="200"/>
      <c r="D137" s="200"/>
      <c r="E137" s="200"/>
      <c r="F137" s="200"/>
      <c r="G137" s="200"/>
      <c r="H137" s="200"/>
      <c r="I137" s="200"/>
      <c r="J137" s="200"/>
      <c r="K137" s="200"/>
      <c r="L137" s="200"/>
    </row>
    <row r="138" spans="1:12" ht="15" customHeight="1">
      <c r="A138" t="s">
        <v>176</v>
      </c>
      <c r="B138" s="296" t="str">
        <f>A138</f>
        <v>octobre</v>
      </c>
      <c r="C138" s="114" t="s">
        <v>202</v>
      </c>
      <c r="D138" s="201" t="s">
        <v>210</v>
      </c>
      <c r="E138" s="202">
        <v>81.5</v>
      </c>
      <c r="F138" s="204" t="s">
        <v>115</v>
      </c>
      <c r="G138" s="203"/>
      <c r="H138" s="114" t="s">
        <v>196</v>
      </c>
      <c r="I138" s="201" t="s">
        <v>211</v>
      </c>
      <c r="J138" s="202">
        <v>12</v>
      </c>
      <c r="K138" s="204" t="s">
        <v>115</v>
      </c>
      <c r="L138" s="205"/>
    </row>
    <row r="139" spans="1:12" ht="15" customHeight="1">
      <c r="A139" t="s">
        <v>176</v>
      </c>
      <c r="B139" s="297"/>
      <c r="C139" s="114" t="s">
        <v>203</v>
      </c>
      <c r="D139" s="201" t="s">
        <v>209</v>
      </c>
      <c r="E139" s="202">
        <v>82.3</v>
      </c>
      <c r="F139" s="204" t="s">
        <v>186</v>
      </c>
      <c r="G139" s="203"/>
      <c r="H139" s="114" t="s">
        <v>197</v>
      </c>
      <c r="I139" s="201"/>
      <c r="J139" s="202"/>
      <c r="K139" s="204"/>
      <c r="L139" s="205"/>
    </row>
    <row r="140" spans="1:12" ht="15" customHeight="1">
      <c r="A140" t="s">
        <v>176</v>
      </c>
      <c r="B140" s="297"/>
      <c r="C140" s="69" t="s">
        <v>198</v>
      </c>
      <c r="D140" s="201"/>
      <c r="E140" s="202"/>
      <c r="F140" s="204"/>
      <c r="G140" s="203"/>
      <c r="H140" s="69" t="s">
        <v>199</v>
      </c>
      <c r="I140" s="201"/>
      <c r="J140" s="202"/>
      <c r="K140" s="204"/>
      <c r="L140" s="205"/>
    </row>
    <row r="141" spans="1:12" ht="15" customHeight="1">
      <c r="A141" t="s">
        <v>176</v>
      </c>
      <c r="B141" s="297"/>
      <c r="C141" s="46"/>
      <c r="D141" s="201"/>
      <c r="E141" s="202"/>
      <c r="F141" s="204"/>
      <c r="G141" s="203"/>
      <c r="H141" s="114" t="s">
        <v>200</v>
      </c>
      <c r="I141" s="201"/>
      <c r="J141" s="202"/>
      <c r="K141" s="204"/>
      <c r="L141" s="205"/>
    </row>
    <row r="142" spans="1:12" ht="15" customHeight="1">
      <c r="A142" t="s">
        <v>176</v>
      </c>
      <c r="B142" s="297"/>
      <c r="C142" s="46"/>
      <c r="D142" s="201"/>
      <c r="E142" s="202"/>
      <c r="F142" s="204"/>
      <c r="G142" s="203"/>
      <c r="H142" s="114" t="s">
        <v>201</v>
      </c>
      <c r="I142" s="201"/>
      <c r="J142" s="202"/>
      <c r="K142" s="204"/>
      <c r="L142" s="205"/>
    </row>
    <row r="143" spans="1:12" ht="15" customHeight="1">
      <c r="A143" t="s">
        <v>176</v>
      </c>
      <c r="B143" s="297"/>
      <c r="C143" s="46"/>
      <c r="D143" s="201"/>
      <c r="E143" s="202"/>
      <c r="F143" s="204"/>
      <c r="G143" s="203"/>
      <c r="H143" s="206"/>
      <c r="I143" s="201"/>
      <c r="J143" s="202"/>
      <c r="K143" s="204"/>
      <c r="L143" s="205"/>
    </row>
    <row r="144" spans="1:12" ht="15" customHeight="1">
      <c r="A144" t="s">
        <v>176</v>
      </c>
      <c r="B144" s="297"/>
      <c r="C144" s="46"/>
      <c r="D144" s="201"/>
      <c r="E144" s="202"/>
      <c r="F144" s="204"/>
      <c r="G144" s="203"/>
      <c r="H144" s="206"/>
      <c r="I144" s="201"/>
      <c r="J144" s="202"/>
      <c r="K144" s="204"/>
      <c r="L144" s="205"/>
    </row>
    <row r="145" spans="1:12" ht="15" customHeight="1">
      <c r="A145" t="s">
        <v>176</v>
      </c>
      <c r="B145" s="297"/>
      <c r="C145" s="46"/>
      <c r="D145" s="201"/>
      <c r="E145" s="202"/>
      <c r="F145" s="204"/>
      <c r="G145" s="203"/>
      <c r="H145" s="206"/>
      <c r="I145" s="201"/>
      <c r="J145" s="202"/>
      <c r="K145" s="204"/>
      <c r="L145" s="205"/>
    </row>
    <row r="146" spans="1:12" ht="15" customHeight="1">
      <c r="A146" t="s">
        <v>176</v>
      </c>
      <c r="B146" s="297"/>
      <c r="C146" s="206"/>
      <c r="D146" s="201"/>
      <c r="E146" s="202"/>
      <c r="F146" s="204"/>
      <c r="G146" s="203"/>
      <c r="H146" s="206"/>
      <c r="I146" s="201"/>
      <c r="J146" s="202"/>
      <c r="K146" s="204"/>
      <c r="L146" s="205"/>
    </row>
    <row r="147" spans="1:12" ht="15" customHeight="1">
      <c r="A147" t="s">
        <v>176</v>
      </c>
      <c r="B147" s="297"/>
      <c r="C147" s="206"/>
      <c r="D147" s="201"/>
      <c r="E147" s="202"/>
      <c r="F147" s="204"/>
      <c r="G147" s="203"/>
      <c r="H147" s="206"/>
      <c r="I147" s="201"/>
      <c r="J147" s="202"/>
      <c r="K147" s="204"/>
      <c r="L147" s="205"/>
    </row>
    <row r="148" spans="1:12" ht="15" customHeight="1">
      <c r="A148" t="s">
        <v>176</v>
      </c>
      <c r="B148" s="297"/>
      <c r="C148" s="206"/>
      <c r="D148" s="201"/>
      <c r="E148" s="202"/>
      <c r="F148" s="204"/>
      <c r="G148" s="203"/>
      <c r="H148" s="206"/>
      <c r="I148" s="201"/>
      <c r="J148" s="202"/>
      <c r="K148" s="204"/>
      <c r="L148" s="205"/>
    </row>
    <row r="149" spans="1:12" ht="15" customHeight="1">
      <c r="A149" t="s">
        <v>176</v>
      </c>
      <c r="B149" s="297"/>
      <c r="C149" s="206"/>
      <c r="D149" s="201"/>
      <c r="E149" s="202"/>
      <c r="F149" s="204"/>
      <c r="G149" s="203"/>
      <c r="H149" s="206"/>
      <c r="I149" s="201"/>
      <c r="J149" s="202"/>
      <c r="K149" s="204"/>
      <c r="L149" s="205"/>
    </row>
    <row r="150" spans="1:12" ht="15" customHeight="1">
      <c r="A150" t="s">
        <v>176</v>
      </c>
      <c r="B150" s="297"/>
      <c r="C150" s="196"/>
      <c r="D150" s="197"/>
      <c r="E150" s="198"/>
      <c r="F150" s="199"/>
      <c r="G150" s="200"/>
      <c r="H150" s="196"/>
      <c r="I150" s="201"/>
      <c r="J150" s="202"/>
      <c r="K150" s="199"/>
      <c r="L150" s="28"/>
    </row>
    <row r="151" spans="1:12" ht="15" customHeight="1">
      <c r="A151" t="s">
        <v>176</v>
      </c>
      <c r="B151" s="297"/>
      <c r="C151" s="196"/>
      <c r="D151" s="197"/>
      <c r="E151" s="198"/>
      <c r="F151" s="199"/>
      <c r="G151" s="200"/>
      <c r="H151" s="196"/>
      <c r="I151" s="201"/>
      <c r="J151" s="202"/>
      <c r="K151" s="199"/>
      <c r="L151" s="28"/>
    </row>
    <row r="152" spans="1:12" s="174" customFormat="1" ht="15" customHeight="1">
      <c r="B152" s="208"/>
      <c r="C152" s="200"/>
      <c r="D152" s="200"/>
      <c r="E152" s="200"/>
      <c r="F152" s="200"/>
      <c r="G152" s="200"/>
      <c r="H152" s="200"/>
      <c r="I152" s="200"/>
      <c r="J152" s="200"/>
      <c r="K152" s="200"/>
      <c r="L152" s="200"/>
    </row>
    <row r="153" spans="1:12" ht="15" customHeight="1">
      <c r="A153" t="s">
        <v>177</v>
      </c>
      <c r="B153" s="296" t="str">
        <f>A153</f>
        <v>novembre</v>
      </c>
      <c r="C153" s="114" t="s">
        <v>202</v>
      </c>
      <c r="D153" s="201" t="s">
        <v>210</v>
      </c>
      <c r="E153" s="202">
        <v>81.5</v>
      </c>
      <c r="F153" s="204" t="s">
        <v>115</v>
      </c>
      <c r="G153" s="203"/>
      <c r="H153" s="114" t="s">
        <v>196</v>
      </c>
      <c r="I153" s="201" t="s">
        <v>211</v>
      </c>
      <c r="J153" s="202">
        <v>12</v>
      </c>
      <c r="K153" s="204" t="s">
        <v>115</v>
      </c>
      <c r="L153" s="205"/>
    </row>
    <row r="154" spans="1:12" ht="15" customHeight="1">
      <c r="A154" t="s">
        <v>177</v>
      </c>
      <c r="B154" s="297"/>
      <c r="C154" s="114" t="s">
        <v>203</v>
      </c>
      <c r="D154" s="201" t="s">
        <v>209</v>
      </c>
      <c r="E154" s="202">
        <v>82.3</v>
      </c>
      <c r="F154" s="204" t="s">
        <v>186</v>
      </c>
      <c r="G154" s="203"/>
      <c r="H154" s="114" t="s">
        <v>197</v>
      </c>
      <c r="I154" s="201"/>
      <c r="J154" s="202"/>
      <c r="K154" s="204"/>
      <c r="L154" s="205"/>
    </row>
    <row r="155" spans="1:12" ht="15" customHeight="1">
      <c r="A155" t="s">
        <v>177</v>
      </c>
      <c r="B155" s="297"/>
      <c r="C155" s="69" t="s">
        <v>198</v>
      </c>
      <c r="D155" s="201"/>
      <c r="E155" s="202"/>
      <c r="F155" s="204"/>
      <c r="G155" s="203"/>
      <c r="H155" s="69" t="s">
        <v>199</v>
      </c>
      <c r="I155" s="201"/>
      <c r="J155" s="202"/>
      <c r="K155" s="204"/>
      <c r="L155" s="205"/>
    </row>
    <row r="156" spans="1:12" ht="15" customHeight="1">
      <c r="A156" t="s">
        <v>177</v>
      </c>
      <c r="B156" s="297"/>
      <c r="C156" s="46"/>
      <c r="D156" s="201"/>
      <c r="E156" s="202"/>
      <c r="F156" s="204"/>
      <c r="G156" s="203"/>
      <c r="H156" s="114" t="s">
        <v>200</v>
      </c>
      <c r="I156" s="201"/>
      <c r="J156" s="202"/>
      <c r="K156" s="204"/>
      <c r="L156" s="205"/>
    </row>
    <row r="157" spans="1:12" ht="15" customHeight="1">
      <c r="A157" t="s">
        <v>177</v>
      </c>
      <c r="B157" s="297"/>
      <c r="C157" s="46"/>
      <c r="D157" s="201"/>
      <c r="E157" s="202"/>
      <c r="F157" s="204"/>
      <c r="G157" s="203"/>
      <c r="H157" s="114" t="s">
        <v>201</v>
      </c>
      <c r="I157" s="201"/>
      <c r="J157" s="202"/>
      <c r="K157" s="204"/>
      <c r="L157" s="205"/>
    </row>
    <row r="158" spans="1:12" ht="15" customHeight="1">
      <c r="A158" t="s">
        <v>177</v>
      </c>
      <c r="B158" s="297"/>
      <c r="C158" s="46"/>
      <c r="D158" s="201"/>
      <c r="E158" s="202"/>
      <c r="F158" s="204"/>
      <c r="G158" s="203"/>
      <c r="H158" s="206"/>
      <c r="I158" s="201"/>
      <c r="J158" s="202"/>
      <c r="K158" s="204"/>
      <c r="L158" s="205"/>
    </row>
    <row r="159" spans="1:12" ht="15" customHeight="1">
      <c r="A159" t="s">
        <v>177</v>
      </c>
      <c r="B159" s="297"/>
      <c r="C159" s="46"/>
      <c r="D159" s="201"/>
      <c r="E159" s="202"/>
      <c r="F159" s="204"/>
      <c r="G159" s="203"/>
      <c r="H159" s="206"/>
      <c r="I159" s="201"/>
      <c r="J159" s="202"/>
      <c r="K159" s="204"/>
      <c r="L159" s="205"/>
    </row>
    <row r="160" spans="1:12" ht="15" customHeight="1">
      <c r="A160" t="s">
        <v>177</v>
      </c>
      <c r="B160" s="297"/>
      <c r="C160" s="46"/>
      <c r="D160" s="201"/>
      <c r="E160" s="202"/>
      <c r="F160" s="204"/>
      <c r="G160" s="203"/>
      <c r="H160" s="206"/>
      <c r="I160" s="201"/>
      <c r="J160" s="202"/>
      <c r="K160" s="204"/>
      <c r="L160" s="205"/>
    </row>
    <row r="161" spans="1:12" ht="15" customHeight="1">
      <c r="A161" t="s">
        <v>177</v>
      </c>
      <c r="B161" s="297"/>
      <c r="C161" s="206"/>
      <c r="D161" s="201"/>
      <c r="E161" s="202"/>
      <c r="F161" s="204"/>
      <c r="G161" s="203"/>
      <c r="H161" s="206"/>
      <c r="I161" s="201"/>
      <c r="J161" s="202"/>
      <c r="K161" s="204"/>
      <c r="L161" s="205"/>
    </row>
    <row r="162" spans="1:12" ht="15" customHeight="1">
      <c r="A162" t="s">
        <v>177</v>
      </c>
      <c r="B162" s="297"/>
      <c r="C162" s="206"/>
      <c r="D162" s="201"/>
      <c r="E162" s="202"/>
      <c r="F162" s="204"/>
      <c r="G162" s="203"/>
      <c r="H162" s="206"/>
      <c r="I162" s="201"/>
      <c r="J162" s="202"/>
      <c r="K162" s="204"/>
      <c r="L162" s="205"/>
    </row>
    <row r="163" spans="1:12" ht="15" customHeight="1">
      <c r="A163" t="s">
        <v>177</v>
      </c>
      <c r="B163" s="297"/>
      <c r="C163" s="206"/>
      <c r="D163" s="201"/>
      <c r="E163" s="202"/>
      <c r="F163" s="204"/>
      <c r="G163" s="203"/>
      <c r="H163" s="206"/>
      <c r="I163" s="201"/>
      <c r="J163" s="202"/>
      <c r="K163" s="204"/>
      <c r="L163" s="205"/>
    </row>
    <row r="164" spans="1:12" ht="15" customHeight="1">
      <c r="A164" t="s">
        <v>177</v>
      </c>
      <c r="B164" s="297"/>
      <c r="C164" s="206"/>
      <c r="D164" s="201"/>
      <c r="E164" s="202"/>
      <c r="F164" s="204"/>
      <c r="G164" s="203"/>
      <c r="H164" s="206"/>
      <c r="I164" s="201"/>
      <c r="J164" s="202"/>
      <c r="K164" s="204"/>
      <c r="L164" s="205"/>
    </row>
    <row r="165" spans="1:12" ht="15" customHeight="1">
      <c r="A165" t="s">
        <v>177</v>
      </c>
      <c r="B165" s="297"/>
      <c r="C165" s="196"/>
      <c r="D165" s="197"/>
      <c r="E165" s="198"/>
      <c r="F165" s="199"/>
      <c r="G165" s="200"/>
      <c r="H165" s="196"/>
      <c r="I165" s="201"/>
      <c r="J165" s="202"/>
      <c r="K165" s="199"/>
      <c r="L165" s="28"/>
    </row>
    <row r="166" spans="1:12" ht="15" customHeight="1">
      <c r="A166" t="s">
        <v>177</v>
      </c>
      <c r="B166" s="297"/>
      <c r="C166" s="196"/>
      <c r="D166" s="197"/>
      <c r="E166" s="198"/>
      <c r="F166" s="199"/>
      <c r="G166" s="200"/>
      <c r="H166" s="196"/>
      <c r="I166" s="201"/>
      <c r="J166" s="202"/>
      <c r="K166" s="199"/>
      <c r="L166" s="28"/>
    </row>
    <row r="167" spans="1:12" s="174" customFormat="1" ht="15" customHeight="1">
      <c r="B167" s="208"/>
      <c r="C167" s="200"/>
      <c r="D167" s="200"/>
      <c r="E167" s="200"/>
      <c r="F167" s="200"/>
      <c r="G167" s="200"/>
      <c r="H167" s="200"/>
      <c r="I167" s="200"/>
      <c r="J167" s="200"/>
      <c r="K167" s="200"/>
      <c r="L167" s="200"/>
    </row>
    <row r="168" spans="1:12" ht="15" customHeight="1">
      <c r="A168" t="s">
        <v>178</v>
      </c>
      <c r="B168" s="296" t="str">
        <f>A168</f>
        <v>décembre</v>
      </c>
      <c r="C168" s="114" t="s">
        <v>202</v>
      </c>
      <c r="D168" s="201" t="s">
        <v>210</v>
      </c>
      <c r="E168" s="202">
        <v>81.5</v>
      </c>
      <c r="F168" s="204" t="s">
        <v>115</v>
      </c>
      <c r="G168" s="203"/>
      <c r="H168" s="114" t="s">
        <v>196</v>
      </c>
      <c r="I168" s="201" t="s">
        <v>211</v>
      </c>
      <c r="J168" s="202">
        <v>12</v>
      </c>
      <c r="K168" s="204" t="s">
        <v>115</v>
      </c>
      <c r="L168" s="205"/>
    </row>
    <row r="169" spans="1:12" ht="15" customHeight="1">
      <c r="A169" t="s">
        <v>178</v>
      </c>
      <c r="B169" s="297"/>
      <c r="C169" s="114" t="s">
        <v>203</v>
      </c>
      <c r="D169" s="201" t="s">
        <v>209</v>
      </c>
      <c r="E169" s="202">
        <v>82.3</v>
      </c>
      <c r="F169" s="204" t="s">
        <v>186</v>
      </c>
      <c r="G169" s="203"/>
      <c r="H169" s="114" t="s">
        <v>197</v>
      </c>
      <c r="I169" s="201"/>
      <c r="J169" s="202"/>
      <c r="K169" s="204"/>
      <c r="L169" s="205"/>
    </row>
    <row r="170" spans="1:12" ht="15" customHeight="1">
      <c r="A170" t="s">
        <v>178</v>
      </c>
      <c r="B170" s="297"/>
      <c r="C170" s="69" t="s">
        <v>198</v>
      </c>
      <c r="D170" s="201"/>
      <c r="E170" s="202"/>
      <c r="F170" s="204"/>
      <c r="G170" s="203"/>
      <c r="H170" s="69" t="s">
        <v>199</v>
      </c>
      <c r="I170" s="201"/>
      <c r="J170" s="202"/>
      <c r="K170" s="204"/>
      <c r="L170" s="205"/>
    </row>
    <row r="171" spans="1:12" ht="15" customHeight="1">
      <c r="A171" t="s">
        <v>178</v>
      </c>
      <c r="B171" s="297"/>
      <c r="C171" s="46"/>
      <c r="D171" s="201"/>
      <c r="E171" s="202"/>
      <c r="F171" s="204"/>
      <c r="G171" s="203"/>
      <c r="H171" s="114" t="s">
        <v>200</v>
      </c>
      <c r="I171" s="201"/>
      <c r="J171" s="202"/>
      <c r="K171" s="204"/>
      <c r="L171" s="205"/>
    </row>
    <row r="172" spans="1:12" ht="15" customHeight="1">
      <c r="A172" t="s">
        <v>178</v>
      </c>
      <c r="B172" s="297"/>
      <c r="C172" s="46"/>
      <c r="D172" s="201"/>
      <c r="E172" s="202"/>
      <c r="F172" s="204"/>
      <c r="G172" s="203"/>
      <c r="H172" s="114" t="s">
        <v>201</v>
      </c>
      <c r="I172" s="201"/>
      <c r="J172" s="202"/>
      <c r="K172" s="204"/>
      <c r="L172" s="205"/>
    </row>
    <row r="173" spans="1:12" ht="15" customHeight="1">
      <c r="A173" t="s">
        <v>178</v>
      </c>
      <c r="B173" s="297"/>
      <c r="C173" s="46"/>
      <c r="D173" s="201"/>
      <c r="E173" s="202"/>
      <c r="F173" s="204"/>
      <c r="G173" s="203"/>
      <c r="H173" s="206"/>
      <c r="I173" s="201"/>
      <c r="J173" s="202"/>
      <c r="K173" s="204"/>
      <c r="L173" s="205"/>
    </row>
    <row r="174" spans="1:12" ht="15" customHeight="1">
      <c r="A174" t="s">
        <v>178</v>
      </c>
      <c r="B174" s="297"/>
      <c r="C174" s="46"/>
      <c r="D174" s="201"/>
      <c r="E174" s="202"/>
      <c r="F174" s="204"/>
      <c r="G174" s="203"/>
      <c r="H174" s="206"/>
      <c r="I174" s="201"/>
      <c r="J174" s="202"/>
      <c r="K174" s="204"/>
      <c r="L174" s="205"/>
    </row>
    <row r="175" spans="1:12" ht="15" customHeight="1">
      <c r="A175" t="s">
        <v>178</v>
      </c>
      <c r="B175" s="297"/>
      <c r="C175" s="46"/>
      <c r="D175" s="201"/>
      <c r="E175" s="202"/>
      <c r="F175" s="204"/>
      <c r="G175" s="203"/>
      <c r="H175" s="206"/>
      <c r="I175" s="201"/>
      <c r="J175" s="202"/>
      <c r="K175" s="204"/>
      <c r="L175" s="205"/>
    </row>
    <row r="176" spans="1:12" ht="15" customHeight="1">
      <c r="A176" t="s">
        <v>178</v>
      </c>
      <c r="B176" s="297"/>
      <c r="C176" s="206"/>
      <c r="D176" s="201"/>
      <c r="E176" s="202"/>
      <c r="F176" s="204"/>
      <c r="G176" s="203"/>
      <c r="H176" s="206"/>
      <c r="I176" s="201"/>
      <c r="J176" s="202"/>
      <c r="K176" s="204"/>
      <c r="L176" s="205"/>
    </row>
    <row r="177" spans="1:12" ht="15" customHeight="1">
      <c r="A177" t="s">
        <v>178</v>
      </c>
      <c r="B177" s="297"/>
      <c r="C177" s="206"/>
      <c r="D177" s="201"/>
      <c r="E177" s="202"/>
      <c r="F177" s="204"/>
      <c r="G177" s="203"/>
      <c r="H177" s="206"/>
      <c r="I177" s="201"/>
      <c r="J177" s="202"/>
      <c r="K177" s="204"/>
      <c r="L177" s="205"/>
    </row>
    <row r="178" spans="1:12" ht="15" customHeight="1">
      <c r="A178" t="s">
        <v>178</v>
      </c>
      <c r="B178" s="297"/>
      <c r="C178" s="206"/>
      <c r="D178" s="201"/>
      <c r="E178" s="202"/>
      <c r="F178" s="204"/>
      <c r="G178" s="203"/>
      <c r="H178" s="206"/>
      <c r="I178" s="201"/>
      <c r="J178" s="202"/>
      <c r="K178" s="204"/>
      <c r="L178" s="205"/>
    </row>
    <row r="179" spans="1:12" ht="15" customHeight="1">
      <c r="A179" t="s">
        <v>178</v>
      </c>
      <c r="B179" s="297"/>
      <c r="C179" s="206"/>
      <c r="D179" s="201"/>
      <c r="E179" s="202"/>
      <c r="F179" s="204"/>
      <c r="G179" s="203"/>
      <c r="H179" s="206"/>
      <c r="I179" s="201"/>
      <c r="J179" s="202"/>
      <c r="K179" s="204"/>
      <c r="L179" s="205"/>
    </row>
    <row r="180" spans="1:12" ht="15" customHeight="1">
      <c r="A180" t="s">
        <v>178</v>
      </c>
      <c r="B180" s="297"/>
      <c r="C180" s="196"/>
      <c r="D180" s="197"/>
      <c r="E180" s="198"/>
      <c r="F180" s="199"/>
      <c r="G180" s="200"/>
      <c r="H180" s="196"/>
      <c r="I180" s="201"/>
      <c r="J180" s="202"/>
      <c r="K180" s="199"/>
      <c r="L180" s="28"/>
    </row>
    <row r="181" spans="1:12" ht="15" customHeight="1">
      <c r="A181" t="s">
        <v>178</v>
      </c>
      <c r="B181" s="297"/>
      <c r="C181" s="196"/>
      <c r="D181" s="197"/>
      <c r="E181" s="198"/>
      <c r="F181" s="199"/>
      <c r="G181" s="200"/>
      <c r="H181" s="196"/>
      <c r="I181" s="201"/>
      <c r="J181" s="202"/>
      <c r="K181" s="199"/>
      <c r="L181" s="28"/>
    </row>
    <row r="182" spans="1:12" s="174" customFormat="1" ht="15" customHeight="1">
      <c r="B182" s="208"/>
      <c r="C182" s="200"/>
      <c r="D182" s="200"/>
      <c r="E182" s="200"/>
      <c r="F182" s="200"/>
      <c r="G182" s="200"/>
      <c r="H182" s="200"/>
      <c r="I182" s="200"/>
      <c r="J182" s="200"/>
      <c r="K182" s="200"/>
      <c r="L182" s="200"/>
    </row>
    <row r="185" spans="1:12">
      <c r="C185" s="114"/>
      <c r="D185" s="201"/>
    </row>
    <row r="186" spans="1:12">
      <c r="C186" s="114"/>
      <c r="D186" s="201"/>
    </row>
    <row r="187" spans="1:12">
      <c r="C187" s="69"/>
      <c r="D187" s="201"/>
    </row>
  </sheetData>
  <mergeCells count="12">
    <mergeCell ref="B3:B16"/>
    <mergeCell ref="B18:B31"/>
    <mergeCell ref="B33:B46"/>
    <mergeCell ref="B123:B136"/>
    <mergeCell ref="B138:B151"/>
    <mergeCell ref="B153:B166"/>
    <mergeCell ref="B168:B181"/>
    <mergeCell ref="B48:B61"/>
    <mergeCell ref="B63:B76"/>
    <mergeCell ref="B78:B91"/>
    <mergeCell ref="B93:B106"/>
    <mergeCell ref="B108:B121"/>
  </mergeCells>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Feuil4"/>
  <dimension ref="A1"/>
  <sheetViews>
    <sheetView workbookViewId="0">
      <selection activeCell="E16" sqref="E16"/>
    </sheetView>
  </sheetViews>
  <sheetFormatPr baseColWidth="10" defaultRowHeight="15"/>
  <sheetData/>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euil5"/>
  <dimension ref="A1"/>
  <sheetViews>
    <sheetView workbookViewId="0"/>
  </sheetViews>
  <sheetFormatPr baseColWidth="10" defaultRowHeight="15"/>
  <sheetData/>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Feuil6"/>
  <dimension ref="A1"/>
  <sheetViews>
    <sheetView workbookViewId="0">
      <selection activeCell="A4" sqref="A4:A9"/>
    </sheetView>
  </sheetViews>
  <sheetFormatPr baseColWidth="10" defaultRowHeight="15"/>
  <sheetData/>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Feuil12"/>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Guide utilisateur</vt:lpstr>
      <vt:lpstr>Les normes-données de base</vt:lpstr>
      <vt:lpstr>BU-janv</vt:lpstr>
      <vt:lpstr>Frais de transport</vt:lpstr>
      <vt:lpstr>Ressources</vt:lpstr>
      <vt:lpstr>Supplément</vt:lpstr>
      <vt:lpstr>Frais de logement</vt:lpstr>
      <vt:lpstr>Caisse maladie</vt:lpstr>
      <vt:lpstr>Paiements échelonnés</vt:lpstr>
      <vt:lpstr>PDF Pièces-janv.</vt:lpstr>
      <vt:lpstr>Récap annuelle</vt:lpstr>
      <vt:lpstr>question</vt: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Villet</dc:creator>
  <cp:lastModifiedBy>Pierre</cp:lastModifiedBy>
  <cp:lastPrinted>2014-12-01T10:14:56Z</cp:lastPrinted>
  <dcterms:created xsi:type="dcterms:W3CDTF">2014-11-23T16:17:06Z</dcterms:created>
  <dcterms:modified xsi:type="dcterms:W3CDTF">2014-12-02T14:29:12Z</dcterms:modified>
</cp:coreProperties>
</file>