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270" windowWidth="12915" windowHeight="7500" tabRatio="593" activeTab="2"/>
  </bookViews>
  <sheets>
    <sheet name="DIVER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</sheets>
  <definedNames>
    <definedName name="Debut_CP">DIVERS!$B$18</definedName>
    <definedName name="Fériés">DIVERS!$A$2:$A$14</definedName>
    <definedName name="Fin_CP">DIVERS!$B$19</definedName>
  </definedNames>
  <calcPr calcId="125725"/>
</workbook>
</file>

<file path=xl/calcChain.xml><?xml version="1.0" encoding="utf-8"?>
<calcChain xmlns="http://schemas.openxmlformats.org/spreadsheetml/2006/main">
  <c r="J7" i="1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6"/>
  <c r="J7" i="1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6"/>
  <c r="J6" i="10"/>
  <c r="J7" i="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6"/>
  <c r="J7" i="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6"/>
  <c r="J7" i="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6"/>
  <c r="J7" i="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6"/>
  <c r="J7" i="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6"/>
  <c r="J7" i="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6"/>
  <c r="J7" i="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6"/>
  <c r="J7" i="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6"/>
  <c r="J8" i="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7"/>
  <c r="J6"/>
  <c r="A33" i="2"/>
  <c r="C46" i="3"/>
  <c r="H32" i="4"/>
  <c r="C43"/>
  <c r="C44"/>
  <c r="H36"/>
  <c r="C45"/>
  <c r="C46" i="7"/>
  <c r="C43" i="11"/>
  <c r="C42"/>
  <c r="G42"/>
  <c r="G43"/>
  <c r="A35" i="9"/>
  <c r="H35"/>
  <c r="K35"/>
  <c r="L35"/>
  <c r="H6" i="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C44"/>
  <c r="C45"/>
  <c r="H36"/>
  <c r="C47"/>
  <c r="H20" i="5"/>
  <c r="H16"/>
  <c r="H17"/>
  <c r="H18"/>
  <c r="H19"/>
  <c r="H21"/>
  <c r="H22"/>
  <c r="H23"/>
  <c r="H24"/>
  <c r="H25"/>
  <c r="H26"/>
  <c r="H27"/>
  <c r="H28"/>
  <c r="H29"/>
  <c r="H30"/>
  <c r="H31"/>
  <c r="C44"/>
  <c r="C45"/>
  <c r="H37"/>
  <c r="C46"/>
  <c r="K6" i="2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10"/>
  <c r="H10"/>
  <c r="H6"/>
  <c r="H14"/>
  <c r="H11"/>
  <c r="H12"/>
  <c r="H13"/>
  <c r="H7"/>
  <c r="H8"/>
  <c r="H9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3"/>
  <c r="H13" i="4"/>
  <c r="H12"/>
  <c r="H14"/>
  <c r="G44"/>
  <c r="G43"/>
  <c r="C42" i="2"/>
  <c r="H34"/>
  <c r="C43"/>
  <c r="C44"/>
  <c r="G42"/>
  <c r="G14" i="13"/>
  <c r="E14"/>
  <c r="E13"/>
  <c r="G13"/>
  <c r="G12"/>
  <c r="E12"/>
  <c r="H6" i="9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G43"/>
  <c r="G11" i="13"/>
  <c r="G42" i="9"/>
  <c r="E11" i="13"/>
  <c r="G10"/>
  <c r="E10"/>
  <c r="G9"/>
  <c r="E9"/>
  <c r="G45" i="6"/>
  <c r="G8" i="13"/>
  <c r="G44" i="6"/>
  <c r="E8" i="13"/>
  <c r="G45" i="5"/>
  <c r="G7" i="13"/>
  <c r="G44" i="5"/>
  <c r="E7" i="13"/>
  <c r="G6"/>
  <c r="E6"/>
  <c r="H35" i="3"/>
  <c r="H14"/>
  <c r="H22"/>
  <c r="H15"/>
  <c r="H16"/>
  <c r="H17"/>
  <c r="H18"/>
  <c r="H19"/>
  <c r="H20"/>
  <c r="H21"/>
  <c r="H23"/>
  <c r="H24"/>
  <c r="H25"/>
  <c r="H26"/>
  <c r="H27"/>
  <c r="H28"/>
  <c r="H29"/>
  <c r="H30"/>
  <c r="H31"/>
  <c r="H32"/>
  <c r="H33"/>
  <c r="H34"/>
  <c r="G45"/>
  <c r="G5" i="13"/>
  <c r="G44" i="3"/>
  <c r="E5" i="13"/>
  <c r="G4"/>
  <c r="E4"/>
  <c r="H13" i="1"/>
  <c r="H17"/>
  <c r="G44"/>
  <c r="G3" i="13"/>
  <c r="G43" i="1"/>
  <c r="E3" i="13"/>
  <c r="C43" i="12"/>
  <c r="C44"/>
  <c r="C45"/>
  <c r="G44"/>
  <c r="G43"/>
  <c r="C44" i="11"/>
  <c r="C43" i="10"/>
  <c r="C44"/>
  <c r="C45"/>
  <c r="G44"/>
  <c r="G43"/>
  <c r="C42" i="9"/>
  <c r="C43"/>
  <c r="H36"/>
  <c r="C44"/>
  <c r="C43" i="8"/>
  <c r="C44"/>
  <c r="C45"/>
  <c r="G44"/>
  <c r="G43"/>
  <c r="C44" i="7"/>
  <c r="C45"/>
  <c r="G45"/>
  <c r="G44"/>
  <c r="C46" i="6"/>
  <c r="C44" i="3"/>
  <c r="C45"/>
  <c r="C43" i="1"/>
  <c r="C44"/>
  <c r="H37"/>
  <c r="C45"/>
  <c r="B39" i="4"/>
  <c r="B41" i="12"/>
  <c r="B40"/>
  <c r="B39"/>
  <c r="B40" i="11"/>
  <c r="B39"/>
  <c r="B38"/>
  <c r="B41" i="10"/>
  <c r="B40"/>
  <c r="B39"/>
  <c r="B40" i="9"/>
  <c r="B39"/>
  <c r="B38"/>
  <c r="B41" i="8"/>
  <c r="B40"/>
  <c r="B39"/>
  <c r="B41" i="7"/>
  <c r="B40"/>
  <c r="B39"/>
  <c r="B40" i="6"/>
  <c r="B39"/>
  <c r="B38"/>
  <c r="B40" i="5"/>
  <c r="B41"/>
  <c r="B39"/>
  <c r="B40" i="4"/>
  <c r="B38"/>
  <c r="B40" i="3"/>
  <c r="B41"/>
  <c r="B39"/>
  <c r="A14" i="13"/>
  <c r="A13"/>
  <c r="A12"/>
  <c r="A11"/>
  <c r="A10"/>
  <c r="A8"/>
  <c r="A7"/>
  <c r="A6"/>
  <c r="A5"/>
  <c r="A3"/>
  <c r="A2"/>
  <c r="M6" i="1" s="1"/>
  <c r="A4" i="13"/>
  <c r="A9"/>
  <c r="E40" i="12"/>
  <c r="E39"/>
  <c r="E39" i="11"/>
  <c r="E38"/>
  <c r="E40" i="10"/>
  <c r="E39"/>
  <c r="E39" i="9"/>
  <c r="E38"/>
  <c r="E40" i="8"/>
  <c r="E39"/>
  <c r="E40" i="7"/>
  <c r="E39"/>
  <c r="E39" i="6"/>
  <c r="E38"/>
  <c r="E40" i="5"/>
  <c r="E39"/>
  <c r="E39" i="4"/>
  <c r="E38"/>
  <c r="E40" i="3"/>
  <c r="E39"/>
  <c r="E36" i="2"/>
  <c r="E37"/>
  <c r="C37"/>
  <c r="C36"/>
  <c r="B36"/>
  <c r="A38"/>
  <c r="A37"/>
  <c r="A36"/>
  <c r="B38"/>
  <c r="B37"/>
  <c r="I37" i="12"/>
  <c r="L36"/>
  <c r="K36"/>
  <c r="H36"/>
  <c r="A36"/>
  <c r="L35"/>
  <c r="K35"/>
  <c r="H35"/>
  <c r="A35"/>
  <c r="L34"/>
  <c r="K34"/>
  <c r="H34"/>
  <c r="A34"/>
  <c r="L33"/>
  <c r="K33"/>
  <c r="H33"/>
  <c r="A33"/>
  <c r="L32"/>
  <c r="K32"/>
  <c r="H32"/>
  <c r="A32"/>
  <c r="L31"/>
  <c r="K31"/>
  <c r="H31"/>
  <c r="A31"/>
  <c r="L30"/>
  <c r="K30"/>
  <c r="H30"/>
  <c r="A30"/>
  <c r="L29"/>
  <c r="K29"/>
  <c r="H29"/>
  <c r="A29"/>
  <c r="L28"/>
  <c r="K28"/>
  <c r="H28"/>
  <c r="A28"/>
  <c r="L27"/>
  <c r="K27"/>
  <c r="H27"/>
  <c r="A27"/>
  <c r="L26"/>
  <c r="K26"/>
  <c r="H26"/>
  <c r="A26"/>
  <c r="L25"/>
  <c r="K25"/>
  <c r="H25"/>
  <c r="A25"/>
  <c r="L24"/>
  <c r="K24"/>
  <c r="H24"/>
  <c r="A24"/>
  <c r="L23"/>
  <c r="K23"/>
  <c r="H23"/>
  <c r="A23"/>
  <c r="L22"/>
  <c r="K22"/>
  <c r="H22"/>
  <c r="A22"/>
  <c r="L21"/>
  <c r="K21"/>
  <c r="H21"/>
  <c r="A21"/>
  <c r="L20"/>
  <c r="K20"/>
  <c r="H20"/>
  <c r="A20"/>
  <c r="L19"/>
  <c r="K19"/>
  <c r="H19"/>
  <c r="A19"/>
  <c r="L18"/>
  <c r="K18"/>
  <c r="H18"/>
  <c r="A18"/>
  <c r="L17"/>
  <c r="K17"/>
  <c r="H17"/>
  <c r="A17"/>
  <c r="L16"/>
  <c r="K16"/>
  <c r="H16"/>
  <c r="A16"/>
  <c r="L15"/>
  <c r="K15"/>
  <c r="H15"/>
  <c r="A15"/>
  <c r="L14"/>
  <c r="K14"/>
  <c r="H14"/>
  <c r="A14"/>
  <c r="L13"/>
  <c r="K13"/>
  <c r="H13"/>
  <c r="A13"/>
  <c r="L12"/>
  <c r="K12"/>
  <c r="H12"/>
  <c r="A12"/>
  <c r="L11"/>
  <c r="K11"/>
  <c r="H11"/>
  <c r="A11"/>
  <c r="L10"/>
  <c r="K10"/>
  <c r="H10"/>
  <c r="A10"/>
  <c r="L9"/>
  <c r="K9"/>
  <c r="H9"/>
  <c r="A9"/>
  <c r="L8"/>
  <c r="K8"/>
  <c r="H8"/>
  <c r="A8"/>
  <c r="L7"/>
  <c r="K7"/>
  <c r="H7"/>
  <c r="A7"/>
  <c r="L6"/>
  <c r="K6"/>
  <c r="K37"/>
  <c r="H6"/>
  <c r="A6"/>
  <c r="I36" i="11"/>
  <c r="L35"/>
  <c r="K35"/>
  <c r="H35"/>
  <c r="A35"/>
  <c r="L34"/>
  <c r="K34"/>
  <c r="H34"/>
  <c r="A34"/>
  <c r="L33"/>
  <c r="K33"/>
  <c r="H33"/>
  <c r="A33"/>
  <c r="L32"/>
  <c r="K32"/>
  <c r="H32"/>
  <c r="A32"/>
  <c r="L31"/>
  <c r="K31"/>
  <c r="H31"/>
  <c r="A31"/>
  <c r="L30"/>
  <c r="K30"/>
  <c r="H30"/>
  <c r="A30"/>
  <c r="L29"/>
  <c r="K29"/>
  <c r="H29"/>
  <c r="A29"/>
  <c r="L28"/>
  <c r="K28"/>
  <c r="H28"/>
  <c r="A28"/>
  <c r="L27"/>
  <c r="K27"/>
  <c r="H27"/>
  <c r="A27"/>
  <c r="L26"/>
  <c r="K26"/>
  <c r="H26"/>
  <c r="A26"/>
  <c r="L25"/>
  <c r="K25"/>
  <c r="H25"/>
  <c r="A25"/>
  <c r="L24"/>
  <c r="K24"/>
  <c r="H24"/>
  <c r="A24"/>
  <c r="L23"/>
  <c r="K23"/>
  <c r="H23"/>
  <c r="A23"/>
  <c r="L22"/>
  <c r="K22"/>
  <c r="H22"/>
  <c r="A22"/>
  <c r="L21"/>
  <c r="K21"/>
  <c r="H21"/>
  <c r="A21"/>
  <c r="L20"/>
  <c r="K20"/>
  <c r="H20"/>
  <c r="A20"/>
  <c r="L19"/>
  <c r="K19"/>
  <c r="H19"/>
  <c r="A19"/>
  <c r="L18"/>
  <c r="K18"/>
  <c r="H18"/>
  <c r="A18"/>
  <c r="L17"/>
  <c r="K17"/>
  <c r="H17"/>
  <c r="A17"/>
  <c r="L16"/>
  <c r="K16"/>
  <c r="H16"/>
  <c r="A16"/>
  <c r="L15"/>
  <c r="K15"/>
  <c r="H15"/>
  <c r="A15"/>
  <c r="L14"/>
  <c r="K14"/>
  <c r="H14"/>
  <c r="A14"/>
  <c r="L13"/>
  <c r="K13"/>
  <c r="H13"/>
  <c r="A13"/>
  <c r="L12"/>
  <c r="K12"/>
  <c r="H12"/>
  <c r="A12"/>
  <c r="L11"/>
  <c r="K11"/>
  <c r="H11"/>
  <c r="A11"/>
  <c r="L10"/>
  <c r="K10"/>
  <c r="H10"/>
  <c r="A10"/>
  <c r="L9"/>
  <c r="K9"/>
  <c r="H9"/>
  <c r="A9"/>
  <c r="L8"/>
  <c r="K8"/>
  <c r="H8"/>
  <c r="A8"/>
  <c r="L7"/>
  <c r="K7"/>
  <c r="H7"/>
  <c r="A7"/>
  <c r="L6"/>
  <c r="K6"/>
  <c r="J36"/>
  <c r="H6"/>
  <c r="A6"/>
  <c r="I37" i="10"/>
  <c r="L36"/>
  <c r="K36"/>
  <c r="J36"/>
  <c r="H36"/>
  <c r="A36"/>
  <c r="L35"/>
  <c r="K35"/>
  <c r="J35"/>
  <c r="H35"/>
  <c r="A35"/>
  <c r="L34"/>
  <c r="K34"/>
  <c r="J34"/>
  <c r="H34"/>
  <c r="A34"/>
  <c r="L33"/>
  <c r="K33"/>
  <c r="J33"/>
  <c r="H33"/>
  <c r="A33"/>
  <c r="L32"/>
  <c r="K32"/>
  <c r="J32"/>
  <c r="H32"/>
  <c r="A32"/>
  <c r="L31"/>
  <c r="K31"/>
  <c r="J31"/>
  <c r="H31"/>
  <c r="A31"/>
  <c r="L30"/>
  <c r="K30"/>
  <c r="J30"/>
  <c r="H30"/>
  <c r="A30"/>
  <c r="L29"/>
  <c r="K29"/>
  <c r="J29"/>
  <c r="H29"/>
  <c r="A29"/>
  <c r="L28"/>
  <c r="K28"/>
  <c r="J28"/>
  <c r="H28"/>
  <c r="A28"/>
  <c r="L27"/>
  <c r="K27"/>
  <c r="J27"/>
  <c r="H27"/>
  <c r="A27"/>
  <c r="L26"/>
  <c r="K26"/>
  <c r="J26"/>
  <c r="H26"/>
  <c r="A26"/>
  <c r="L25"/>
  <c r="K25"/>
  <c r="J25"/>
  <c r="H25"/>
  <c r="A25"/>
  <c r="L24"/>
  <c r="K24"/>
  <c r="J24"/>
  <c r="H24"/>
  <c r="A24"/>
  <c r="L23"/>
  <c r="K23"/>
  <c r="J23"/>
  <c r="H23"/>
  <c r="A23"/>
  <c r="L22"/>
  <c r="K22"/>
  <c r="J22"/>
  <c r="H22"/>
  <c r="A22"/>
  <c r="L21"/>
  <c r="K21"/>
  <c r="J21"/>
  <c r="H21"/>
  <c r="A21"/>
  <c r="L20"/>
  <c r="K20"/>
  <c r="J20"/>
  <c r="H20"/>
  <c r="A20"/>
  <c r="L19"/>
  <c r="K19"/>
  <c r="J19"/>
  <c r="H19"/>
  <c r="A19"/>
  <c r="L18"/>
  <c r="K18"/>
  <c r="J18"/>
  <c r="H18"/>
  <c r="A18"/>
  <c r="L17"/>
  <c r="K17"/>
  <c r="J17"/>
  <c r="H17"/>
  <c r="A17"/>
  <c r="L16"/>
  <c r="K16"/>
  <c r="J16"/>
  <c r="H16"/>
  <c r="A16"/>
  <c r="L15"/>
  <c r="K15"/>
  <c r="J15"/>
  <c r="H15"/>
  <c r="A15"/>
  <c r="L14"/>
  <c r="K14"/>
  <c r="J14"/>
  <c r="H14"/>
  <c r="A14"/>
  <c r="L13"/>
  <c r="K13"/>
  <c r="J13"/>
  <c r="H13"/>
  <c r="A13"/>
  <c r="L12"/>
  <c r="K12"/>
  <c r="J12"/>
  <c r="H12"/>
  <c r="A12"/>
  <c r="L11"/>
  <c r="K11"/>
  <c r="J11"/>
  <c r="H11"/>
  <c r="A11"/>
  <c r="L10"/>
  <c r="K10"/>
  <c r="J10"/>
  <c r="H10"/>
  <c r="A10"/>
  <c r="L9"/>
  <c r="K9"/>
  <c r="J9"/>
  <c r="H9"/>
  <c r="A9"/>
  <c r="L8"/>
  <c r="K8"/>
  <c r="J8"/>
  <c r="H8"/>
  <c r="A8"/>
  <c r="L7"/>
  <c r="K7"/>
  <c r="J7"/>
  <c r="H7"/>
  <c r="A7"/>
  <c r="L6"/>
  <c r="K6"/>
  <c r="J37"/>
  <c r="H6"/>
  <c r="A6"/>
  <c r="I36" i="9"/>
  <c r="L34"/>
  <c r="K34"/>
  <c r="A34"/>
  <c r="L33"/>
  <c r="K33"/>
  <c r="A33"/>
  <c r="L32"/>
  <c r="K32"/>
  <c r="A32"/>
  <c r="L31"/>
  <c r="K31"/>
  <c r="A31"/>
  <c r="L30"/>
  <c r="K30"/>
  <c r="A30"/>
  <c r="L29"/>
  <c r="K29"/>
  <c r="A29"/>
  <c r="L28"/>
  <c r="K28"/>
  <c r="A28"/>
  <c r="L27"/>
  <c r="K27"/>
  <c r="A27"/>
  <c r="L26"/>
  <c r="K26"/>
  <c r="A26"/>
  <c r="L25"/>
  <c r="K25"/>
  <c r="A25"/>
  <c r="L24"/>
  <c r="K24"/>
  <c r="A24"/>
  <c r="L23"/>
  <c r="K23"/>
  <c r="A23"/>
  <c r="L22"/>
  <c r="K22"/>
  <c r="A22"/>
  <c r="L21"/>
  <c r="K21"/>
  <c r="A21"/>
  <c r="L20"/>
  <c r="K20"/>
  <c r="A20"/>
  <c r="L19"/>
  <c r="K19"/>
  <c r="A19"/>
  <c r="L18"/>
  <c r="K18"/>
  <c r="A18"/>
  <c r="L17"/>
  <c r="K17"/>
  <c r="A17"/>
  <c r="L16"/>
  <c r="K16"/>
  <c r="A16"/>
  <c r="L15"/>
  <c r="K15"/>
  <c r="A15"/>
  <c r="L14"/>
  <c r="K14"/>
  <c r="A14"/>
  <c r="L13"/>
  <c r="K13"/>
  <c r="A13"/>
  <c r="L12"/>
  <c r="K12"/>
  <c r="A12"/>
  <c r="L11"/>
  <c r="K11"/>
  <c r="A11"/>
  <c r="L10"/>
  <c r="K10"/>
  <c r="A10"/>
  <c r="L9"/>
  <c r="K9"/>
  <c r="A9"/>
  <c r="L8"/>
  <c r="K8"/>
  <c r="A8"/>
  <c r="L7"/>
  <c r="K7"/>
  <c r="A7"/>
  <c r="L6"/>
  <c r="K6"/>
  <c r="J36"/>
  <c r="A6"/>
  <c r="I37" i="8"/>
  <c r="L36"/>
  <c r="K36"/>
  <c r="H36"/>
  <c r="A36"/>
  <c r="L35"/>
  <c r="K35"/>
  <c r="H35"/>
  <c r="A35"/>
  <c r="L34"/>
  <c r="K34"/>
  <c r="H34"/>
  <c r="A34"/>
  <c r="L33"/>
  <c r="K33"/>
  <c r="H33"/>
  <c r="A33"/>
  <c r="L32"/>
  <c r="K32"/>
  <c r="H32"/>
  <c r="A32"/>
  <c r="L31"/>
  <c r="K31"/>
  <c r="H31"/>
  <c r="A31"/>
  <c r="L30"/>
  <c r="K30"/>
  <c r="H30"/>
  <c r="A30"/>
  <c r="L29"/>
  <c r="K29"/>
  <c r="H29"/>
  <c r="A29"/>
  <c r="L28"/>
  <c r="K28"/>
  <c r="H28"/>
  <c r="A28"/>
  <c r="L27"/>
  <c r="K27"/>
  <c r="H27"/>
  <c r="A27"/>
  <c r="L26"/>
  <c r="K26"/>
  <c r="H26"/>
  <c r="A26"/>
  <c r="L25"/>
  <c r="K25"/>
  <c r="H25"/>
  <c r="A25"/>
  <c r="L24"/>
  <c r="K24"/>
  <c r="H24"/>
  <c r="A24"/>
  <c r="L23"/>
  <c r="K23"/>
  <c r="H23"/>
  <c r="A23"/>
  <c r="L22"/>
  <c r="K22"/>
  <c r="H22"/>
  <c r="A22"/>
  <c r="L21"/>
  <c r="K21"/>
  <c r="H21"/>
  <c r="A21"/>
  <c r="L20"/>
  <c r="K20"/>
  <c r="H20"/>
  <c r="A20"/>
  <c r="L19"/>
  <c r="K19"/>
  <c r="H19"/>
  <c r="A19"/>
  <c r="L18"/>
  <c r="K18"/>
  <c r="H18"/>
  <c r="A18"/>
  <c r="L17"/>
  <c r="K17"/>
  <c r="H17"/>
  <c r="A17"/>
  <c r="L16"/>
  <c r="K16"/>
  <c r="H16"/>
  <c r="A16"/>
  <c r="L15"/>
  <c r="K15"/>
  <c r="H15"/>
  <c r="A15"/>
  <c r="L14"/>
  <c r="K14"/>
  <c r="H14"/>
  <c r="A14"/>
  <c r="L13"/>
  <c r="K13"/>
  <c r="H13"/>
  <c r="A13"/>
  <c r="L12"/>
  <c r="K12"/>
  <c r="H12"/>
  <c r="A12"/>
  <c r="L11"/>
  <c r="K11"/>
  <c r="H11"/>
  <c r="A11"/>
  <c r="L10"/>
  <c r="K10"/>
  <c r="H10"/>
  <c r="A10"/>
  <c r="L9"/>
  <c r="K9"/>
  <c r="H9"/>
  <c r="A9"/>
  <c r="L8"/>
  <c r="K8"/>
  <c r="H8"/>
  <c r="A8"/>
  <c r="L7"/>
  <c r="K7"/>
  <c r="H7"/>
  <c r="A7"/>
  <c r="L6"/>
  <c r="K6"/>
  <c r="J37"/>
  <c r="H6"/>
  <c r="A6"/>
  <c r="I37" i="7"/>
  <c r="L36"/>
  <c r="K36"/>
  <c r="H36"/>
  <c r="A36"/>
  <c r="L35"/>
  <c r="K35"/>
  <c r="H35"/>
  <c r="A35"/>
  <c r="L34"/>
  <c r="K34"/>
  <c r="H34"/>
  <c r="A34"/>
  <c r="L33"/>
  <c r="K33"/>
  <c r="H33"/>
  <c r="A33"/>
  <c r="L32"/>
  <c r="K32"/>
  <c r="H32"/>
  <c r="A32"/>
  <c r="L31"/>
  <c r="K31"/>
  <c r="H31"/>
  <c r="A31"/>
  <c r="L30"/>
  <c r="K30"/>
  <c r="H30"/>
  <c r="A30"/>
  <c r="L29"/>
  <c r="K29"/>
  <c r="H29"/>
  <c r="A29"/>
  <c r="L28"/>
  <c r="K28"/>
  <c r="H28"/>
  <c r="A28"/>
  <c r="L27"/>
  <c r="K27"/>
  <c r="H27"/>
  <c r="A27"/>
  <c r="L26"/>
  <c r="K26"/>
  <c r="H26"/>
  <c r="A26"/>
  <c r="L25"/>
  <c r="K25"/>
  <c r="H25"/>
  <c r="A25"/>
  <c r="L24"/>
  <c r="K24"/>
  <c r="H24"/>
  <c r="A24"/>
  <c r="L23"/>
  <c r="K23"/>
  <c r="H23"/>
  <c r="A23"/>
  <c r="L22"/>
  <c r="K22"/>
  <c r="H22"/>
  <c r="A22"/>
  <c r="L21"/>
  <c r="K21"/>
  <c r="H21"/>
  <c r="A21"/>
  <c r="L20"/>
  <c r="K20"/>
  <c r="H20"/>
  <c r="A20"/>
  <c r="L19"/>
  <c r="K19"/>
  <c r="H19"/>
  <c r="A19"/>
  <c r="L18"/>
  <c r="K18"/>
  <c r="H18"/>
  <c r="A18"/>
  <c r="L17"/>
  <c r="K17"/>
  <c r="H17"/>
  <c r="A17"/>
  <c r="L16"/>
  <c r="K16"/>
  <c r="H16"/>
  <c r="A16"/>
  <c r="L15"/>
  <c r="K15"/>
  <c r="H15"/>
  <c r="A15"/>
  <c r="L14"/>
  <c r="K14"/>
  <c r="H14"/>
  <c r="A14"/>
  <c r="L13"/>
  <c r="K13"/>
  <c r="H13"/>
  <c r="A13"/>
  <c r="L12"/>
  <c r="K12"/>
  <c r="H12"/>
  <c r="A12"/>
  <c r="L11"/>
  <c r="K11"/>
  <c r="H11"/>
  <c r="A11"/>
  <c r="L10"/>
  <c r="K10"/>
  <c r="H10"/>
  <c r="A10"/>
  <c r="L9"/>
  <c r="K9"/>
  <c r="H9"/>
  <c r="A9"/>
  <c r="L8"/>
  <c r="K8"/>
  <c r="H8"/>
  <c r="A8"/>
  <c r="L7"/>
  <c r="K7"/>
  <c r="H7"/>
  <c r="A7"/>
  <c r="L6"/>
  <c r="K6"/>
  <c r="J37"/>
  <c r="H6"/>
  <c r="A6"/>
  <c r="I36" i="6"/>
  <c r="L35"/>
  <c r="K35"/>
  <c r="A35"/>
  <c r="L34"/>
  <c r="K34"/>
  <c r="A34"/>
  <c r="L33"/>
  <c r="K33"/>
  <c r="A33"/>
  <c r="L32"/>
  <c r="K32"/>
  <c r="A32"/>
  <c r="L31"/>
  <c r="K31"/>
  <c r="A31"/>
  <c r="L30"/>
  <c r="K30"/>
  <c r="A30"/>
  <c r="L29"/>
  <c r="K29"/>
  <c r="A29"/>
  <c r="L28"/>
  <c r="K28"/>
  <c r="A28"/>
  <c r="L27"/>
  <c r="K27"/>
  <c r="A27"/>
  <c r="L26"/>
  <c r="K26"/>
  <c r="A26"/>
  <c r="L25"/>
  <c r="K25"/>
  <c r="A25"/>
  <c r="L24"/>
  <c r="K24"/>
  <c r="A24"/>
  <c r="L23"/>
  <c r="K23"/>
  <c r="A23"/>
  <c r="L22"/>
  <c r="K22"/>
  <c r="A22"/>
  <c r="L21"/>
  <c r="K21"/>
  <c r="A21"/>
  <c r="L20"/>
  <c r="K20"/>
  <c r="A20"/>
  <c r="L19"/>
  <c r="K19"/>
  <c r="A19"/>
  <c r="L18"/>
  <c r="K18"/>
  <c r="A18"/>
  <c r="L17"/>
  <c r="K17"/>
  <c r="A17"/>
  <c r="L16"/>
  <c r="K16"/>
  <c r="A16"/>
  <c r="L15"/>
  <c r="K15"/>
  <c r="A15"/>
  <c r="L14"/>
  <c r="K14"/>
  <c r="A14"/>
  <c r="L13"/>
  <c r="K13"/>
  <c r="A13"/>
  <c r="L12"/>
  <c r="K12"/>
  <c r="A12"/>
  <c r="L11"/>
  <c r="K11"/>
  <c r="A11"/>
  <c r="L10"/>
  <c r="K10"/>
  <c r="A10"/>
  <c r="L9"/>
  <c r="K9"/>
  <c r="A9"/>
  <c r="L8"/>
  <c r="K8"/>
  <c r="A8"/>
  <c r="L7"/>
  <c r="K7"/>
  <c r="K36" s="1"/>
  <c r="J39" s="1"/>
  <c r="A7"/>
  <c r="L6"/>
  <c r="K6"/>
  <c r="A6"/>
  <c r="I37" i="5"/>
  <c r="L36"/>
  <c r="K36"/>
  <c r="H36"/>
  <c r="A36"/>
  <c r="L35"/>
  <c r="K35"/>
  <c r="H35"/>
  <c r="A35"/>
  <c r="L34"/>
  <c r="K34"/>
  <c r="H34"/>
  <c r="A34"/>
  <c r="L33"/>
  <c r="K33"/>
  <c r="H33"/>
  <c r="A33"/>
  <c r="L32"/>
  <c r="K32"/>
  <c r="H32"/>
  <c r="A32"/>
  <c r="L31"/>
  <c r="K31"/>
  <c r="A31"/>
  <c r="L30"/>
  <c r="K30"/>
  <c r="A30"/>
  <c r="L29"/>
  <c r="K29"/>
  <c r="A29"/>
  <c r="L28"/>
  <c r="K28"/>
  <c r="A28"/>
  <c r="L27"/>
  <c r="K27"/>
  <c r="A27"/>
  <c r="L26"/>
  <c r="K26"/>
  <c r="A26"/>
  <c r="L25"/>
  <c r="K25"/>
  <c r="A25"/>
  <c r="L24"/>
  <c r="K24"/>
  <c r="A24"/>
  <c r="L23"/>
  <c r="K23"/>
  <c r="A23"/>
  <c r="L22"/>
  <c r="K22"/>
  <c r="A22"/>
  <c r="L21"/>
  <c r="K21"/>
  <c r="A21"/>
  <c r="L20"/>
  <c r="K20"/>
  <c r="A20"/>
  <c r="L19"/>
  <c r="K19"/>
  <c r="A19"/>
  <c r="L18"/>
  <c r="K18"/>
  <c r="A18"/>
  <c r="L17"/>
  <c r="K17"/>
  <c r="A17"/>
  <c r="L16"/>
  <c r="K16"/>
  <c r="A16"/>
  <c r="L15"/>
  <c r="K15"/>
  <c r="H15"/>
  <c r="A15"/>
  <c r="L14"/>
  <c r="K14"/>
  <c r="H14"/>
  <c r="A14"/>
  <c r="L13"/>
  <c r="K13"/>
  <c r="H13"/>
  <c r="A13"/>
  <c r="L12"/>
  <c r="K12"/>
  <c r="H12"/>
  <c r="A12"/>
  <c r="L11"/>
  <c r="K11"/>
  <c r="H11"/>
  <c r="A11"/>
  <c r="L10"/>
  <c r="K10"/>
  <c r="H10"/>
  <c r="A10"/>
  <c r="L9"/>
  <c r="K9"/>
  <c r="H9"/>
  <c r="A9"/>
  <c r="L8"/>
  <c r="K8"/>
  <c r="H8"/>
  <c r="A8"/>
  <c r="L7"/>
  <c r="K7"/>
  <c r="H7"/>
  <c r="A7"/>
  <c r="L6"/>
  <c r="K6"/>
  <c r="H6"/>
  <c r="A6"/>
  <c r="A6" i="4"/>
  <c r="H6"/>
  <c r="K6"/>
  <c r="K36" s="1"/>
  <c r="J39" s="1"/>
  <c r="L6"/>
  <c r="A7"/>
  <c r="H7"/>
  <c r="K7"/>
  <c r="L7"/>
  <c r="A8"/>
  <c r="H8"/>
  <c r="K8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A9"/>
  <c r="H9"/>
  <c r="K9"/>
  <c r="A10"/>
  <c r="H10"/>
  <c r="K10"/>
  <c r="A11"/>
  <c r="H11"/>
  <c r="K11"/>
  <c r="A12"/>
  <c r="K12"/>
  <c r="A13"/>
  <c r="K13"/>
  <c r="A14"/>
  <c r="K14"/>
  <c r="A15"/>
  <c r="H15"/>
  <c r="K15"/>
  <c r="A16"/>
  <c r="H16"/>
  <c r="K16"/>
  <c r="A17"/>
  <c r="H17"/>
  <c r="K17"/>
  <c r="A18"/>
  <c r="H18"/>
  <c r="K18"/>
  <c r="A19"/>
  <c r="H19"/>
  <c r="K19"/>
  <c r="A20"/>
  <c r="H20"/>
  <c r="K20"/>
  <c r="A21"/>
  <c r="H21"/>
  <c r="K21"/>
  <c r="A22"/>
  <c r="H22"/>
  <c r="K22"/>
  <c r="A23"/>
  <c r="H23"/>
  <c r="K23"/>
  <c r="A24"/>
  <c r="H24"/>
  <c r="K24"/>
  <c r="A25"/>
  <c r="H25"/>
  <c r="K25"/>
  <c r="A26"/>
  <c r="H26"/>
  <c r="K26"/>
  <c r="A27"/>
  <c r="H27"/>
  <c r="K27"/>
  <c r="A28"/>
  <c r="H28"/>
  <c r="K28"/>
  <c r="A29"/>
  <c r="H29"/>
  <c r="K29"/>
  <c r="A30"/>
  <c r="H30"/>
  <c r="K30"/>
  <c r="A31"/>
  <c r="H31"/>
  <c r="K31"/>
  <c r="A32"/>
  <c r="K32"/>
  <c r="A33"/>
  <c r="H33"/>
  <c r="K33"/>
  <c r="A34"/>
  <c r="H34"/>
  <c r="K34"/>
  <c r="A35"/>
  <c r="H35"/>
  <c r="K35"/>
  <c r="I36"/>
  <c r="I37" i="3"/>
  <c r="L36"/>
  <c r="K36"/>
  <c r="H36"/>
  <c r="A36"/>
  <c r="L35"/>
  <c r="K35"/>
  <c r="A35"/>
  <c r="L34"/>
  <c r="K34"/>
  <c r="A34"/>
  <c r="L33"/>
  <c r="K33"/>
  <c r="A33"/>
  <c r="L32"/>
  <c r="K32"/>
  <c r="A32"/>
  <c r="L31"/>
  <c r="K31"/>
  <c r="A31"/>
  <c r="L30"/>
  <c r="K30"/>
  <c r="A30"/>
  <c r="L29"/>
  <c r="K29"/>
  <c r="A29"/>
  <c r="L28"/>
  <c r="K28"/>
  <c r="A28"/>
  <c r="L27"/>
  <c r="K27"/>
  <c r="A27"/>
  <c r="L26"/>
  <c r="K26"/>
  <c r="A26"/>
  <c r="L25"/>
  <c r="K25"/>
  <c r="A25"/>
  <c r="L24"/>
  <c r="K24"/>
  <c r="A24"/>
  <c r="L23"/>
  <c r="K23"/>
  <c r="A23"/>
  <c r="L22"/>
  <c r="K22"/>
  <c r="A22"/>
  <c r="L21"/>
  <c r="K21"/>
  <c r="A21"/>
  <c r="L20"/>
  <c r="K20"/>
  <c r="A20"/>
  <c r="L19"/>
  <c r="K19"/>
  <c r="A19"/>
  <c r="L18"/>
  <c r="K18"/>
  <c r="A18"/>
  <c r="L17"/>
  <c r="K17"/>
  <c r="A17"/>
  <c r="L16"/>
  <c r="K16"/>
  <c r="A16"/>
  <c r="L15"/>
  <c r="K15"/>
  <c r="A15"/>
  <c r="L14"/>
  <c r="K14"/>
  <c r="A14"/>
  <c r="L13"/>
  <c r="K13"/>
  <c r="H13"/>
  <c r="A13"/>
  <c r="L12"/>
  <c r="K12"/>
  <c r="H12"/>
  <c r="A12"/>
  <c r="L11"/>
  <c r="K11"/>
  <c r="H11"/>
  <c r="A11"/>
  <c r="L10"/>
  <c r="K10"/>
  <c r="H10"/>
  <c r="A10"/>
  <c r="L9"/>
  <c r="K9"/>
  <c r="H9"/>
  <c r="A9"/>
  <c r="L8"/>
  <c r="K8"/>
  <c r="H8"/>
  <c r="A8"/>
  <c r="L7"/>
  <c r="K7"/>
  <c r="H7"/>
  <c r="A7"/>
  <c r="L6"/>
  <c r="K6"/>
  <c r="H6"/>
  <c r="H37"/>
  <c r="A6"/>
  <c r="I34" i="2"/>
  <c r="L33"/>
  <c r="L32"/>
  <c r="A32"/>
  <c r="L31"/>
  <c r="A31"/>
  <c r="L30"/>
  <c r="A30"/>
  <c r="L29"/>
  <c r="A29"/>
  <c r="L28"/>
  <c r="A28"/>
  <c r="L27"/>
  <c r="A27"/>
  <c r="L26"/>
  <c r="A26"/>
  <c r="L25"/>
  <c r="A25"/>
  <c r="L24"/>
  <c r="A24"/>
  <c r="L23"/>
  <c r="A23"/>
  <c r="L22"/>
  <c r="A22"/>
  <c r="L21"/>
  <c r="A21"/>
  <c r="L20"/>
  <c r="A20"/>
  <c r="L19"/>
  <c r="A19"/>
  <c r="L18"/>
  <c r="A18"/>
  <c r="L17"/>
  <c r="A17"/>
  <c r="L16"/>
  <c r="A16"/>
  <c r="L15"/>
  <c r="A15"/>
  <c r="L14"/>
  <c r="A14"/>
  <c r="L13"/>
  <c r="A13"/>
  <c r="L12"/>
  <c r="A12"/>
  <c r="L11"/>
  <c r="A11"/>
  <c r="L10"/>
  <c r="A10"/>
  <c r="L9"/>
  <c r="A9"/>
  <c r="L8"/>
  <c r="A8"/>
  <c r="L7"/>
  <c r="A7"/>
  <c r="L6"/>
  <c r="A6"/>
  <c r="K36" i="1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7"/>
  <c r="K6"/>
  <c r="K37"/>
  <c r="J37"/>
  <c r="L13"/>
  <c r="L17"/>
  <c r="L37"/>
  <c r="J40"/>
  <c r="L6"/>
  <c r="H6"/>
  <c r="L37" i="3"/>
  <c r="J36" i="4"/>
  <c r="L37" i="5"/>
  <c r="H37" i="8"/>
  <c r="H37" i="10"/>
  <c r="J37" i="12"/>
  <c r="J37" i="3"/>
  <c r="K37"/>
  <c r="J40" s="1"/>
  <c r="K36" i="9"/>
  <c r="L37" i="12"/>
  <c r="K37" i="5"/>
  <c r="L37" i="7"/>
  <c r="L37" i="8"/>
  <c r="L36" i="9"/>
  <c r="L37" i="10"/>
  <c r="K37"/>
  <c r="L36" i="11"/>
  <c r="H37" i="12"/>
  <c r="K37" i="7"/>
  <c r="J40" s="1"/>
  <c r="J36" i="6"/>
  <c r="L36"/>
  <c r="H37" i="7"/>
  <c r="K37" i="8"/>
  <c r="J40"/>
  <c r="J40" i="10"/>
  <c r="H36" i="11"/>
  <c r="K36"/>
  <c r="J37" i="5"/>
  <c r="J40" s="1"/>
  <c r="J34" i="2"/>
  <c r="J37" s="1"/>
  <c r="K34"/>
  <c r="L34"/>
  <c r="J39" i="9"/>
  <c r="J39" i="11"/>
  <c r="J40" i="12"/>
  <c r="H7" i="1"/>
  <c r="H8"/>
  <c r="H9"/>
  <c r="H10"/>
  <c r="H11"/>
  <c r="H12"/>
  <c r="H14"/>
  <c r="H15"/>
  <c r="H16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I37"/>
  <c r="L8"/>
  <c r="L9"/>
  <c r="L10"/>
  <c r="L11"/>
  <c r="L12"/>
  <c r="L14"/>
  <c r="L15"/>
  <c r="L16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6"/>
  <c r="A7"/>
</calcChain>
</file>

<file path=xl/comments1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</text>
    </comment>
  </commentList>
</comments>
</file>

<file path=xl/comments4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BELATTE Michel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il suffit juste de changer le mois et l'année pour que les jours se mettent automatiquement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remplir imperativement l'heure sous la forme 10:00 et ce pour toutes les cases d'heure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<sst xmlns="http://schemas.openxmlformats.org/spreadsheetml/2006/main" count="385" uniqueCount="55">
  <si>
    <t>DATE</t>
  </si>
  <si>
    <t>MATIN</t>
  </si>
  <si>
    <t>MIDI</t>
  </si>
  <si>
    <t>SOIR</t>
  </si>
  <si>
    <t>INDEMNITE D'ENTRETIEN</t>
  </si>
  <si>
    <t>TOTAUX</t>
  </si>
  <si>
    <t>GOUTER</t>
  </si>
  <si>
    <t>FICHE DE PRESENCE</t>
  </si>
  <si>
    <t>Arrivée</t>
  </si>
  <si>
    <t>Départ</t>
  </si>
  <si>
    <t>TOTAL HEURE/JOUR</t>
  </si>
  <si>
    <t xml:space="preserve">HEURES COMPL.             </t>
  </si>
  <si>
    <t>Repas</t>
  </si>
  <si>
    <t>Entetien</t>
  </si>
  <si>
    <t>Gouter</t>
  </si>
  <si>
    <t>REPAS</t>
  </si>
  <si>
    <t>NOM PRENOM :</t>
  </si>
  <si>
    <t>Salaires de base</t>
  </si>
  <si>
    <t>Salaires net à payer</t>
  </si>
  <si>
    <t>Taux horaire</t>
  </si>
  <si>
    <t>Entretien</t>
  </si>
  <si>
    <t>Jour de l'an</t>
  </si>
  <si>
    <t>Pâques</t>
  </si>
  <si>
    <t>Lun de P</t>
  </si>
  <si>
    <t>Fête du travail</t>
  </si>
  <si>
    <t>Victoire1945</t>
  </si>
  <si>
    <t>Ascension</t>
  </si>
  <si>
    <t>Pentecôte</t>
  </si>
  <si>
    <t>Fêt. Nat.</t>
  </si>
  <si>
    <t>Assomption</t>
  </si>
  <si>
    <t>Toussaint</t>
  </si>
  <si>
    <t>Armistice</t>
  </si>
  <si>
    <t>Noël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</si>
  <si>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</si>
  <si>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</si>
  <si>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</si>
  <si>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</si>
  <si>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</si>
  <si>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</si>
  <si>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</si>
  <si>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</si>
  <si>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</si>
  <si>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</si>
  <si>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</si>
  <si>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</si>
  <si>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</si>
  <si>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Journée +/=  8h exp en H</t>
  </si>
  <si>
    <t>Nbre de J &gt; = à 8H</t>
  </si>
  <si>
    <t>journée  - 8h exp en H</t>
  </si>
  <si>
    <t>Nbre de j&lt; 8H</t>
  </si>
  <si>
    <t>NBRE DE J &gt;/= A 8H</t>
  </si>
  <si>
    <t>NBRE DE J &lt; A 8H</t>
  </si>
  <si>
    <t>CONGES PAYES</t>
  </si>
  <si>
    <t>du</t>
  </si>
  <si>
    <t>au</t>
  </si>
</sst>
</file>

<file path=xl/styles.xml><?xml version="1.0" encoding="utf-8"?>
<styleSheet xmlns="http://schemas.openxmlformats.org/spreadsheetml/2006/main">
  <numFmts count="10">
    <numFmt numFmtId="8" formatCode="#,##0.00\ &quot;€&quot;;[Red]\-#,##0.00\ &quot;€&quot;"/>
    <numFmt numFmtId="164" formatCode="ddd\-dd"/>
    <numFmt numFmtId="165" formatCode="#,##0.00\ &quot;€&quot;"/>
    <numFmt numFmtId="166" formatCode="h:mm;@"/>
    <numFmt numFmtId="167" formatCode="mmmm\-yyyy"/>
    <numFmt numFmtId="168" formatCode="0.00&quot; hrs&quot;"/>
    <numFmt numFmtId="169" formatCode="0.00_ ;[Red]\-0.00\ "/>
    <numFmt numFmtId="170" formatCode="#,##0.00_ ;\-#,##0.00\ "/>
    <numFmt numFmtId="171" formatCode="ddd\-dd\-mmm"/>
    <numFmt numFmtId="172" formatCode="[hh]:mm"/>
  </numFmts>
  <fonts count="18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theme="1"/>
      <name val="FrankRuehl"/>
      <family val="2"/>
      <charset val="177"/>
    </font>
    <font>
      <b/>
      <sz val="10"/>
      <color theme="1"/>
      <name val="Calibri"/>
      <family val="2"/>
      <scheme val="minor"/>
    </font>
    <font>
      <b/>
      <sz val="11"/>
      <color theme="1"/>
      <name val="Batang"/>
      <family val="1"/>
    </font>
    <font>
      <b/>
      <sz val="12"/>
      <color theme="1"/>
      <name val="Batang"/>
      <family val="1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</fills>
  <borders count="5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96">
    <xf numFmtId="0" fontId="0" fillId="0" borderId="0" xfId="0"/>
    <xf numFmtId="8" fontId="0" fillId="3" borderId="13" xfId="0" applyNumberFormat="1" applyFill="1" applyBorder="1" applyAlignment="1">
      <alignment horizontal="center" vertical="center"/>
    </xf>
    <xf numFmtId="0" fontId="0" fillId="0" borderId="0" xfId="0" applyAlignment="1"/>
    <xf numFmtId="0" fontId="0" fillId="3" borderId="7" xfId="0" applyFill="1" applyBorder="1" applyAlignment="1">
      <alignment horizontal="left"/>
    </xf>
    <xf numFmtId="165" fontId="9" fillId="2" borderId="23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left"/>
    </xf>
    <xf numFmtId="0" fontId="0" fillId="4" borderId="17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8" fontId="9" fillId="2" borderId="11" xfId="0" applyNumberFormat="1" applyFont="1" applyFill="1" applyBorder="1" applyAlignment="1">
      <alignment horizontal="center" vertical="center"/>
    </xf>
    <xf numFmtId="20" fontId="0" fillId="4" borderId="28" xfId="0" applyNumberFormat="1" applyFill="1" applyBorder="1" applyAlignment="1">
      <alignment horizontal="center" vertical="center"/>
    </xf>
    <xf numFmtId="0" fontId="0" fillId="0" borderId="0" xfId="0"/>
    <xf numFmtId="0" fontId="0" fillId="0" borderId="29" xfId="0" applyFont="1" applyBorder="1" applyAlignment="1" applyProtection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20" fontId="0" fillId="6" borderId="29" xfId="0" applyNumberFormat="1" applyFont="1" applyFill="1" applyBorder="1" applyAlignment="1" applyProtection="1">
      <alignment horizontal="center" vertical="center"/>
      <protection locked="0"/>
    </xf>
    <xf numFmtId="0" fontId="11" fillId="0" borderId="30" xfId="0" applyFont="1" applyBorder="1"/>
    <xf numFmtId="8" fontId="0" fillId="3" borderId="1" xfId="0" applyNumberFormat="1" applyFill="1" applyBorder="1" applyAlignment="1">
      <alignment horizontal="center" vertical="center"/>
    </xf>
    <xf numFmtId="8" fontId="0" fillId="3" borderId="14" xfId="0" applyNumberFormat="1" applyFill="1" applyBorder="1" applyAlignment="1">
      <alignment horizontal="center" vertical="center"/>
    </xf>
    <xf numFmtId="8" fontId="0" fillId="3" borderId="26" xfId="0" applyNumberFormat="1" applyFill="1" applyBorder="1" applyAlignment="1">
      <alignment horizontal="center" vertical="center"/>
    </xf>
    <xf numFmtId="8" fontId="9" fillId="2" borderId="25" xfId="0" applyNumberFormat="1" applyFont="1" applyFill="1" applyBorder="1" applyAlignment="1">
      <alignment horizontal="center" vertical="center"/>
    </xf>
    <xf numFmtId="8" fontId="0" fillId="0" borderId="0" xfId="0" applyNumberFormat="1"/>
    <xf numFmtId="169" fontId="0" fillId="0" borderId="0" xfId="0" applyNumberFormat="1"/>
    <xf numFmtId="2" fontId="0" fillId="0" borderId="0" xfId="0" applyNumberFormat="1"/>
    <xf numFmtId="170" fontId="0" fillId="0" borderId="0" xfId="0" applyNumberFormat="1"/>
    <xf numFmtId="165" fontId="0" fillId="0" borderId="26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14" xfId="0" applyNumberFormat="1" applyFill="1" applyBorder="1" applyAlignment="1">
      <alignment horizontal="center" vertical="center"/>
    </xf>
    <xf numFmtId="20" fontId="0" fillId="4" borderId="27" xfId="0" applyNumberFormat="1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31" xfId="0" applyNumberFormat="1" applyBorder="1" applyAlignment="1"/>
    <xf numFmtId="164" fontId="0" fillId="0" borderId="14" xfId="0" applyNumberFormat="1" applyBorder="1" applyAlignment="1"/>
    <xf numFmtId="164" fontId="0" fillId="0" borderId="26" xfId="0" applyNumberFormat="1" applyBorder="1" applyAlignment="1"/>
    <xf numFmtId="0" fontId="2" fillId="0" borderId="0" xfId="0" applyFont="1"/>
    <xf numFmtId="0" fontId="14" fillId="0" borderId="0" xfId="0" applyFont="1"/>
    <xf numFmtId="0" fontId="2" fillId="0" borderId="0" xfId="0" applyFont="1" applyAlignment="1">
      <alignment horizontal="center" vertical="center"/>
    </xf>
    <xf numFmtId="8" fontId="2" fillId="0" borderId="0" xfId="0" applyNumberFormat="1" applyFont="1"/>
    <xf numFmtId="20" fontId="0" fillId="0" borderId="22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66" fontId="0" fillId="0" borderId="39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165" fontId="2" fillId="0" borderId="0" xfId="0" applyNumberFormat="1" applyFont="1"/>
    <xf numFmtId="164" fontId="0" fillId="0" borderId="24" xfId="0" applyNumberFormat="1" applyBorder="1" applyAlignment="1"/>
    <xf numFmtId="20" fontId="0" fillId="0" borderId="41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7" xfId="0" applyNumberFormat="1" applyBorder="1" applyAlignment="1">
      <alignment horizontal="center" vertical="center"/>
    </xf>
    <xf numFmtId="16" fontId="0" fillId="0" borderId="0" xfId="0" applyNumberFormat="1"/>
    <xf numFmtId="171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/>
    <xf numFmtId="0" fontId="0" fillId="0" borderId="0" xfId="0" applyNumberFormat="1"/>
    <xf numFmtId="0" fontId="0" fillId="5" borderId="0" xfId="0" applyFill="1"/>
    <xf numFmtId="166" fontId="0" fillId="0" borderId="42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43" xfId="0" applyNumberFormat="1" applyBorder="1" applyAlignment="1">
      <alignment horizontal="center" vertical="center"/>
    </xf>
    <xf numFmtId="166" fontId="0" fillId="0" borderId="44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18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5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20" fontId="0" fillId="0" borderId="46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8" fontId="9" fillId="0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7" borderId="49" xfId="0" applyFont="1" applyFill="1" applyBorder="1" applyAlignment="1" applyProtection="1">
      <alignment horizontal="center" vertical="center"/>
    </xf>
    <xf numFmtId="0" fontId="2" fillId="7" borderId="29" xfId="0" applyFont="1" applyFill="1" applyBorder="1" applyAlignment="1" applyProtection="1">
      <alignment horizontal="center" vertical="center"/>
    </xf>
    <xf numFmtId="0" fontId="2" fillId="7" borderId="49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165" fontId="2" fillId="9" borderId="49" xfId="0" applyNumberFormat="1" applyFont="1" applyFill="1" applyBorder="1" applyAlignment="1" applyProtection="1">
      <alignment horizontal="center" vertical="center"/>
      <protection locked="0"/>
    </xf>
    <xf numFmtId="165" fontId="2" fillId="9" borderId="29" xfId="0" applyNumberFormat="1" applyFont="1" applyFill="1" applyBorder="1" applyAlignment="1" applyProtection="1">
      <alignment horizontal="center" vertical="center"/>
      <protection locked="0"/>
    </xf>
    <xf numFmtId="0" fontId="2" fillId="9" borderId="49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165" fontId="2" fillId="9" borderId="49" xfId="0" applyNumberFormat="1" applyFont="1" applyFill="1" applyBorder="1" applyAlignment="1" applyProtection="1">
      <alignment horizontal="center" vertical="center"/>
    </xf>
    <xf numFmtId="172" fontId="0" fillId="0" borderId="22" xfId="0" applyNumberFormat="1" applyBorder="1" applyAlignment="1"/>
    <xf numFmtId="172" fontId="0" fillId="0" borderId="51" xfId="0" applyNumberFormat="1" applyBorder="1" applyAlignment="1"/>
    <xf numFmtId="0" fontId="0" fillId="0" borderId="29" xfId="0" applyBorder="1"/>
    <xf numFmtId="0" fontId="15" fillId="0" borderId="0" xfId="0" applyFont="1"/>
    <xf numFmtId="0" fontId="16" fillId="5" borderId="13" xfId="0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50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2" borderId="14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6" fillId="13" borderId="14" xfId="0" applyFont="1" applyFill="1" applyBorder="1" applyAlignment="1">
      <alignment horizontal="center" vertical="center"/>
    </xf>
    <xf numFmtId="0" fontId="16" fillId="14" borderId="14" xfId="0" applyFont="1" applyFill="1" applyBorder="1" applyAlignment="1">
      <alignment horizontal="center" vertical="center"/>
    </xf>
    <xf numFmtId="0" fontId="16" fillId="15" borderId="14" xfId="0" applyFont="1" applyFill="1" applyBorder="1" applyAlignment="1">
      <alignment horizontal="center" vertical="center"/>
    </xf>
    <xf numFmtId="0" fontId="16" fillId="16" borderId="14" xfId="0" applyFont="1" applyFill="1" applyBorder="1" applyAlignment="1">
      <alignment horizontal="center" vertical="center"/>
    </xf>
    <xf numFmtId="0" fontId="16" fillId="17" borderId="14" xfId="0" applyFont="1" applyFill="1" applyBorder="1" applyAlignment="1">
      <alignment horizontal="center" vertical="center"/>
    </xf>
    <xf numFmtId="0" fontId="16" fillId="18" borderId="1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8" fontId="0" fillId="3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15" borderId="17" xfId="0" applyFont="1" applyFill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/>
    </xf>
    <xf numFmtId="0" fontId="17" fillId="14" borderId="17" xfId="0" applyFont="1" applyFill="1" applyBorder="1" applyAlignment="1">
      <alignment horizontal="center" vertical="center"/>
    </xf>
    <xf numFmtId="0" fontId="17" fillId="14" borderId="18" xfId="0" applyFont="1" applyFill="1" applyBorder="1" applyAlignment="1">
      <alignment horizontal="center" vertical="center"/>
    </xf>
    <xf numFmtId="0" fontId="17" fillId="13" borderId="17" xfId="0" applyFont="1" applyFill="1" applyBorder="1" applyAlignment="1">
      <alignment horizontal="center" vertical="center"/>
    </xf>
    <xf numFmtId="0" fontId="17" fillId="13" borderId="18" xfId="0" applyFont="1" applyFill="1" applyBorder="1" applyAlignment="1">
      <alignment horizontal="center" vertical="center"/>
    </xf>
    <xf numFmtId="0" fontId="17" fillId="16" borderId="17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17" fillId="17" borderId="17" xfId="0" applyFont="1" applyFill="1" applyBorder="1" applyAlignment="1">
      <alignment horizontal="center" vertical="center"/>
    </xf>
    <xf numFmtId="0" fontId="17" fillId="17" borderId="18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12" borderId="17" xfId="0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17" fillId="18" borderId="17" xfId="0" applyFont="1" applyFill="1" applyBorder="1" applyAlignment="1">
      <alignment horizontal="center" vertical="center"/>
    </xf>
    <xf numFmtId="0" fontId="17" fillId="18" borderId="18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 vertical="center"/>
    </xf>
    <xf numFmtId="0" fontId="17" fillId="10" borderId="18" xfId="0" applyFont="1" applyFill="1" applyBorder="1" applyAlignment="1">
      <alignment horizontal="center" vertical="center"/>
    </xf>
    <xf numFmtId="0" fontId="17" fillId="11" borderId="17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8" borderId="17" xfId="0" applyFont="1" applyFill="1" applyBorder="1" applyAlignment="1">
      <alignment horizontal="center" vertical="center"/>
    </xf>
    <xf numFmtId="0" fontId="17" fillId="8" borderId="18" xfId="0" applyFont="1" applyFill="1" applyBorder="1" applyAlignment="1">
      <alignment horizontal="center" vertical="center"/>
    </xf>
    <xf numFmtId="0" fontId="0" fillId="0" borderId="29" xfId="0" applyBorder="1" applyAlignment="1"/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8" fontId="2" fillId="9" borderId="47" xfId="0" applyNumberFormat="1" applyFont="1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165" fontId="2" fillId="9" borderId="34" xfId="0" applyNumberFormat="1" applyFont="1" applyFill="1" applyBorder="1" applyAlignment="1">
      <alignment horizontal="center" vertical="center"/>
    </xf>
    <xf numFmtId="165" fontId="0" fillId="9" borderId="35" xfId="0" applyNumberFormat="1" applyFill="1" applyBorder="1" applyAlignment="1">
      <alignment horizontal="center" vertical="center"/>
    </xf>
    <xf numFmtId="0" fontId="0" fillId="0" borderId="34" xfId="0" applyBorder="1" applyAlignment="1"/>
    <xf numFmtId="0" fontId="0" fillId="0" borderId="35" xfId="0" applyBorder="1" applyAlignment="1"/>
    <xf numFmtId="0" fontId="0" fillId="0" borderId="47" xfId="0" applyBorder="1" applyAlignment="1"/>
    <xf numFmtId="0" fontId="0" fillId="0" borderId="48" xfId="0" applyBorder="1" applyAlignment="1"/>
    <xf numFmtId="0" fontId="2" fillId="7" borderId="47" xfId="0" applyFont="1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167" fontId="3" fillId="5" borderId="3" xfId="0" applyNumberFormat="1" applyFont="1" applyFill="1" applyBorder="1" applyAlignment="1">
      <alignment horizontal="center" vertical="center"/>
    </xf>
    <xf numFmtId="167" fontId="0" fillId="5" borderId="4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8" fontId="2" fillId="9" borderId="34" xfId="0" applyNumberFormat="1" applyFont="1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2" fillId="9" borderId="3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8" borderId="3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7" fontId="3" fillId="5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5" fontId="2" fillId="0" borderId="22" xfId="0" applyNumberFormat="1" applyFont="1" applyBorder="1" applyAlignment="1">
      <alignment horizontal="center" vertical="center"/>
    </xf>
    <xf numFmtId="165" fontId="2" fillId="0" borderId="35" xfId="0" applyNumberFormat="1" applyFont="1" applyBorder="1" applyAlignment="1">
      <alignment horizontal="center" vertical="center"/>
    </xf>
    <xf numFmtId="0" fontId="2" fillId="7" borderId="48" xfId="0" applyFont="1" applyFill="1" applyBorder="1" applyAlignment="1">
      <alignment horizontal="center" vertical="center"/>
    </xf>
    <xf numFmtId="8" fontId="2" fillId="9" borderId="35" xfId="0" applyNumberFormat="1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8" fontId="2" fillId="9" borderId="4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9">
    <dxf>
      <fill>
        <patternFill>
          <bgColor theme="3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workbookViewId="0">
      <selection activeCell="B19" sqref="B19"/>
    </sheetView>
  </sheetViews>
  <sheetFormatPr baseColWidth="10" defaultRowHeight="15"/>
  <cols>
    <col min="2" max="2" width="13.140625" customWidth="1"/>
    <col min="3" max="3" width="10.7109375" customWidth="1"/>
    <col min="4" max="4" width="13.42578125" customWidth="1"/>
  </cols>
  <sheetData>
    <row r="1" spans="1:8" ht="15.75" thickBot="1">
      <c r="A1" s="59">
        <v>2015</v>
      </c>
    </row>
    <row r="2" spans="1:8" ht="19.5" thickTop="1">
      <c r="A2" s="56">
        <f>DATE($A$1,1,1)</f>
        <v>42005</v>
      </c>
      <c r="B2" s="57" t="s">
        <v>21</v>
      </c>
      <c r="D2" s="90" t="s">
        <v>33</v>
      </c>
      <c r="E2" s="125" t="s">
        <v>50</v>
      </c>
      <c r="F2" s="126"/>
      <c r="G2" s="125" t="s">
        <v>51</v>
      </c>
      <c r="H2" s="126"/>
    </row>
    <row r="3" spans="1:8" ht="18.75">
      <c r="A3" s="56">
        <f>DATE($A$1,IF((25-MOD((11*MOD($A$1-1900,19)+4-INT((7*MOD($A$1-1900,19)+1)/19)),29)-MOD($A$1-1900+INT(($A$1-1900)/4)+31-MOD((11*MOD($A$1-1900,19)+4-INT((7*MOD($A$1-1900,19)+1)/19)),29),7))&gt;0,4,3),IF((25-MOD((11*MOD($A$1-1900,19)+4-INT((7*MOD($A$1-1900,19)+1)/19)),29)-MOD($A$1-1900+INT(($A$1-1900)/4)+31-MOD((11*MOD($A$1-1900,19)+4-INT((7*MOD($A$1-1900,19)+1)/19)),29),7))&gt;0,(25-MOD((11*MOD($A$1-1900,19)+4-INT((7*MOD($A$1-1900,19)+1)/19)),29)-MOD($A$1-1900+INT(($A$1-1900)/4)+31-MOD((11*MOD($A$1-1900,19)+4-INT((7*MOD($A$1-1900,19)+1)/19)),29),7)),31+(25-MOD((11*MOD($A$1-1900,19)+4-INT((7*MOD($A$1-1900,19)+1)/19)),29)-MOD($A$1-1900+INT(($A$1-1900)/4)+31-MOD((11*MOD($A$1-1900,19)+4-INT((7*MOD($A$1-1900,19)+1)/19)),29),7))))</f>
        <v>42099</v>
      </c>
      <c r="B3" s="57" t="s">
        <v>22</v>
      </c>
      <c r="D3" s="91" t="s">
        <v>34</v>
      </c>
      <c r="E3" s="127">
        <f>janvier!$G$43</f>
        <v>0</v>
      </c>
      <c r="F3" s="128"/>
      <c r="G3" s="127">
        <f>janvier!$G$44</f>
        <v>0</v>
      </c>
      <c r="H3" s="128"/>
    </row>
    <row r="4" spans="1:8" ht="18.75">
      <c r="A4" s="56">
        <f>A3+1</f>
        <v>42100</v>
      </c>
      <c r="B4" s="57" t="s">
        <v>23</v>
      </c>
      <c r="D4" s="93" t="s">
        <v>35</v>
      </c>
      <c r="E4" s="129">
        <f>février!$G$42</f>
        <v>0</v>
      </c>
      <c r="F4" s="130"/>
      <c r="G4" s="129">
        <f>février!$G$43</f>
        <v>0</v>
      </c>
      <c r="H4" s="130"/>
    </row>
    <row r="5" spans="1:8" ht="18.75">
      <c r="A5" s="56">
        <f>DATE($A$1,5,1)</f>
        <v>42125</v>
      </c>
      <c r="B5" s="57" t="s">
        <v>24</v>
      </c>
      <c r="D5" s="95" t="s">
        <v>36</v>
      </c>
      <c r="E5" s="131">
        <f>mars!$G$44</f>
        <v>0</v>
      </c>
      <c r="F5" s="132"/>
      <c r="G5" s="131">
        <f>mars!$G$45</f>
        <v>0</v>
      </c>
      <c r="H5" s="132"/>
    </row>
    <row r="6" spans="1:8" ht="18.75">
      <c r="A6" s="56">
        <f>DATE($A$1,5,8)</f>
        <v>42132</v>
      </c>
      <c r="B6" s="57" t="s">
        <v>25</v>
      </c>
      <c r="D6" s="96" t="s">
        <v>37</v>
      </c>
      <c r="E6" s="113">
        <f>avril!$G$43</f>
        <v>0</v>
      </c>
      <c r="F6" s="114"/>
      <c r="G6" s="113">
        <f>avril!$G$44</f>
        <v>0</v>
      </c>
      <c r="H6" s="114"/>
    </row>
    <row r="7" spans="1:8" ht="18.75">
      <c r="A7" s="56">
        <f>DATE($A$1,IF((25-MOD((11*MOD($A$1-1900,19)+4-INT((7*MOD($A$1-1900,19)+1)/19)),29)-MOD($A$1-1900+INT(($A$1-1900)/4)+31-MOD((11*MOD($A$1-1900,19)+4-INT((7*MOD($A$1-1900,19)+1)/19)),29),7))&gt;0,4,3),IF((25-MOD((11*MOD($A$1-1900,19)+4-INT((7*MOD($A$1-1900,19)+1)/19)),29)-MOD($A$1-1900+INT(($A$1-1900)/4)+31-MOD((11*MOD($A$1-1900,19)+4-INT((7*MOD($A$1-1900,19)+1)/19)),29),7))&gt;0,(25-MOD((11*MOD($A$1-1900,19)+4-INT((7*MOD($A$1-1900,19)+1)/19)),29)-MOD($A$1-1900+INT(($A$1-1900)/4)+31-MOD((11*MOD($A$1-1900,19)+4-INT((7*MOD($A$1-1900,19)+1)/19)),29),7)),31+(25-MOD((11*MOD($A$1-1900,19)+4-INT((7*MOD($A$1-1900,19)+1)/19)),29)-MOD($A$1-1900+INT(($A$1-1900)/4)+31-MOD((11*MOD($A$1-1900,19)+4-INT((7*MOD($A$1-1900,19)+1)/19)),29),7))))+39</f>
        <v>42138</v>
      </c>
      <c r="B7" s="57" t="s">
        <v>26</v>
      </c>
      <c r="D7" s="97" t="s">
        <v>38</v>
      </c>
      <c r="E7" s="111">
        <f>mai!$G$44</f>
        <v>0</v>
      </c>
      <c r="F7" s="112"/>
      <c r="G7" s="111">
        <f>mai!$G$45</f>
        <v>0</v>
      </c>
      <c r="H7" s="112"/>
    </row>
    <row r="8" spans="1:8" ht="18.75">
      <c r="A8" s="56">
        <f>DATE($A$1,IF((25-MOD((11*MOD($A$1-1900,19)+4-INT((7*MOD($A$1-1900,19)+1)/19)),29)-MOD($A$1-1900+INT(($A$1-1900)/4)+31-MOD((11*MOD($A$1-1900,19)+4-INT((7*MOD($A$1-1900,19)+1)/19)),29),7))&gt;0,4,3),IF((25-MOD((11*MOD($A$1-1900,19)+4-INT((7*MOD($A$1-1900,19)+1)/19)),29)-MOD($A$1-1900+INT(($A$1-1900)/4)+31-MOD((11*MOD($A$1-1900,19)+4-INT((7*MOD($A$1-1900,19)+1)/19)),29),7))&gt;0,(25-MOD((11*MOD($A$1-1900,19)+4-INT((7*MOD($A$1-1900,19)+1)/19)),29)-MOD($A$1-1900+INT(($A$1-1900)/4)+31-MOD((11*MOD($A$1-1900,19)+4-INT((7*MOD($A$1-1900,19)+1)/19)),29),7)),31+(25-MOD((11*MOD($A$1-1900,19)+4-INT((7*MOD($A$1-1900,19)+1)/19)),29)-MOD($A$1-1900+INT(($A$1-1900)/4)+31-MOD((11*MOD($A$1-1900,19)+4-INT((7*MOD($A$1-1900,19)+1)/19)),29),7))))+49</f>
        <v>42148</v>
      </c>
      <c r="B8" s="57" t="s">
        <v>27</v>
      </c>
      <c r="D8" s="98" t="s">
        <v>39</v>
      </c>
      <c r="E8" s="109">
        <f>juin!$G$44</f>
        <v>0</v>
      </c>
      <c r="F8" s="110"/>
      <c r="G8" s="109">
        <f>juin!$G$45</f>
        <v>0</v>
      </c>
      <c r="H8" s="110"/>
    </row>
    <row r="9" spans="1:8" ht="18.75">
      <c r="A9" s="56">
        <f>A8+1</f>
        <v>42149</v>
      </c>
      <c r="B9" s="57" t="s">
        <v>23</v>
      </c>
      <c r="D9" s="99" t="s">
        <v>40</v>
      </c>
      <c r="E9" s="115">
        <f>juillet!$G$44</f>
        <v>0</v>
      </c>
      <c r="F9" s="116"/>
      <c r="G9" s="115">
        <f>juillet!$G$45</f>
        <v>0</v>
      </c>
      <c r="H9" s="116"/>
    </row>
    <row r="10" spans="1:8" ht="18.75">
      <c r="A10" s="56">
        <f>DATE($A$1,7,14)</f>
        <v>42199</v>
      </c>
      <c r="B10" s="57" t="s">
        <v>28</v>
      </c>
      <c r="D10" s="100" t="s">
        <v>41</v>
      </c>
      <c r="E10" s="117">
        <f>août!$G$43</f>
        <v>0</v>
      </c>
      <c r="F10" s="118"/>
      <c r="G10" s="117">
        <f>août!$G$44</f>
        <v>0</v>
      </c>
      <c r="H10" s="118"/>
    </row>
    <row r="11" spans="1:8" ht="18.75">
      <c r="A11" s="56">
        <f>DATE($A$1,8,15)</f>
        <v>42231</v>
      </c>
      <c r="B11" s="57" t="s">
        <v>29</v>
      </c>
      <c r="D11" s="101" t="s">
        <v>42</v>
      </c>
      <c r="E11" s="123">
        <f>septembre!$G$42</f>
        <v>0</v>
      </c>
      <c r="F11" s="124"/>
      <c r="G11" s="123">
        <f>septembre!$G$43</f>
        <v>0</v>
      </c>
      <c r="H11" s="124"/>
    </row>
    <row r="12" spans="1:8" ht="18.75">
      <c r="A12" s="56">
        <f>DATE($A$1,11,1)</f>
        <v>42309</v>
      </c>
      <c r="B12" s="57" t="s">
        <v>30</v>
      </c>
      <c r="D12" s="94" t="s">
        <v>43</v>
      </c>
      <c r="E12" s="121">
        <f>octobre!$G$43</f>
        <v>0</v>
      </c>
      <c r="F12" s="122"/>
      <c r="G12" s="121">
        <f>octobre!$G$44</f>
        <v>0</v>
      </c>
      <c r="H12" s="122"/>
    </row>
    <row r="13" spans="1:8" ht="18.75">
      <c r="A13" s="56">
        <f>DATE($A$1,11,11)</f>
        <v>42319</v>
      </c>
      <c r="B13" s="57" t="s">
        <v>31</v>
      </c>
      <c r="D13" s="102" t="s">
        <v>44</v>
      </c>
      <c r="E13" s="119">
        <f>novembre!$G$42</f>
        <v>0</v>
      </c>
      <c r="F13" s="120"/>
      <c r="G13" s="119">
        <f>novembre!$G$43</f>
        <v>0</v>
      </c>
      <c r="H13" s="120"/>
    </row>
    <row r="14" spans="1:8" ht="19.5" thickBot="1">
      <c r="A14" s="56">
        <f>DATE($A$1,12,25)</f>
        <v>42363</v>
      </c>
      <c r="B14" s="57" t="s">
        <v>32</v>
      </c>
      <c r="D14" s="92" t="s">
        <v>45</v>
      </c>
      <c r="E14" s="107">
        <f>décembre!$G$43</f>
        <v>0</v>
      </c>
      <c r="F14" s="108"/>
      <c r="G14" s="107">
        <f>décembre!$G$44</f>
        <v>0</v>
      </c>
      <c r="H14" s="108"/>
    </row>
    <row r="15" spans="1:8" ht="15.75" thickTop="1"/>
    <row r="17" spans="1:4">
      <c r="A17" s="104"/>
      <c r="B17" s="105" t="s">
        <v>52</v>
      </c>
    </row>
    <row r="18" spans="1:4">
      <c r="A18" s="104" t="s">
        <v>53</v>
      </c>
      <c r="B18" s="106">
        <v>42036</v>
      </c>
    </row>
    <row r="19" spans="1:4">
      <c r="A19" s="104" t="s">
        <v>54</v>
      </c>
      <c r="B19" s="106">
        <v>42050</v>
      </c>
    </row>
    <row r="20" spans="1:4">
      <c r="D20" s="56"/>
    </row>
    <row r="21" spans="1:4">
      <c r="D21" s="56"/>
    </row>
  </sheetData>
  <mergeCells count="26">
    <mergeCell ref="G12:H12"/>
    <mergeCell ref="E2:F2"/>
    <mergeCell ref="G2:H2"/>
    <mergeCell ref="G3:H3"/>
    <mergeCell ref="G4:H4"/>
    <mergeCell ref="G5:H5"/>
    <mergeCell ref="E5:F5"/>
    <mergeCell ref="E4:F4"/>
    <mergeCell ref="E3:F3"/>
    <mergeCell ref="G6:H6"/>
    <mergeCell ref="E14:F14"/>
    <mergeCell ref="G14:H14"/>
    <mergeCell ref="E8:F8"/>
    <mergeCell ref="E7:F7"/>
    <mergeCell ref="E6:F6"/>
    <mergeCell ref="E9:F9"/>
    <mergeCell ref="G7:H7"/>
    <mergeCell ref="G8:H8"/>
    <mergeCell ref="G9:H9"/>
    <mergeCell ref="G10:H10"/>
    <mergeCell ref="G13:H13"/>
    <mergeCell ref="E13:F13"/>
    <mergeCell ref="E12:F12"/>
    <mergeCell ref="E11:F11"/>
    <mergeCell ref="E10:F10"/>
    <mergeCell ref="G11:H11"/>
  </mergeCells>
  <dataValidations count="1">
    <dataValidation type="list" allowBlank="1" showInputMessage="1" showErrorMessage="1" sqref="A1">
      <formula1>"2015,2016,2017,2018,2019,2020"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5"/>
  <sheetViews>
    <sheetView topLeftCell="A2" zoomScaleNormal="100" workbookViewId="0">
      <selection activeCell="A6" sqref="A6"/>
    </sheetView>
  </sheetViews>
  <sheetFormatPr baseColWidth="10" defaultRowHeight="15"/>
  <cols>
    <col min="1" max="1" width="9.85546875" customWidth="1"/>
    <col min="2" max="12" width="11.7109375" customWidth="1"/>
    <col min="13" max="13" width="13.42578125" hidden="1" customWidth="1"/>
    <col min="14" max="14" width="14" customWidth="1"/>
    <col min="15" max="15" width="11.28515625" customWidth="1"/>
  </cols>
  <sheetData>
    <row r="1" spans="1:15" s="11" customFormat="1" ht="8.25" hidden="1" customHeight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42005</v>
      </c>
      <c r="B2" s="166"/>
      <c r="C2" s="134" t="s">
        <v>7</v>
      </c>
      <c r="D2" s="135"/>
      <c r="E2" s="135"/>
      <c r="F2" s="135"/>
      <c r="G2" s="135"/>
      <c r="H2" s="135"/>
      <c r="I2" s="135"/>
      <c r="J2" s="135"/>
      <c r="K2" s="135"/>
      <c r="L2" s="136"/>
      <c r="N2" s="55"/>
      <c r="O2" s="55"/>
    </row>
    <row r="3" spans="1:15" ht="14.25" customHeight="1" thickBot="1">
      <c r="A3" s="171" t="s">
        <v>16</v>
      </c>
      <c r="B3" s="172"/>
      <c r="C3" s="172"/>
      <c r="D3" s="172"/>
      <c r="E3" s="172"/>
      <c r="F3" s="3"/>
      <c r="G3" s="3"/>
      <c r="H3" s="3"/>
      <c r="I3" s="3"/>
      <c r="J3" s="3"/>
      <c r="K3" s="3"/>
      <c r="L3" s="5"/>
      <c r="N3" s="53"/>
    </row>
    <row r="4" spans="1:15" ht="12" customHeight="1" thickTop="1">
      <c r="A4" s="173" t="s">
        <v>0</v>
      </c>
      <c r="B4" s="167" t="s">
        <v>1</v>
      </c>
      <c r="C4" s="168"/>
      <c r="D4" s="169" t="s">
        <v>2</v>
      </c>
      <c r="E4" s="170"/>
      <c r="F4" s="169" t="s">
        <v>3</v>
      </c>
      <c r="G4" s="170"/>
      <c r="H4" s="144" t="s">
        <v>10</v>
      </c>
      <c r="I4" s="144" t="s">
        <v>11</v>
      </c>
      <c r="J4" s="137" t="s">
        <v>15</v>
      </c>
      <c r="K4" s="139" t="s">
        <v>6</v>
      </c>
      <c r="L4" s="137" t="s">
        <v>4</v>
      </c>
      <c r="N4" s="53"/>
    </row>
    <row r="5" spans="1:15" ht="12.75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5"/>
      <c r="I5" s="146"/>
      <c r="J5" s="138"/>
      <c r="K5" s="140"/>
      <c r="L5" s="147"/>
      <c r="N5" s="53"/>
    </row>
    <row r="6" spans="1:15" ht="14.25" customHeight="1" thickTop="1">
      <c r="A6" s="29">
        <f>A2</f>
        <v>42005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  <c r="M6" s="58">
        <f>IFERROR(VLOOKUP($A6,Fériés,1,0),0)</f>
        <v>42005</v>
      </c>
    </row>
    <row r="7" spans="1:15" ht="14.25" customHeight="1">
      <c r="A7" s="31">
        <f>IF($A$2="","",$A$2+1)</f>
        <v>42006</v>
      </c>
      <c r="B7" s="38"/>
      <c r="C7" s="40"/>
      <c r="D7" s="38"/>
      <c r="E7" s="37"/>
      <c r="F7" s="38"/>
      <c r="G7" s="37"/>
      <c r="H7" s="27">
        <f t="shared" ref="H7:H36" si="0">(G7-F7)+(E7-D7)+(C7-B7)</f>
        <v>0</v>
      </c>
      <c r="I7" s="6"/>
      <c r="J7" s="17" t="str">
        <f>IF(OR(AND(AND(B7&lt;=$O$1,B7&lt;&gt;""),OR(C7&gt;=$O$1,C7="")),AND(AND(D7&lt;=$O$1,D7&lt;&gt;""),OR(E7&gt;=$O$1,E7="")),AND(AND(F7&lt;=$O$1,F7&lt;&gt;""),OR(G7&gt;=$O$1,G7=""))),$B$40,"")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  <c r="N7" s="53"/>
    </row>
    <row r="8" spans="1:15" ht="14.25" customHeight="1">
      <c r="A8" s="32">
        <f>IF($A$2="","",$A$2+2)</f>
        <v>42007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8" t="str">
        <f t="shared" ref="J8:J36" si="1">IF(OR(AND(B8&lt;=$O$1,C8&gt;$O$1),AND(D8&lt;=$O$1,E8&gt;$O$1),AND(F8&lt;=$O$1,G8&gt;$O$1)),$B$40,"")</f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  <c r="N8" s="53"/>
    </row>
    <row r="9" spans="1:15" ht="14.25" customHeight="1">
      <c r="A9" s="31">
        <f>IF($A$2="","",$A$2+3)</f>
        <v>42008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  <c r="N9" s="53"/>
    </row>
    <row r="10" spans="1:15" ht="14.25" customHeight="1">
      <c r="A10" s="32">
        <f>IF($A$2="","",$A$2+4)</f>
        <v>42009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>
      <c r="A11" s="31">
        <f>IF($A$2="","",$A$2+5)</f>
        <v>42010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  <c r="N11" s="55"/>
    </row>
    <row r="12" spans="1:15" ht="14.25" customHeight="1">
      <c r="A12" s="32">
        <f>IF($A$2="","",$A$2+6)</f>
        <v>42011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  <c r="N12" s="54"/>
    </row>
    <row r="13" spans="1:15" ht="14.25" customHeight="1">
      <c r="A13" s="31">
        <f>IF($A$2="","",$A$2+7)</f>
        <v>42012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  <c r="N13" s="54"/>
    </row>
    <row r="14" spans="1:15" ht="14.25" customHeight="1">
      <c r="A14" s="32">
        <f>IF($A$2="","",$A$2+8)</f>
        <v>42013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  <c r="N14" s="54"/>
    </row>
    <row r="15" spans="1:15" ht="14.25" customHeight="1">
      <c r="A15" s="31">
        <f>IF($A$2="","",$A$2+9)</f>
        <v>42014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>
      <c r="A16" s="32">
        <f>IF($A$2="","",$A$2+10)</f>
        <v>42015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42016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42017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42018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42019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42020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42021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>
      <c r="A23" s="31">
        <f>IF($A$2="","",$A$2+17)</f>
        <v>42022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4">
        <f t="shared" si="3"/>
        <v>0</v>
      </c>
      <c r="O23" s="21"/>
    </row>
    <row r="24" spans="1:15" ht="14.25" customHeight="1">
      <c r="A24" s="32">
        <f>IF($A$2="","",$A$2+18)</f>
        <v>42023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5">
        <f t="shared" si="3"/>
        <v>0</v>
      </c>
    </row>
    <row r="25" spans="1:15" ht="14.25" customHeight="1">
      <c r="A25" s="31">
        <f>IF($A$2="","",$A$2+19)</f>
        <v>42024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>
      <c r="A26" s="32">
        <f>IF($A$2="","",$A$2+20)</f>
        <v>42025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>
      <c r="A27" s="31">
        <f>IF($A$2="","",$A$2+21)</f>
        <v>42026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>
      <c r="A28" s="32">
        <f>IF($A$2="","",$A$2+22)</f>
        <v>42027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>
      <c r="A29" s="31">
        <f>IF($A$2="","",$A$2+23)</f>
        <v>42028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>
      <c r="A30" s="32">
        <f>IF($A$2="","",$A$2+24)</f>
        <v>42029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>
      <c r="A31" s="31">
        <f>IF($A$2="","",$A$2+25)</f>
        <v>42030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>
      <c r="A32" s="32">
        <f>IF($A$2="","",$A$2+26)</f>
        <v>42031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>
      <c r="A33" s="31">
        <f>IF($A$2="","",$A$2+27)</f>
        <v>42032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>
      <c r="A34" s="32">
        <f>IF($A$2="","",$A$2+28)</f>
        <v>42033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>
      <c r="A35" s="31">
        <f>IF($A$2="","",$A$2+29)</f>
        <v>42034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>
      <c r="A36" s="30">
        <f>IF($A$2="","",$A$2+30)</f>
        <v>42035</v>
      </c>
      <c r="B36" s="47"/>
      <c r="C36" s="41"/>
      <c r="D36" s="13"/>
      <c r="E36" s="13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>
      <c r="A37" s="141" t="s">
        <v>5</v>
      </c>
      <c r="B37" s="142"/>
      <c r="C37" s="142"/>
      <c r="D37" s="142"/>
      <c r="E37" s="142"/>
      <c r="F37" s="142"/>
      <c r="G37" s="143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11" customFormat="1" ht="15.75" thickTop="1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>
      <c r="A39" s="77" t="s">
        <v>20</v>
      </c>
      <c r="B39" s="81"/>
      <c r="C39" s="163" t="s">
        <v>17</v>
      </c>
      <c r="D39" s="164"/>
      <c r="E39" s="148"/>
      <c r="F39" s="149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2"/>
      <c r="C40" s="155" t="s">
        <v>19</v>
      </c>
      <c r="D40" s="156"/>
      <c r="E40" s="157"/>
      <c r="F40" s="158"/>
      <c r="G40" s="33"/>
      <c r="H40" s="150" t="s">
        <v>18</v>
      </c>
      <c r="I40" s="151"/>
      <c r="J40" s="152">
        <f>E39+(H37*E40)+SUM(J37:L37)</f>
        <v>0</v>
      </c>
      <c r="K40" s="153"/>
      <c r="L40" s="154"/>
      <c r="M40" s="34"/>
      <c r="N40" s="34"/>
      <c r="O40" s="34"/>
      <c r="P40" s="34"/>
    </row>
    <row r="41" spans="1:16" ht="15.75">
      <c r="A41" s="78" t="s">
        <v>14</v>
      </c>
      <c r="B41" s="82"/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3" spans="1:16">
      <c r="A43" s="159" t="s">
        <v>46</v>
      </c>
      <c r="B43" s="160"/>
      <c r="C43" s="86">
        <f>SUMIF($H$6:$H$36,"&gt;=08:00",$H$6:$H$36)</f>
        <v>0</v>
      </c>
      <c r="D43" s="87"/>
      <c r="E43" s="133" t="s">
        <v>47</v>
      </c>
      <c r="F43" s="133"/>
      <c r="G43" s="88">
        <f>COUNTIF($H$6:$H$36,"&gt;=08:00")</f>
        <v>0</v>
      </c>
    </row>
    <row r="44" spans="1:16">
      <c r="A44" s="161" t="s">
        <v>48</v>
      </c>
      <c r="B44" s="162"/>
      <c r="C44" s="86">
        <f>SUMIF($H$6:$H$36,"&lt;08:00",$H$6:$H$36)</f>
        <v>0</v>
      </c>
      <c r="D44" s="87"/>
      <c r="E44" s="133" t="s">
        <v>49</v>
      </c>
      <c r="F44" s="133"/>
      <c r="G44" s="88">
        <f>COUNTIFS($H$6:$H$36,"&gt;0",$H$6:$H$36,"&lt;08:00")</f>
        <v>0</v>
      </c>
    </row>
    <row r="45" spans="1:16">
      <c r="A45" s="11"/>
      <c r="B45" s="11"/>
      <c r="C45" s="89" t="b">
        <f>SUM(C43:D44)*24=H37</f>
        <v>1</v>
      </c>
      <c r="D45" s="11"/>
      <c r="E45" s="11"/>
      <c r="F45" s="11"/>
      <c r="G45" s="11"/>
    </row>
  </sheetData>
  <mergeCells count="23">
    <mergeCell ref="C39:D39"/>
    <mergeCell ref="A2:B2"/>
    <mergeCell ref="B4:C4"/>
    <mergeCell ref="D4:E4"/>
    <mergeCell ref="F4:G4"/>
    <mergeCell ref="A3:E3"/>
    <mergeCell ref="A4:A5"/>
    <mergeCell ref="E43:F43"/>
    <mergeCell ref="E44:F44"/>
    <mergeCell ref="C2:L2"/>
    <mergeCell ref="J4:J5"/>
    <mergeCell ref="K4:K5"/>
    <mergeCell ref="A37:G37"/>
    <mergeCell ref="H4:H5"/>
    <mergeCell ref="I4:I5"/>
    <mergeCell ref="L4:L5"/>
    <mergeCell ref="E39:F39"/>
    <mergeCell ref="H40:I40"/>
    <mergeCell ref="J40:L40"/>
    <mergeCell ref="C40:D40"/>
    <mergeCell ref="E40:F40"/>
    <mergeCell ref="A43:B43"/>
    <mergeCell ref="A44:B44"/>
  </mergeCells>
  <conditionalFormatting sqref="A6:L36">
    <cfRule type="expression" dxfId="12" priority="3">
      <formula>IFERROR(VLOOKUP($A6,Fériés,1,0),0)</formula>
    </cfRule>
    <cfRule type="expression" dxfId="11" priority="8">
      <formula>OR(WEEKDAY($A6,2)&gt;5)</formula>
    </cfRule>
  </conditionalFormatting>
  <printOptions horizontalCentered="1"/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44"/>
  <sheetViews>
    <sheetView tabSelected="1" topLeftCell="A2" workbookViewId="0">
      <selection activeCell="A6" sqref="A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5.25" hidden="1" customHeight="1" thickBot="1">
      <c r="I1" s="15"/>
      <c r="J1" s="15"/>
      <c r="K1" s="12" t="s">
        <v>14</v>
      </c>
      <c r="L1" s="14">
        <v>0.66666666666666663</v>
      </c>
      <c r="N1" s="12"/>
      <c r="O1" s="14">
        <v>0.51041666666666663</v>
      </c>
    </row>
    <row r="2" spans="1:15" s="2" customFormat="1" ht="17.25" customHeight="1" thickTop="1">
      <c r="A2" s="165">
        <v>42036</v>
      </c>
      <c r="B2" s="166"/>
      <c r="C2" s="134" t="s">
        <v>7</v>
      </c>
      <c r="D2" s="135"/>
      <c r="E2" s="135"/>
      <c r="F2" s="135"/>
      <c r="G2" s="135"/>
      <c r="H2" s="135"/>
      <c r="I2" s="135"/>
      <c r="J2" s="135"/>
      <c r="K2" s="135"/>
      <c r="L2" s="136"/>
    </row>
    <row r="3" spans="1:15" ht="17.25" customHeight="1" thickBot="1">
      <c r="A3" s="171" t="s">
        <v>16</v>
      </c>
      <c r="B3" s="172"/>
      <c r="C3" s="172"/>
      <c r="D3" s="172"/>
      <c r="E3" s="172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7" t="s">
        <v>1</v>
      </c>
      <c r="C4" s="168"/>
      <c r="D4" s="169" t="s">
        <v>2</v>
      </c>
      <c r="E4" s="170"/>
      <c r="F4" s="169" t="s">
        <v>3</v>
      </c>
      <c r="G4" s="170"/>
      <c r="H4" s="144" t="s">
        <v>10</v>
      </c>
      <c r="I4" s="144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5"/>
      <c r="I5" s="146"/>
      <c r="J5" s="138"/>
      <c r="K5" s="140"/>
      <c r="L5" s="147"/>
    </row>
    <row r="6" spans="1:15" ht="14.25" customHeight="1" thickTop="1">
      <c r="A6" s="29">
        <f>A2</f>
        <v>42036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IF(OR(AND(AND(B6&lt;=$O$1,B6&lt;&gt;""),OR(C6&gt;=$O$1,C6="")),AND(AND(D6&lt;=$O$1,D6&lt;&gt;""),OR(E6&gt;=$O$1,E6="")),AND(AND(F6&lt;=$O$1,F6&lt;&gt;""),OR(G6&gt;=$O$1,G6=""))),$B$37,"")</f>
        <v/>
      </c>
      <c r="K6" s="16" t="str">
        <f t="shared" ref="K6:K33" si="0">IF(OR(AND(B6&lt;=$L$1,C6&gt;$L$1),AND(D6&lt;=$L$1,E6&gt;$L$1),AND(F6&lt;=$L$1,G6&gt;$L$1)),$B$42,"")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42037</v>
      </c>
      <c r="B7" s="38"/>
      <c r="C7" s="40"/>
      <c r="D7" s="38"/>
      <c r="E7" s="37"/>
      <c r="F7" s="38"/>
      <c r="G7" s="37"/>
      <c r="H7" s="27">
        <f t="shared" ref="H7:H33" si="1">(G7-F7)+(E7-D7)+(C7-B7)</f>
        <v>0</v>
      </c>
      <c r="I7" s="6"/>
      <c r="J7" s="17" t="str">
        <f t="shared" ref="J7:J33" si="2">IF(OR(AND(AND(B7&lt;=$O$1,B7&lt;&gt;""),OR(C7&gt;=$O$1,C7="")),AND(AND(D7&lt;=$O$1,D7&lt;&gt;""),OR(E7&gt;=$O$1,E7="")),AND(AND(F7&lt;=$O$1,F7&lt;&gt;""),OR(G7&gt;=$O$1,G7=""))),$B$37,"")</f>
        <v/>
      </c>
      <c r="K7" s="17" t="str">
        <f t="shared" si="0"/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42038</v>
      </c>
      <c r="B8" s="38"/>
      <c r="C8" s="40"/>
      <c r="D8" s="38"/>
      <c r="E8" s="37"/>
      <c r="F8" s="38"/>
      <c r="G8" s="37"/>
      <c r="H8" s="28">
        <f t="shared" si="1"/>
        <v>0</v>
      </c>
      <c r="I8" s="6"/>
      <c r="J8" s="17" t="str">
        <f t="shared" si="2"/>
        <v/>
      </c>
      <c r="K8" s="17" t="str">
        <f t="shared" si="0"/>
        <v/>
      </c>
      <c r="L8" s="25">
        <f t="shared" ref="L8:L33" si="3">IF(OR(IF( B8,3,0),IF(D8,3,0),IF(F8,3,0)),3,0)</f>
        <v>0</v>
      </c>
    </row>
    <row r="9" spans="1:15" ht="14.25" customHeight="1">
      <c r="A9" s="31">
        <f>IF($A$2="","",$A$2+3)</f>
        <v>42039</v>
      </c>
      <c r="B9" s="38"/>
      <c r="C9" s="40"/>
      <c r="D9" s="38"/>
      <c r="E9" s="37"/>
      <c r="F9" s="38"/>
      <c r="G9" s="37"/>
      <c r="H9" s="27">
        <f t="shared" si="1"/>
        <v>0</v>
      </c>
      <c r="I9" s="6"/>
      <c r="J9" s="17" t="str">
        <f t="shared" si="2"/>
        <v/>
      </c>
      <c r="K9" s="17" t="str">
        <f t="shared" si="0"/>
        <v/>
      </c>
      <c r="L9" s="24">
        <f t="shared" si="3"/>
        <v>0</v>
      </c>
    </row>
    <row r="10" spans="1:15" ht="14.25" customHeight="1">
      <c r="A10" s="32">
        <f>IF($A$2="","",$A$2+4)</f>
        <v>42040</v>
      </c>
      <c r="B10" s="38"/>
      <c r="C10" s="40"/>
      <c r="D10" s="38"/>
      <c r="E10" s="37"/>
      <c r="F10" s="38"/>
      <c r="G10" s="37"/>
      <c r="H10" s="28">
        <f t="shared" si="1"/>
        <v>0</v>
      </c>
      <c r="I10" s="6"/>
      <c r="J10" s="17" t="str">
        <f t="shared" si="2"/>
        <v/>
      </c>
      <c r="K10" s="17" t="str">
        <f t="shared" si="0"/>
        <v/>
      </c>
      <c r="L10" s="25">
        <f t="shared" si="3"/>
        <v>0</v>
      </c>
    </row>
    <row r="11" spans="1:15" ht="14.25" customHeight="1">
      <c r="A11" s="31">
        <f>IF($A$2="","",$A$2+5)</f>
        <v>42041</v>
      </c>
      <c r="B11" s="38"/>
      <c r="C11" s="40"/>
      <c r="D11" s="38"/>
      <c r="E11" s="37"/>
      <c r="F11" s="38"/>
      <c r="G11" s="37"/>
      <c r="H11" s="27">
        <f t="shared" si="1"/>
        <v>0</v>
      </c>
      <c r="I11" s="6"/>
      <c r="J11" s="17" t="str">
        <f t="shared" si="2"/>
        <v/>
      </c>
      <c r="K11" s="17" t="str">
        <f t="shared" si="0"/>
        <v/>
      </c>
      <c r="L11" s="24">
        <f t="shared" si="3"/>
        <v>0</v>
      </c>
    </row>
    <row r="12" spans="1:15" ht="14.25" customHeight="1">
      <c r="A12" s="32">
        <f>IF($A$2="","",$A$2+6)</f>
        <v>42042</v>
      </c>
      <c r="B12" s="38"/>
      <c r="C12" s="40"/>
      <c r="D12" s="38"/>
      <c r="E12" s="37"/>
      <c r="F12" s="38"/>
      <c r="G12" s="37"/>
      <c r="H12" s="28">
        <f t="shared" si="1"/>
        <v>0</v>
      </c>
      <c r="I12" s="6"/>
      <c r="J12" s="17" t="str">
        <f t="shared" si="2"/>
        <v/>
      </c>
      <c r="K12" s="17" t="str">
        <f t="shared" si="0"/>
        <v/>
      </c>
      <c r="L12" s="25">
        <f t="shared" si="3"/>
        <v>0</v>
      </c>
    </row>
    <row r="13" spans="1:15" ht="14.25" customHeight="1">
      <c r="A13" s="31">
        <f>IF($A$2="","",$A$2+7)</f>
        <v>42043</v>
      </c>
      <c r="B13" s="38"/>
      <c r="C13" s="40"/>
      <c r="D13" s="38"/>
      <c r="E13" s="37"/>
      <c r="F13" s="38"/>
      <c r="G13" s="37"/>
      <c r="H13" s="27">
        <f t="shared" si="1"/>
        <v>0</v>
      </c>
      <c r="I13" s="6"/>
      <c r="J13" s="17" t="str">
        <f t="shared" si="2"/>
        <v/>
      </c>
      <c r="K13" s="17" t="str">
        <f t="shared" si="0"/>
        <v/>
      </c>
      <c r="L13" s="24">
        <f t="shared" si="3"/>
        <v>0</v>
      </c>
    </row>
    <row r="14" spans="1:15" ht="14.25" customHeight="1">
      <c r="A14" s="32">
        <f>IF($A$2="","",$A$2+8)</f>
        <v>42044</v>
      </c>
      <c r="B14" s="38"/>
      <c r="C14" s="40"/>
      <c r="D14" s="38"/>
      <c r="E14" s="37"/>
      <c r="F14" s="38"/>
      <c r="G14" s="37"/>
      <c r="H14" s="28">
        <f t="shared" si="1"/>
        <v>0</v>
      </c>
      <c r="I14" s="6"/>
      <c r="J14" s="17" t="str">
        <f t="shared" si="2"/>
        <v/>
      </c>
      <c r="K14" s="17" t="str">
        <f t="shared" si="0"/>
        <v/>
      </c>
      <c r="L14" s="25">
        <f t="shared" si="3"/>
        <v>0</v>
      </c>
    </row>
    <row r="15" spans="1:15" ht="14.25" customHeight="1">
      <c r="A15" s="31">
        <f>IF($A$2="","",$A$2+9)</f>
        <v>42045</v>
      </c>
      <c r="B15" s="38"/>
      <c r="C15" s="40"/>
      <c r="D15" s="38"/>
      <c r="E15" s="37"/>
      <c r="F15" s="38"/>
      <c r="G15" s="37"/>
      <c r="H15" s="27">
        <f t="shared" si="1"/>
        <v>0</v>
      </c>
      <c r="I15" s="6"/>
      <c r="J15" s="17" t="str">
        <f t="shared" si="2"/>
        <v/>
      </c>
      <c r="K15" s="17" t="str">
        <f t="shared" si="0"/>
        <v/>
      </c>
      <c r="L15" s="24">
        <f t="shared" si="3"/>
        <v>0</v>
      </c>
    </row>
    <row r="16" spans="1:15" ht="14.25" customHeight="1">
      <c r="A16" s="32">
        <f>IF($A$2="","",$A$2+10)</f>
        <v>42046</v>
      </c>
      <c r="B16" s="38"/>
      <c r="C16" s="40"/>
      <c r="D16" s="38"/>
      <c r="E16" s="37"/>
      <c r="F16" s="38"/>
      <c r="G16" s="37"/>
      <c r="H16" s="28">
        <f t="shared" si="1"/>
        <v>0</v>
      </c>
      <c r="I16" s="6"/>
      <c r="J16" s="17" t="str">
        <f t="shared" si="2"/>
        <v/>
      </c>
      <c r="K16" s="17" t="str">
        <f t="shared" si="0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42047</v>
      </c>
      <c r="B17" s="38"/>
      <c r="C17" s="40"/>
      <c r="D17" s="38"/>
      <c r="E17" s="37"/>
      <c r="F17" s="38"/>
      <c r="G17" s="37"/>
      <c r="H17" s="27">
        <f t="shared" si="1"/>
        <v>0</v>
      </c>
      <c r="I17" s="6"/>
      <c r="J17" s="17" t="str">
        <f t="shared" si="2"/>
        <v/>
      </c>
      <c r="K17" s="17" t="str">
        <f t="shared" si="0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42048</v>
      </c>
      <c r="B18" s="38"/>
      <c r="C18" s="40"/>
      <c r="D18" s="38"/>
      <c r="E18" s="37"/>
      <c r="F18" s="38"/>
      <c r="G18" s="37"/>
      <c r="H18" s="28">
        <f t="shared" si="1"/>
        <v>0</v>
      </c>
      <c r="I18" s="6"/>
      <c r="J18" s="17" t="str">
        <f t="shared" si="2"/>
        <v/>
      </c>
      <c r="K18" s="17" t="str">
        <f t="shared" si="0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42049</v>
      </c>
      <c r="B19" s="38"/>
      <c r="C19" s="40"/>
      <c r="D19" s="38"/>
      <c r="E19" s="37"/>
      <c r="F19" s="38"/>
      <c r="G19" s="37"/>
      <c r="H19" s="27">
        <f t="shared" si="1"/>
        <v>0</v>
      </c>
      <c r="I19" s="6"/>
      <c r="J19" s="17" t="str">
        <f t="shared" si="2"/>
        <v/>
      </c>
      <c r="K19" s="17" t="str">
        <f t="shared" si="0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42050</v>
      </c>
      <c r="B20" s="38"/>
      <c r="C20" s="40"/>
      <c r="D20" s="38"/>
      <c r="E20" s="37"/>
      <c r="F20" s="38"/>
      <c r="G20" s="37"/>
      <c r="H20" s="28">
        <f t="shared" si="1"/>
        <v>0</v>
      </c>
      <c r="I20" s="6"/>
      <c r="J20" s="17" t="str">
        <f t="shared" si="2"/>
        <v/>
      </c>
      <c r="K20" s="17" t="str">
        <f t="shared" si="0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42051</v>
      </c>
      <c r="B21" s="38"/>
      <c r="C21" s="40"/>
      <c r="D21" s="38"/>
      <c r="E21" s="37"/>
      <c r="F21" s="38"/>
      <c r="G21" s="37"/>
      <c r="H21" s="27">
        <f t="shared" si="1"/>
        <v>0</v>
      </c>
      <c r="I21" s="6"/>
      <c r="J21" s="17" t="str">
        <f t="shared" si="2"/>
        <v/>
      </c>
      <c r="K21" s="17" t="str">
        <f t="shared" si="0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42052</v>
      </c>
      <c r="B22" s="38"/>
      <c r="C22" s="40"/>
      <c r="D22" s="38"/>
      <c r="E22" s="37"/>
      <c r="F22" s="38"/>
      <c r="G22" s="37"/>
      <c r="H22" s="28">
        <f t="shared" si="1"/>
        <v>0</v>
      </c>
      <c r="I22" s="6"/>
      <c r="J22" s="17" t="str">
        <f t="shared" si="2"/>
        <v/>
      </c>
      <c r="K22" s="17" t="str">
        <f t="shared" si="0"/>
        <v/>
      </c>
      <c r="L22" s="25">
        <f t="shared" si="3"/>
        <v>0</v>
      </c>
    </row>
    <row r="23" spans="1:15" ht="14.25" customHeight="1">
      <c r="A23" s="31">
        <f>IF($A$2="","",$A$2+17)</f>
        <v>42053</v>
      </c>
      <c r="B23" s="38"/>
      <c r="C23" s="40"/>
      <c r="D23" s="38"/>
      <c r="E23" s="37"/>
      <c r="F23" s="38"/>
      <c r="G23" s="37"/>
      <c r="H23" s="27">
        <f t="shared" si="1"/>
        <v>0</v>
      </c>
      <c r="I23" s="6"/>
      <c r="J23" s="17" t="str">
        <f t="shared" si="2"/>
        <v/>
      </c>
      <c r="K23" s="17" t="str">
        <f t="shared" si="0"/>
        <v/>
      </c>
      <c r="L23" s="24">
        <f t="shared" si="3"/>
        <v>0</v>
      </c>
      <c r="O23" s="21"/>
    </row>
    <row r="24" spans="1:15" ht="14.25" customHeight="1">
      <c r="A24" s="32">
        <f>IF($A$2="","",$A$2+18)</f>
        <v>42054</v>
      </c>
      <c r="B24" s="38"/>
      <c r="C24" s="40"/>
      <c r="D24" s="38"/>
      <c r="E24" s="37"/>
      <c r="F24" s="38"/>
      <c r="G24" s="37"/>
      <c r="H24" s="28">
        <f t="shared" si="1"/>
        <v>0</v>
      </c>
      <c r="I24" s="6"/>
      <c r="J24" s="17" t="str">
        <f t="shared" si="2"/>
        <v/>
      </c>
      <c r="K24" s="17" t="str">
        <f t="shared" si="0"/>
        <v/>
      </c>
      <c r="L24" s="25">
        <f t="shared" si="3"/>
        <v>0</v>
      </c>
    </row>
    <row r="25" spans="1:15" ht="14.25" customHeight="1">
      <c r="A25" s="31">
        <f>IF($A$2="","",$A$2+19)</f>
        <v>42055</v>
      </c>
      <c r="B25" s="38"/>
      <c r="C25" s="40"/>
      <c r="D25" s="38"/>
      <c r="E25" s="37"/>
      <c r="F25" s="38"/>
      <c r="G25" s="37"/>
      <c r="H25" s="27">
        <f t="shared" si="1"/>
        <v>0</v>
      </c>
      <c r="I25" s="6"/>
      <c r="J25" s="17" t="str">
        <f t="shared" si="2"/>
        <v/>
      </c>
      <c r="K25" s="17" t="str">
        <f t="shared" si="0"/>
        <v/>
      </c>
      <c r="L25" s="25">
        <f t="shared" si="3"/>
        <v>0</v>
      </c>
    </row>
    <row r="26" spans="1:15" ht="14.25" customHeight="1">
      <c r="A26" s="32">
        <f>IF($A$2="","",$A$2+20)</f>
        <v>42056</v>
      </c>
      <c r="B26" s="38"/>
      <c r="C26" s="40"/>
      <c r="D26" s="38"/>
      <c r="E26" s="37"/>
      <c r="F26" s="38"/>
      <c r="G26" s="37"/>
      <c r="H26" s="28">
        <f t="shared" si="1"/>
        <v>0</v>
      </c>
      <c r="I26" s="6"/>
      <c r="J26" s="17" t="str">
        <f t="shared" si="2"/>
        <v/>
      </c>
      <c r="K26" s="17" t="str">
        <f t="shared" si="0"/>
        <v/>
      </c>
      <c r="L26" s="24">
        <f t="shared" si="3"/>
        <v>0</v>
      </c>
    </row>
    <row r="27" spans="1:15" ht="14.25" customHeight="1">
      <c r="A27" s="31">
        <f>IF($A$2="","",$A$2+21)</f>
        <v>42057</v>
      </c>
      <c r="B27" s="38"/>
      <c r="C27" s="40"/>
      <c r="D27" s="38"/>
      <c r="E27" s="37"/>
      <c r="F27" s="38"/>
      <c r="G27" s="37"/>
      <c r="H27" s="27">
        <f t="shared" si="1"/>
        <v>0</v>
      </c>
      <c r="I27" s="6"/>
      <c r="J27" s="17" t="str">
        <f t="shared" si="2"/>
        <v/>
      </c>
      <c r="K27" s="17" t="str">
        <f t="shared" si="0"/>
        <v/>
      </c>
      <c r="L27" s="25">
        <f t="shared" si="3"/>
        <v>0</v>
      </c>
    </row>
    <row r="28" spans="1:15" ht="14.25" customHeight="1">
      <c r="A28" s="32">
        <f>IF($A$2="","",$A$2+22)</f>
        <v>42058</v>
      </c>
      <c r="B28" s="38"/>
      <c r="C28" s="40"/>
      <c r="D28" s="38"/>
      <c r="E28" s="37"/>
      <c r="F28" s="38"/>
      <c r="G28" s="37"/>
      <c r="H28" s="28">
        <f t="shared" si="1"/>
        <v>0</v>
      </c>
      <c r="I28" s="6"/>
      <c r="J28" s="17" t="str">
        <f t="shared" si="2"/>
        <v/>
      </c>
      <c r="K28" s="17" t="str">
        <f t="shared" si="0"/>
        <v/>
      </c>
      <c r="L28" s="24">
        <f t="shared" si="3"/>
        <v>0</v>
      </c>
    </row>
    <row r="29" spans="1:15" ht="14.25" customHeight="1">
      <c r="A29" s="31">
        <f>IF($A$2="","",$A$2+23)</f>
        <v>42059</v>
      </c>
      <c r="B29" s="38"/>
      <c r="C29" s="40"/>
      <c r="D29" s="38"/>
      <c r="E29" s="37"/>
      <c r="F29" s="38"/>
      <c r="G29" s="37"/>
      <c r="H29" s="27">
        <f t="shared" si="1"/>
        <v>0</v>
      </c>
      <c r="I29" s="6"/>
      <c r="J29" s="17" t="str">
        <f t="shared" si="2"/>
        <v/>
      </c>
      <c r="K29" s="17" t="str">
        <f t="shared" si="0"/>
        <v/>
      </c>
      <c r="L29" s="25">
        <f t="shared" si="3"/>
        <v>0</v>
      </c>
    </row>
    <row r="30" spans="1:15" ht="14.25" customHeight="1">
      <c r="A30" s="32">
        <f>IF($A$2="","",$A$2+24)</f>
        <v>42060</v>
      </c>
      <c r="B30" s="38"/>
      <c r="C30" s="40"/>
      <c r="D30" s="38"/>
      <c r="E30" s="37"/>
      <c r="F30" s="38"/>
      <c r="G30" s="37"/>
      <c r="H30" s="28">
        <f t="shared" si="1"/>
        <v>0</v>
      </c>
      <c r="I30" s="6"/>
      <c r="J30" s="17" t="str">
        <f t="shared" si="2"/>
        <v/>
      </c>
      <c r="K30" s="17" t="str">
        <f t="shared" si="0"/>
        <v/>
      </c>
      <c r="L30" s="25">
        <f t="shared" si="3"/>
        <v>0</v>
      </c>
    </row>
    <row r="31" spans="1:15" ht="14.25" customHeight="1">
      <c r="A31" s="31">
        <f>IF($A$2="","",$A$2+25)</f>
        <v>42061</v>
      </c>
      <c r="B31" s="38"/>
      <c r="C31" s="40"/>
      <c r="D31" s="38"/>
      <c r="E31" s="37"/>
      <c r="F31" s="38"/>
      <c r="G31" s="37"/>
      <c r="H31" s="27">
        <f t="shared" si="1"/>
        <v>0</v>
      </c>
      <c r="I31" s="6"/>
      <c r="J31" s="17" t="str">
        <f t="shared" si="2"/>
        <v/>
      </c>
      <c r="K31" s="17" t="str">
        <f t="shared" si="0"/>
        <v/>
      </c>
      <c r="L31" s="24">
        <f t="shared" si="3"/>
        <v>0</v>
      </c>
    </row>
    <row r="32" spans="1:15" ht="14.25" customHeight="1">
      <c r="A32" s="32">
        <f>IF($A$2="","",$A$2+26)</f>
        <v>42062</v>
      </c>
      <c r="B32" s="38"/>
      <c r="C32" s="40"/>
      <c r="D32" s="38"/>
      <c r="E32" s="37"/>
      <c r="F32" s="38"/>
      <c r="G32" s="37"/>
      <c r="H32" s="28">
        <f t="shared" si="1"/>
        <v>0</v>
      </c>
      <c r="I32" s="6"/>
      <c r="J32" s="17" t="str">
        <f t="shared" si="2"/>
        <v/>
      </c>
      <c r="K32" s="17" t="str">
        <f t="shared" si="0"/>
        <v/>
      </c>
      <c r="L32" s="25">
        <f t="shared" si="3"/>
        <v>0</v>
      </c>
    </row>
    <row r="33" spans="1:16" ht="14.25" customHeight="1" thickBot="1">
      <c r="A33" s="49">
        <f>IF($A$2="","",$A$2+27)</f>
        <v>42063</v>
      </c>
      <c r="B33" s="50"/>
      <c r="C33" s="51"/>
      <c r="D33" s="50"/>
      <c r="E33" s="52"/>
      <c r="F33" s="50"/>
      <c r="G33" s="52"/>
      <c r="H33" s="27">
        <f t="shared" si="1"/>
        <v>0</v>
      </c>
      <c r="I33" s="6"/>
      <c r="J33" s="103" t="str">
        <f t="shared" si="2"/>
        <v/>
      </c>
      <c r="K33" s="17" t="str">
        <f t="shared" si="0"/>
        <v/>
      </c>
      <c r="L33" s="24">
        <f t="shared" si="3"/>
        <v>0</v>
      </c>
    </row>
    <row r="34" spans="1:16" ht="16.5" thickTop="1" thickBot="1">
      <c r="A34" s="141" t="s">
        <v>5</v>
      </c>
      <c r="B34" s="143"/>
      <c r="C34" s="143"/>
      <c r="D34" s="143"/>
      <c r="E34" s="143"/>
      <c r="F34" s="143"/>
      <c r="G34" s="175"/>
      <c r="H34" s="9">
        <f>SUM(H6:H33)*24</f>
        <v>0</v>
      </c>
      <c r="I34" s="9">
        <f>SUM(I6:I33)*24</f>
        <v>0</v>
      </c>
      <c r="J34" s="4">
        <f>SUM(J6:J33)</f>
        <v>0</v>
      </c>
      <c r="K34" s="19">
        <f>SUM(K6:K33)</f>
        <v>0</v>
      </c>
      <c r="L34" s="4">
        <f>SUM(L6:L33)</f>
        <v>0</v>
      </c>
    </row>
    <row r="35" spans="1:16" s="57" customFormat="1" ht="15.75" thickTop="1">
      <c r="A35" s="76"/>
      <c r="B35" s="76"/>
      <c r="C35" s="76"/>
      <c r="D35" s="76"/>
      <c r="E35" s="76"/>
      <c r="F35" s="76"/>
      <c r="G35" s="71"/>
      <c r="H35" s="73"/>
      <c r="I35" s="73"/>
      <c r="J35" s="74"/>
      <c r="K35" s="75"/>
      <c r="L35" s="74"/>
    </row>
    <row r="36" spans="1:16" ht="15.75">
      <c r="A36" s="79" t="str">
        <f>janvier!$A$39</f>
        <v>Entretien</v>
      </c>
      <c r="B36" s="83">
        <f>janvier!$B$39</f>
        <v>0</v>
      </c>
      <c r="C36" s="163" t="str">
        <f>janvier!$C$39</f>
        <v>Salaires de base</v>
      </c>
      <c r="D36" s="176"/>
      <c r="E36" s="178">
        <f>janvier!$E$39</f>
        <v>0</v>
      </c>
      <c r="F36" s="179"/>
      <c r="G36" s="33"/>
      <c r="H36" s="33"/>
      <c r="I36" s="33"/>
      <c r="J36" s="33"/>
      <c r="K36" s="33"/>
      <c r="L36" s="33"/>
      <c r="M36" s="34"/>
      <c r="N36" s="34"/>
      <c r="O36" s="34"/>
      <c r="P36" s="34"/>
    </row>
    <row r="37" spans="1:16" ht="15.75">
      <c r="A37" s="80" t="str">
        <f>janvier!$A$40</f>
        <v>Repas</v>
      </c>
      <c r="B37" s="84">
        <f>janvier!$B$40</f>
        <v>0</v>
      </c>
      <c r="C37" s="155" t="str">
        <f>janvier!$C$40</f>
        <v>Taux horaire</v>
      </c>
      <c r="D37" s="177"/>
      <c r="E37" s="180">
        <f>janvier!$E$40</f>
        <v>0</v>
      </c>
      <c r="F37" s="179"/>
      <c r="G37" s="33"/>
      <c r="H37" s="150" t="s">
        <v>18</v>
      </c>
      <c r="I37" s="151"/>
      <c r="J37" s="152">
        <f>E39+(H34*E37)+SUM(J34:L34)</f>
        <v>0</v>
      </c>
      <c r="K37" s="153"/>
      <c r="L37" s="154"/>
      <c r="M37" s="34"/>
      <c r="N37" s="34"/>
      <c r="O37" s="34"/>
      <c r="P37" s="34"/>
    </row>
    <row r="38" spans="1:16" ht="15.75">
      <c r="A38" s="80" t="str">
        <f>janvier!$A$41</f>
        <v>Gouter</v>
      </c>
      <c r="B38" s="84">
        <f>janvier!$B$41</f>
        <v>0</v>
      </c>
      <c r="C38" s="35"/>
      <c r="D38" s="35"/>
      <c r="G38" s="48"/>
      <c r="H38" s="33"/>
      <c r="I38" s="36"/>
      <c r="J38" s="48"/>
      <c r="K38" s="33"/>
      <c r="L38" s="33"/>
      <c r="M38" s="34"/>
      <c r="N38" s="34"/>
      <c r="O38" s="34"/>
      <c r="P38" s="34"/>
    </row>
    <row r="42" spans="1:16">
      <c r="A42" s="159" t="s">
        <v>46</v>
      </c>
      <c r="B42" s="160"/>
      <c r="C42" s="86">
        <f>SUMIF($H$6:$H$33,"&gt;=08:00",$H$6:$H$33)</f>
        <v>0</v>
      </c>
      <c r="D42" s="87"/>
      <c r="E42" s="133" t="s">
        <v>47</v>
      </c>
      <c r="F42" s="133"/>
      <c r="G42" s="88">
        <f>COUNTIF($H$6:$H$33,"&gt;=08:00")</f>
        <v>0</v>
      </c>
    </row>
    <row r="43" spans="1:16">
      <c r="A43" s="161" t="s">
        <v>48</v>
      </c>
      <c r="B43" s="162"/>
      <c r="C43" s="86">
        <f>SUMIF($H$6:$H$36,"&lt;08:00",$H$6:$H$36)</f>
        <v>0</v>
      </c>
      <c r="D43" s="87"/>
      <c r="E43" s="133" t="s">
        <v>49</v>
      </c>
      <c r="F43" s="133"/>
      <c r="G43" s="88">
        <f>COUNTIFS($H$6:$H$33,"&gt;0",$H$6:$H$33,"&lt;08:00")</f>
        <v>0</v>
      </c>
    </row>
    <row r="44" spans="1:16">
      <c r="C44" s="89" t="b">
        <f>SUM(C42:D43)*24=H34</f>
        <v>1</v>
      </c>
    </row>
  </sheetData>
  <mergeCells count="23">
    <mergeCell ref="J37:L37"/>
    <mergeCell ref="A34:G34"/>
    <mergeCell ref="C36:D36"/>
    <mergeCell ref="C37:D37"/>
    <mergeCell ref="E36:F36"/>
    <mergeCell ref="E37:F37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A42:B42"/>
    <mergeCell ref="E42:F42"/>
    <mergeCell ref="A43:B43"/>
    <mergeCell ref="E43:F43"/>
    <mergeCell ref="I4:I5"/>
    <mergeCell ref="H37:I37"/>
  </mergeCells>
  <conditionalFormatting sqref="A6:L33">
    <cfRule type="expression" dxfId="5" priority="2">
      <formula>IFERROR(VLOOKUP($A6,Fériés,1,0),0)</formula>
    </cfRule>
    <cfRule type="expression" dxfId="4" priority="3">
      <formula>OR(WEEKDAY($A6,2)&gt;5)</formula>
    </cfRule>
    <cfRule type="expression" dxfId="3" priority="1">
      <formula>AND($A6&gt;=Debut_CP,$A6&lt;=Fin_CP)</formula>
    </cfRule>
  </conditionalFormatting>
  <pageMargins left="0.19685039370078741" right="0.19685039370078741" top="0.19685039370078741" bottom="0.19685039370078741" header="0" footer="0"/>
  <pageSetup paperSize="9" orientation="landscape" horizont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46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7.5" hidden="1" customHeight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42064</v>
      </c>
      <c r="B2" s="166"/>
      <c r="C2" s="134" t="s">
        <v>7</v>
      </c>
      <c r="D2" s="135"/>
      <c r="E2" s="135"/>
      <c r="F2" s="135"/>
      <c r="G2" s="135"/>
      <c r="H2" s="135"/>
      <c r="I2" s="135"/>
      <c r="J2" s="135"/>
      <c r="K2" s="135"/>
      <c r="L2" s="136"/>
    </row>
    <row r="3" spans="1:15" ht="17.25" customHeight="1" thickBot="1">
      <c r="A3" s="171" t="s">
        <v>16</v>
      </c>
      <c r="B3" s="172"/>
      <c r="C3" s="172"/>
      <c r="D3" s="172"/>
      <c r="E3" s="172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7" t="s">
        <v>1</v>
      </c>
      <c r="C4" s="168"/>
      <c r="D4" s="169" t="s">
        <v>2</v>
      </c>
      <c r="E4" s="170"/>
      <c r="F4" s="169" t="s">
        <v>3</v>
      </c>
      <c r="G4" s="170"/>
      <c r="H4" s="144" t="s">
        <v>10</v>
      </c>
      <c r="I4" s="144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45"/>
      <c r="I5" s="146"/>
      <c r="J5" s="138"/>
      <c r="K5" s="140"/>
      <c r="L5" s="147"/>
    </row>
    <row r="6" spans="1:15" ht="14.25" customHeight="1" thickTop="1">
      <c r="A6" s="29">
        <f>A2</f>
        <v>42064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42065</v>
      </c>
      <c r="B7" s="38"/>
      <c r="C7" s="40"/>
      <c r="D7" s="38"/>
      <c r="E7" s="37"/>
      <c r="F7" s="38"/>
      <c r="G7" s="37"/>
      <c r="H7" s="27">
        <f t="shared" ref="H7:H36" si="0">(G7-F7)+(E7-D7)+(C7-B7)</f>
        <v>0</v>
      </c>
      <c r="I7" s="6"/>
      <c r="J7" s="17" t="str">
        <f t="shared" ref="J7:J36" si="1">IF(OR(AND(AND(B7&lt;=$O$1,B7&lt;&gt;""),OR(C7&gt;=$O$1,C7="")),AND(AND(D7&lt;=$O$1,D7&lt;&gt;""),OR(E7&gt;=$O$1,E7="")),AND(AND(F7&lt;=$O$1,F7&lt;&gt;""),OR(G7&gt;=$O$1,G7=""))),$B$40,"")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42066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7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>
      <c r="A9" s="31">
        <f>IF($A$2="","",$A$2+3)</f>
        <v>42067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>
      <c r="A10" s="32">
        <f>IF($A$2="","",$A$2+4)</f>
        <v>42068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7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>
      <c r="A11" s="31">
        <f>IF($A$2="","",$A$2+5)</f>
        <v>42069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>
      <c r="A12" s="32">
        <f>IF($A$2="","",$A$2+6)</f>
        <v>42070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7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>
      <c r="A13" s="31">
        <f>IF($A$2="","",$A$2+7)</f>
        <v>42071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>
      <c r="A14" s="32">
        <f>IF($A$2="","",$A$2+8)</f>
        <v>42072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7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>
      <c r="A15" s="31">
        <f>IF($A$2="","",$A$2+9)</f>
        <v>42073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>
      <c r="A16" s="32">
        <f>IF($A$2="","",$A$2+10)</f>
        <v>42074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7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42075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42076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7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42077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42078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7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42079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42080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7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>
      <c r="A23" s="31">
        <f>IF($A$2="","",$A$2+17)</f>
        <v>42081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42082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7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>
      <c r="A25" s="31">
        <f>IF($A$2="","",$A$2+19)</f>
        <v>42083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>
      <c r="A26" s="32">
        <f>IF($A$2="","",$A$2+20)</f>
        <v>42084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>
      <c r="A27" s="31">
        <f>IF($A$2="","",$A$2+21)</f>
        <v>42085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>
      <c r="A28" s="32">
        <f>IF($A$2="","",$A$2+22)</f>
        <v>42086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7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>
      <c r="A29" s="31">
        <f>IF($A$2="","",$A$2+23)</f>
        <v>42087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>
      <c r="A30" s="32">
        <f>IF($A$2="","",$A$2+24)</f>
        <v>42088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>
      <c r="A31" s="31">
        <f>IF($A$2="","",$A$2+25)</f>
        <v>42089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>
      <c r="A32" s="32">
        <f>IF($A$2="","",$A$2+26)</f>
        <v>42090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>
      <c r="A33" s="31">
        <f>IF($A$2="","",$A$2+27)</f>
        <v>42091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>
      <c r="A34" s="32">
        <f>IF($A$2="","",$A$2+28)</f>
        <v>42092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>
      <c r="A35" s="31">
        <f>IF($A$2="","",$A$2+29)</f>
        <v>42093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>
      <c r="A36" s="30">
        <f>IF($A$2="","",$A$2+30)</f>
        <v>42094</v>
      </c>
      <c r="B36" s="47"/>
      <c r="C36" s="41"/>
      <c r="D36" s="13"/>
      <c r="E36" s="13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4.25" customHeight="1" thickTop="1" thickBot="1">
      <c r="A37" s="141" t="s">
        <v>5</v>
      </c>
      <c r="B37" s="142"/>
      <c r="C37" s="142"/>
      <c r="D37" s="142"/>
      <c r="E37" s="142"/>
      <c r="F37" s="142"/>
      <c r="G37" s="143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>
      <c r="A39" s="77" t="s">
        <v>13</v>
      </c>
      <c r="B39" s="85">
        <f>janvier!$B39</f>
        <v>0</v>
      </c>
      <c r="C39" s="163" t="s">
        <v>17</v>
      </c>
      <c r="D39" s="164"/>
      <c r="E39" s="178">
        <f>janvier!$E$39</f>
        <v>0</v>
      </c>
      <c r="F39" s="179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1">
        <f>janvier!$B40</f>
        <v>0</v>
      </c>
      <c r="C40" s="155" t="s">
        <v>19</v>
      </c>
      <c r="D40" s="156"/>
      <c r="E40" s="148">
        <f>janvier!$E$39</f>
        <v>0</v>
      </c>
      <c r="F40" s="149"/>
      <c r="G40" s="33"/>
      <c r="H40" s="150" t="s">
        <v>18</v>
      </c>
      <c r="I40" s="151"/>
      <c r="J40" s="152">
        <f>E39+(H37*E40)+SUM(J37:L37)</f>
        <v>0</v>
      </c>
      <c r="K40" s="153"/>
      <c r="L40" s="154"/>
      <c r="M40" s="34"/>
      <c r="N40" s="34"/>
      <c r="O40" s="34"/>
      <c r="P40" s="34"/>
    </row>
    <row r="41" spans="1:16" ht="15.7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4" spans="1:16">
      <c r="A44" s="159" t="s">
        <v>46</v>
      </c>
      <c r="B44" s="160"/>
      <c r="C44" s="86">
        <f>SUMIF($H$6:$H$36,"&gt;=08:00",$H$6:$H$36)</f>
        <v>0</v>
      </c>
      <c r="D44" s="87"/>
      <c r="E44" s="133" t="s">
        <v>47</v>
      </c>
      <c r="F44" s="133"/>
      <c r="G44" s="88">
        <f>COUNTIF($H$6:$H$36,"&gt;=08:00")</f>
        <v>0</v>
      </c>
    </row>
    <row r="45" spans="1:16">
      <c r="A45" s="161" t="s">
        <v>48</v>
      </c>
      <c r="B45" s="162"/>
      <c r="C45" s="86">
        <f>SUMIF($H$6:$H$36,"&lt;08:00",$H$6:$H$36)</f>
        <v>0</v>
      </c>
      <c r="D45" s="87"/>
      <c r="E45" s="133" t="s">
        <v>49</v>
      </c>
      <c r="F45" s="133"/>
      <c r="G45" s="88">
        <f>COUNTIFS($H$6:$H$36,"&gt;0",$H$6:$H$36,"&lt;08:00")</f>
        <v>0</v>
      </c>
    </row>
    <row r="46" spans="1:16">
      <c r="C46" s="89" t="b">
        <f>SUM(C44:D45)*24=H37</f>
        <v>1</v>
      </c>
    </row>
  </sheetData>
  <mergeCells count="23">
    <mergeCell ref="J40:L40"/>
    <mergeCell ref="A37:G37"/>
    <mergeCell ref="C39:D39"/>
    <mergeCell ref="E39:F39"/>
    <mergeCell ref="C40:D40"/>
    <mergeCell ref="E40:F40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A44:B44"/>
    <mergeCell ref="E44:F44"/>
    <mergeCell ref="A45:B45"/>
    <mergeCell ref="E45:F45"/>
    <mergeCell ref="I4:I5"/>
    <mergeCell ref="H40:I40"/>
  </mergeCells>
  <conditionalFormatting sqref="A6:L36">
    <cfRule type="expression" dxfId="58" priority="1">
      <formula>IFERROR(VLOOKUP($A6,Fériés,1,0),0)</formula>
    </cfRule>
    <cfRule type="expression" dxfId="57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P45"/>
  <sheetViews>
    <sheetView topLeftCell="A2" workbookViewId="0">
      <selection activeCell="B10" sqref="B10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42095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42095</v>
      </c>
      <c r="B6" s="60"/>
      <c r="C6" s="61"/>
      <c r="D6" s="60"/>
      <c r="E6" s="66"/>
      <c r="F6" s="60"/>
      <c r="G6" s="60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IF(OR(AND(AND(B6&lt;=$O$1,B6&lt;&gt;""),OR(C6&gt;=$O$1,C6="")),AND(AND(D6&lt;=$O$1,D6&lt;&gt;""),OR(E6&gt;=$O$1,E6="")),AND(AND(F6&lt;=$O$1,F6&lt;&gt;""),OR(G6&gt;=$O$1,G6=""))),$B$39,"")</f>
        <v/>
      </c>
      <c r="K6" s="1" t="str">
        <f t="shared" ref="K6:K35" si="0">IF(OR(AND(B6&lt;=$L$1,C6&gt;$L$1),AND(D6&lt;=$L$1,E6&gt;$L$1),AND(F6&lt;=$L$1,G6&gt;$L$1)),$B$40,"")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42096</v>
      </c>
      <c r="B7" s="64"/>
      <c r="C7" s="65"/>
      <c r="D7" s="64"/>
      <c r="E7" s="65"/>
      <c r="F7" s="64"/>
      <c r="G7" s="68"/>
      <c r="H7" s="27">
        <f t="shared" ref="H7:H35" si="1">(G7-F7)+(E7-D7)+(C7-B7)</f>
        <v>0</v>
      </c>
      <c r="I7" s="6"/>
      <c r="J7" s="17" t="str">
        <f t="shared" ref="J7:J35" si="2">IF(OR(AND(AND(B7&lt;=$O$1,B7&lt;&gt;""),OR(C7&gt;=$O$1,C7="")),AND(AND(D7&lt;=$O$1,D7&lt;&gt;""),OR(E7&gt;=$O$1,E7="")),AND(AND(F7&lt;=$O$1,F7&lt;&gt;""),OR(G7&gt;=$O$1,G7=""))),$B$39,"")</f>
        <v/>
      </c>
      <c r="K7" s="17" t="str">
        <f t="shared" si="0"/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42097</v>
      </c>
      <c r="B8" s="64"/>
      <c r="C8" s="65"/>
      <c r="D8" s="64"/>
      <c r="E8" s="65"/>
      <c r="F8" s="64"/>
      <c r="G8" s="68"/>
      <c r="H8" s="28">
        <f t="shared" si="1"/>
        <v>0</v>
      </c>
      <c r="I8" s="6"/>
      <c r="J8" s="17" t="str">
        <f t="shared" si="2"/>
        <v/>
      </c>
      <c r="K8" s="17" t="str">
        <f t="shared" si="0"/>
        <v/>
      </c>
      <c r="L8" s="25">
        <f t="shared" ref="L8:L35" si="3">IF(OR(IF( B8,3,0),IF(D8,3,0),IF(F8,3,0)),3,0)</f>
        <v>0</v>
      </c>
    </row>
    <row r="9" spans="1:15" ht="14.25" customHeight="1">
      <c r="A9" s="31">
        <f>IF($A$2="","",$A$2+3)</f>
        <v>42098</v>
      </c>
      <c r="B9" s="64"/>
      <c r="C9" s="65"/>
      <c r="D9" s="64"/>
      <c r="E9" s="65"/>
      <c r="F9" s="64"/>
      <c r="G9" s="68"/>
      <c r="H9" s="27">
        <f t="shared" si="1"/>
        <v>0</v>
      </c>
      <c r="I9" s="6"/>
      <c r="J9" s="17" t="str">
        <f t="shared" si="2"/>
        <v/>
      </c>
      <c r="K9" s="17" t="str">
        <f t="shared" si="0"/>
        <v/>
      </c>
      <c r="L9" s="24">
        <f t="shared" si="3"/>
        <v>0</v>
      </c>
    </row>
    <row r="10" spans="1:15" ht="14.25" customHeight="1">
      <c r="A10" s="32">
        <f>IF($A$2="","",$A$2+4)</f>
        <v>42099</v>
      </c>
      <c r="B10" s="64"/>
      <c r="C10" s="65"/>
      <c r="D10" s="64"/>
      <c r="E10" s="65"/>
      <c r="F10" s="64"/>
      <c r="G10" s="68"/>
      <c r="H10" s="28">
        <f t="shared" si="1"/>
        <v>0</v>
      </c>
      <c r="I10" s="6"/>
      <c r="J10" s="17" t="str">
        <f t="shared" si="2"/>
        <v/>
      </c>
      <c r="K10" s="17" t="str">
        <f t="shared" si="0"/>
        <v/>
      </c>
      <c r="L10" s="25">
        <f t="shared" si="3"/>
        <v>0</v>
      </c>
    </row>
    <row r="11" spans="1:15" ht="14.25" customHeight="1">
      <c r="A11" s="31">
        <f>IF($A$2="","",$A$2+5)</f>
        <v>42100</v>
      </c>
      <c r="B11" s="64"/>
      <c r="C11" s="65"/>
      <c r="D11" s="64"/>
      <c r="E11" s="65"/>
      <c r="F11" s="64"/>
      <c r="G11" s="68"/>
      <c r="H11" s="27">
        <f t="shared" si="1"/>
        <v>0</v>
      </c>
      <c r="I11" s="6"/>
      <c r="J11" s="17" t="str">
        <f t="shared" si="2"/>
        <v/>
      </c>
      <c r="K11" s="17" t="str">
        <f t="shared" si="0"/>
        <v/>
      </c>
      <c r="L11" s="24">
        <f t="shared" si="3"/>
        <v>0</v>
      </c>
    </row>
    <row r="12" spans="1:15" ht="14.25" customHeight="1">
      <c r="A12" s="32">
        <f>IF($A$2="","",$A$2+6)</f>
        <v>42101</v>
      </c>
      <c r="B12" s="64"/>
      <c r="C12" s="65"/>
      <c r="D12" s="64"/>
      <c r="E12" s="65"/>
      <c r="F12" s="64"/>
      <c r="G12" s="68"/>
      <c r="H12" s="28">
        <f t="shared" si="1"/>
        <v>0</v>
      </c>
      <c r="I12" s="6"/>
      <c r="J12" s="17" t="str">
        <f t="shared" si="2"/>
        <v/>
      </c>
      <c r="K12" s="17" t="str">
        <f t="shared" si="0"/>
        <v/>
      </c>
      <c r="L12" s="25">
        <f t="shared" si="3"/>
        <v>0</v>
      </c>
    </row>
    <row r="13" spans="1:15" ht="14.25" customHeight="1">
      <c r="A13" s="31">
        <f>IF($A$2="","",$A$2+7)</f>
        <v>42102</v>
      </c>
      <c r="B13" s="64"/>
      <c r="C13" s="65"/>
      <c r="D13" s="64"/>
      <c r="E13" s="65"/>
      <c r="F13" s="64"/>
      <c r="G13" s="68"/>
      <c r="H13" s="27">
        <f t="shared" si="1"/>
        <v>0</v>
      </c>
      <c r="I13" s="6"/>
      <c r="J13" s="17" t="str">
        <f t="shared" si="2"/>
        <v/>
      </c>
      <c r="K13" s="17" t="str">
        <f t="shared" si="0"/>
        <v/>
      </c>
      <c r="L13" s="24">
        <f t="shared" si="3"/>
        <v>0</v>
      </c>
    </row>
    <row r="14" spans="1:15" ht="14.25" customHeight="1">
      <c r="A14" s="32">
        <f>IF($A$2="","",$A$2+8)</f>
        <v>42103</v>
      </c>
      <c r="B14" s="64"/>
      <c r="C14" s="65"/>
      <c r="D14" s="64"/>
      <c r="E14" s="65"/>
      <c r="F14" s="64"/>
      <c r="G14" s="68"/>
      <c r="H14" s="28">
        <f t="shared" si="1"/>
        <v>0</v>
      </c>
      <c r="I14" s="6"/>
      <c r="J14" s="17" t="str">
        <f t="shared" si="2"/>
        <v/>
      </c>
      <c r="K14" s="17" t="str">
        <f t="shared" si="0"/>
        <v/>
      </c>
      <c r="L14" s="25">
        <f t="shared" si="3"/>
        <v>0</v>
      </c>
    </row>
    <row r="15" spans="1:15" ht="14.25" customHeight="1">
      <c r="A15" s="31">
        <f>IF($A$2="","",$A$2+9)</f>
        <v>42104</v>
      </c>
      <c r="B15" s="64"/>
      <c r="C15" s="65"/>
      <c r="D15" s="64"/>
      <c r="E15" s="65"/>
      <c r="F15" s="64"/>
      <c r="G15" s="68"/>
      <c r="H15" s="27">
        <f t="shared" si="1"/>
        <v>0</v>
      </c>
      <c r="I15" s="6"/>
      <c r="J15" s="17" t="str">
        <f t="shared" si="2"/>
        <v/>
      </c>
      <c r="K15" s="17" t="str">
        <f t="shared" si="0"/>
        <v/>
      </c>
      <c r="L15" s="24">
        <f t="shared" si="3"/>
        <v>0</v>
      </c>
    </row>
    <row r="16" spans="1:15" ht="14.25" customHeight="1">
      <c r="A16" s="32">
        <f>IF($A$2="","",$A$2+10)</f>
        <v>42105</v>
      </c>
      <c r="B16" s="64"/>
      <c r="C16" s="65"/>
      <c r="D16" s="64"/>
      <c r="E16" s="65"/>
      <c r="F16" s="64"/>
      <c r="G16" s="68"/>
      <c r="H16" s="28">
        <f t="shared" si="1"/>
        <v>0</v>
      </c>
      <c r="I16" s="6"/>
      <c r="J16" s="17" t="str">
        <f t="shared" si="2"/>
        <v/>
      </c>
      <c r="K16" s="17" t="str">
        <f t="shared" si="0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42106</v>
      </c>
      <c r="B17" s="64"/>
      <c r="C17" s="65"/>
      <c r="D17" s="64"/>
      <c r="E17" s="65"/>
      <c r="F17" s="64"/>
      <c r="G17" s="68"/>
      <c r="H17" s="27">
        <f t="shared" si="1"/>
        <v>0</v>
      </c>
      <c r="I17" s="6"/>
      <c r="J17" s="17" t="str">
        <f t="shared" si="2"/>
        <v/>
      </c>
      <c r="K17" s="17" t="str">
        <f t="shared" si="0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42107</v>
      </c>
      <c r="B18" s="64"/>
      <c r="C18" s="65"/>
      <c r="D18" s="64"/>
      <c r="E18" s="65"/>
      <c r="F18" s="64"/>
      <c r="G18" s="68"/>
      <c r="H18" s="28">
        <f t="shared" si="1"/>
        <v>0</v>
      </c>
      <c r="I18" s="6"/>
      <c r="J18" s="17" t="str">
        <f t="shared" si="2"/>
        <v/>
      </c>
      <c r="K18" s="17" t="str">
        <f t="shared" si="0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42108</v>
      </c>
      <c r="B19" s="64"/>
      <c r="C19" s="65"/>
      <c r="D19" s="64"/>
      <c r="E19" s="65"/>
      <c r="F19" s="64"/>
      <c r="G19" s="68"/>
      <c r="H19" s="27">
        <f t="shared" si="1"/>
        <v>0</v>
      </c>
      <c r="I19" s="6"/>
      <c r="J19" s="17" t="str">
        <f t="shared" si="2"/>
        <v/>
      </c>
      <c r="K19" s="17" t="str">
        <f t="shared" si="0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42109</v>
      </c>
      <c r="B20" s="64"/>
      <c r="C20" s="65"/>
      <c r="D20" s="64"/>
      <c r="E20" s="65"/>
      <c r="F20" s="64"/>
      <c r="G20" s="68"/>
      <c r="H20" s="28">
        <f t="shared" si="1"/>
        <v>0</v>
      </c>
      <c r="I20" s="6"/>
      <c r="J20" s="17" t="str">
        <f t="shared" si="2"/>
        <v/>
      </c>
      <c r="K20" s="17" t="str">
        <f t="shared" si="0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42110</v>
      </c>
      <c r="B21" s="64"/>
      <c r="C21" s="65"/>
      <c r="D21" s="64"/>
      <c r="E21" s="65"/>
      <c r="F21" s="64"/>
      <c r="G21" s="68"/>
      <c r="H21" s="27">
        <f t="shared" si="1"/>
        <v>0</v>
      </c>
      <c r="I21" s="6"/>
      <c r="J21" s="17" t="str">
        <f t="shared" si="2"/>
        <v/>
      </c>
      <c r="K21" s="17" t="str">
        <f t="shared" si="0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42111</v>
      </c>
      <c r="B22" s="64"/>
      <c r="C22" s="65"/>
      <c r="D22" s="64"/>
      <c r="E22" s="65"/>
      <c r="F22" s="64"/>
      <c r="G22" s="68"/>
      <c r="H22" s="28">
        <f t="shared" si="1"/>
        <v>0</v>
      </c>
      <c r="I22" s="6"/>
      <c r="J22" s="17" t="str">
        <f t="shared" si="2"/>
        <v/>
      </c>
      <c r="K22" s="17" t="str">
        <f t="shared" si="0"/>
        <v/>
      </c>
      <c r="L22" s="25">
        <f t="shared" si="3"/>
        <v>0</v>
      </c>
    </row>
    <row r="23" spans="1:15" ht="14.25" customHeight="1">
      <c r="A23" s="31">
        <f>IF($A$2="","",$A$2+17)</f>
        <v>42112</v>
      </c>
      <c r="B23" s="64"/>
      <c r="C23" s="65"/>
      <c r="D23" s="64"/>
      <c r="E23" s="65"/>
      <c r="F23" s="64"/>
      <c r="G23" s="68"/>
      <c r="H23" s="27">
        <f t="shared" si="1"/>
        <v>0</v>
      </c>
      <c r="I23" s="6"/>
      <c r="J23" s="17" t="str">
        <f t="shared" si="2"/>
        <v/>
      </c>
      <c r="K23" s="17" t="str">
        <f t="shared" si="0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42113</v>
      </c>
      <c r="B24" s="64"/>
      <c r="C24" s="65"/>
      <c r="D24" s="64"/>
      <c r="E24" s="65"/>
      <c r="F24" s="64"/>
      <c r="G24" s="68"/>
      <c r="H24" s="28">
        <f t="shared" si="1"/>
        <v>0</v>
      </c>
      <c r="I24" s="6"/>
      <c r="J24" s="17" t="str">
        <f t="shared" si="2"/>
        <v/>
      </c>
      <c r="K24" s="17" t="str">
        <f t="shared" si="0"/>
        <v/>
      </c>
      <c r="L24" s="24">
        <f t="shared" si="3"/>
        <v>0</v>
      </c>
    </row>
    <row r="25" spans="1:15" ht="14.25" customHeight="1">
      <c r="A25" s="31">
        <f>IF($A$2="","",$A$2+19)</f>
        <v>42114</v>
      </c>
      <c r="B25" s="64"/>
      <c r="C25" s="65"/>
      <c r="D25" s="64"/>
      <c r="E25" s="65"/>
      <c r="F25" s="64"/>
      <c r="G25" s="68"/>
      <c r="H25" s="27">
        <f t="shared" si="1"/>
        <v>0</v>
      </c>
      <c r="I25" s="6"/>
      <c r="J25" s="17" t="str">
        <f t="shared" si="2"/>
        <v/>
      </c>
      <c r="K25" s="17" t="str">
        <f t="shared" si="0"/>
        <v/>
      </c>
      <c r="L25" s="25">
        <f t="shared" si="3"/>
        <v>0</v>
      </c>
    </row>
    <row r="26" spans="1:15" ht="14.25" customHeight="1">
      <c r="A26" s="32">
        <f>IF($A$2="","",$A$2+20)</f>
        <v>42115</v>
      </c>
      <c r="B26" s="64"/>
      <c r="C26" s="65"/>
      <c r="D26" s="64"/>
      <c r="E26" s="65"/>
      <c r="F26" s="64"/>
      <c r="G26" s="68"/>
      <c r="H26" s="28">
        <f t="shared" si="1"/>
        <v>0</v>
      </c>
      <c r="I26" s="6"/>
      <c r="J26" s="17" t="str">
        <f t="shared" si="2"/>
        <v/>
      </c>
      <c r="K26" s="17" t="str">
        <f t="shared" si="0"/>
        <v/>
      </c>
      <c r="L26" s="24">
        <f t="shared" si="3"/>
        <v>0</v>
      </c>
    </row>
    <row r="27" spans="1:15" ht="14.25" customHeight="1">
      <c r="A27" s="31">
        <f>IF($A$2="","",$A$2+21)</f>
        <v>42116</v>
      </c>
      <c r="B27" s="64"/>
      <c r="C27" s="65"/>
      <c r="D27" s="64"/>
      <c r="E27" s="65"/>
      <c r="F27" s="64"/>
      <c r="G27" s="68"/>
      <c r="H27" s="27">
        <f t="shared" si="1"/>
        <v>0</v>
      </c>
      <c r="I27" s="6"/>
      <c r="J27" s="17" t="str">
        <f t="shared" si="2"/>
        <v/>
      </c>
      <c r="K27" s="17" t="str">
        <f t="shared" si="0"/>
        <v/>
      </c>
      <c r="L27" s="25">
        <f t="shared" si="3"/>
        <v>0</v>
      </c>
    </row>
    <row r="28" spans="1:15" ht="14.25" customHeight="1">
      <c r="A28" s="32">
        <f>IF($A$2="","",$A$2+22)</f>
        <v>42117</v>
      </c>
      <c r="B28" s="64"/>
      <c r="C28" s="65"/>
      <c r="D28" s="64"/>
      <c r="E28" s="65"/>
      <c r="F28" s="64"/>
      <c r="G28" s="68"/>
      <c r="H28" s="28">
        <f t="shared" si="1"/>
        <v>0</v>
      </c>
      <c r="I28" s="6"/>
      <c r="J28" s="17" t="str">
        <f t="shared" si="2"/>
        <v/>
      </c>
      <c r="K28" s="17" t="str">
        <f t="shared" si="0"/>
        <v/>
      </c>
      <c r="L28" s="24">
        <f t="shared" si="3"/>
        <v>0</v>
      </c>
    </row>
    <row r="29" spans="1:15" ht="14.25" customHeight="1">
      <c r="A29" s="31">
        <f>IF($A$2="","",$A$2+23)</f>
        <v>42118</v>
      </c>
      <c r="B29" s="64"/>
      <c r="C29" s="65"/>
      <c r="D29" s="64"/>
      <c r="E29" s="65"/>
      <c r="F29" s="64"/>
      <c r="G29" s="68"/>
      <c r="H29" s="27">
        <f t="shared" si="1"/>
        <v>0</v>
      </c>
      <c r="I29" s="6"/>
      <c r="J29" s="17" t="str">
        <f t="shared" si="2"/>
        <v/>
      </c>
      <c r="K29" s="17" t="str">
        <f t="shared" si="0"/>
        <v/>
      </c>
      <c r="L29" s="25">
        <f t="shared" si="3"/>
        <v>0</v>
      </c>
    </row>
    <row r="30" spans="1:15" ht="14.25" customHeight="1">
      <c r="A30" s="32">
        <f>IF($A$2="","",$A$2+24)</f>
        <v>42119</v>
      </c>
      <c r="B30" s="64"/>
      <c r="C30" s="65"/>
      <c r="D30" s="64"/>
      <c r="E30" s="65"/>
      <c r="F30" s="64"/>
      <c r="G30" s="68"/>
      <c r="H30" s="28">
        <f t="shared" si="1"/>
        <v>0</v>
      </c>
      <c r="I30" s="6"/>
      <c r="J30" s="17" t="str">
        <f t="shared" si="2"/>
        <v/>
      </c>
      <c r="K30" s="17" t="str">
        <f t="shared" si="0"/>
        <v/>
      </c>
      <c r="L30" s="25">
        <f t="shared" si="3"/>
        <v>0</v>
      </c>
    </row>
    <row r="31" spans="1:15" ht="14.25" customHeight="1">
      <c r="A31" s="31">
        <f>IF($A$2="","",$A$2+25)</f>
        <v>42120</v>
      </c>
      <c r="B31" s="64"/>
      <c r="C31" s="65"/>
      <c r="D31" s="64"/>
      <c r="E31" s="65"/>
      <c r="F31" s="64"/>
      <c r="G31" s="68"/>
      <c r="H31" s="27">
        <f t="shared" si="1"/>
        <v>0</v>
      </c>
      <c r="I31" s="6"/>
      <c r="J31" s="17" t="str">
        <f t="shared" si="2"/>
        <v/>
      </c>
      <c r="K31" s="17" t="str">
        <f t="shared" si="0"/>
        <v/>
      </c>
      <c r="L31" s="24">
        <f t="shared" si="3"/>
        <v>0</v>
      </c>
    </row>
    <row r="32" spans="1:15" ht="14.25" customHeight="1">
      <c r="A32" s="32">
        <f>IF($A$2="","",$A$2+26)</f>
        <v>42121</v>
      </c>
      <c r="B32" s="64"/>
      <c r="C32" s="65"/>
      <c r="D32" s="64"/>
      <c r="E32" s="65"/>
      <c r="F32" s="64"/>
      <c r="G32" s="68"/>
      <c r="H32" s="28">
        <f t="shared" si="1"/>
        <v>0</v>
      </c>
      <c r="I32" s="6"/>
      <c r="J32" s="17" t="str">
        <f t="shared" si="2"/>
        <v/>
      </c>
      <c r="K32" s="17" t="str">
        <f t="shared" si="0"/>
        <v/>
      </c>
      <c r="L32" s="25">
        <f t="shared" si="3"/>
        <v>0</v>
      </c>
    </row>
    <row r="33" spans="1:16" ht="14.25" customHeight="1">
      <c r="A33" s="31">
        <f>IF($A$2="","",$A$2+27)</f>
        <v>42122</v>
      </c>
      <c r="B33" s="64"/>
      <c r="C33" s="65"/>
      <c r="D33" s="64"/>
      <c r="E33" s="65"/>
      <c r="F33" s="64"/>
      <c r="G33" s="68"/>
      <c r="H33" s="27">
        <f t="shared" si="1"/>
        <v>0</v>
      </c>
      <c r="I33" s="6"/>
      <c r="J33" s="17" t="str">
        <f t="shared" si="2"/>
        <v/>
      </c>
      <c r="K33" s="17" t="str">
        <f t="shared" si="0"/>
        <v/>
      </c>
      <c r="L33" s="24">
        <f t="shared" si="3"/>
        <v>0</v>
      </c>
    </row>
    <row r="34" spans="1:16" ht="14.25" customHeight="1">
      <c r="A34" s="32">
        <f>IF($A$2="","",$A$2+28)</f>
        <v>42123</v>
      </c>
      <c r="B34" s="64"/>
      <c r="C34" s="65"/>
      <c r="D34" s="64"/>
      <c r="E34" s="65"/>
      <c r="F34" s="64"/>
      <c r="G34" s="68"/>
      <c r="H34" s="27">
        <f t="shared" si="1"/>
        <v>0</v>
      </c>
      <c r="I34" s="6"/>
      <c r="J34" s="17" t="str">
        <f t="shared" si="2"/>
        <v/>
      </c>
      <c r="K34" s="17" t="str">
        <f t="shared" si="0"/>
        <v/>
      </c>
      <c r="L34" s="25">
        <f t="shared" si="3"/>
        <v>0</v>
      </c>
    </row>
    <row r="35" spans="1:16" ht="14.25" customHeight="1" thickBot="1">
      <c r="A35" s="31">
        <f>IF($A$2="","",$A$2+29)</f>
        <v>42124</v>
      </c>
      <c r="B35" s="62"/>
      <c r="C35" s="63"/>
      <c r="D35" s="62"/>
      <c r="E35" s="67"/>
      <c r="F35" s="62"/>
      <c r="G35" s="62"/>
      <c r="H35" s="27">
        <f t="shared" si="1"/>
        <v>0</v>
      </c>
      <c r="I35" s="6"/>
      <c r="J35" s="18" t="str">
        <f t="shared" si="2"/>
        <v/>
      </c>
      <c r="K35" s="17" t="str">
        <f t="shared" si="0"/>
        <v/>
      </c>
      <c r="L35" s="25">
        <f t="shared" si="3"/>
        <v>0</v>
      </c>
    </row>
    <row r="36" spans="1:16" ht="16.5" thickTop="1" thickBot="1">
      <c r="A36" s="141" t="s">
        <v>5</v>
      </c>
      <c r="B36" s="143"/>
      <c r="C36" s="143"/>
      <c r="D36" s="143"/>
      <c r="E36" s="143"/>
      <c r="F36" s="143"/>
      <c r="G36" s="175"/>
      <c r="H36" s="9">
        <f>SUM(H6:H35)*24</f>
        <v>0</v>
      </c>
      <c r="I36" s="9">
        <f>SUM(I6:I35)*24</f>
        <v>0</v>
      </c>
      <c r="J36" s="4">
        <f>SUM(J6:J35)</f>
        <v>0</v>
      </c>
      <c r="K36" s="19">
        <f>SUM(K6:K35)</f>
        <v>0</v>
      </c>
      <c r="L36" s="4">
        <f>SUM(L6:L35)</f>
        <v>0</v>
      </c>
    </row>
    <row r="37" spans="1:16" ht="15.75" thickTop="1">
      <c r="A37" s="71"/>
      <c r="B37" s="71"/>
      <c r="C37" s="76"/>
      <c r="D37" s="76"/>
      <c r="E37" s="76"/>
      <c r="F37" s="76"/>
      <c r="G37" s="71"/>
      <c r="H37" s="73"/>
      <c r="I37" s="73"/>
      <c r="J37" s="74"/>
      <c r="K37" s="75"/>
      <c r="L37" s="74"/>
    </row>
    <row r="38" spans="1:16" ht="15.75">
      <c r="A38" s="78" t="s">
        <v>13</v>
      </c>
      <c r="B38" s="85">
        <f>janvier!$B39</f>
        <v>0</v>
      </c>
      <c r="C38" s="163" t="s">
        <v>17</v>
      </c>
      <c r="D38" s="192"/>
      <c r="E38" s="178">
        <f>janvier!$E$39</f>
        <v>0</v>
      </c>
      <c r="F38" s="193"/>
      <c r="G38" s="33"/>
      <c r="H38" s="33"/>
      <c r="I38" s="33"/>
      <c r="J38" s="33"/>
      <c r="K38" s="33"/>
      <c r="L38" s="33"/>
      <c r="M38" s="34"/>
      <c r="N38" s="34"/>
      <c r="O38" s="34"/>
      <c r="P38" s="34"/>
    </row>
    <row r="39" spans="1:16" ht="15.75">
      <c r="A39" s="78" t="s">
        <v>12</v>
      </c>
      <c r="B39" s="85">
        <f>janvier!$B40</f>
        <v>0</v>
      </c>
      <c r="C39" s="155" t="s">
        <v>19</v>
      </c>
      <c r="D39" s="194"/>
      <c r="E39" s="148">
        <f>janvier!$E$39</f>
        <v>0</v>
      </c>
      <c r="F39" s="195"/>
      <c r="G39" s="33"/>
      <c r="H39" s="150" t="s">
        <v>18</v>
      </c>
      <c r="I39" s="183"/>
      <c r="J39" s="152">
        <f>E38+(H36*E39)+SUM(J36:L36)</f>
        <v>0</v>
      </c>
      <c r="K39" s="190"/>
      <c r="L39" s="191"/>
      <c r="M39" s="34"/>
      <c r="N39" s="34"/>
      <c r="O39" s="34"/>
      <c r="P39" s="34"/>
    </row>
    <row r="40" spans="1:16" ht="15.75">
      <c r="A40" s="78" t="s">
        <v>14</v>
      </c>
      <c r="B40" s="85">
        <f>janvier!$B41</f>
        <v>0</v>
      </c>
      <c r="C40" s="35"/>
      <c r="D40" s="35"/>
      <c r="E40" s="35"/>
      <c r="F40" s="35"/>
      <c r="G40" s="48"/>
      <c r="H40" s="33"/>
      <c r="I40" s="36"/>
      <c r="J40" s="48"/>
      <c r="K40" s="33"/>
      <c r="L40" s="33"/>
      <c r="M40" s="34"/>
      <c r="N40" s="34"/>
      <c r="O40" s="34"/>
      <c r="P40" s="34"/>
    </row>
    <row r="43" spans="1:16">
      <c r="A43" s="159" t="s">
        <v>46</v>
      </c>
      <c r="B43" s="160"/>
      <c r="C43" s="86">
        <f>SUMIF($H$6:$H$35,"&gt;=08:00",$H$6:$H$35)</f>
        <v>0</v>
      </c>
      <c r="D43" s="87"/>
      <c r="E43" s="133" t="s">
        <v>47</v>
      </c>
      <c r="F43" s="133"/>
      <c r="G43" s="88">
        <f>COUNTIF($H$6:$H$35,"&gt;=08:00")</f>
        <v>0</v>
      </c>
    </row>
    <row r="44" spans="1:16">
      <c r="A44" s="161" t="s">
        <v>48</v>
      </c>
      <c r="B44" s="162"/>
      <c r="C44" s="86">
        <f>SUMIF($H$6:$H$35,"&lt;08:00",$H$6:$H$35)</f>
        <v>0</v>
      </c>
      <c r="D44" s="87"/>
      <c r="E44" s="133" t="s">
        <v>49</v>
      </c>
      <c r="F44" s="133"/>
      <c r="G44" s="88">
        <f>COUNTIFS($H$6:$H$35,"&gt;0",$H$6:$H$35,"&lt;08:00")</f>
        <v>0</v>
      </c>
    </row>
    <row r="45" spans="1:16">
      <c r="C45" s="89" t="b">
        <f>SUM(C43:D44)*24=H36</f>
        <v>1</v>
      </c>
    </row>
  </sheetData>
  <mergeCells count="23">
    <mergeCell ref="J39:L39"/>
    <mergeCell ref="A36:G36"/>
    <mergeCell ref="C38:D38"/>
    <mergeCell ref="E38:F38"/>
    <mergeCell ref="C39:D39"/>
    <mergeCell ref="E39:F39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A43:B43"/>
    <mergeCell ref="E43:F43"/>
    <mergeCell ref="A44:B44"/>
    <mergeCell ref="E44:F44"/>
    <mergeCell ref="I4:I5"/>
    <mergeCell ref="H39:I39"/>
  </mergeCells>
  <conditionalFormatting sqref="A6:L35">
    <cfRule type="expression" dxfId="56" priority="1">
      <formula>IFERROR(VLOOKUP($A6,Fériés,1,0),0)</formula>
    </cfRule>
    <cfRule type="expression" dxfId="55" priority="7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P46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42125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42125</v>
      </c>
      <c r="B6" s="60"/>
      <c r="C6" s="61"/>
      <c r="D6" s="60"/>
      <c r="E6" s="66"/>
      <c r="F6" s="60"/>
      <c r="G6" s="60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42126</v>
      </c>
      <c r="B7" s="64"/>
      <c r="C7" s="65"/>
      <c r="D7" s="64"/>
      <c r="E7" s="65"/>
      <c r="F7" s="64"/>
      <c r="G7" s="68"/>
      <c r="H7" s="27">
        <f t="shared" ref="H7:H36" si="0">(G7-F7)+(E7-D7)+(C7-B7)</f>
        <v>0</v>
      </c>
      <c r="I7" s="6"/>
      <c r="J7" s="17" t="str">
        <f t="shared" ref="J7:J36" si="1">IF(OR(AND(AND(B7&lt;=$O$1,B7&lt;&gt;""),OR(C7&gt;=$O$1,C7="")),AND(AND(D7&lt;=$O$1,D7&lt;&gt;""),OR(E7&gt;=$O$1,E7="")),AND(AND(F7&lt;=$O$1,F7&lt;&gt;""),OR(G7&gt;=$O$1,G7=""))),$B$40,"")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42127</v>
      </c>
      <c r="B8" s="64"/>
      <c r="C8" s="65"/>
      <c r="D8" s="64"/>
      <c r="E8" s="65"/>
      <c r="F8" s="64"/>
      <c r="G8" s="68"/>
      <c r="H8" s="28">
        <f t="shared" si="0"/>
        <v>0</v>
      </c>
      <c r="I8" s="6"/>
      <c r="J8" s="17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>
      <c r="A9" s="31">
        <f>IF($A$2="","",$A$2+3)</f>
        <v>42128</v>
      </c>
      <c r="B9" s="64"/>
      <c r="C9" s="65"/>
      <c r="D9" s="64"/>
      <c r="E9" s="65"/>
      <c r="F9" s="64"/>
      <c r="G9" s="68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>
      <c r="A10" s="32">
        <f>IF($A$2="","",$A$2+4)</f>
        <v>42129</v>
      </c>
      <c r="B10" s="64"/>
      <c r="C10" s="65"/>
      <c r="D10" s="64"/>
      <c r="E10" s="65"/>
      <c r="F10" s="64"/>
      <c r="G10" s="68"/>
      <c r="H10" s="28">
        <f t="shared" si="0"/>
        <v>0</v>
      </c>
      <c r="I10" s="6"/>
      <c r="J10" s="17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>
      <c r="A11" s="31">
        <f>IF($A$2="","",$A$2+5)</f>
        <v>42130</v>
      </c>
      <c r="B11" s="64"/>
      <c r="C11" s="65"/>
      <c r="D11" s="64"/>
      <c r="E11" s="65"/>
      <c r="F11" s="64"/>
      <c r="G11" s="68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>
      <c r="A12" s="32">
        <f>IF($A$2="","",$A$2+6)</f>
        <v>42131</v>
      </c>
      <c r="B12" s="64"/>
      <c r="C12" s="65"/>
      <c r="D12" s="64"/>
      <c r="E12" s="65"/>
      <c r="F12" s="64"/>
      <c r="G12" s="68"/>
      <c r="H12" s="28">
        <f t="shared" si="0"/>
        <v>0</v>
      </c>
      <c r="I12" s="6"/>
      <c r="J12" s="17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>
      <c r="A13" s="31">
        <f>IF($A$2="","",$A$2+7)</f>
        <v>42132</v>
      </c>
      <c r="B13" s="64"/>
      <c r="C13" s="65"/>
      <c r="D13" s="64"/>
      <c r="E13" s="65"/>
      <c r="F13" s="64"/>
      <c r="G13" s="68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>
      <c r="A14" s="32">
        <f>IF($A$2="","",$A$2+8)</f>
        <v>42133</v>
      </c>
      <c r="B14" s="64"/>
      <c r="C14" s="65"/>
      <c r="D14" s="64"/>
      <c r="E14" s="65"/>
      <c r="F14" s="64"/>
      <c r="G14" s="68"/>
      <c r="H14" s="28">
        <f t="shared" si="0"/>
        <v>0</v>
      </c>
      <c r="I14" s="6"/>
      <c r="J14" s="17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>
      <c r="A15" s="31">
        <f>IF($A$2="","",$A$2+9)</f>
        <v>42134</v>
      </c>
      <c r="B15" s="64"/>
      <c r="C15" s="65"/>
      <c r="D15" s="64"/>
      <c r="E15" s="65"/>
      <c r="F15" s="64"/>
      <c r="G15" s="68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>
      <c r="A16" s="32">
        <f>IF($A$2="","",$A$2+10)</f>
        <v>42135</v>
      </c>
      <c r="B16" s="64"/>
      <c r="C16" s="65"/>
      <c r="D16" s="64"/>
      <c r="E16" s="65"/>
      <c r="F16" s="64"/>
      <c r="G16" s="68"/>
      <c r="H16" s="28">
        <f t="shared" si="0"/>
        <v>0</v>
      </c>
      <c r="I16" s="6"/>
      <c r="J16" s="17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42136</v>
      </c>
      <c r="B17" s="64"/>
      <c r="C17" s="65"/>
      <c r="D17" s="64"/>
      <c r="E17" s="65"/>
      <c r="F17" s="64"/>
      <c r="G17" s="68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42137</v>
      </c>
      <c r="B18" s="64"/>
      <c r="C18" s="65"/>
      <c r="D18" s="64"/>
      <c r="E18" s="65"/>
      <c r="F18" s="64"/>
      <c r="G18" s="68"/>
      <c r="H18" s="28">
        <f t="shared" si="0"/>
        <v>0</v>
      </c>
      <c r="I18" s="6"/>
      <c r="J18" s="17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42138</v>
      </c>
      <c r="B19" s="64"/>
      <c r="C19" s="65"/>
      <c r="D19" s="64"/>
      <c r="E19" s="65"/>
      <c r="F19" s="64"/>
      <c r="G19" s="68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42139</v>
      </c>
      <c r="B20" s="64"/>
      <c r="C20" s="65"/>
      <c r="D20" s="64"/>
      <c r="E20" s="65"/>
      <c r="F20" s="64"/>
      <c r="G20" s="68"/>
      <c r="H20" s="28">
        <f t="shared" si="0"/>
        <v>0</v>
      </c>
      <c r="I20" s="6"/>
      <c r="J20" s="17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42140</v>
      </c>
      <c r="B21" s="64"/>
      <c r="C21" s="65"/>
      <c r="D21" s="64"/>
      <c r="E21" s="65"/>
      <c r="F21" s="64"/>
      <c r="G21" s="68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42141</v>
      </c>
      <c r="B22" s="64"/>
      <c r="C22" s="65"/>
      <c r="D22" s="64"/>
      <c r="E22" s="65"/>
      <c r="F22" s="64"/>
      <c r="G22" s="68"/>
      <c r="H22" s="28">
        <f t="shared" si="0"/>
        <v>0</v>
      </c>
      <c r="I22" s="6"/>
      <c r="J22" s="17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>
      <c r="A23" s="31">
        <f>IF($A$2="","",$A$2+17)</f>
        <v>42142</v>
      </c>
      <c r="B23" s="64"/>
      <c r="C23" s="65"/>
      <c r="D23" s="64"/>
      <c r="E23" s="65"/>
      <c r="F23" s="64"/>
      <c r="G23" s="68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42143</v>
      </c>
      <c r="B24" s="64"/>
      <c r="C24" s="65"/>
      <c r="D24" s="64"/>
      <c r="E24" s="65"/>
      <c r="F24" s="64"/>
      <c r="G24" s="68"/>
      <c r="H24" s="28">
        <f t="shared" si="0"/>
        <v>0</v>
      </c>
      <c r="I24" s="6"/>
      <c r="J24" s="17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>
      <c r="A25" s="31">
        <f>IF($A$2="","",$A$2+19)</f>
        <v>42144</v>
      </c>
      <c r="B25" s="64"/>
      <c r="C25" s="65"/>
      <c r="D25" s="64"/>
      <c r="E25" s="65"/>
      <c r="F25" s="64"/>
      <c r="G25" s="68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>
      <c r="A26" s="32">
        <f>IF($A$2="","",$A$2+20)</f>
        <v>42145</v>
      </c>
      <c r="B26" s="64"/>
      <c r="C26" s="65"/>
      <c r="D26" s="64"/>
      <c r="E26" s="65"/>
      <c r="F26" s="64"/>
      <c r="G26" s="68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>
      <c r="A27" s="31">
        <f>IF($A$2="","",$A$2+21)</f>
        <v>42146</v>
      </c>
      <c r="B27" s="64"/>
      <c r="C27" s="65"/>
      <c r="D27" s="64"/>
      <c r="E27" s="65"/>
      <c r="F27" s="64"/>
      <c r="G27" s="68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>
      <c r="A28" s="32">
        <f>IF($A$2="","",$A$2+22)</f>
        <v>42147</v>
      </c>
      <c r="B28" s="64"/>
      <c r="C28" s="65"/>
      <c r="D28" s="64"/>
      <c r="E28" s="65"/>
      <c r="F28" s="64"/>
      <c r="G28" s="68"/>
      <c r="H28" s="28">
        <f t="shared" si="0"/>
        <v>0</v>
      </c>
      <c r="I28" s="6"/>
      <c r="J28" s="17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>
      <c r="A29" s="31">
        <f>IF($A$2="","",$A$2+23)</f>
        <v>42148</v>
      </c>
      <c r="B29" s="64"/>
      <c r="C29" s="65"/>
      <c r="D29" s="64"/>
      <c r="E29" s="65"/>
      <c r="F29" s="64"/>
      <c r="G29" s="68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>
      <c r="A30" s="32">
        <f>IF($A$2="","",$A$2+24)</f>
        <v>42149</v>
      </c>
      <c r="B30" s="64"/>
      <c r="C30" s="65"/>
      <c r="D30" s="64"/>
      <c r="E30" s="65"/>
      <c r="F30" s="64"/>
      <c r="G30" s="68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>
      <c r="A31" s="31">
        <f>IF($A$2="","",$A$2+25)</f>
        <v>42150</v>
      </c>
      <c r="B31" s="64"/>
      <c r="C31" s="65"/>
      <c r="D31" s="64"/>
      <c r="E31" s="65"/>
      <c r="F31" s="64"/>
      <c r="G31" s="68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>
      <c r="A32" s="32">
        <f>IF($A$2="","",$A$2+26)</f>
        <v>42151</v>
      </c>
      <c r="B32" s="64"/>
      <c r="C32" s="65"/>
      <c r="D32" s="64"/>
      <c r="E32" s="65"/>
      <c r="F32" s="64"/>
      <c r="G32" s="68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>
      <c r="A33" s="31">
        <f>IF($A$2="","",$A$2+27)</f>
        <v>42152</v>
      </c>
      <c r="B33" s="64"/>
      <c r="C33" s="65"/>
      <c r="D33" s="64"/>
      <c r="E33" s="65"/>
      <c r="F33" s="64"/>
      <c r="G33" s="68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>
      <c r="A34" s="32">
        <f>IF($A$2="","",$A$2+28)</f>
        <v>42153</v>
      </c>
      <c r="B34" s="64"/>
      <c r="C34" s="65"/>
      <c r="D34" s="64"/>
      <c r="E34" s="65"/>
      <c r="F34" s="64"/>
      <c r="G34" s="68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>
      <c r="A35" s="31">
        <f>IF($A$2="","",$A$2+29)</f>
        <v>42154</v>
      </c>
      <c r="B35" s="64"/>
      <c r="C35" s="65"/>
      <c r="D35" s="64"/>
      <c r="E35" s="65"/>
      <c r="F35" s="64"/>
      <c r="G35" s="68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>
      <c r="A36" s="30">
        <f>IF($A$2="","",$A$2+30)</f>
        <v>42155</v>
      </c>
      <c r="B36" s="62"/>
      <c r="C36" s="63"/>
      <c r="D36" s="62"/>
      <c r="E36" s="67"/>
      <c r="F36" s="62"/>
      <c r="G36" s="62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>
      <c r="A37" s="141" t="s">
        <v>5</v>
      </c>
      <c r="B37" s="143"/>
      <c r="C37" s="143"/>
      <c r="D37" s="143"/>
      <c r="E37" s="143"/>
      <c r="F37" s="143"/>
      <c r="G37" s="175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ht="15.75" thickTop="1">
      <c r="A38" s="76"/>
      <c r="B38" s="76"/>
      <c r="C38" s="76"/>
      <c r="D38" s="76"/>
      <c r="E38" s="76"/>
      <c r="F38" s="76"/>
      <c r="G38" s="72"/>
      <c r="H38" s="73"/>
      <c r="I38" s="73"/>
      <c r="J38" s="74"/>
      <c r="K38" s="75"/>
      <c r="L38" s="74"/>
    </row>
    <row r="39" spans="1:16" ht="15.75">
      <c r="A39" s="77" t="s">
        <v>13</v>
      </c>
      <c r="B39" s="85">
        <f>janvier!$B39</f>
        <v>0</v>
      </c>
      <c r="C39" s="163" t="s">
        <v>17</v>
      </c>
      <c r="D39" s="192"/>
      <c r="E39" s="178">
        <f>janvier!$E$39</f>
        <v>0</v>
      </c>
      <c r="F39" s="193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5">
        <f>janvier!$B40</f>
        <v>0</v>
      </c>
      <c r="C40" s="155" t="s">
        <v>19</v>
      </c>
      <c r="D40" s="194"/>
      <c r="E40" s="148">
        <f>janvier!$E$39</f>
        <v>0</v>
      </c>
      <c r="F40" s="195"/>
      <c r="G40" s="33"/>
      <c r="H40" s="150" t="s">
        <v>18</v>
      </c>
      <c r="I40" s="183"/>
      <c r="J40" s="152">
        <f>E39+(H37*E40)+SUM(J37:L37)</f>
        <v>0</v>
      </c>
      <c r="K40" s="190"/>
      <c r="L40" s="191"/>
      <c r="M40" s="34"/>
      <c r="N40" s="34"/>
      <c r="O40" s="34"/>
      <c r="P40" s="34"/>
    </row>
    <row r="41" spans="1:16" ht="15.75">
      <c r="A41" s="78" t="s">
        <v>14</v>
      </c>
      <c r="B41" s="85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4" spans="1:16">
      <c r="A44" s="159" t="s">
        <v>46</v>
      </c>
      <c r="B44" s="160"/>
      <c r="C44" s="86">
        <f>SUMIF($H$6:$H$36,"&gt;=08:00",$H$6:$H$36)</f>
        <v>0</v>
      </c>
      <c r="D44" s="87"/>
      <c r="E44" s="133" t="s">
        <v>47</v>
      </c>
      <c r="F44" s="133"/>
      <c r="G44" s="88">
        <f>COUNTIF($H$6:$H$36,"&gt;=08:00")</f>
        <v>0</v>
      </c>
    </row>
    <row r="45" spans="1:16">
      <c r="A45" s="161" t="s">
        <v>48</v>
      </c>
      <c r="B45" s="162"/>
      <c r="C45" s="86">
        <f>SUMIF($H$6:$H$36,"&lt;08:00",$H$6:$H$36)</f>
        <v>0</v>
      </c>
      <c r="D45" s="87"/>
      <c r="E45" s="133" t="s">
        <v>49</v>
      </c>
      <c r="F45" s="133"/>
      <c r="G45" s="88">
        <f>COUNTIFS($H$6:$H$36,"&gt;0",$H$6:$H$36,"&lt;08:00")</f>
        <v>0</v>
      </c>
    </row>
    <row r="46" spans="1:16">
      <c r="C46" s="89" t="b">
        <f>SUM(C44:D45)*24=H37</f>
        <v>1</v>
      </c>
    </row>
  </sheetData>
  <mergeCells count="23">
    <mergeCell ref="J40:L40"/>
    <mergeCell ref="A37:G37"/>
    <mergeCell ref="C39:D39"/>
    <mergeCell ref="E39:F39"/>
    <mergeCell ref="C40:D40"/>
    <mergeCell ref="E40:F40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A44:B44"/>
    <mergeCell ref="E44:F44"/>
    <mergeCell ref="A45:B45"/>
    <mergeCell ref="E45:F45"/>
    <mergeCell ref="I4:I5"/>
    <mergeCell ref="H40:I40"/>
  </mergeCells>
  <conditionalFormatting sqref="B6:L36">
    <cfRule type="expression" dxfId="54" priority="5">
      <formula>OR(WEEKDAY($A6,2)&gt;5)</formula>
    </cfRule>
  </conditionalFormatting>
  <conditionalFormatting sqref="A6:I36 K6:L36">
    <cfRule type="expression" dxfId="53" priority="3">
      <formula>IFERROR(VLOOKUP($A6,Fériés,1,0),0)</formula>
    </cfRule>
  </conditionalFormatting>
  <conditionalFormatting sqref="J6:J36">
    <cfRule type="expression" dxfId="52" priority="1">
      <formula>IFERROR(VLOOKUP($A6,Fériés,1,0),0)</formula>
    </cfRule>
    <cfRule type="expression" dxfId="51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P47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42156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42156</v>
      </c>
      <c r="B6" s="60"/>
      <c r="C6" s="61"/>
      <c r="D6" s="60"/>
      <c r="E6" s="66"/>
      <c r="F6" s="60"/>
      <c r="G6" s="60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IF(OR(AND(AND(B6&lt;=$O$1,B6&lt;&gt;""),OR(C6&gt;=$O$1,C6="")),AND(AND(D6&lt;=$O$1,D6&lt;&gt;""),OR(E6&gt;=$O$1,E6="")),AND(AND(F6&lt;=$O$1,F6&lt;&gt;""),OR(G6&gt;=$O$1,G6=""))),$B$39,"")</f>
        <v/>
      </c>
      <c r="K6" s="1" t="str">
        <f t="shared" ref="K6:K35" si="0">IF(OR(AND(B6&lt;=$L$1,C6&gt;$L$1),AND(D6&lt;=$L$1,E6&gt;$L$1),AND(F6&lt;=$L$1,G6&gt;$L$1)),$B$40,"")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42157</v>
      </c>
      <c r="B7" s="64"/>
      <c r="C7" s="65"/>
      <c r="D7" s="64"/>
      <c r="E7" s="65"/>
      <c r="F7" s="64"/>
      <c r="G7" s="68"/>
      <c r="H7" s="27">
        <f t="shared" ref="H7:H35" si="1">(G7-F7)+(E7-D7)+(C7-B7)</f>
        <v>0</v>
      </c>
      <c r="I7" s="6"/>
      <c r="J7" s="17" t="str">
        <f t="shared" ref="J7:J35" si="2">IF(OR(AND(AND(B7&lt;=$O$1,B7&lt;&gt;""),OR(C7&gt;=$O$1,C7="")),AND(AND(D7&lt;=$O$1,D7&lt;&gt;""),OR(E7&gt;=$O$1,E7="")),AND(AND(F7&lt;=$O$1,F7&lt;&gt;""),OR(G7&gt;=$O$1,G7=""))),$B$39,"")</f>
        <v/>
      </c>
      <c r="K7" s="17" t="str">
        <f t="shared" si="0"/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42158</v>
      </c>
      <c r="B8" s="64"/>
      <c r="C8" s="65"/>
      <c r="D8" s="64"/>
      <c r="E8" s="65"/>
      <c r="F8" s="64"/>
      <c r="G8" s="68"/>
      <c r="H8" s="28">
        <f t="shared" si="1"/>
        <v>0</v>
      </c>
      <c r="I8" s="6"/>
      <c r="J8" s="17" t="str">
        <f t="shared" si="2"/>
        <v/>
      </c>
      <c r="K8" s="17" t="str">
        <f t="shared" si="0"/>
        <v/>
      </c>
      <c r="L8" s="25">
        <f t="shared" ref="L8:L35" si="3">IF(OR(IF( B8,3,0),IF(D8,3,0),IF(F8,3,0)),3,0)</f>
        <v>0</v>
      </c>
    </row>
    <row r="9" spans="1:15" ht="14.25" customHeight="1">
      <c r="A9" s="31">
        <f>IF($A$2="","",$A$2+3)</f>
        <v>42159</v>
      </c>
      <c r="B9" s="64"/>
      <c r="C9" s="65"/>
      <c r="D9" s="64"/>
      <c r="E9" s="65"/>
      <c r="F9" s="64"/>
      <c r="G9" s="68"/>
      <c r="H9" s="27">
        <f t="shared" si="1"/>
        <v>0</v>
      </c>
      <c r="I9" s="6"/>
      <c r="J9" s="17" t="str">
        <f t="shared" si="2"/>
        <v/>
      </c>
      <c r="K9" s="17" t="str">
        <f t="shared" si="0"/>
        <v/>
      </c>
      <c r="L9" s="24">
        <f t="shared" si="3"/>
        <v>0</v>
      </c>
    </row>
    <row r="10" spans="1:15" ht="14.25" customHeight="1">
      <c r="A10" s="32">
        <f>IF($A$2="","",$A$2+4)</f>
        <v>42160</v>
      </c>
      <c r="B10" s="64"/>
      <c r="C10" s="65"/>
      <c r="D10" s="64"/>
      <c r="E10" s="65"/>
      <c r="F10" s="64"/>
      <c r="G10" s="68"/>
      <c r="H10" s="28">
        <f t="shared" si="1"/>
        <v>0</v>
      </c>
      <c r="I10" s="6"/>
      <c r="J10" s="17" t="str">
        <f t="shared" si="2"/>
        <v/>
      </c>
      <c r="K10" s="17" t="str">
        <f t="shared" si="0"/>
        <v/>
      </c>
      <c r="L10" s="25">
        <f t="shared" si="3"/>
        <v>0</v>
      </c>
    </row>
    <row r="11" spans="1:15" ht="14.25" customHeight="1">
      <c r="A11" s="31">
        <f>IF($A$2="","",$A$2+5)</f>
        <v>42161</v>
      </c>
      <c r="B11" s="64"/>
      <c r="C11" s="65"/>
      <c r="D11" s="64"/>
      <c r="E11" s="65"/>
      <c r="F11" s="64"/>
      <c r="G11" s="68"/>
      <c r="H11" s="27">
        <f t="shared" si="1"/>
        <v>0</v>
      </c>
      <c r="I11" s="6"/>
      <c r="J11" s="17" t="str">
        <f t="shared" si="2"/>
        <v/>
      </c>
      <c r="K11" s="17" t="str">
        <f t="shared" si="0"/>
        <v/>
      </c>
      <c r="L11" s="24">
        <f t="shared" si="3"/>
        <v>0</v>
      </c>
    </row>
    <row r="12" spans="1:15" ht="14.25" customHeight="1">
      <c r="A12" s="32">
        <f>IF($A$2="","",$A$2+6)</f>
        <v>42162</v>
      </c>
      <c r="B12" s="64"/>
      <c r="C12" s="65"/>
      <c r="D12" s="64"/>
      <c r="E12" s="65"/>
      <c r="F12" s="64"/>
      <c r="G12" s="68"/>
      <c r="H12" s="28">
        <f t="shared" si="1"/>
        <v>0</v>
      </c>
      <c r="I12" s="6"/>
      <c r="J12" s="17" t="str">
        <f t="shared" si="2"/>
        <v/>
      </c>
      <c r="K12" s="17" t="str">
        <f t="shared" si="0"/>
        <v/>
      </c>
      <c r="L12" s="25">
        <f t="shared" si="3"/>
        <v>0</v>
      </c>
    </row>
    <row r="13" spans="1:15" ht="14.25" customHeight="1">
      <c r="A13" s="31">
        <f>IF($A$2="","",$A$2+7)</f>
        <v>42163</v>
      </c>
      <c r="B13" s="64"/>
      <c r="C13" s="65"/>
      <c r="D13" s="64"/>
      <c r="E13" s="65"/>
      <c r="F13" s="64"/>
      <c r="G13" s="68"/>
      <c r="H13" s="27">
        <f t="shared" si="1"/>
        <v>0</v>
      </c>
      <c r="I13" s="6"/>
      <c r="J13" s="17" t="str">
        <f t="shared" si="2"/>
        <v/>
      </c>
      <c r="K13" s="17" t="str">
        <f t="shared" si="0"/>
        <v/>
      </c>
      <c r="L13" s="24">
        <f t="shared" si="3"/>
        <v>0</v>
      </c>
    </row>
    <row r="14" spans="1:15" ht="14.25" customHeight="1">
      <c r="A14" s="32">
        <f>IF($A$2="","",$A$2+8)</f>
        <v>42164</v>
      </c>
      <c r="B14" s="64"/>
      <c r="C14" s="65"/>
      <c r="D14" s="64"/>
      <c r="E14" s="65"/>
      <c r="F14" s="64"/>
      <c r="G14" s="68"/>
      <c r="H14" s="28">
        <f t="shared" si="1"/>
        <v>0</v>
      </c>
      <c r="I14" s="6"/>
      <c r="J14" s="17" t="str">
        <f t="shared" si="2"/>
        <v/>
      </c>
      <c r="K14" s="17" t="str">
        <f t="shared" si="0"/>
        <v/>
      </c>
      <c r="L14" s="25">
        <f t="shared" si="3"/>
        <v>0</v>
      </c>
    </row>
    <row r="15" spans="1:15" ht="14.25" customHeight="1">
      <c r="A15" s="31">
        <f>IF($A$2="","",$A$2+9)</f>
        <v>42165</v>
      </c>
      <c r="B15" s="64"/>
      <c r="C15" s="65"/>
      <c r="D15" s="64"/>
      <c r="E15" s="65"/>
      <c r="F15" s="64"/>
      <c r="G15" s="68"/>
      <c r="H15" s="27">
        <f t="shared" si="1"/>
        <v>0</v>
      </c>
      <c r="I15" s="6"/>
      <c r="J15" s="17" t="str">
        <f t="shared" si="2"/>
        <v/>
      </c>
      <c r="K15" s="17" t="str">
        <f t="shared" si="0"/>
        <v/>
      </c>
      <c r="L15" s="24">
        <f t="shared" si="3"/>
        <v>0</v>
      </c>
    </row>
    <row r="16" spans="1:15" ht="14.25" customHeight="1">
      <c r="A16" s="32">
        <f>IF($A$2="","",$A$2+10)</f>
        <v>42166</v>
      </c>
      <c r="B16" s="64"/>
      <c r="C16" s="65"/>
      <c r="D16" s="64"/>
      <c r="E16" s="65"/>
      <c r="F16" s="64"/>
      <c r="G16" s="68"/>
      <c r="H16" s="28">
        <f t="shared" si="1"/>
        <v>0</v>
      </c>
      <c r="I16" s="6"/>
      <c r="J16" s="17" t="str">
        <f t="shared" si="2"/>
        <v/>
      </c>
      <c r="K16" s="17" t="str">
        <f t="shared" si="0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42167</v>
      </c>
      <c r="B17" s="64"/>
      <c r="C17" s="65"/>
      <c r="D17" s="64"/>
      <c r="E17" s="65"/>
      <c r="F17" s="64"/>
      <c r="G17" s="68"/>
      <c r="H17" s="27">
        <f t="shared" si="1"/>
        <v>0</v>
      </c>
      <c r="I17" s="6"/>
      <c r="J17" s="17" t="str">
        <f t="shared" si="2"/>
        <v/>
      </c>
      <c r="K17" s="17" t="str">
        <f t="shared" si="0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42168</v>
      </c>
      <c r="B18" s="64"/>
      <c r="C18" s="65"/>
      <c r="D18" s="64"/>
      <c r="E18" s="65"/>
      <c r="F18" s="64"/>
      <c r="G18" s="68"/>
      <c r="H18" s="28">
        <f t="shared" si="1"/>
        <v>0</v>
      </c>
      <c r="I18" s="6"/>
      <c r="J18" s="17" t="str">
        <f t="shared" si="2"/>
        <v/>
      </c>
      <c r="K18" s="17" t="str">
        <f t="shared" si="0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42169</v>
      </c>
      <c r="B19" s="64"/>
      <c r="C19" s="65"/>
      <c r="D19" s="64"/>
      <c r="E19" s="65"/>
      <c r="F19" s="64"/>
      <c r="G19" s="68"/>
      <c r="H19" s="27">
        <f t="shared" si="1"/>
        <v>0</v>
      </c>
      <c r="I19" s="6"/>
      <c r="J19" s="17" t="str">
        <f t="shared" si="2"/>
        <v/>
      </c>
      <c r="K19" s="17" t="str">
        <f t="shared" si="0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42170</v>
      </c>
      <c r="B20" s="64"/>
      <c r="C20" s="65"/>
      <c r="D20" s="64"/>
      <c r="E20" s="65"/>
      <c r="F20" s="64"/>
      <c r="G20" s="68"/>
      <c r="H20" s="28">
        <f t="shared" si="1"/>
        <v>0</v>
      </c>
      <c r="I20" s="6"/>
      <c r="J20" s="17" t="str">
        <f t="shared" si="2"/>
        <v/>
      </c>
      <c r="K20" s="17" t="str">
        <f t="shared" si="0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42171</v>
      </c>
      <c r="B21" s="64"/>
      <c r="C21" s="65"/>
      <c r="D21" s="64"/>
      <c r="E21" s="65"/>
      <c r="F21" s="64"/>
      <c r="G21" s="68"/>
      <c r="H21" s="27">
        <f t="shared" si="1"/>
        <v>0</v>
      </c>
      <c r="I21" s="6"/>
      <c r="J21" s="17" t="str">
        <f t="shared" si="2"/>
        <v/>
      </c>
      <c r="K21" s="17" t="str">
        <f t="shared" si="0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42172</v>
      </c>
      <c r="B22" s="64"/>
      <c r="C22" s="65"/>
      <c r="D22" s="64"/>
      <c r="E22" s="65"/>
      <c r="F22" s="64"/>
      <c r="G22" s="68"/>
      <c r="H22" s="28">
        <f t="shared" si="1"/>
        <v>0</v>
      </c>
      <c r="I22" s="6"/>
      <c r="J22" s="17" t="str">
        <f t="shared" si="2"/>
        <v/>
      </c>
      <c r="K22" s="17" t="str">
        <f t="shared" si="0"/>
        <v/>
      </c>
      <c r="L22" s="25">
        <f t="shared" si="3"/>
        <v>0</v>
      </c>
    </row>
    <row r="23" spans="1:15" ht="14.25" customHeight="1">
      <c r="A23" s="31">
        <f>IF($A$2="","",$A$2+17)</f>
        <v>42173</v>
      </c>
      <c r="B23" s="64"/>
      <c r="C23" s="65"/>
      <c r="D23" s="64"/>
      <c r="E23" s="65"/>
      <c r="F23" s="64"/>
      <c r="G23" s="68"/>
      <c r="H23" s="27">
        <f t="shared" si="1"/>
        <v>0</v>
      </c>
      <c r="I23" s="6"/>
      <c r="J23" s="17" t="str">
        <f t="shared" si="2"/>
        <v/>
      </c>
      <c r="K23" s="17" t="str">
        <f t="shared" si="0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42174</v>
      </c>
      <c r="B24" s="64"/>
      <c r="C24" s="65"/>
      <c r="D24" s="64"/>
      <c r="E24" s="65"/>
      <c r="F24" s="64"/>
      <c r="G24" s="68"/>
      <c r="H24" s="28">
        <f t="shared" si="1"/>
        <v>0</v>
      </c>
      <c r="I24" s="6"/>
      <c r="J24" s="17" t="str">
        <f t="shared" si="2"/>
        <v/>
      </c>
      <c r="K24" s="17" t="str">
        <f t="shared" si="0"/>
        <v/>
      </c>
      <c r="L24" s="24">
        <f t="shared" si="3"/>
        <v>0</v>
      </c>
    </row>
    <row r="25" spans="1:15" ht="14.25" customHeight="1">
      <c r="A25" s="31">
        <f>IF($A$2="","",$A$2+19)</f>
        <v>42175</v>
      </c>
      <c r="B25" s="64"/>
      <c r="C25" s="65"/>
      <c r="D25" s="64"/>
      <c r="E25" s="65"/>
      <c r="F25" s="64"/>
      <c r="G25" s="68"/>
      <c r="H25" s="27">
        <f t="shared" si="1"/>
        <v>0</v>
      </c>
      <c r="I25" s="6"/>
      <c r="J25" s="17" t="str">
        <f t="shared" si="2"/>
        <v/>
      </c>
      <c r="K25" s="17" t="str">
        <f t="shared" si="0"/>
        <v/>
      </c>
      <c r="L25" s="25">
        <f t="shared" si="3"/>
        <v>0</v>
      </c>
    </row>
    <row r="26" spans="1:15" ht="14.25" customHeight="1">
      <c r="A26" s="32">
        <f>IF($A$2="","",$A$2+20)</f>
        <v>42176</v>
      </c>
      <c r="B26" s="64"/>
      <c r="C26" s="65"/>
      <c r="D26" s="64"/>
      <c r="E26" s="65"/>
      <c r="F26" s="64"/>
      <c r="G26" s="68"/>
      <c r="H26" s="28">
        <f t="shared" si="1"/>
        <v>0</v>
      </c>
      <c r="I26" s="6"/>
      <c r="J26" s="17" t="str">
        <f t="shared" si="2"/>
        <v/>
      </c>
      <c r="K26" s="17" t="str">
        <f t="shared" si="0"/>
        <v/>
      </c>
      <c r="L26" s="24">
        <f t="shared" si="3"/>
        <v>0</v>
      </c>
    </row>
    <row r="27" spans="1:15" ht="14.25" customHeight="1">
      <c r="A27" s="31">
        <f>IF($A$2="","",$A$2+21)</f>
        <v>42177</v>
      </c>
      <c r="B27" s="64"/>
      <c r="C27" s="65"/>
      <c r="D27" s="64"/>
      <c r="E27" s="65"/>
      <c r="F27" s="64"/>
      <c r="G27" s="68"/>
      <c r="H27" s="27">
        <f t="shared" si="1"/>
        <v>0</v>
      </c>
      <c r="I27" s="6"/>
      <c r="J27" s="17" t="str">
        <f t="shared" si="2"/>
        <v/>
      </c>
      <c r="K27" s="17" t="str">
        <f t="shared" si="0"/>
        <v/>
      </c>
      <c r="L27" s="25">
        <f t="shared" si="3"/>
        <v>0</v>
      </c>
    </row>
    <row r="28" spans="1:15" ht="14.25" customHeight="1">
      <c r="A28" s="32">
        <f>IF($A$2="","",$A$2+22)</f>
        <v>42178</v>
      </c>
      <c r="B28" s="64"/>
      <c r="C28" s="65"/>
      <c r="D28" s="64"/>
      <c r="E28" s="65"/>
      <c r="F28" s="64"/>
      <c r="G28" s="68"/>
      <c r="H28" s="28">
        <f t="shared" si="1"/>
        <v>0</v>
      </c>
      <c r="I28" s="6"/>
      <c r="J28" s="17" t="str">
        <f t="shared" si="2"/>
        <v/>
      </c>
      <c r="K28" s="17" t="str">
        <f t="shared" si="0"/>
        <v/>
      </c>
      <c r="L28" s="24">
        <f t="shared" si="3"/>
        <v>0</v>
      </c>
    </row>
    <row r="29" spans="1:15" ht="14.25" customHeight="1">
      <c r="A29" s="31">
        <f>IF($A$2="","",$A$2+23)</f>
        <v>42179</v>
      </c>
      <c r="B29" s="64"/>
      <c r="C29" s="65"/>
      <c r="D29" s="64"/>
      <c r="E29" s="65"/>
      <c r="F29" s="64"/>
      <c r="G29" s="68"/>
      <c r="H29" s="27">
        <f t="shared" si="1"/>
        <v>0</v>
      </c>
      <c r="I29" s="6"/>
      <c r="J29" s="17" t="str">
        <f t="shared" si="2"/>
        <v/>
      </c>
      <c r="K29" s="17" t="str">
        <f t="shared" si="0"/>
        <v/>
      </c>
      <c r="L29" s="25">
        <f t="shared" si="3"/>
        <v>0</v>
      </c>
    </row>
    <row r="30" spans="1:15" ht="14.25" customHeight="1">
      <c r="A30" s="32">
        <f>IF($A$2="","",$A$2+24)</f>
        <v>42180</v>
      </c>
      <c r="B30" s="64"/>
      <c r="C30" s="65"/>
      <c r="D30" s="64"/>
      <c r="E30" s="65"/>
      <c r="F30" s="64"/>
      <c r="G30" s="68"/>
      <c r="H30" s="28">
        <f t="shared" si="1"/>
        <v>0</v>
      </c>
      <c r="I30" s="6"/>
      <c r="J30" s="17" t="str">
        <f t="shared" si="2"/>
        <v/>
      </c>
      <c r="K30" s="17" t="str">
        <f t="shared" si="0"/>
        <v/>
      </c>
      <c r="L30" s="25">
        <f t="shared" si="3"/>
        <v>0</v>
      </c>
    </row>
    <row r="31" spans="1:15" ht="14.25" customHeight="1">
      <c r="A31" s="31">
        <f>IF($A$2="","",$A$2+25)</f>
        <v>42181</v>
      </c>
      <c r="B31" s="64"/>
      <c r="C31" s="65"/>
      <c r="D31" s="64"/>
      <c r="E31" s="65"/>
      <c r="F31" s="64"/>
      <c r="G31" s="68"/>
      <c r="H31" s="27">
        <f t="shared" si="1"/>
        <v>0</v>
      </c>
      <c r="I31" s="6"/>
      <c r="J31" s="17" t="str">
        <f t="shared" si="2"/>
        <v/>
      </c>
      <c r="K31" s="17" t="str">
        <f t="shared" si="0"/>
        <v/>
      </c>
      <c r="L31" s="24">
        <f t="shared" si="3"/>
        <v>0</v>
      </c>
    </row>
    <row r="32" spans="1:15" ht="14.25" customHeight="1">
      <c r="A32" s="32">
        <f>IF($A$2="","",$A$2+26)</f>
        <v>42182</v>
      </c>
      <c r="B32" s="64"/>
      <c r="C32" s="65"/>
      <c r="D32" s="64"/>
      <c r="E32" s="65"/>
      <c r="F32" s="64"/>
      <c r="G32" s="68"/>
      <c r="H32" s="28">
        <f t="shared" si="1"/>
        <v>0</v>
      </c>
      <c r="I32" s="6"/>
      <c r="J32" s="17" t="str">
        <f t="shared" si="2"/>
        <v/>
      </c>
      <c r="K32" s="17" t="str">
        <f t="shared" si="0"/>
        <v/>
      </c>
      <c r="L32" s="25">
        <f t="shared" si="3"/>
        <v>0</v>
      </c>
    </row>
    <row r="33" spans="1:16" ht="14.25" customHeight="1">
      <c r="A33" s="31">
        <f>IF($A$2="","",$A$2+27)</f>
        <v>42183</v>
      </c>
      <c r="B33" s="64"/>
      <c r="C33" s="65"/>
      <c r="D33" s="64"/>
      <c r="E33" s="65"/>
      <c r="F33" s="64"/>
      <c r="G33" s="68"/>
      <c r="H33" s="27">
        <f t="shared" si="1"/>
        <v>0</v>
      </c>
      <c r="I33" s="6"/>
      <c r="J33" s="17" t="str">
        <f t="shared" si="2"/>
        <v/>
      </c>
      <c r="K33" s="17" t="str">
        <f t="shared" si="0"/>
        <v/>
      </c>
      <c r="L33" s="24">
        <f t="shared" si="3"/>
        <v>0</v>
      </c>
    </row>
    <row r="34" spans="1:16" ht="14.25" customHeight="1">
      <c r="A34" s="32">
        <f>IF($A$2="","",$A$2+28)</f>
        <v>42184</v>
      </c>
      <c r="B34" s="64"/>
      <c r="C34" s="65"/>
      <c r="D34" s="64"/>
      <c r="E34" s="65"/>
      <c r="F34" s="64"/>
      <c r="G34" s="68"/>
      <c r="H34" s="27">
        <f t="shared" si="1"/>
        <v>0</v>
      </c>
      <c r="I34" s="6"/>
      <c r="J34" s="17" t="str">
        <f t="shared" si="2"/>
        <v/>
      </c>
      <c r="K34" s="17" t="str">
        <f t="shared" si="0"/>
        <v/>
      </c>
      <c r="L34" s="25">
        <f t="shared" si="3"/>
        <v>0</v>
      </c>
    </row>
    <row r="35" spans="1:16" ht="14.25" customHeight="1" thickBot="1">
      <c r="A35" s="31">
        <f>IF($A$2="","",$A$2+29)</f>
        <v>42185</v>
      </c>
      <c r="B35" s="64"/>
      <c r="C35" s="65"/>
      <c r="D35" s="64"/>
      <c r="E35" s="65"/>
      <c r="F35" s="64"/>
      <c r="G35" s="68"/>
      <c r="H35" s="27">
        <f t="shared" si="1"/>
        <v>0</v>
      </c>
      <c r="I35" s="6"/>
      <c r="J35" s="18" t="str">
        <f t="shared" si="2"/>
        <v/>
      </c>
      <c r="K35" s="17" t="str">
        <f t="shared" si="0"/>
        <v/>
      </c>
      <c r="L35" s="25">
        <f t="shared" si="3"/>
        <v>0</v>
      </c>
    </row>
    <row r="36" spans="1:16" ht="16.5" thickTop="1" thickBot="1">
      <c r="A36" s="141" t="s">
        <v>5</v>
      </c>
      <c r="B36" s="143"/>
      <c r="C36" s="143"/>
      <c r="D36" s="143"/>
      <c r="E36" s="143"/>
      <c r="F36" s="143"/>
      <c r="G36" s="175"/>
      <c r="H36" s="9">
        <f>SUM(H6:H35)*24</f>
        <v>0</v>
      </c>
      <c r="I36" s="9">
        <f>SUM(I6:I35)*24</f>
        <v>0</v>
      </c>
      <c r="J36" s="4">
        <f>SUM(J6:J35)</f>
        <v>0</v>
      </c>
      <c r="K36" s="19">
        <f>SUM(K6:K35)</f>
        <v>0</v>
      </c>
      <c r="L36" s="4">
        <f>SUM(L6:L35)</f>
        <v>0</v>
      </c>
    </row>
    <row r="37" spans="1:16" s="57" customFormat="1" ht="15.75" thickTop="1">
      <c r="A37" s="76"/>
      <c r="B37" s="76"/>
      <c r="C37" s="76"/>
      <c r="D37" s="76"/>
      <c r="E37" s="76"/>
      <c r="F37" s="76"/>
      <c r="G37" s="71"/>
      <c r="H37" s="73"/>
      <c r="I37" s="73"/>
      <c r="J37" s="74"/>
      <c r="K37" s="75"/>
      <c r="L37" s="74"/>
    </row>
    <row r="38" spans="1:16" ht="15.75">
      <c r="A38" s="77" t="s">
        <v>13</v>
      </c>
      <c r="B38" s="81">
        <f>janvier!$B39</f>
        <v>0</v>
      </c>
      <c r="C38" s="163" t="s">
        <v>17</v>
      </c>
      <c r="D38" s="192"/>
      <c r="E38" s="178">
        <f>janvier!$E$39</f>
        <v>0</v>
      </c>
      <c r="F38" s="193"/>
      <c r="G38" s="33"/>
      <c r="H38" s="33"/>
      <c r="I38" s="33"/>
      <c r="J38" s="33"/>
      <c r="K38" s="33"/>
      <c r="L38" s="33"/>
      <c r="M38" s="34"/>
      <c r="N38" s="34"/>
      <c r="O38" s="34"/>
      <c r="P38" s="34"/>
    </row>
    <row r="39" spans="1:16" ht="15.75">
      <c r="A39" s="78" t="s">
        <v>12</v>
      </c>
      <c r="B39" s="81">
        <f>janvier!$B40</f>
        <v>0</v>
      </c>
      <c r="C39" s="155" t="s">
        <v>19</v>
      </c>
      <c r="D39" s="194"/>
      <c r="E39" s="148">
        <f>janvier!$E$39</f>
        <v>0</v>
      </c>
      <c r="F39" s="195"/>
      <c r="G39" s="33"/>
      <c r="H39" s="150" t="s">
        <v>18</v>
      </c>
      <c r="I39" s="183"/>
      <c r="J39" s="152">
        <f>E38+(H36*E39)+SUM(J36:L36)</f>
        <v>0</v>
      </c>
      <c r="K39" s="190"/>
      <c r="L39" s="191"/>
      <c r="M39" s="34"/>
      <c r="N39" s="34"/>
      <c r="O39" s="34"/>
      <c r="P39" s="34"/>
    </row>
    <row r="40" spans="1:16" ht="15.75">
      <c r="A40" s="78" t="s">
        <v>14</v>
      </c>
      <c r="B40" s="81">
        <f>janvier!$B41</f>
        <v>0</v>
      </c>
      <c r="C40" s="35"/>
      <c r="D40" s="35"/>
      <c r="E40" s="35"/>
      <c r="F40" s="35"/>
      <c r="G40" s="48"/>
      <c r="H40" s="33"/>
      <c r="I40" s="36"/>
      <c r="J40" s="48"/>
      <c r="K40" s="33"/>
      <c r="L40" s="33"/>
      <c r="M40" s="34"/>
      <c r="N40" s="34"/>
      <c r="O40" s="34"/>
      <c r="P40" s="34"/>
    </row>
    <row r="44" spans="1:16">
      <c r="A44" s="159" t="s">
        <v>46</v>
      </c>
      <c r="B44" s="160"/>
      <c r="C44" s="86">
        <f>SUMIF($H$6:$H$35,"&gt;=08:00",$H$6:$H$35)</f>
        <v>0</v>
      </c>
      <c r="D44" s="87"/>
      <c r="E44" s="133" t="s">
        <v>47</v>
      </c>
      <c r="F44" s="133"/>
      <c r="G44" s="88">
        <f>COUNTIF($H$6:$H$35,"&gt;=08:00")</f>
        <v>0</v>
      </c>
    </row>
    <row r="45" spans="1:16">
      <c r="A45" s="161" t="s">
        <v>48</v>
      </c>
      <c r="B45" s="162"/>
      <c r="C45" s="86">
        <f>SUMIF($H$6:$H$35,"&lt;08:00",$H$6:$H$35)</f>
        <v>0</v>
      </c>
      <c r="D45" s="87"/>
      <c r="E45" s="133" t="s">
        <v>49</v>
      </c>
      <c r="F45" s="133"/>
      <c r="G45" s="88">
        <f>COUNTIFS($H$6:$H$35,"&gt;0",$H$6:$H$35,"&lt;08:00")</f>
        <v>0</v>
      </c>
    </row>
    <row r="46" spans="1:16" hidden="1">
      <c r="C46" s="89" t="b">
        <f>SUM(C44:D45)*24=H38</f>
        <v>1</v>
      </c>
    </row>
    <row r="47" spans="1:16">
      <c r="C47" s="89" t="b">
        <f>SUM(C44:D45)*24=H36</f>
        <v>1</v>
      </c>
    </row>
  </sheetData>
  <mergeCells count="23">
    <mergeCell ref="J39:L39"/>
    <mergeCell ref="A36:G36"/>
    <mergeCell ref="C38:D38"/>
    <mergeCell ref="E38:F38"/>
    <mergeCell ref="C39:D39"/>
    <mergeCell ref="E39:F39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A44:B44"/>
    <mergeCell ref="E44:F44"/>
    <mergeCell ref="A45:B45"/>
    <mergeCell ref="E45:F45"/>
    <mergeCell ref="I4:I5"/>
    <mergeCell ref="H39:I39"/>
  </mergeCells>
  <conditionalFormatting sqref="A6:A35 H6:I35 K6:L35">
    <cfRule type="expression" dxfId="50" priority="7">
      <formula>OR(WEEKDAY($A6,2)&gt;5)</formula>
    </cfRule>
  </conditionalFormatting>
  <conditionalFormatting sqref="B6:G35">
    <cfRule type="expression" dxfId="49" priority="4">
      <formula>IFERROR(VLOOKUP($A6,Fériés,1,0),0)</formula>
    </cfRule>
  </conditionalFormatting>
  <conditionalFormatting sqref="B6:G35">
    <cfRule type="expression" dxfId="48" priority="13">
      <formula>COUNTIF($A$6:$A$35,$O$3)</formula>
    </cfRule>
    <cfRule type="expression" dxfId="47" priority="14">
      <formula>OR(WEEKDAY($A6,2)&gt;5)</formula>
    </cfRule>
  </conditionalFormatting>
  <conditionalFormatting sqref="J6:J35">
    <cfRule type="expression" dxfId="46" priority="3">
      <formula>OR(WEEKDAY($A6,2)&gt;5)</formula>
    </cfRule>
  </conditionalFormatting>
  <conditionalFormatting sqref="J6:J35">
    <cfRule type="expression" dxfId="45" priority="1">
      <formula>IFERROR(VLOOKUP($A6,Fériés,1,0),0)</formula>
    </cfRule>
    <cfRule type="expression" dxfId="44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P46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42186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42186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 t="shared" ref="K6:K36" si="0"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42187</v>
      </c>
      <c r="B7" s="64"/>
      <c r="C7" s="65"/>
      <c r="D7" s="64"/>
      <c r="E7" s="65"/>
      <c r="F7" s="64"/>
      <c r="G7" s="65"/>
      <c r="H7" s="27">
        <f t="shared" ref="H7:H36" si="1">(G7-F7)+(E7-D7)+(C7-B7)</f>
        <v>0</v>
      </c>
      <c r="I7" s="6"/>
      <c r="J7" s="17" t="str">
        <f t="shared" ref="J7:J36" si="2">IF(OR(AND(AND(B7&lt;=$O$1,B7&lt;&gt;""),OR(C7&gt;=$O$1,C7="")),AND(AND(D7&lt;=$O$1,D7&lt;&gt;""),OR(E7&gt;=$O$1,E7="")),AND(AND(F7&lt;=$O$1,F7&lt;&gt;""),OR(G7&gt;=$O$1,G7=""))),$B$40,"")</f>
        <v/>
      </c>
      <c r="K7" s="17" t="str">
        <f t="shared" si="0"/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42188</v>
      </c>
      <c r="B8" s="64"/>
      <c r="C8" s="65"/>
      <c r="D8" s="64"/>
      <c r="E8" s="65"/>
      <c r="F8" s="64"/>
      <c r="G8" s="65"/>
      <c r="H8" s="28">
        <f t="shared" si="1"/>
        <v>0</v>
      </c>
      <c r="I8" s="6"/>
      <c r="J8" s="17" t="str">
        <f t="shared" si="2"/>
        <v/>
      </c>
      <c r="K8" s="17" t="str">
        <f t="shared" si="0"/>
        <v/>
      </c>
      <c r="L8" s="25">
        <f t="shared" ref="L8:L36" si="3">IF(OR(IF( B8,3,0),IF(D8,3,0),IF(F8,3,0)),3,0)</f>
        <v>0</v>
      </c>
    </row>
    <row r="9" spans="1:15" ht="14.25" customHeight="1">
      <c r="A9" s="31">
        <f>IF($A$2="","",$A$2+3)</f>
        <v>42189</v>
      </c>
      <c r="B9" s="64"/>
      <c r="C9" s="65"/>
      <c r="D9" s="64"/>
      <c r="E9" s="65"/>
      <c r="F9" s="64"/>
      <c r="G9" s="65"/>
      <c r="H9" s="27">
        <f t="shared" si="1"/>
        <v>0</v>
      </c>
      <c r="I9" s="6"/>
      <c r="J9" s="17" t="str">
        <f t="shared" si="2"/>
        <v/>
      </c>
      <c r="K9" s="17" t="str">
        <f t="shared" si="0"/>
        <v/>
      </c>
      <c r="L9" s="24">
        <f t="shared" si="3"/>
        <v>0</v>
      </c>
    </row>
    <row r="10" spans="1:15" ht="14.25" customHeight="1">
      <c r="A10" s="32">
        <f>IF($A$2="","",$A$2+4)</f>
        <v>42190</v>
      </c>
      <c r="B10" s="64"/>
      <c r="C10" s="65"/>
      <c r="D10" s="64"/>
      <c r="E10" s="65"/>
      <c r="F10" s="64"/>
      <c r="G10" s="65"/>
      <c r="H10" s="28">
        <f t="shared" si="1"/>
        <v>0</v>
      </c>
      <c r="I10" s="6"/>
      <c r="J10" s="17" t="str">
        <f t="shared" si="2"/>
        <v/>
      </c>
      <c r="K10" s="17" t="str">
        <f t="shared" si="0"/>
        <v/>
      </c>
      <c r="L10" s="25">
        <f t="shared" si="3"/>
        <v>0</v>
      </c>
    </row>
    <row r="11" spans="1:15" ht="14.25" customHeight="1">
      <c r="A11" s="31">
        <f>IF($A$2="","",$A$2+5)</f>
        <v>42191</v>
      </c>
      <c r="B11" s="64"/>
      <c r="C11" s="65"/>
      <c r="D11" s="64"/>
      <c r="E11" s="65"/>
      <c r="F11" s="64"/>
      <c r="G11" s="65"/>
      <c r="H11" s="27">
        <f t="shared" si="1"/>
        <v>0</v>
      </c>
      <c r="I11" s="6"/>
      <c r="J11" s="17" t="str">
        <f t="shared" si="2"/>
        <v/>
      </c>
      <c r="K11" s="17" t="str">
        <f t="shared" si="0"/>
        <v/>
      </c>
      <c r="L11" s="24">
        <f t="shared" si="3"/>
        <v>0</v>
      </c>
    </row>
    <row r="12" spans="1:15" ht="14.25" customHeight="1">
      <c r="A12" s="32">
        <f>IF($A$2="","",$A$2+6)</f>
        <v>42192</v>
      </c>
      <c r="B12" s="64"/>
      <c r="C12" s="65"/>
      <c r="D12" s="64"/>
      <c r="E12" s="65"/>
      <c r="F12" s="64"/>
      <c r="G12" s="65"/>
      <c r="H12" s="28">
        <f t="shared" si="1"/>
        <v>0</v>
      </c>
      <c r="I12" s="6"/>
      <c r="J12" s="17" t="str">
        <f t="shared" si="2"/>
        <v/>
      </c>
      <c r="K12" s="17" t="str">
        <f t="shared" si="0"/>
        <v/>
      </c>
      <c r="L12" s="25">
        <f t="shared" si="3"/>
        <v>0</v>
      </c>
    </row>
    <row r="13" spans="1:15" ht="14.25" customHeight="1">
      <c r="A13" s="31">
        <f>IF($A$2="","",$A$2+7)</f>
        <v>42193</v>
      </c>
      <c r="B13" s="64"/>
      <c r="C13" s="65"/>
      <c r="D13" s="64"/>
      <c r="E13" s="65"/>
      <c r="F13" s="64"/>
      <c r="G13" s="65"/>
      <c r="H13" s="27">
        <f t="shared" si="1"/>
        <v>0</v>
      </c>
      <c r="I13" s="6"/>
      <c r="J13" s="17" t="str">
        <f t="shared" si="2"/>
        <v/>
      </c>
      <c r="K13" s="17" t="str">
        <f t="shared" si="0"/>
        <v/>
      </c>
      <c r="L13" s="24">
        <f t="shared" si="3"/>
        <v>0</v>
      </c>
    </row>
    <row r="14" spans="1:15" ht="14.25" customHeight="1">
      <c r="A14" s="32">
        <f>IF($A$2="","",$A$2+8)</f>
        <v>42194</v>
      </c>
      <c r="B14" s="64"/>
      <c r="C14" s="65"/>
      <c r="D14" s="64"/>
      <c r="E14" s="65"/>
      <c r="F14" s="64"/>
      <c r="G14" s="65"/>
      <c r="H14" s="28">
        <f t="shared" si="1"/>
        <v>0</v>
      </c>
      <c r="I14" s="6"/>
      <c r="J14" s="17" t="str">
        <f t="shared" si="2"/>
        <v/>
      </c>
      <c r="K14" s="17" t="str">
        <f t="shared" si="0"/>
        <v/>
      </c>
      <c r="L14" s="25">
        <f t="shared" si="3"/>
        <v>0</v>
      </c>
    </row>
    <row r="15" spans="1:15" ht="14.25" customHeight="1">
      <c r="A15" s="31">
        <f>IF($A$2="","",$A$2+9)</f>
        <v>42195</v>
      </c>
      <c r="B15" s="64"/>
      <c r="C15" s="65"/>
      <c r="D15" s="64"/>
      <c r="E15" s="65"/>
      <c r="F15" s="64"/>
      <c r="G15" s="65"/>
      <c r="H15" s="27">
        <f t="shared" si="1"/>
        <v>0</v>
      </c>
      <c r="I15" s="6"/>
      <c r="J15" s="17" t="str">
        <f t="shared" si="2"/>
        <v/>
      </c>
      <c r="K15" s="17" t="str">
        <f t="shared" si="0"/>
        <v/>
      </c>
      <c r="L15" s="24">
        <f t="shared" si="3"/>
        <v>0</v>
      </c>
    </row>
    <row r="16" spans="1:15" ht="14.25" customHeight="1">
      <c r="A16" s="32">
        <f>IF($A$2="","",$A$2+10)</f>
        <v>42196</v>
      </c>
      <c r="B16" s="64"/>
      <c r="C16" s="65"/>
      <c r="D16" s="64"/>
      <c r="E16" s="65"/>
      <c r="F16" s="64"/>
      <c r="G16" s="65"/>
      <c r="H16" s="28">
        <f t="shared" si="1"/>
        <v>0</v>
      </c>
      <c r="I16" s="6"/>
      <c r="J16" s="17" t="str">
        <f t="shared" si="2"/>
        <v/>
      </c>
      <c r="K16" s="17" t="str">
        <f t="shared" si="0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42197</v>
      </c>
      <c r="B17" s="64"/>
      <c r="C17" s="65"/>
      <c r="D17" s="64"/>
      <c r="E17" s="65"/>
      <c r="F17" s="64"/>
      <c r="G17" s="65"/>
      <c r="H17" s="27">
        <f t="shared" si="1"/>
        <v>0</v>
      </c>
      <c r="I17" s="6"/>
      <c r="J17" s="17" t="str">
        <f t="shared" si="2"/>
        <v/>
      </c>
      <c r="K17" s="17" t="str">
        <f t="shared" si="0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42198</v>
      </c>
      <c r="B18" s="64"/>
      <c r="C18" s="65"/>
      <c r="D18" s="64"/>
      <c r="E18" s="65"/>
      <c r="F18" s="64"/>
      <c r="G18" s="65"/>
      <c r="H18" s="28">
        <f t="shared" si="1"/>
        <v>0</v>
      </c>
      <c r="I18" s="6"/>
      <c r="J18" s="17" t="str">
        <f t="shared" si="2"/>
        <v/>
      </c>
      <c r="K18" s="17" t="str">
        <f t="shared" si="0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42199</v>
      </c>
      <c r="B19" s="64"/>
      <c r="C19" s="65"/>
      <c r="D19" s="64"/>
      <c r="E19" s="65"/>
      <c r="F19" s="64"/>
      <c r="G19" s="65"/>
      <c r="H19" s="27">
        <f t="shared" si="1"/>
        <v>0</v>
      </c>
      <c r="I19" s="6"/>
      <c r="J19" s="17" t="str">
        <f t="shared" si="2"/>
        <v/>
      </c>
      <c r="K19" s="17" t="str">
        <f t="shared" si="0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42200</v>
      </c>
      <c r="B20" s="64"/>
      <c r="C20" s="65"/>
      <c r="D20" s="64"/>
      <c r="E20" s="65"/>
      <c r="F20" s="64"/>
      <c r="G20" s="65"/>
      <c r="H20" s="28">
        <f t="shared" si="1"/>
        <v>0</v>
      </c>
      <c r="I20" s="6"/>
      <c r="J20" s="17" t="str">
        <f t="shared" si="2"/>
        <v/>
      </c>
      <c r="K20" s="17" t="str">
        <f t="shared" si="0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42201</v>
      </c>
      <c r="B21" s="64"/>
      <c r="C21" s="65"/>
      <c r="D21" s="64"/>
      <c r="E21" s="65"/>
      <c r="F21" s="64"/>
      <c r="G21" s="65"/>
      <c r="H21" s="27">
        <f t="shared" si="1"/>
        <v>0</v>
      </c>
      <c r="I21" s="6"/>
      <c r="J21" s="17" t="str">
        <f t="shared" si="2"/>
        <v/>
      </c>
      <c r="K21" s="17" t="str">
        <f t="shared" si="0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42202</v>
      </c>
      <c r="B22" s="64"/>
      <c r="C22" s="65"/>
      <c r="D22" s="64"/>
      <c r="E22" s="65"/>
      <c r="F22" s="64"/>
      <c r="G22" s="65"/>
      <c r="H22" s="28">
        <f t="shared" si="1"/>
        <v>0</v>
      </c>
      <c r="I22" s="6"/>
      <c r="J22" s="17" t="str">
        <f t="shared" si="2"/>
        <v/>
      </c>
      <c r="K22" s="17" t="str">
        <f t="shared" si="0"/>
        <v/>
      </c>
      <c r="L22" s="25">
        <f t="shared" si="3"/>
        <v>0</v>
      </c>
    </row>
    <row r="23" spans="1:15" ht="14.25" customHeight="1">
      <c r="A23" s="31">
        <f>IF($A$2="","",$A$2+17)</f>
        <v>42203</v>
      </c>
      <c r="B23" s="64"/>
      <c r="C23" s="65"/>
      <c r="D23" s="64"/>
      <c r="E23" s="65"/>
      <c r="F23" s="64"/>
      <c r="G23" s="65"/>
      <c r="H23" s="27">
        <f t="shared" si="1"/>
        <v>0</v>
      </c>
      <c r="I23" s="6"/>
      <c r="J23" s="17" t="str">
        <f t="shared" si="2"/>
        <v/>
      </c>
      <c r="K23" s="17" t="str">
        <f t="shared" si="0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42204</v>
      </c>
      <c r="B24" s="64"/>
      <c r="C24" s="65"/>
      <c r="D24" s="64"/>
      <c r="E24" s="65"/>
      <c r="F24" s="64"/>
      <c r="G24" s="65"/>
      <c r="H24" s="28">
        <f t="shared" si="1"/>
        <v>0</v>
      </c>
      <c r="I24" s="6"/>
      <c r="J24" s="17" t="str">
        <f t="shared" si="2"/>
        <v/>
      </c>
      <c r="K24" s="17" t="str">
        <f t="shared" si="0"/>
        <v/>
      </c>
      <c r="L24" s="24">
        <f t="shared" si="3"/>
        <v>0</v>
      </c>
    </row>
    <row r="25" spans="1:15" ht="14.25" customHeight="1">
      <c r="A25" s="31">
        <f>IF($A$2="","",$A$2+19)</f>
        <v>42205</v>
      </c>
      <c r="B25" s="64"/>
      <c r="C25" s="65"/>
      <c r="D25" s="64"/>
      <c r="E25" s="65"/>
      <c r="F25" s="64"/>
      <c r="G25" s="65"/>
      <c r="H25" s="27">
        <f t="shared" si="1"/>
        <v>0</v>
      </c>
      <c r="I25" s="6"/>
      <c r="J25" s="17" t="str">
        <f t="shared" si="2"/>
        <v/>
      </c>
      <c r="K25" s="17" t="str">
        <f t="shared" si="0"/>
        <v/>
      </c>
      <c r="L25" s="25">
        <f t="shared" si="3"/>
        <v>0</v>
      </c>
    </row>
    <row r="26" spans="1:15" ht="14.25" customHeight="1">
      <c r="A26" s="32">
        <f>IF($A$2="","",$A$2+20)</f>
        <v>42206</v>
      </c>
      <c r="B26" s="64"/>
      <c r="C26" s="65"/>
      <c r="D26" s="64"/>
      <c r="E26" s="65"/>
      <c r="F26" s="64"/>
      <c r="G26" s="65"/>
      <c r="H26" s="28">
        <f t="shared" si="1"/>
        <v>0</v>
      </c>
      <c r="I26" s="6"/>
      <c r="J26" s="17" t="str">
        <f t="shared" si="2"/>
        <v/>
      </c>
      <c r="K26" s="17" t="str">
        <f t="shared" si="0"/>
        <v/>
      </c>
      <c r="L26" s="24">
        <f t="shared" si="3"/>
        <v>0</v>
      </c>
    </row>
    <row r="27" spans="1:15" ht="14.25" customHeight="1">
      <c r="A27" s="31">
        <f>IF($A$2="","",$A$2+21)</f>
        <v>42207</v>
      </c>
      <c r="B27" s="64"/>
      <c r="C27" s="65"/>
      <c r="D27" s="64"/>
      <c r="E27" s="65"/>
      <c r="F27" s="64"/>
      <c r="G27" s="65"/>
      <c r="H27" s="27">
        <f t="shared" si="1"/>
        <v>0</v>
      </c>
      <c r="I27" s="6"/>
      <c r="J27" s="17" t="str">
        <f t="shared" si="2"/>
        <v/>
      </c>
      <c r="K27" s="17" t="str">
        <f t="shared" si="0"/>
        <v/>
      </c>
      <c r="L27" s="25">
        <f t="shared" si="3"/>
        <v>0</v>
      </c>
    </row>
    <row r="28" spans="1:15" ht="14.25" customHeight="1">
      <c r="A28" s="32">
        <f>IF($A$2="","",$A$2+22)</f>
        <v>42208</v>
      </c>
      <c r="B28" s="64"/>
      <c r="C28" s="65"/>
      <c r="D28" s="64"/>
      <c r="E28" s="65"/>
      <c r="F28" s="64"/>
      <c r="G28" s="65"/>
      <c r="H28" s="28">
        <f t="shared" si="1"/>
        <v>0</v>
      </c>
      <c r="I28" s="6"/>
      <c r="J28" s="17" t="str">
        <f t="shared" si="2"/>
        <v/>
      </c>
      <c r="K28" s="17" t="str">
        <f t="shared" si="0"/>
        <v/>
      </c>
      <c r="L28" s="24">
        <f t="shared" si="3"/>
        <v>0</v>
      </c>
    </row>
    <row r="29" spans="1:15" ht="14.25" customHeight="1">
      <c r="A29" s="31">
        <f>IF($A$2="","",$A$2+23)</f>
        <v>42209</v>
      </c>
      <c r="B29" s="64"/>
      <c r="C29" s="65"/>
      <c r="D29" s="64"/>
      <c r="E29" s="65"/>
      <c r="F29" s="64"/>
      <c r="G29" s="65"/>
      <c r="H29" s="27">
        <f t="shared" si="1"/>
        <v>0</v>
      </c>
      <c r="I29" s="6"/>
      <c r="J29" s="17" t="str">
        <f t="shared" si="2"/>
        <v/>
      </c>
      <c r="K29" s="17" t="str">
        <f t="shared" si="0"/>
        <v/>
      </c>
      <c r="L29" s="25">
        <f t="shared" si="3"/>
        <v>0</v>
      </c>
    </row>
    <row r="30" spans="1:15" ht="14.25" customHeight="1">
      <c r="A30" s="32">
        <f>IF($A$2="","",$A$2+24)</f>
        <v>42210</v>
      </c>
      <c r="B30" s="64"/>
      <c r="C30" s="65"/>
      <c r="D30" s="64"/>
      <c r="E30" s="65"/>
      <c r="F30" s="64"/>
      <c r="G30" s="65"/>
      <c r="H30" s="28">
        <f t="shared" si="1"/>
        <v>0</v>
      </c>
      <c r="I30" s="6"/>
      <c r="J30" s="17" t="str">
        <f t="shared" si="2"/>
        <v/>
      </c>
      <c r="K30" s="17" t="str">
        <f t="shared" si="0"/>
        <v/>
      </c>
      <c r="L30" s="25">
        <f t="shared" si="3"/>
        <v>0</v>
      </c>
    </row>
    <row r="31" spans="1:15" ht="14.25" customHeight="1">
      <c r="A31" s="31">
        <f>IF($A$2="","",$A$2+25)</f>
        <v>42211</v>
      </c>
      <c r="B31" s="64"/>
      <c r="C31" s="65"/>
      <c r="D31" s="64"/>
      <c r="E31" s="65"/>
      <c r="F31" s="64"/>
      <c r="G31" s="65"/>
      <c r="H31" s="27">
        <f t="shared" si="1"/>
        <v>0</v>
      </c>
      <c r="I31" s="6"/>
      <c r="J31" s="17" t="str">
        <f t="shared" si="2"/>
        <v/>
      </c>
      <c r="K31" s="17" t="str">
        <f t="shared" si="0"/>
        <v/>
      </c>
      <c r="L31" s="24">
        <f t="shared" si="3"/>
        <v>0</v>
      </c>
    </row>
    <row r="32" spans="1:15" ht="14.25" customHeight="1">
      <c r="A32" s="32">
        <f>IF($A$2="","",$A$2+26)</f>
        <v>42212</v>
      </c>
      <c r="B32" s="64"/>
      <c r="C32" s="65"/>
      <c r="D32" s="64"/>
      <c r="E32" s="65"/>
      <c r="F32" s="64"/>
      <c r="G32" s="65"/>
      <c r="H32" s="28">
        <f t="shared" si="1"/>
        <v>0</v>
      </c>
      <c r="I32" s="6"/>
      <c r="J32" s="17" t="str">
        <f t="shared" si="2"/>
        <v/>
      </c>
      <c r="K32" s="17" t="str">
        <f t="shared" si="0"/>
        <v/>
      </c>
      <c r="L32" s="25">
        <f t="shared" si="3"/>
        <v>0</v>
      </c>
    </row>
    <row r="33" spans="1:16" ht="14.25" customHeight="1">
      <c r="A33" s="31">
        <f>IF($A$2="","",$A$2+27)</f>
        <v>42213</v>
      </c>
      <c r="B33" s="64"/>
      <c r="C33" s="65"/>
      <c r="D33" s="64"/>
      <c r="E33" s="65"/>
      <c r="F33" s="64"/>
      <c r="G33" s="65"/>
      <c r="H33" s="27">
        <f t="shared" si="1"/>
        <v>0</v>
      </c>
      <c r="I33" s="6"/>
      <c r="J33" s="17" t="str">
        <f t="shared" si="2"/>
        <v/>
      </c>
      <c r="K33" s="17" t="str">
        <f t="shared" si="0"/>
        <v/>
      </c>
      <c r="L33" s="24">
        <f t="shared" si="3"/>
        <v>0</v>
      </c>
    </row>
    <row r="34" spans="1:16" ht="14.25" customHeight="1">
      <c r="A34" s="32">
        <f>IF($A$2="","",$A$2+28)</f>
        <v>42214</v>
      </c>
      <c r="B34" s="64"/>
      <c r="C34" s="65"/>
      <c r="D34" s="64"/>
      <c r="E34" s="65"/>
      <c r="F34" s="64"/>
      <c r="G34" s="65"/>
      <c r="H34" s="27">
        <f t="shared" si="1"/>
        <v>0</v>
      </c>
      <c r="I34" s="6"/>
      <c r="J34" s="17" t="str">
        <f t="shared" si="2"/>
        <v/>
      </c>
      <c r="K34" s="17" t="str">
        <f t="shared" si="0"/>
        <v/>
      </c>
      <c r="L34" s="25">
        <f t="shared" si="3"/>
        <v>0</v>
      </c>
    </row>
    <row r="35" spans="1:16" ht="14.25" customHeight="1">
      <c r="A35" s="31">
        <f>IF($A$2="","",$A$2+29)</f>
        <v>42215</v>
      </c>
      <c r="B35" s="64"/>
      <c r="C35" s="65"/>
      <c r="D35" s="64"/>
      <c r="E35" s="65"/>
      <c r="F35" s="64"/>
      <c r="G35" s="65"/>
      <c r="H35" s="27">
        <f t="shared" si="1"/>
        <v>0</v>
      </c>
      <c r="I35" s="6"/>
      <c r="J35" s="17" t="str">
        <f t="shared" si="2"/>
        <v/>
      </c>
      <c r="K35" s="17" t="str">
        <f t="shared" si="0"/>
        <v/>
      </c>
      <c r="L35" s="25">
        <f t="shared" si="3"/>
        <v>0</v>
      </c>
    </row>
    <row r="36" spans="1:16" ht="14.25" customHeight="1" thickBot="1">
      <c r="A36" s="30">
        <f>IF($A$2="","",$A$2+30)</f>
        <v>42216</v>
      </c>
      <c r="B36" s="62"/>
      <c r="C36" s="63"/>
      <c r="D36" s="62"/>
      <c r="E36" s="67"/>
      <c r="F36" s="62"/>
      <c r="G36" s="67"/>
      <c r="H36" s="10">
        <f t="shared" si="1"/>
        <v>0</v>
      </c>
      <c r="I36" s="6"/>
      <c r="J36" s="18" t="str">
        <f t="shared" si="2"/>
        <v/>
      </c>
      <c r="K36" s="17" t="str">
        <f t="shared" si="0"/>
        <v/>
      </c>
      <c r="L36" s="24">
        <f t="shared" si="3"/>
        <v>0</v>
      </c>
    </row>
    <row r="37" spans="1:16" ht="16.5" thickTop="1" thickBot="1">
      <c r="A37" s="141" t="s">
        <v>5</v>
      </c>
      <c r="B37" s="143"/>
      <c r="C37" s="143"/>
      <c r="D37" s="143"/>
      <c r="E37" s="143"/>
      <c r="F37" s="143"/>
      <c r="G37" s="175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>
      <c r="A39" s="77" t="s">
        <v>13</v>
      </c>
      <c r="B39" s="81">
        <f>janvier!$B39</f>
        <v>0</v>
      </c>
      <c r="C39" s="163" t="s">
        <v>17</v>
      </c>
      <c r="D39" s="192"/>
      <c r="E39" s="178">
        <f>janvier!$E$39</f>
        <v>0</v>
      </c>
      <c r="F39" s="193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1">
        <f>janvier!$B40</f>
        <v>0</v>
      </c>
      <c r="C40" s="155" t="s">
        <v>19</v>
      </c>
      <c r="D40" s="194"/>
      <c r="E40" s="148">
        <f>janvier!$E$39</f>
        <v>0</v>
      </c>
      <c r="F40" s="195"/>
      <c r="G40" s="33"/>
      <c r="H40" s="150" t="s">
        <v>18</v>
      </c>
      <c r="I40" s="183"/>
      <c r="J40" s="152">
        <f>E39+(H37*E40)+SUM(J37:L37)</f>
        <v>0</v>
      </c>
      <c r="K40" s="190"/>
      <c r="L40" s="191"/>
      <c r="M40" s="34"/>
      <c r="N40" s="34"/>
      <c r="O40" s="34"/>
      <c r="P40" s="34"/>
    </row>
    <row r="41" spans="1:16" ht="15.7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4" spans="1:16">
      <c r="A44" s="159" t="s">
        <v>46</v>
      </c>
      <c r="B44" s="160"/>
      <c r="C44" s="86">
        <f>SUMIF($H$6:$H$36,"&gt;=08:00",$H$6:$H$36)</f>
        <v>0</v>
      </c>
      <c r="D44" s="87"/>
      <c r="E44" s="133" t="s">
        <v>47</v>
      </c>
      <c r="F44" s="133"/>
      <c r="G44" s="88">
        <f>COUNTIF($H$6:$H$36,"&gt;=08:00")</f>
        <v>0</v>
      </c>
    </row>
    <row r="45" spans="1:16">
      <c r="A45" s="161" t="s">
        <v>48</v>
      </c>
      <c r="B45" s="162"/>
      <c r="C45" s="86">
        <f>SUMIF($H$6:$H$36,"&lt;08:00",$H$6:$H$36)</f>
        <v>0</v>
      </c>
      <c r="D45" s="87"/>
      <c r="E45" s="133" t="s">
        <v>49</v>
      </c>
      <c r="F45" s="133"/>
      <c r="G45" s="88">
        <f>COUNTIFS($H$6:$H$36,"&gt;0",$H$6:$H$36,"&lt;08:00")</f>
        <v>0</v>
      </c>
    </row>
    <row r="46" spans="1:16">
      <c r="C46" s="89" t="b">
        <f>SUM(C44:D45)*24=H37</f>
        <v>1</v>
      </c>
    </row>
  </sheetData>
  <mergeCells count="23">
    <mergeCell ref="J40:L40"/>
    <mergeCell ref="A37:G37"/>
    <mergeCell ref="C39:D39"/>
    <mergeCell ref="E39:F39"/>
    <mergeCell ref="C40:D40"/>
    <mergeCell ref="E40:F40"/>
    <mergeCell ref="J4:J5"/>
    <mergeCell ref="A2:B2"/>
    <mergeCell ref="C2:L2"/>
    <mergeCell ref="A3:E3"/>
    <mergeCell ref="K4:K5"/>
    <mergeCell ref="L4:L5"/>
    <mergeCell ref="A4:A5"/>
    <mergeCell ref="B4:C4"/>
    <mergeCell ref="D4:E4"/>
    <mergeCell ref="F4:G4"/>
    <mergeCell ref="H4:H5"/>
    <mergeCell ref="A44:B44"/>
    <mergeCell ref="E44:F44"/>
    <mergeCell ref="A45:B45"/>
    <mergeCell ref="E45:F45"/>
    <mergeCell ref="I4:I5"/>
    <mergeCell ref="H40:I40"/>
  </mergeCells>
  <conditionalFormatting sqref="A6:A36 H6:I36 K6:L36">
    <cfRule type="expression" dxfId="43" priority="7">
      <formula>OR(WEEKDAY($A6,2)&gt;5)</formula>
    </cfRule>
  </conditionalFormatting>
  <conditionalFormatting sqref="B6:G36">
    <cfRule type="expression" dxfId="42" priority="6">
      <formula>OR(WEEKDAY($A6,2)&gt;5)</formula>
    </cfRule>
  </conditionalFormatting>
  <conditionalFormatting sqref="A6:I36 K6:L36">
    <cfRule type="expression" dxfId="41" priority="4">
      <formula>IFERROR(VLOOKUP($A6,Fériés,1,0),0)</formula>
    </cfRule>
  </conditionalFormatting>
  <conditionalFormatting sqref="J6:J36">
    <cfRule type="expression" dxfId="40" priority="3">
      <formula>OR(WEEKDAY($A6,2)&gt;5)</formula>
    </cfRule>
  </conditionalFormatting>
  <conditionalFormatting sqref="J6:J36">
    <cfRule type="expression" dxfId="39" priority="1">
      <formula>IFERROR(VLOOKUP($A6,Fériés,1,0),0)</formula>
    </cfRule>
    <cfRule type="expression" dxfId="38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P45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customHeight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42217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42217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42218</v>
      </c>
      <c r="B7" s="64"/>
      <c r="C7" s="65"/>
      <c r="D7" s="64"/>
      <c r="E7" s="65"/>
      <c r="F7" s="64"/>
      <c r="G7" s="65"/>
      <c r="H7" s="27">
        <f t="shared" ref="H7:H36" si="0">(G7-F7)+(E7-D7)+(C7-B7)</f>
        <v>0</v>
      </c>
      <c r="I7" s="6"/>
      <c r="J7" s="17" t="str">
        <f t="shared" ref="J7:J36" si="1">IF(OR(AND(AND(B7&lt;=$O$1,B7&lt;&gt;""),OR(C7&gt;=$O$1,C7="")),AND(AND(D7&lt;=$O$1,D7&lt;&gt;""),OR(E7&gt;=$O$1,E7="")),AND(AND(F7&lt;=$O$1,F7&lt;&gt;""),OR(G7&gt;=$O$1,G7=""))),$B$40,"")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42219</v>
      </c>
      <c r="B8" s="64"/>
      <c r="C8" s="65"/>
      <c r="D8" s="64"/>
      <c r="E8" s="65"/>
      <c r="F8" s="64"/>
      <c r="G8" s="65"/>
      <c r="H8" s="28">
        <f t="shared" si="0"/>
        <v>0</v>
      </c>
      <c r="I8" s="6"/>
      <c r="J8" s="17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>
      <c r="A9" s="31">
        <f>IF($A$2="","",$A$2+3)</f>
        <v>42220</v>
      </c>
      <c r="B9" s="64"/>
      <c r="C9" s="65"/>
      <c r="D9" s="64"/>
      <c r="E9" s="65"/>
      <c r="F9" s="64"/>
      <c r="G9" s="65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>
      <c r="A10" s="32">
        <f>IF($A$2="","",$A$2+4)</f>
        <v>42221</v>
      </c>
      <c r="B10" s="64"/>
      <c r="C10" s="65"/>
      <c r="D10" s="64"/>
      <c r="E10" s="65"/>
      <c r="F10" s="64"/>
      <c r="G10" s="65"/>
      <c r="H10" s="28">
        <f t="shared" si="0"/>
        <v>0</v>
      </c>
      <c r="I10" s="6"/>
      <c r="J10" s="17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>
      <c r="A11" s="31">
        <f>IF($A$2="","",$A$2+5)</f>
        <v>42222</v>
      </c>
      <c r="B11" s="64"/>
      <c r="C11" s="65"/>
      <c r="D11" s="64"/>
      <c r="E11" s="65"/>
      <c r="F11" s="64"/>
      <c r="G11" s="65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>
      <c r="A12" s="32">
        <f>IF($A$2="","",$A$2+6)</f>
        <v>42223</v>
      </c>
      <c r="B12" s="64"/>
      <c r="C12" s="65"/>
      <c r="D12" s="64"/>
      <c r="E12" s="65"/>
      <c r="F12" s="64"/>
      <c r="G12" s="65"/>
      <c r="H12" s="28">
        <f t="shared" si="0"/>
        <v>0</v>
      </c>
      <c r="I12" s="6"/>
      <c r="J12" s="17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>
      <c r="A13" s="31">
        <f>IF($A$2="","",$A$2+7)</f>
        <v>42224</v>
      </c>
      <c r="B13" s="64"/>
      <c r="C13" s="65"/>
      <c r="D13" s="64"/>
      <c r="E13" s="65"/>
      <c r="F13" s="64"/>
      <c r="G13" s="65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>
      <c r="A14" s="32">
        <f>IF($A$2="","",$A$2+8)</f>
        <v>42225</v>
      </c>
      <c r="B14" s="64"/>
      <c r="C14" s="65"/>
      <c r="D14" s="64"/>
      <c r="E14" s="65"/>
      <c r="F14" s="64"/>
      <c r="G14" s="65"/>
      <c r="H14" s="28">
        <f t="shared" si="0"/>
        <v>0</v>
      </c>
      <c r="I14" s="6"/>
      <c r="J14" s="17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>
      <c r="A15" s="31">
        <f>IF($A$2="","",$A$2+9)</f>
        <v>42226</v>
      </c>
      <c r="B15" s="64"/>
      <c r="C15" s="65"/>
      <c r="D15" s="64"/>
      <c r="E15" s="65"/>
      <c r="F15" s="64"/>
      <c r="G15" s="65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>
      <c r="A16" s="32">
        <f>IF($A$2="","",$A$2+10)</f>
        <v>42227</v>
      </c>
      <c r="B16" s="64"/>
      <c r="C16" s="65"/>
      <c r="D16" s="64"/>
      <c r="E16" s="65"/>
      <c r="F16" s="64"/>
      <c r="G16" s="65"/>
      <c r="H16" s="28">
        <f t="shared" si="0"/>
        <v>0</v>
      </c>
      <c r="I16" s="6"/>
      <c r="J16" s="17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42228</v>
      </c>
      <c r="B17" s="64"/>
      <c r="C17" s="65"/>
      <c r="D17" s="64"/>
      <c r="E17" s="65"/>
      <c r="F17" s="64"/>
      <c r="G17" s="65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42229</v>
      </c>
      <c r="B18" s="64"/>
      <c r="C18" s="65"/>
      <c r="D18" s="64"/>
      <c r="E18" s="65"/>
      <c r="F18" s="64"/>
      <c r="G18" s="65"/>
      <c r="H18" s="28">
        <f t="shared" si="0"/>
        <v>0</v>
      </c>
      <c r="I18" s="6"/>
      <c r="J18" s="17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42230</v>
      </c>
      <c r="B19" s="64"/>
      <c r="C19" s="65"/>
      <c r="D19" s="64"/>
      <c r="E19" s="65"/>
      <c r="F19" s="64"/>
      <c r="G19" s="65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42231</v>
      </c>
      <c r="B20" s="64"/>
      <c r="C20" s="65"/>
      <c r="D20" s="64"/>
      <c r="E20" s="65"/>
      <c r="F20" s="64"/>
      <c r="G20" s="65"/>
      <c r="H20" s="28">
        <f t="shared" si="0"/>
        <v>0</v>
      </c>
      <c r="I20" s="6"/>
      <c r="J20" s="17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42232</v>
      </c>
      <c r="B21" s="64"/>
      <c r="C21" s="65"/>
      <c r="D21" s="64"/>
      <c r="E21" s="65"/>
      <c r="F21" s="64"/>
      <c r="G21" s="65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42233</v>
      </c>
      <c r="B22" s="64"/>
      <c r="C22" s="65"/>
      <c r="D22" s="64"/>
      <c r="E22" s="65"/>
      <c r="F22" s="64"/>
      <c r="G22" s="65"/>
      <c r="H22" s="28">
        <f t="shared" si="0"/>
        <v>0</v>
      </c>
      <c r="I22" s="6"/>
      <c r="J22" s="17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>
      <c r="A23" s="31">
        <f>IF($A$2="","",$A$2+17)</f>
        <v>42234</v>
      </c>
      <c r="B23" s="64"/>
      <c r="C23" s="65"/>
      <c r="D23" s="64"/>
      <c r="E23" s="65"/>
      <c r="F23" s="64"/>
      <c r="G23" s="65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42235</v>
      </c>
      <c r="B24" s="64"/>
      <c r="C24" s="65"/>
      <c r="D24" s="64"/>
      <c r="E24" s="65"/>
      <c r="F24" s="64"/>
      <c r="G24" s="65"/>
      <c r="H24" s="28">
        <f t="shared" si="0"/>
        <v>0</v>
      </c>
      <c r="I24" s="6"/>
      <c r="J24" s="17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>
      <c r="A25" s="31">
        <f>IF($A$2="","",$A$2+19)</f>
        <v>42236</v>
      </c>
      <c r="B25" s="64"/>
      <c r="C25" s="65"/>
      <c r="D25" s="64"/>
      <c r="E25" s="65"/>
      <c r="F25" s="64"/>
      <c r="G25" s="65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>
      <c r="A26" s="32">
        <f>IF($A$2="","",$A$2+20)</f>
        <v>42237</v>
      </c>
      <c r="B26" s="64"/>
      <c r="C26" s="65"/>
      <c r="D26" s="64"/>
      <c r="E26" s="65"/>
      <c r="F26" s="64"/>
      <c r="G26" s="65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>
      <c r="A27" s="31">
        <f>IF($A$2="","",$A$2+21)</f>
        <v>42238</v>
      </c>
      <c r="B27" s="64"/>
      <c r="C27" s="65"/>
      <c r="D27" s="64"/>
      <c r="E27" s="65"/>
      <c r="F27" s="64"/>
      <c r="G27" s="65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>
      <c r="A28" s="32">
        <f>IF($A$2="","",$A$2+22)</f>
        <v>42239</v>
      </c>
      <c r="B28" s="64"/>
      <c r="C28" s="65"/>
      <c r="D28" s="64"/>
      <c r="E28" s="65"/>
      <c r="F28" s="64"/>
      <c r="G28" s="65"/>
      <c r="H28" s="28">
        <f t="shared" si="0"/>
        <v>0</v>
      </c>
      <c r="I28" s="6"/>
      <c r="J28" s="17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>
      <c r="A29" s="31">
        <f>IF($A$2="","",$A$2+23)</f>
        <v>42240</v>
      </c>
      <c r="B29" s="64"/>
      <c r="C29" s="65"/>
      <c r="D29" s="64"/>
      <c r="E29" s="65"/>
      <c r="F29" s="64"/>
      <c r="G29" s="65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>
      <c r="A30" s="32">
        <f>IF($A$2="","",$A$2+24)</f>
        <v>42241</v>
      </c>
      <c r="B30" s="64"/>
      <c r="C30" s="65"/>
      <c r="D30" s="64"/>
      <c r="E30" s="65"/>
      <c r="F30" s="64"/>
      <c r="G30" s="65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>
      <c r="A31" s="31">
        <f>IF($A$2="","",$A$2+25)</f>
        <v>42242</v>
      </c>
      <c r="B31" s="64"/>
      <c r="C31" s="65"/>
      <c r="D31" s="64"/>
      <c r="E31" s="65"/>
      <c r="F31" s="64"/>
      <c r="G31" s="65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>
      <c r="A32" s="32">
        <f>IF($A$2="","",$A$2+26)</f>
        <v>42243</v>
      </c>
      <c r="B32" s="64"/>
      <c r="C32" s="65"/>
      <c r="D32" s="64"/>
      <c r="E32" s="65"/>
      <c r="F32" s="64"/>
      <c r="G32" s="65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>
      <c r="A33" s="31">
        <f>IF($A$2="","",$A$2+27)</f>
        <v>42244</v>
      </c>
      <c r="B33" s="64"/>
      <c r="C33" s="65"/>
      <c r="D33" s="64"/>
      <c r="E33" s="65"/>
      <c r="F33" s="64"/>
      <c r="G33" s="65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>
      <c r="A34" s="32">
        <f>IF($A$2="","",$A$2+28)</f>
        <v>42245</v>
      </c>
      <c r="B34" s="64"/>
      <c r="C34" s="65"/>
      <c r="D34" s="64"/>
      <c r="E34" s="65"/>
      <c r="F34" s="64"/>
      <c r="G34" s="65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>
      <c r="A35" s="31">
        <f>IF($A$2="","",$A$2+29)</f>
        <v>42246</v>
      </c>
      <c r="B35" s="64"/>
      <c r="C35" s="65"/>
      <c r="D35" s="64"/>
      <c r="E35" s="65"/>
      <c r="F35" s="64"/>
      <c r="G35" s="65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>
      <c r="A36" s="30">
        <f>IF($A$2="","",$A$2+30)</f>
        <v>42247</v>
      </c>
      <c r="B36" s="62"/>
      <c r="C36" s="63"/>
      <c r="D36" s="62"/>
      <c r="E36" s="67"/>
      <c r="F36" s="62"/>
      <c r="G36" s="6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>
      <c r="A37" s="141" t="s">
        <v>5</v>
      </c>
      <c r="B37" s="143"/>
      <c r="C37" s="143"/>
      <c r="D37" s="143"/>
      <c r="E37" s="143"/>
      <c r="F37" s="143"/>
      <c r="G37" s="175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>
      <c r="A39" s="77" t="s">
        <v>13</v>
      </c>
      <c r="B39" s="81">
        <f>janvier!$B39</f>
        <v>0</v>
      </c>
      <c r="C39" s="163" t="s">
        <v>17</v>
      </c>
      <c r="D39" s="192"/>
      <c r="E39" s="178">
        <f>janvier!$E$39</f>
        <v>0</v>
      </c>
      <c r="F39" s="193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1">
        <f>janvier!$B40</f>
        <v>0</v>
      </c>
      <c r="C40" s="155" t="s">
        <v>19</v>
      </c>
      <c r="D40" s="194"/>
      <c r="E40" s="148">
        <f>janvier!$E$39</f>
        <v>0</v>
      </c>
      <c r="F40" s="195"/>
      <c r="G40" s="33"/>
      <c r="H40" s="150" t="s">
        <v>18</v>
      </c>
      <c r="I40" s="183"/>
      <c r="J40" s="152">
        <f>E39+(H37*E40)+SUM(J37:L37)</f>
        <v>0</v>
      </c>
      <c r="K40" s="190"/>
      <c r="L40" s="191"/>
      <c r="M40" s="34"/>
      <c r="N40" s="34"/>
      <c r="O40" s="34"/>
      <c r="P40" s="34"/>
    </row>
    <row r="41" spans="1:16" ht="15.7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3" spans="1:16">
      <c r="A43" s="159" t="s">
        <v>46</v>
      </c>
      <c r="B43" s="160"/>
      <c r="C43" s="86">
        <f>SUMIF($H$6:$H$36,"&gt;=08:00",$H$6:$H$36)</f>
        <v>0</v>
      </c>
      <c r="D43" s="87"/>
      <c r="E43" s="133" t="s">
        <v>47</v>
      </c>
      <c r="F43" s="133"/>
      <c r="G43" s="88">
        <f>COUNTIF($H$6:$H$36,"&gt;=08:00")</f>
        <v>0</v>
      </c>
    </row>
    <row r="44" spans="1:16">
      <c r="A44" s="161" t="s">
        <v>48</v>
      </c>
      <c r="B44" s="162"/>
      <c r="C44" s="86">
        <f>SUMIF($H$6:$H$36,"&lt;08:00",$H$6:$H$36)</f>
        <v>0</v>
      </c>
      <c r="D44" s="87"/>
      <c r="E44" s="133" t="s">
        <v>49</v>
      </c>
      <c r="F44" s="133"/>
      <c r="G44" s="88">
        <f>COUNTIFS($H$6:$H$36,"&gt;0",$H$6:$H$36,"&lt;08:00")</f>
        <v>0</v>
      </c>
    </row>
    <row r="45" spans="1:16">
      <c r="C45" s="89" t="b">
        <f>SUM(C43:D44)*24=H37</f>
        <v>1</v>
      </c>
    </row>
  </sheetData>
  <mergeCells count="23">
    <mergeCell ref="C40:D40"/>
    <mergeCell ref="E40:F40"/>
    <mergeCell ref="H40:I40"/>
    <mergeCell ref="J40:L40"/>
    <mergeCell ref="A37:G37"/>
    <mergeCell ref="C39:D39"/>
    <mergeCell ref="E39:F39"/>
    <mergeCell ref="A43:B43"/>
    <mergeCell ref="E43:F43"/>
    <mergeCell ref="A44:B44"/>
    <mergeCell ref="E44:F44"/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</mergeCells>
  <conditionalFormatting sqref="A6:I36 K6:L36">
    <cfRule type="expression" dxfId="37" priority="4">
      <formula>IFERROR(VLOOKUP($A6,Fériés,1,0),0)</formula>
    </cfRule>
    <cfRule type="expression" dxfId="36" priority="7">
      <formula>OR(WEEKDAY($A6,2)&gt;5)</formula>
    </cfRule>
  </conditionalFormatting>
  <conditionalFormatting sqref="J6:J36">
    <cfRule type="expression" dxfId="35" priority="3">
      <formula>OR(WEEKDAY($A6,2)&gt;5)</formula>
    </cfRule>
  </conditionalFormatting>
  <conditionalFormatting sqref="J6:J36">
    <cfRule type="expression" dxfId="34" priority="1">
      <formula>IFERROR(VLOOKUP($A6,Fériés,1,0),0)</formula>
    </cfRule>
    <cfRule type="expression" dxfId="33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P44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42248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42248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IF(OR(AND(AND(B6&lt;=$O$1,B6&lt;&gt;""),OR(C6&gt;=$O$1,C6="")),AND(AND(D6&lt;=$O$1,D6&lt;&gt;""),OR(E6&gt;=$O$1,E6="")),AND(AND(F6&lt;=$O$1,F6&lt;&gt;""),OR(G6&gt;=$O$1,G6=""))),$B$39,"")</f>
        <v/>
      </c>
      <c r="K6" s="1" t="str">
        <f t="shared" ref="K6:K35" si="0">IF(OR(AND(B6&lt;=$L$1,C6&gt;$L$1),AND(D6&lt;=$L$1,E6&gt;$L$1),AND(F6&lt;=$L$1,G6&gt;$L$1)),$B$40,"")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42249</v>
      </c>
      <c r="B7" s="38"/>
      <c r="C7" s="40"/>
      <c r="D7" s="38"/>
      <c r="E7" s="37"/>
      <c r="F7" s="38"/>
      <c r="G7" s="37"/>
      <c r="H7" s="27">
        <f t="shared" ref="H7:H35" si="1">(G7-F7)+(E7-D7)+(C7-B7)</f>
        <v>0</v>
      </c>
      <c r="I7" s="6"/>
      <c r="J7" s="17" t="str">
        <f t="shared" ref="J7:J35" si="2">IF(OR(AND(AND(B7&lt;=$O$1,B7&lt;&gt;""),OR(C7&gt;=$O$1,C7="")),AND(AND(D7&lt;=$O$1,D7&lt;&gt;""),OR(E7&gt;=$O$1,E7="")),AND(AND(F7&lt;=$O$1,F7&lt;&gt;""),OR(G7&gt;=$O$1,G7=""))),$B$39,"")</f>
        <v/>
      </c>
      <c r="K7" s="17" t="str">
        <f t="shared" si="0"/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42250</v>
      </c>
      <c r="B8" s="38"/>
      <c r="C8" s="40"/>
      <c r="D8" s="38"/>
      <c r="E8" s="37"/>
      <c r="F8" s="38"/>
      <c r="G8" s="37"/>
      <c r="H8" s="28">
        <f t="shared" si="1"/>
        <v>0</v>
      </c>
      <c r="I8" s="6"/>
      <c r="J8" s="17" t="str">
        <f t="shared" si="2"/>
        <v/>
      </c>
      <c r="K8" s="17" t="str">
        <f t="shared" si="0"/>
        <v/>
      </c>
      <c r="L8" s="25">
        <f t="shared" ref="L8:L35" si="3">IF(OR(IF( B8,3,0),IF(D8,3,0),IF(F8,3,0)),3,0)</f>
        <v>0</v>
      </c>
    </row>
    <row r="9" spans="1:15" ht="14.25" customHeight="1">
      <c r="A9" s="31">
        <f>IF($A$2="","",$A$2+3)</f>
        <v>42251</v>
      </c>
      <c r="B9" s="38"/>
      <c r="C9" s="40"/>
      <c r="D9" s="38"/>
      <c r="E9" s="37"/>
      <c r="F9" s="38"/>
      <c r="G9" s="37"/>
      <c r="H9" s="27">
        <f t="shared" si="1"/>
        <v>0</v>
      </c>
      <c r="I9" s="6"/>
      <c r="J9" s="17" t="str">
        <f t="shared" si="2"/>
        <v/>
      </c>
      <c r="K9" s="17" t="str">
        <f t="shared" si="0"/>
        <v/>
      </c>
      <c r="L9" s="24">
        <f t="shared" si="3"/>
        <v>0</v>
      </c>
    </row>
    <row r="10" spans="1:15" ht="14.25" customHeight="1">
      <c r="A10" s="32">
        <f>IF($A$2="","",$A$2+4)</f>
        <v>42252</v>
      </c>
      <c r="B10" s="38"/>
      <c r="C10" s="40"/>
      <c r="D10" s="38"/>
      <c r="E10" s="37"/>
      <c r="F10" s="38"/>
      <c r="G10" s="37"/>
      <c r="H10" s="28">
        <f t="shared" si="1"/>
        <v>0</v>
      </c>
      <c r="I10" s="6"/>
      <c r="J10" s="17" t="str">
        <f t="shared" si="2"/>
        <v/>
      </c>
      <c r="K10" s="17" t="str">
        <f t="shared" si="0"/>
        <v/>
      </c>
      <c r="L10" s="25">
        <f t="shared" si="3"/>
        <v>0</v>
      </c>
    </row>
    <row r="11" spans="1:15" ht="14.25" customHeight="1">
      <c r="A11" s="31">
        <f>IF($A$2="","",$A$2+5)</f>
        <v>42253</v>
      </c>
      <c r="B11" s="38"/>
      <c r="C11" s="40"/>
      <c r="D11" s="38"/>
      <c r="E11" s="37"/>
      <c r="F11" s="38"/>
      <c r="G11" s="37"/>
      <c r="H11" s="27">
        <f t="shared" si="1"/>
        <v>0</v>
      </c>
      <c r="I11" s="6"/>
      <c r="J11" s="17" t="str">
        <f t="shared" si="2"/>
        <v/>
      </c>
      <c r="K11" s="17" t="str">
        <f t="shared" si="0"/>
        <v/>
      </c>
      <c r="L11" s="24">
        <f t="shared" si="3"/>
        <v>0</v>
      </c>
    </row>
    <row r="12" spans="1:15" ht="14.25" customHeight="1">
      <c r="A12" s="32">
        <f>IF($A$2="","",$A$2+6)</f>
        <v>42254</v>
      </c>
      <c r="B12" s="38"/>
      <c r="C12" s="40"/>
      <c r="D12" s="38"/>
      <c r="E12" s="37"/>
      <c r="F12" s="38"/>
      <c r="G12" s="37"/>
      <c r="H12" s="28">
        <f t="shared" si="1"/>
        <v>0</v>
      </c>
      <c r="I12" s="6"/>
      <c r="J12" s="17" t="str">
        <f t="shared" si="2"/>
        <v/>
      </c>
      <c r="K12" s="17" t="str">
        <f t="shared" si="0"/>
        <v/>
      </c>
      <c r="L12" s="25">
        <f t="shared" si="3"/>
        <v>0</v>
      </c>
    </row>
    <row r="13" spans="1:15" ht="14.25" customHeight="1">
      <c r="A13" s="31">
        <f>IF($A$2="","",$A$2+7)</f>
        <v>42255</v>
      </c>
      <c r="B13" s="38"/>
      <c r="C13" s="40"/>
      <c r="D13" s="38"/>
      <c r="E13" s="37"/>
      <c r="F13" s="38"/>
      <c r="G13" s="37"/>
      <c r="H13" s="27">
        <f t="shared" si="1"/>
        <v>0</v>
      </c>
      <c r="I13" s="6"/>
      <c r="J13" s="17" t="str">
        <f t="shared" si="2"/>
        <v/>
      </c>
      <c r="K13" s="17" t="str">
        <f t="shared" si="0"/>
        <v/>
      </c>
      <c r="L13" s="24">
        <f t="shared" si="3"/>
        <v>0</v>
      </c>
    </row>
    <row r="14" spans="1:15" ht="14.25" customHeight="1">
      <c r="A14" s="32">
        <f>IF($A$2="","",$A$2+8)</f>
        <v>42256</v>
      </c>
      <c r="B14" s="38"/>
      <c r="C14" s="40"/>
      <c r="D14" s="38"/>
      <c r="E14" s="37"/>
      <c r="F14" s="38"/>
      <c r="G14" s="37"/>
      <c r="H14" s="28">
        <f t="shared" si="1"/>
        <v>0</v>
      </c>
      <c r="I14" s="6"/>
      <c r="J14" s="17" t="str">
        <f t="shared" si="2"/>
        <v/>
      </c>
      <c r="K14" s="17" t="str">
        <f t="shared" si="0"/>
        <v/>
      </c>
      <c r="L14" s="25">
        <f t="shared" si="3"/>
        <v>0</v>
      </c>
    </row>
    <row r="15" spans="1:15" ht="14.25" customHeight="1">
      <c r="A15" s="31">
        <f>IF($A$2="","",$A$2+9)</f>
        <v>42257</v>
      </c>
      <c r="B15" s="38"/>
      <c r="C15" s="40"/>
      <c r="D15" s="38"/>
      <c r="E15" s="37"/>
      <c r="F15" s="38"/>
      <c r="G15" s="37"/>
      <c r="H15" s="27">
        <f t="shared" si="1"/>
        <v>0</v>
      </c>
      <c r="I15" s="6"/>
      <c r="J15" s="17" t="str">
        <f t="shared" si="2"/>
        <v/>
      </c>
      <c r="K15" s="17" t="str">
        <f t="shared" si="0"/>
        <v/>
      </c>
      <c r="L15" s="24">
        <f t="shared" si="3"/>
        <v>0</v>
      </c>
    </row>
    <row r="16" spans="1:15" ht="14.25" customHeight="1">
      <c r="A16" s="32">
        <f>IF($A$2="","",$A$2+10)</f>
        <v>42258</v>
      </c>
      <c r="B16" s="38"/>
      <c r="C16" s="40"/>
      <c r="D16" s="38"/>
      <c r="E16" s="37"/>
      <c r="F16" s="38"/>
      <c r="G16" s="37"/>
      <c r="H16" s="28">
        <f t="shared" si="1"/>
        <v>0</v>
      </c>
      <c r="I16" s="6"/>
      <c r="J16" s="17" t="str">
        <f t="shared" si="2"/>
        <v/>
      </c>
      <c r="K16" s="17" t="str">
        <f t="shared" si="0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42259</v>
      </c>
      <c r="B17" s="38"/>
      <c r="C17" s="40"/>
      <c r="D17" s="38"/>
      <c r="E17" s="37"/>
      <c r="F17" s="38"/>
      <c r="G17" s="37"/>
      <c r="H17" s="27">
        <f t="shared" si="1"/>
        <v>0</v>
      </c>
      <c r="I17" s="6"/>
      <c r="J17" s="17" t="str">
        <f t="shared" si="2"/>
        <v/>
      </c>
      <c r="K17" s="17" t="str">
        <f t="shared" si="0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42260</v>
      </c>
      <c r="B18" s="38"/>
      <c r="C18" s="40"/>
      <c r="D18" s="38"/>
      <c r="E18" s="37"/>
      <c r="F18" s="38"/>
      <c r="G18" s="37"/>
      <c r="H18" s="28">
        <f t="shared" si="1"/>
        <v>0</v>
      </c>
      <c r="I18" s="6"/>
      <c r="J18" s="17" t="str">
        <f t="shared" si="2"/>
        <v/>
      </c>
      <c r="K18" s="17" t="str">
        <f t="shared" si="0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42261</v>
      </c>
      <c r="B19" s="38"/>
      <c r="C19" s="40"/>
      <c r="D19" s="38"/>
      <c r="E19" s="37"/>
      <c r="F19" s="38"/>
      <c r="G19" s="37"/>
      <c r="H19" s="27">
        <f t="shared" si="1"/>
        <v>0</v>
      </c>
      <c r="I19" s="6"/>
      <c r="J19" s="17" t="str">
        <f t="shared" si="2"/>
        <v/>
      </c>
      <c r="K19" s="17" t="str">
        <f t="shared" si="0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42262</v>
      </c>
      <c r="B20" s="38"/>
      <c r="C20" s="40"/>
      <c r="D20" s="38"/>
      <c r="E20" s="37"/>
      <c r="F20" s="38"/>
      <c r="G20" s="37"/>
      <c r="H20" s="28">
        <f t="shared" si="1"/>
        <v>0</v>
      </c>
      <c r="I20" s="6"/>
      <c r="J20" s="17" t="str">
        <f t="shared" si="2"/>
        <v/>
      </c>
      <c r="K20" s="17" t="str">
        <f t="shared" si="0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42263</v>
      </c>
      <c r="B21" s="38"/>
      <c r="C21" s="40"/>
      <c r="D21" s="38"/>
      <c r="E21" s="37"/>
      <c r="F21" s="38"/>
      <c r="G21" s="37"/>
      <c r="H21" s="27">
        <f t="shared" si="1"/>
        <v>0</v>
      </c>
      <c r="I21" s="6"/>
      <c r="J21" s="17" t="str">
        <f t="shared" si="2"/>
        <v/>
      </c>
      <c r="K21" s="17" t="str">
        <f t="shared" si="0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42264</v>
      </c>
      <c r="B22" s="38"/>
      <c r="C22" s="40"/>
      <c r="D22" s="38"/>
      <c r="E22" s="37"/>
      <c r="F22" s="38"/>
      <c r="G22" s="37"/>
      <c r="H22" s="28">
        <f t="shared" si="1"/>
        <v>0</v>
      </c>
      <c r="I22" s="6"/>
      <c r="J22" s="17" t="str">
        <f t="shared" si="2"/>
        <v/>
      </c>
      <c r="K22" s="17" t="str">
        <f t="shared" si="0"/>
        <v/>
      </c>
      <c r="L22" s="25">
        <f t="shared" si="3"/>
        <v>0</v>
      </c>
    </row>
    <row r="23" spans="1:15" ht="14.25" customHeight="1">
      <c r="A23" s="31">
        <f>IF($A$2="","",$A$2+17)</f>
        <v>42265</v>
      </c>
      <c r="B23" s="38"/>
      <c r="C23" s="40"/>
      <c r="D23" s="38"/>
      <c r="E23" s="37"/>
      <c r="F23" s="38"/>
      <c r="G23" s="37"/>
      <c r="H23" s="27">
        <f t="shared" si="1"/>
        <v>0</v>
      </c>
      <c r="I23" s="6"/>
      <c r="J23" s="17" t="str">
        <f t="shared" si="2"/>
        <v/>
      </c>
      <c r="K23" s="17" t="str">
        <f t="shared" si="0"/>
        <v/>
      </c>
      <c r="L23" s="24">
        <f t="shared" si="3"/>
        <v>0</v>
      </c>
      <c r="O23" s="21"/>
    </row>
    <row r="24" spans="1:15" ht="14.25" customHeight="1">
      <c r="A24" s="32">
        <f>IF($A$2="","",$A$2+18)</f>
        <v>42266</v>
      </c>
      <c r="B24" s="38"/>
      <c r="C24" s="40"/>
      <c r="D24" s="38"/>
      <c r="E24" s="37"/>
      <c r="F24" s="38"/>
      <c r="G24" s="37"/>
      <c r="H24" s="28">
        <f t="shared" si="1"/>
        <v>0</v>
      </c>
      <c r="I24" s="6"/>
      <c r="J24" s="17" t="str">
        <f t="shared" si="2"/>
        <v/>
      </c>
      <c r="K24" s="17" t="str">
        <f t="shared" si="0"/>
        <v/>
      </c>
      <c r="L24" s="25">
        <f t="shared" si="3"/>
        <v>0</v>
      </c>
    </row>
    <row r="25" spans="1:15" ht="14.25" customHeight="1">
      <c r="A25" s="31">
        <f>IF($A$2="","",$A$2+19)</f>
        <v>42267</v>
      </c>
      <c r="B25" s="38"/>
      <c r="C25" s="40"/>
      <c r="D25" s="38"/>
      <c r="E25" s="37"/>
      <c r="F25" s="38"/>
      <c r="G25" s="37"/>
      <c r="H25" s="27">
        <f t="shared" si="1"/>
        <v>0</v>
      </c>
      <c r="I25" s="6"/>
      <c r="J25" s="17" t="str">
        <f t="shared" si="2"/>
        <v/>
      </c>
      <c r="K25" s="17" t="str">
        <f t="shared" si="0"/>
        <v/>
      </c>
      <c r="L25" s="25">
        <f t="shared" si="3"/>
        <v>0</v>
      </c>
    </row>
    <row r="26" spans="1:15" ht="14.25" customHeight="1">
      <c r="A26" s="32">
        <f>IF($A$2="","",$A$2+20)</f>
        <v>42268</v>
      </c>
      <c r="B26" s="38"/>
      <c r="C26" s="40"/>
      <c r="D26" s="38"/>
      <c r="E26" s="37"/>
      <c r="F26" s="38"/>
      <c r="G26" s="37"/>
      <c r="H26" s="28">
        <f t="shared" si="1"/>
        <v>0</v>
      </c>
      <c r="I26" s="6"/>
      <c r="J26" s="17" t="str">
        <f t="shared" si="2"/>
        <v/>
      </c>
      <c r="K26" s="17" t="str">
        <f t="shared" si="0"/>
        <v/>
      </c>
      <c r="L26" s="24">
        <f t="shared" si="3"/>
        <v>0</v>
      </c>
    </row>
    <row r="27" spans="1:15" ht="14.25" customHeight="1">
      <c r="A27" s="31">
        <f>IF($A$2="","",$A$2+21)</f>
        <v>42269</v>
      </c>
      <c r="B27" s="38"/>
      <c r="C27" s="40"/>
      <c r="D27" s="38"/>
      <c r="E27" s="37"/>
      <c r="F27" s="38"/>
      <c r="G27" s="37"/>
      <c r="H27" s="27">
        <f t="shared" si="1"/>
        <v>0</v>
      </c>
      <c r="I27" s="6"/>
      <c r="J27" s="17" t="str">
        <f t="shared" si="2"/>
        <v/>
      </c>
      <c r="K27" s="17" t="str">
        <f t="shared" si="0"/>
        <v/>
      </c>
      <c r="L27" s="25">
        <f t="shared" si="3"/>
        <v>0</v>
      </c>
    </row>
    <row r="28" spans="1:15" ht="14.25" customHeight="1">
      <c r="A28" s="32">
        <f>IF($A$2="","",$A$2+22)</f>
        <v>42270</v>
      </c>
      <c r="B28" s="38"/>
      <c r="C28" s="40"/>
      <c r="D28" s="38"/>
      <c r="E28" s="37"/>
      <c r="F28" s="38"/>
      <c r="G28" s="37"/>
      <c r="H28" s="28">
        <f t="shared" si="1"/>
        <v>0</v>
      </c>
      <c r="I28" s="6"/>
      <c r="J28" s="17" t="str">
        <f t="shared" si="2"/>
        <v/>
      </c>
      <c r="K28" s="17" t="str">
        <f t="shared" si="0"/>
        <v/>
      </c>
      <c r="L28" s="24">
        <f t="shared" si="3"/>
        <v>0</v>
      </c>
    </row>
    <row r="29" spans="1:15" ht="14.25" customHeight="1">
      <c r="A29" s="31">
        <f>IF($A$2="","",$A$2+23)</f>
        <v>42271</v>
      </c>
      <c r="B29" s="38"/>
      <c r="C29" s="40"/>
      <c r="D29" s="38"/>
      <c r="E29" s="37"/>
      <c r="F29" s="38"/>
      <c r="G29" s="37"/>
      <c r="H29" s="27">
        <f t="shared" si="1"/>
        <v>0</v>
      </c>
      <c r="I29" s="6"/>
      <c r="J29" s="17" t="str">
        <f t="shared" si="2"/>
        <v/>
      </c>
      <c r="K29" s="17" t="str">
        <f t="shared" si="0"/>
        <v/>
      </c>
      <c r="L29" s="25">
        <f t="shared" si="3"/>
        <v>0</v>
      </c>
    </row>
    <row r="30" spans="1:15" ht="14.25" customHeight="1">
      <c r="A30" s="32">
        <f>IF($A$2="","",$A$2+24)</f>
        <v>42272</v>
      </c>
      <c r="B30" s="38"/>
      <c r="C30" s="40"/>
      <c r="D30" s="38"/>
      <c r="E30" s="37"/>
      <c r="F30" s="38"/>
      <c r="G30" s="37"/>
      <c r="H30" s="28">
        <f t="shared" si="1"/>
        <v>0</v>
      </c>
      <c r="I30" s="6"/>
      <c r="J30" s="17" t="str">
        <f t="shared" si="2"/>
        <v/>
      </c>
      <c r="K30" s="17" t="str">
        <f t="shared" si="0"/>
        <v/>
      </c>
      <c r="L30" s="25">
        <f t="shared" si="3"/>
        <v>0</v>
      </c>
    </row>
    <row r="31" spans="1:15" ht="14.25" customHeight="1">
      <c r="A31" s="31">
        <f>IF($A$2="","",$A$2+25)</f>
        <v>42273</v>
      </c>
      <c r="B31" s="38"/>
      <c r="C31" s="40"/>
      <c r="D31" s="38"/>
      <c r="E31" s="37"/>
      <c r="F31" s="38"/>
      <c r="G31" s="37"/>
      <c r="H31" s="27">
        <f t="shared" si="1"/>
        <v>0</v>
      </c>
      <c r="I31" s="6"/>
      <c r="J31" s="17" t="str">
        <f t="shared" si="2"/>
        <v/>
      </c>
      <c r="K31" s="17" t="str">
        <f t="shared" si="0"/>
        <v/>
      </c>
      <c r="L31" s="24">
        <f t="shared" si="3"/>
        <v>0</v>
      </c>
    </row>
    <row r="32" spans="1:15" ht="14.25" customHeight="1">
      <c r="A32" s="32">
        <f>IF($A$2="","",$A$2+26)</f>
        <v>42274</v>
      </c>
      <c r="B32" s="38"/>
      <c r="C32" s="40"/>
      <c r="D32" s="38"/>
      <c r="E32" s="37"/>
      <c r="F32" s="38"/>
      <c r="G32" s="37"/>
      <c r="H32" s="28">
        <f t="shared" si="1"/>
        <v>0</v>
      </c>
      <c r="I32" s="6"/>
      <c r="J32" s="17" t="str">
        <f t="shared" si="2"/>
        <v/>
      </c>
      <c r="K32" s="17" t="str">
        <f t="shared" si="0"/>
        <v/>
      </c>
      <c r="L32" s="25">
        <f t="shared" si="3"/>
        <v>0</v>
      </c>
    </row>
    <row r="33" spans="1:16" ht="14.25" customHeight="1">
      <c r="A33" s="31">
        <f>IF($A$2="","",$A$2+27)</f>
        <v>42275</v>
      </c>
      <c r="B33" s="38"/>
      <c r="C33" s="40"/>
      <c r="D33" s="38"/>
      <c r="E33" s="37"/>
      <c r="F33" s="38"/>
      <c r="G33" s="37"/>
      <c r="H33" s="27">
        <f t="shared" si="1"/>
        <v>0</v>
      </c>
      <c r="I33" s="6"/>
      <c r="J33" s="17" t="str">
        <f t="shared" si="2"/>
        <v/>
      </c>
      <c r="K33" s="17" t="str">
        <f t="shared" si="0"/>
        <v/>
      </c>
      <c r="L33" s="24">
        <f t="shared" si="3"/>
        <v>0</v>
      </c>
    </row>
    <row r="34" spans="1:16" ht="14.25" customHeight="1">
      <c r="A34" s="32">
        <f>IF($A$2="","",$A$2+28)</f>
        <v>42276</v>
      </c>
      <c r="B34" s="38"/>
      <c r="C34" s="40"/>
      <c r="D34" s="38"/>
      <c r="E34" s="37"/>
      <c r="F34" s="38"/>
      <c r="G34" s="37"/>
      <c r="H34" s="27">
        <f t="shared" si="1"/>
        <v>0</v>
      </c>
      <c r="I34" s="6"/>
      <c r="J34" s="17" t="str">
        <f t="shared" si="2"/>
        <v/>
      </c>
      <c r="K34" s="17" t="str">
        <f t="shared" si="0"/>
        <v/>
      </c>
      <c r="L34" s="25">
        <f t="shared" si="3"/>
        <v>0</v>
      </c>
    </row>
    <row r="35" spans="1:16" ht="14.25" customHeight="1" thickBot="1">
      <c r="A35" s="31">
        <f>IF($A$2="","",$A$2+29)</f>
        <v>42277</v>
      </c>
      <c r="B35" s="38"/>
      <c r="C35" s="40"/>
      <c r="D35" s="38"/>
      <c r="E35" s="37"/>
      <c r="F35" s="38"/>
      <c r="G35" s="37"/>
      <c r="H35" s="27">
        <f t="shared" si="1"/>
        <v>0</v>
      </c>
      <c r="I35" s="6"/>
      <c r="J35" s="18" t="str">
        <f t="shared" si="2"/>
        <v/>
      </c>
      <c r="K35" s="17" t="str">
        <f t="shared" si="0"/>
        <v/>
      </c>
      <c r="L35" s="25">
        <f t="shared" si="3"/>
        <v>0</v>
      </c>
    </row>
    <row r="36" spans="1:16" ht="16.5" thickTop="1" thickBot="1">
      <c r="A36" s="141" t="s">
        <v>5</v>
      </c>
      <c r="B36" s="143"/>
      <c r="C36" s="143"/>
      <c r="D36" s="143"/>
      <c r="E36" s="143"/>
      <c r="F36" s="143"/>
      <c r="G36" s="175"/>
      <c r="H36" s="9">
        <f>SUM(H6:H35)*24</f>
        <v>0</v>
      </c>
      <c r="I36" s="9">
        <f>SUM(I6:I35)*24</f>
        <v>0</v>
      </c>
      <c r="J36" s="4">
        <f>SUM(J6:J35)</f>
        <v>0</v>
      </c>
      <c r="K36" s="19">
        <f>SUM(K6:K35)</f>
        <v>0</v>
      </c>
      <c r="L36" s="4">
        <f>SUM(L6:L35)</f>
        <v>0</v>
      </c>
    </row>
    <row r="37" spans="1:16" ht="15.75" thickTop="1">
      <c r="A37" s="76"/>
      <c r="B37" s="76"/>
      <c r="C37" s="76"/>
      <c r="D37" s="76"/>
      <c r="E37" s="76"/>
      <c r="F37" s="76"/>
      <c r="G37" s="71"/>
      <c r="H37" s="73"/>
      <c r="I37" s="73"/>
      <c r="J37" s="74"/>
      <c r="K37" s="75"/>
      <c r="L37" s="74"/>
    </row>
    <row r="38" spans="1:16" ht="15.75">
      <c r="A38" s="77" t="s">
        <v>13</v>
      </c>
      <c r="B38" s="81">
        <f>janvier!$B39</f>
        <v>0</v>
      </c>
      <c r="C38" s="163" t="s">
        <v>17</v>
      </c>
      <c r="D38" s="192"/>
      <c r="E38" s="178">
        <f>janvier!$E$39</f>
        <v>0</v>
      </c>
      <c r="F38" s="193"/>
      <c r="G38" s="33"/>
      <c r="H38" s="33"/>
      <c r="I38" s="33"/>
      <c r="J38" s="33"/>
      <c r="K38" s="33"/>
      <c r="L38" s="33"/>
      <c r="M38" s="34"/>
      <c r="N38" s="34"/>
      <c r="O38" s="34"/>
      <c r="P38" s="34"/>
    </row>
    <row r="39" spans="1:16" ht="15.75">
      <c r="A39" s="78" t="s">
        <v>12</v>
      </c>
      <c r="B39" s="81">
        <f>janvier!$B40</f>
        <v>0</v>
      </c>
      <c r="C39" s="155" t="s">
        <v>19</v>
      </c>
      <c r="D39" s="194"/>
      <c r="E39" s="148">
        <f>janvier!$E$39</f>
        <v>0</v>
      </c>
      <c r="F39" s="195"/>
      <c r="G39" s="33"/>
      <c r="H39" s="150" t="s">
        <v>18</v>
      </c>
      <c r="I39" s="183"/>
      <c r="J39" s="152">
        <f>E38+(H36*E39)+SUM(J36:L36)</f>
        <v>0</v>
      </c>
      <c r="K39" s="190"/>
      <c r="L39" s="191"/>
      <c r="M39" s="34"/>
      <c r="N39" s="34"/>
      <c r="O39" s="34"/>
      <c r="P39" s="34"/>
    </row>
    <row r="40" spans="1:16" ht="15.75">
      <c r="A40" s="78" t="s">
        <v>14</v>
      </c>
      <c r="B40" s="81">
        <f>janvier!$B41</f>
        <v>0</v>
      </c>
      <c r="C40" s="35"/>
      <c r="D40" s="35"/>
      <c r="E40" s="35"/>
      <c r="F40" s="35"/>
      <c r="G40" s="48"/>
      <c r="H40" s="33"/>
      <c r="I40" s="36"/>
      <c r="J40" s="48"/>
      <c r="K40" s="33"/>
      <c r="L40" s="33"/>
      <c r="M40" s="34"/>
      <c r="N40" s="34"/>
      <c r="O40" s="34"/>
      <c r="P40" s="34"/>
    </row>
    <row r="42" spans="1:16">
      <c r="A42" s="159" t="s">
        <v>46</v>
      </c>
      <c r="B42" s="160"/>
      <c r="C42" s="86">
        <f>SUMIF($H$6:$H$35,"&gt;=08:00",$H$6:$H$35)</f>
        <v>0</v>
      </c>
      <c r="D42" s="87"/>
      <c r="E42" s="133" t="s">
        <v>47</v>
      </c>
      <c r="F42" s="133"/>
      <c r="G42" s="88">
        <f>COUNTIF($H$6:$H$35,"&gt;=08:00")</f>
        <v>0</v>
      </c>
    </row>
    <row r="43" spans="1:16">
      <c r="A43" s="161" t="s">
        <v>48</v>
      </c>
      <c r="B43" s="162"/>
      <c r="C43" s="86">
        <f>SUMIF($H$6:$H$35,"&lt;08:00",$H$6:$H$35)</f>
        <v>0</v>
      </c>
      <c r="D43" s="87"/>
      <c r="E43" s="133" t="s">
        <v>49</v>
      </c>
      <c r="F43" s="133"/>
      <c r="G43" s="88">
        <f>COUNTIFS($H$6:$H$35,"&gt;0",$H$6:$H$35,"&lt;08:00")</f>
        <v>0</v>
      </c>
    </row>
    <row r="44" spans="1:16">
      <c r="C44" s="89" t="b">
        <f>SUM(C42:D43)*24=H36</f>
        <v>1</v>
      </c>
    </row>
  </sheetData>
  <mergeCells count="23">
    <mergeCell ref="C39:D39"/>
    <mergeCell ref="E39:F39"/>
    <mergeCell ref="H39:I39"/>
    <mergeCell ref="J39:L39"/>
    <mergeCell ref="A36:G36"/>
    <mergeCell ref="C38:D38"/>
    <mergeCell ref="E38:F38"/>
    <mergeCell ref="A42:B42"/>
    <mergeCell ref="E42:F42"/>
    <mergeCell ref="A43:B43"/>
    <mergeCell ref="E43:F43"/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</mergeCells>
  <conditionalFormatting sqref="A6:I35 K6:L35">
    <cfRule type="expression" dxfId="32" priority="4">
      <formula>OR(WEEKDAY($A6,2)&gt;5)</formula>
    </cfRule>
  </conditionalFormatting>
  <conditionalFormatting sqref="J6:J35">
    <cfRule type="expression" dxfId="31" priority="3">
      <formula>OR(WEEKDAY($A6,2)&gt;5)</formula>
    </cfRule>
  </conditionalFormatting>
  <conditionalFormatting sqref="J6:J35">
    <cfRule type="expression" dxfId="30" priority="1">
      <formula>IFERROR(VLOOKUP($A6,Fériés,1,0),0)</formula>
    </cfRule>
    <cfRule type="expression" dxfId="29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P45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42278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42278</v>
      </c>
      <c r="B6" s="46"/>
      <c r="C6" s="39"/>
      <c r="D6" s="46"/>
      <c r="E6" s="43"/>
      <c r="F6" s="46"/>
      <c r="G6" s="43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42279</v>
      </c>
      <c r="B7" s="38"/>
      <c r="C7" s="40"/>
      <c r="D7" s="38"/>
      <c r="E7" s="37"/>
      <c r="F7" s="38"/>
      <c r="G7" s="37"/>
      <c r="H7" s="27">
        <f t="shared" ref="H7:H36" si="0">(G7-F7)+(E7-D7)+(C7-B7)</f>
        <v>0</v>
      </c>
      <c r="I7" s="6"/>
      <c r="J7" s="17" t="str">
        <f t="shared" ref="J7:J36" si="1">IF(OR(AND(B7&lt;=$O$1,C7&gt;$O$1),AND(D7&lt;=$O$1,E7&gt;$O$1),AND(F7&lt;=$O$1,G7&gt;$O$1)),$B$40,"")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42280</v>
      </c>
      <c r="B8" s="38"/>
      <c r="C8" s="40"/>
      <c r="D8" s="38"/>
      <c r="E8" s="37"/>
      <c r="F8" s="38"/>
      <c r="G8" s="37"/>
      <c r="H8" s="28">
        <f t="shared" si="0"/>
        <v>0</v>
      </c>
      <c r="I8" s="6"/>
      <c r="J8" s="18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>
      <c r="A9" s="31">
        <f>IF($A$2="","",$A$2+3)</f>
        <v>42281</v>
      </c>
      <c r="B9" s="38"/>
      <c r="C9" s="40"/>
      <c r="D9" s="38"/>
      <c r="E9" s="37"/>
      <c r="F9" s="38"/>
      <c r="G9" s="37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>
      <c r="A10" s="32">
        <f>IF($A$2="","",$A$2+4)</f>
        <v>42282</v>
      </c>
      <c r="B10" s="38"/>
      <c r="C10" s="40"/>
      <c r="D10" s="38"/>
      <c r="E10" s="37"/>
      <c r="F10" s="38"/>
      <c r="G10" s="37"/>
      <c r="H10" s="28">
        <f t="shared" si="0"/>
        <v>0</v>
      </c>
      <c r="I10" s="6"/>
      <c r="J10" s="18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>
      <c r="A11" s="31">
        <f>IF($A$2="","",$A$2+5)</f>
        <v>42283</v>
      </c>
      <c r="B11" s="38"/>
      <c r="C11" s="40"/>
      <c r="D11" s="38"/>
      <c r="E11" s="37"/>
      <c r="F11" s="38"/>
      <c r="G11" s="37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>
      <c r="A12" s="32">
        <f>IF($A$2="","",$A$2+6)</f>
        <v>42284</v>
      </c>
      <c r="B12" s="38"/>
      <c r="C12" s="40"/>
      <c r="D12" s="38"/>
      <c r="E12" s="37"/>
      <c r="F12" s="38"/>
      <c r="G12" s="37"/>
      <c r="H12" s="28">
        <f t="shared" si="0"/>
        <v>0</v>
      </c>
      <c r="I12" s="6"/>
      <c r="J12" s="18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>
      <c r="A13" s="31">
        <f>IF($A$2="","",$A$2+7)</f>
        <v>42285</v>
      </c>
      <c r="B13" s="38"/>
      <c r="C13" s="40"/>
      <c r="D13" s="38"/>
      <c r="E13" s="37"/>
      <c r="F13" s="38"/>
      <c r="G13" s="37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>
      <c r="A14" s="32">
        <f>IF($A$2="","",$A$2+8)</f>
        <v>42286</v>
      </c>
      <c r="B14" s="38"/>
      <c r="C14" s="40"/>
      <c r="D14" s="38"/>
      <c r="E14" s="37"/>
      <c r="F14" s="38"/>
      <c r="G14" s="37"/>
      <c r="H14" s="28">
        <f t="shared" si="0"/>
        <v>0</v>
      </c>
      <c r="I14" s="6"/>
      <c r="J14" s="18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>
      <c r="A15" s="31">
        <f>IF($A$2="","",$A$2+9)</f>
        <v>42287</v>
      </c>
      <c r="B15" s="38"/>
      <c r="C15" s="40"/>
      <c r="D15" s="38"/>
      <c r="E15" s="37"/>
      <c r="F15" s="38"/>
      <c r="G15" s="37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>
      <c r="A16" s="32">
        <f>IF($A$2="","",$A$2+10)</f>
        <v>42288</v>
      </c>
      <c r="B16" s="38"/>
      <c r="C16" s="40"/>
      <c r="D16" s="38"/>
      <c r="E16" s="37"/>
      <c r="F16" s="38"/>
      <c r="G16" s="37"/>
      <c r="H16" s="28">
        <f t="shared" si="0"/>
        <v>0</v>
      </c>
      <c r="I16" s="6"/>
      <c r="J16" s="18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42289</v>
      </c>
      <c r="B17" s="38"/>
      <c r="C17" s="40"/>
      <c r="D17" s="38"/>
      <c r="E17" s="37"/>
      <c r="F17" s="38"/>
      <c r="G17" s="37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42290</v>
      </c>
      <c r="B18" s="38"/>
      <c r="C18" s="40"/>
      <c r="D18" s="38"/>
      <c r="E18" s="37"/>
      <c r="F18" s="38"/>
      <c r="G18" s="37"/>
      <c r="H18" s="28">
        <f t="shared" si="0"/>
        <v>0</v>
      </c>
      <c r="I18" s="6"/>
      <c r="J18" s="18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42291</v>
      </c>
      <c r="B19" s="38"/>
      <c r="C19" s="40"/>
      <c r="D19" s="38"/>
      <c r="E19" s="37"/>
      <c r="F19" s="38"/>
      <c r="G19" s="37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42292</v>
      </c>
      <c r="B20" s="38"/>
      <c r="C20" s="40"/>
      <c r="D20" s="38"/>
      <c r="E20" s="37"/>
      <c r="F20" s="38"/>
      <c r="G20" s="37"/>
      <c r="H20" s="28">
        <f t="shared" si="0"/>
        <v>0</v>
      </c>
      <c r="I20" s="6"/>
      <c r="J20" s="18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42293</v>
      </c>
      <c r="B21" s="38"/>
      <c r="C21" s="40"/>
      <c r="D21" s="38"/>
      <c r="E21" s="37"/>
      <c r="F21" s="38"/>
      <c r="G21" s="37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42294</v>
      </c>
      <c r="B22" s="38"/>
      <c r="C22" s="40"/>
      <c r="D22" s="38"/>
      <c r="E22" s="37"/>
      <c r="F22" s="38"/>
      <c r="G22" s="37"/>
      <c r="H22" s="28">
        <f t="shared" si="0"/>
        <v>0</v>
      </c>
      <c r="I22" s="6"/>
      <c r="J22" s="18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>
      <c r="A23" s="31">
        <f>IF($A$2="","",$A$2+17)</f>
        <v>42295</v>
      </c>
      <c r="B23" s="38"/>
      <c r="C23" s="40"/>
      <c r="D23" s="38"/>
      <c r="E23" s="37"/>
      <c r="F23" s="38"/>
      <c r="G23" s="37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4">
        <f t="shared" si="3"/>
        <v>0</v>
      </c>
      <c r="O23" s="21"/>
    </row>
    <row r="24" spans="1:15" ht="14.25" customHeight="1">
      <c r="A24" s="32">
        <f>IF($A$2="","",$A$2+18)</f>
        <v>42296</v>
      </c>
      <c r="B24" s="38"/>
      <c r="C24" s="40"/>
      <c r="D24" s="38"/>
      <c r="E24" s="37"/>
      <c r="F24" s="38"/>
      <c r="G24" s="37"/>
      <c r="H24" s="28">
        <f t="shared" si="0"/>
        <v>0</v>
      </c>
      <c r="I24" s="6"/>
      <c r="J24" s="18" t="str">
        <f t="shared" si="1"/>
        <v/>
      </c>
      <c r="K24" s="17" t="str">
        <f t="shared" si="2"/>
        <v/>
      </c>
      <c r="L24" s="25">
        <f t="shared" si="3"/>
        <v>0</v>
      </c>
    </row>
    <row r="25" spans="1:15" ht="14.25" customHeight="1">
      <c r="A25" s="31">
        <f>IF($A$2="","",$A$2+19)</f>
        <v>42297</v>
      </c>
      <c r="B25" s="38"/>
      <c r="C25" s="40"/>
      <c r="D25" s="38"/>
      <c r="E25" s="37"/>
      <c r="F25" s="38"/>
      <c r="G25" s="37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>
      <c r="A26" s="32">
        <f>IF($A$2="","",$A$2+20)</f>
        <v>42298</v>
      </c>
      <c r="B26" s="38"/>
      <c r="C26" s="40"/>
      <c r="D26" s="38"/>
      <c r="E26" s="37"/>
      <c r="F26" s="38"/>
      <c r="G26" s="37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>
      <c r="A27" s="31">
        <f>IF($A$2="","",$A$2+21)</f>
        <v>42299</v>
      </c>
      <c r="B27" s="38"/>
      <c r="C27" s="40"/>
      <c r="D27" s="38"/>
      <c r="E27" s="37"/>
      <c r="F27" s="38"/>
      <c r="G27" s="37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>
      <c r="A28" s="32">
        <f>IF($A$2="","",$A$2+22)</f>
        <v>42300</v>
      </c>
      <c r="B28" s="38"/>
      <c r="C28" s="40"/>
      <c r="D28" s="38"/>
      <c r="E28" s="37"/>
      <c r="F28" s="38"/>
      <c r="G28" s="37"/>
      <c r="H28" s="28">
        <f t="shared" si="0"/>
        <v>0</v>
      </c>
      <c r="I28" s="6"/>
      <c r="J28" s="18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>
      <c r="A29" s="31">
        <f>IF($A$2="","",$A$2+23)</f>
        <v>42301</v>
      </c>
      <c r="B29" s="38"/>
      <c r="C29" s="40"/>
      <c r="D29" s="38"/>
      <c r="E29" s="37"/>
      <c r="F29" s="38"/>
      <c r="G29" s="37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>
      <c r="A30" s="32">
        <f>IF($A$2="","",$A$2+24)</f>
        <v>42302</v>
      </c>
      <c r="B30" s="38"/>
      <c r="C30" s="40"/>
      <c r="D30" s="38"/>
      <c r="E30" s="37"/>
      <c r="F30" s="38"/>
      <c r="G30" s="37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>
      <c r="A31" s="31">
        <f>IF($A$2="","",$A$2+25)</f>
        <v>42303</v>
      </c>
      <c r="B31" s="38"/>
      <c r="C31" s="40"/>
      <c r="D31" s="38"/>
      <c r="E31" s="37"/>
      <c r="F31" s="38"/>
      <c r="G31" s="37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>
      <c r="A32" s="32">
        <f>IF($A$2="","",$A$2+26)</f>
        <v>42304</v>
      </c>
      <c r="B32" s="38"/>
      <c r="C32" s="40"/>
      <c r="D32" s="38"/>
      <c r="E32" s="37"/>
      <c r="F32" s="38"/>
      <c r="G32" s="37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>
      <c r="A33" s="31">
        <f>IF($A$2="","",$A$2+27)</f>
        <v>42305</v>
      </c>
      <c r="B33" s="38"/>
      <c r="C33" s="40"/>
      <c r="D33" s="38"/>
      <c r="E33" s="37"/>
      <c r="F33" s="38"/>
      <c r="G33" s="37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>
      <c r="A34" s="32">
        <f>IF($A$2="","",$A$2+28)</f>
        <v>42306</v>
      </c>
      <c r="B34" s="38"/>
      <c r="C34" s="40"/>
      <c r="D34" s="38"/>
      <c r="E34" s="37"/>
      <c r="F34" s="38"/>
      <c r="G34" s="37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>
      <c r="A35" s="31">
        <f>IF($A$2="","",$A$2+29)</f>
        <v>42307</v>
      </c>
      <c r="B35" s="38"/>
      <c r="C35" s="40"/>
      <c r="D35" s="38"/>
      <c r="E35" s="37"/>
      <c r="F35" s="38"/>
      <c r="G35" s="37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>
      <c r="A36" s="30">
        <f>IF($A$2="","",$A$2+30)</f>
        <v>42308</v>
      </c>
      <c r="B36" s="47"/>
      <c r="C36" s="41"/>
      <c r="D36" s="47"/>
      <c r="E36" s="69"/>
      <c r="F36" s="47"/>
      <c r="G36" s="3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>
      <c r="A37" s="141" t="s">
        <v>5</v>
      </c>
      <c r="B37" s="143"/>
      <c r="C37" s="143"/>
      <c r="D37" s="143"/>
      <c r="E37" s="143"/>
      <c r="F37" s="143"/>
      <c r="G37" s="175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s="57" customFormat="1" ht="15.75" thickTop="1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>
      <c r="A39" s="77" t="s">
        <v>13</v>
      </c>
      <c r="B39" s="81">
        <f>janvier!$B39</f>
        <v>0</v>
      </c>
      <c r="C39" s="163" t="s">
        <v>17</v>
      </c>
      <c r="D39" s="192"/>
      <c r="E39" s="178">
        <f>janvier!$E$39</f>
        <v>0</v>
      </c>
      <c r="F39" s="193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1">
        <f>janvier!$B40</f>
        <v>0</v>
      </c>
      <c r="C40" s="155" t="s">
        <v>19</v>
      </c>
      <c r="D40" s="194"/>
      <c r="E40" s="148">
        <f>janvier!$E$39</f>
        <v>0</v>
      </c>
      <c r="F40" s="195"/>
      <c r="G40" s="33"/>
      <c r="H40" s="150" t="s">
        <v>18</v>
      </c>
      <c r="I40" s="183"/>
      <c r="J40" s="152">
        <f>E39+(H37*E40)+SUM(J37:L37)</f>
        <v>0</v>
      </c>
      <c r="K40" s="190"/>
      <c r="L40" s="191"/>
      <c r="M40" s="34"/>
      <c r="N40" s="34"/>
      <c r="O40" s="34"/>
      <c r="P40" s="34"/>
    </row>
    <row r="41" spans="1:16" ht="15.7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3" spans="1:16">
      <c r="A43" s="159" t="s">
        <v>46</v>
      </c>
      <c r="B43" s="160"/>
      <c r="C43" s="86">
        <f>SUMIF($H$6:$H$36,"&gt;=08:00",$H$6:$H$36)</f>
        <v>0</v>
      </c>
      <c r="D43" s="87"/>
      <c r="E43" s="133" t="s">
        <v>47</v>
      </c>
      <c r="F43" s="133"/>
      <c r="G43" s="88">
        <f>COUNTIF($H$6:$H$36,"&gt;=08:00")</f>
        <v>0</v>
      </c>
    </row>
    <row r="44" spans="1:16">
      <c r="A44" s="161" t="s">
        <v>48</v>
      </c>
      <c r="B44" s="162"/>
      <c r="C44" s="86">
        <f>SUMIF($H$6:$H$36,"&lt;08:00",$H$6:$H$36)</f>
        <v>0</v>
      </c>
      <c r="D44" s="87"/>
      <c r="E44" s="133" t="s">
        <v>49</v>
      </c>
      <c r="F44" s="133"/>
      <c r="G44" s="88">
        <f>COUNTIFS($H$6:$H$36,"&gt;0",$H$6:$H$36,"&lt;08:00")</f>
        <v>0</v>
      </c>
    </row>
    <row r="45" spans="1:16">
      <c r="C45" s="89" t="b">
        <f>SUM(C43:D44)*24=H37</f>
        <v>1</v>
      </c>
    </row>
  </sheetData>
  <mergeCells count="23">
    <mergeCell ref="C40:D40"/>
    <mergeCell ref="E40:F40"/>
    <mergeCell ref="H40:I40"/>
    <mergeCell ref="J40:L40"/>
    <mergeCell ref="A37:G37"/>
    <mergeCell ref="C39:D39"/>
    <mergeCell ref="E39:F39"/>
    <mergeCell ref="A43:B43"/>
    <mergeCell ref="E43:F43"/>
    <mergeCell ref="A44:B44"/>
    <mergeCell ref="E44:F44"/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</mergeCells>
  <conditionalFormatting sqref="A7:L36 A6:I6 K6:L6">
    <cfRule type="expression" dxfId="28" priority="7">
      <formula>OR(WEEKDAY($A6,2)&gt;5)</formula>
    </cfRule>
  </conditionalFormatting>
  <conditionalFormatting sqref="J6">
    <cfRule type="expression" dxfId="27" priority="3">
      <formula>OR(WEEKDAY($A6,2)&gt;5)</formula>
    </cfRule>
  </conditionalFormatting>
  <conditionalFormatting sqref="J6">
    <cfRule type="expression" dxfId="26" priority="1">
      <formula>IFERROR(VLOOKUP($A6,Fériés,1,0),0)</formula>
    </cfRule>
    <cfRule type="expression" dxfId="25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P44"/>
  <sheetViews>
    <sheetView topLeftCell="A2" workbookViewId="0">
      <selection activeCell="J6" sqref="J6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42309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42309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IF(OR(AND(AND(B6&lt;=$O$1,B6&lt;&gt;""),OR(C6&gt;=$O$1,C6="")),AND(AND(D6&lt;=$O$1,D6&lt;&gt;""),OR(E6&gt;=$O$1,E6="")),AND(AND(F6&lt;=$O$1,F6&lt;&gt;""),OR(G6&gt;=$O$1,G6=""))),$B$39,"")</f>
        <v/>
      </c>
      <c r="K6" s="1" t="str">
        <f t="shared" ref="K6:K35" si="0">IF(OR(AND(B6&lt;=$L$1,C6&gt;$L$1),AND(D6&lt;=$L$1,E6&gt;$L$1),AND(F6&lt;=$L$1,G6&gt;$L$1)),$B$40,"")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42310</v>
      </c>
      <c r="B7" s="64"/>
      <c r="C7" s="65"/>
      <c r="D7" s="64"/>
      <c r="E7" s="70"/>
      <c r="F7" s="64"/>
      <c r="G7" s="65"/>
      <c r="H7" s="27">
        <f t="shared" ref="H7:H35" si="1">(G7-F7)+(E7-D7)+(C7-B7)</f>
        <v>0</v>
      </c>
      <c r="I7" s="6"/>
      <c r="J7" s="17" t="str">
        <f t="shared" ref="J7:J35" si="2">IF(OR(AND(AND(B7&lt;=$O$1,B7&lt;&gt;""),OR(C7&gt;=$O$1,C7="")),AND(AND(D7&lt;=$O$1,D7&lt;&gt;""),OR(E7&gt;=$O$1,E7="")),AND(AND(F7&lt;=$O$1,F7&lt;&gt;""),OR(G7&gt;=$O$1,G7=""))),$B$39,"")</f>
        <v/>
      </c>
      <c r="K7" s="17" t="str">
        <f t="shared" si="0"/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42311</v>
      </c>
      <c r="B8" s="64"/>
      <c r="C8" s="65"/>
      <c r="D8" s="64"/>
      <c r="E8" s="70"/>
      <c r="F8" s="64"/>
      <c r="G8" s="65"/>
      <c r="H8" s="28">
        <f t="shared" si="1"/>
        <v>0</v>
      </c>
      <c r="I8" s="6"/>
      <c r="J8" s="17" t="str">
        <f t="shared" si="2"/>
        <v/>
      </c>
      <c r="K8" s="17" t="str">
        <f t="shared" si="0"/>
        <v/>
      </c>
      <c r="L8" s="25">
        <f t="shared" ref="L8:L35" si="3">IF(OR(IF( B8,3,0),IF(D8,3,0),IF(F8,3,0)),3,0)</f>
        <v>0</v>
      </c>
    </row>
    <row r="9" spans="1:15" ht="14.25" customHeight="1">
      <c r="A9" s="31">
        <f>IF($A$2="","",$A$2+3)</f>
        <v>42312</v>
      </c>
      <c r="B9" s="64"/>
      <c r="C9" s="65"/>
      <c r="D9" s="64"/>
      <c r="E9" s="70"/>
      <c r="F9" s="64"/>
      <c r="G9" s="65"/>
      <c r="H9" s="27">
        <f t="shared" si="1"/>
        <v>0</v>
      </c>
      <c r="I9" s="6"/>
      <c r="J9" s="17" t="str">
        <f t="shared" si="2"/>
        <v/>
      </c>
      <c r="K9" s="17" t="str">
        <f t="shared" si="0"/>
        <v/>
      </c>
      <c r="L9" s="24">
        <f t="shared" si="3"/>
        <v>0</v>
      </c>
    </row>
    <row r="10" spans="1:15" ht="14.25" customHeight="1">
      <c r="A10" s="32">
        <f>IF($A$2="","",$A$2+4)</f>
        <v>42313</v>
      </c>
      <c r="B10" s="64"/>
      <c r="C10" s="65"/>
      <c r="D10" s="64"/>
      <c r="E10" s="70"/>
      <c r="F10" s="64"/>
      <c r="G10" s="65"/>
      <c r="H10" s="28">
        <f t="shared" si="1"/>
        <v>0</v>
      </c>
      <c r="I10" s="6"/>
      <c r="J10" s="17" t="str">
        <f t="shared" si="2"/>
        <v/>
      </c>
      <c r="K10" s="17" t="str">
        <f t="shared" si="0"/>
        <v/>
      </c>
      <c r="L10" s="25">
        <f t="shared" si="3"/>
        <v>0</v>
      </c>
    </row>
    <row r="11" spans="1:15" ht="14.25" customHeight="1">
      <c r="A11" s="31">
        <f>IF($A$2="","",$A$2+5)</f>
        <v>42314</v>
      </c>
      <c r="B11" s="64"/>
      <c r="C11" s="65"/>
      <c r="D11" s="64"/>
      <c r="E11" s="70"/>
      <c r="F11" s="64"/>
      <c r="G11" s="65"/>
      <c r="H11" s="27">
        <f t="shared" si="1"/>
        <v>0</v>
      </c>
      <c r="I11" s="6"/>
      <c r="J11" s="17" t="str">
        <f t="shared" si="2"/>
        <v/>
      </c>
      <c r="K11" s="17" t="str">
        <f t="shared" si="0"/>
        <v/>
      </c>
      <c r="L11" s="24">
        <f t="shared" si="3"/>
        <v>0</v>
      </c>
    </row>
    <row r="12" spans="1:15" ht="14.25" customHeight="1">
      <c r="A12" s="32">
        <f>IF($A$2="","",$A$2+6)</f>
        <v>42315</v>
      </c>
      <c r="B12" s="64"/>
      <c r="C12" s="65"/>
      <c r="D12" s="64"/>
      <c r="E12" s="70"/>
      <c r="F12" s="64"/>
      <c r="G12" s="65"/>
      <c r="H12" s="28">
        <f t="shared" si="1"/>
        <v>0</v>
      </c>
      <c r="I12" s="6"/>
      <c r="J12" s="17" t="str">
        <f t="shared" si="2"/>
        <v/>
      </c>
      <c r="K12" s="17" t="str">
        <f t="shared" si="0"/>
        <v/>
      </c>
      <c r="L12" s="25">
        <f t="shared" si="3"/>
        <v>0</v>
      </c>
    </row>
    <row r="13" spans="1:15" ht="14.25" customHeight="1">
      <c r="A13" s="31">
        <f>IF($A$2="","",$A$2+7)</f>
        <v>42316</v>
      </c>
      <c r="B13" s="64"/>
      <c r="C13" s="65"/>
      <c r="D13" s="64"/>
      <c r="E13" s="70"/>
      <c r="F13" s="64"/>
      <c r="G13" s="65"/>
      <c r="H13" s="27">
        <f t="shared" si="1"/>
        <v>0</v>
      </c>
      <c r="I13" s="6"/>
      <c r="J13" s="17" t="str">
        <f t="shared" si="2"/>
        <v/>
      </c>
      <c r="K13" s="17" t="str">
        <f t="shared" si="0"/>
        <v/>
      </c>
      <c r="L13" s="24">
        <f t="shared" si="3"/>
        <v>0</v>
      </c>
    </row>
    <row r="14" spans="1:15" ht="14.25" customHeight="1">
      <c r="A14" s="32">
        <f>IF($A$2="","",$A$2+8)</f>
        <v>42317</v>
      </c>
      <c r="B14" s="64"/>
      <c r="C14" s="65"/>
      <c r="D14" s="64"/>
      <c r="E14" s="70"/>
      <c r="F14" s="64"/>
      <c r="G14" s="65"/>
      <c r="H14" s="28">
        <f t="shared" si="1"/>
        <v>0</v>
      </c>
      <c r="I14" s="6"/>
      <c r="J14" s="17" t="str">
        <f t="shared" si="2"/>
        <v/>
      </c>
      <c r="K14" s="17" t="str">
        <f t="shared" si="0"/>
        <v/>
      </c>
      <c r="L14" s="25">
        <f t="shared" si="3"/>
        <v>0</v>
      </c>
    </row>
    <row r="15" spans="1:15" ht="14.25" customHeight="1">
      <c r="A15" s="31">
        <f>IF($A$2="","",$A$2+9)</f>
        <v>42318</v>
      </c>
      <c r="B15" s="64"/>
      <c r="C15" s="65"/>
      <c r="D15" s="64"/>
      <c r="E15" s="70"/>
      <c r="F15" s="64"/>
      <c r="G15" s="65"/>
      <c r="H15" s="27">
        <f t="shared" si="1"/>
        <v>0</v>
      </c>
      <c r="I15" s="6"/>
      <c r="J15" s="17" t="str">
        <f t="shared" si="2"/>
        <v/>
      </c>
      <c r="K15" s="17" t="str">
        <f t="shared" si="0"/>
        <v/>
      </c>
      <c r="L15" s="24">
        <f t="shared" si="3"/>
        <v>0</v>
      </c>
    </row>
    <row r="16" spans="1:15" ht="14.25" customHeight="1">
      <c r="A16" s="32">
        <f>IF($A$2="","",$A$2+10)</f>
        <v>42319</v>
      </c>
      <c r="B16" s="64"/>
      <c r="C16" s="65"/>
      <c r="D16" s="64"/>
      <c r="E16" s="70"/>
      <c r="F16" s="64"/>
      <c r="G16" s="65"/>
      <c r="H16" s="28">
        <f t="shared" si="1"/>
        <v>0</v>
      </c>
      <c r="I16" s="6"/>
      <c r="J16" s="17" t="str">
        <f t="shared" si="2"/>
        <v/>
      </c>
      <c r="K16" s="17" t="str">
        <f t="shared" si="0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42320</v>
      </c>
      <c r="B17" s="64"/>
      <c r="C17" s="65"/>
      <c r="D17" s="64"/>
      <c r="E17" s="70"/>
      <c r="F17" s="64"/>
      <c r="G17" s="65"/>
      <c r="H17" s="27">
        <f t="shared" si="1"/>
        <v>0</v>
      </c>
      <c r="I17" s="6"/>
      <c r="J17" s="17" t="str">
        <f t="shared" si="2"/>
        <v/>
      </c>
      <c r="K17" s="17" t="str">
        <f t="shared" si="0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42321</v>
      </c>
      <c r="B18" s="64"/>
      <c r="C18" s="65"/>
      <c r="D18" s="64"/>
      <c r="E18" s="70"/>
      <c r="F18" s="64"/>
      <c r="G18" s="65"/>
      <c r="H18" s="28">
        <f t="shared" si="1"/>
        <v>0</v>
      </c>
      <c r="I18" s="6"/>
      <c r="J18" s="17" t="str">
        <f t="shared" si="2"/>
        <v/>
      </c>
      <c r="K18" s="17" t="str">
        <f t="shared" si="0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42322</v>
      </c>
      <c r="B19" s="64"/>
      <c r="C19" s="65"/>
      <c r="D19" s="64"/>
      <c r="E19" s="70"/>
      <c r="F19" s="64"/>
      <c r="G19" s="65"/>
      <c r="H19" s="27">
        <f t="shared" si="1"/>
        <v>0</v>
      </c>
      <c r="I19" s="6"/>
      <c r="J19" s="17" t="str">
        <f t="shared" si="2"/>
        <v/>
      </c>
      <c r="K19" s="17" t="str">
        <f t="shared" si="0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42323</v>
      </c>
      <c r="B20" s="64"/>
      <c r="C20" s="65"/>
      <c r="D20" s="64"/>
      <c r="E20" s="70"/>
      <c r="F20" s="64"/>
      <c r="G20" s="65"/>
      <c r="H20" s="28">
        <f t="shared" si="1"/>
        <v>0</v>
      </c>
      <c r="I20" s="6"/>
      <c r="J20" s="17" t="str">
        <f t="shared" si="2"/>
        <v/>
      </c>
      <c r="K20" s="17" t="str">
        <f t="shared" si="0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42324</v>
      </c>
      <c r="B21" s="64"/>
      <c r="C21" s="65"/>
      <c r="D21" s="64"/>
      <c r="E21" s="70"/>
      <c r="F21" s="64"/>
      <c r="G21" s="65"/>
      <c r="H21" s="27">
        <f t="shared" si="1"/>
        <v>0</v>
      </c>
      <c r="I21" s="6"/>
      <c r="J21" s="17" t="str">
        <f t="shared" si="2"/>
        <v/>
      </c>
      <c r="K21" s="17" t="str">
        <f t="shared" si="0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42325</v>
      </c>
      <c r="B22" s="64"/>
      <c r="C22" s="65"/>
      <c r="D22" s="64"/>
      <c r="E22" s="70"/>
      <c r="F22" s="64"/>
      <c r="G22" s="65"/>
      <c r="H22" s="28">
        <f t="shared" si="1"/>
        <v>0</v>
      </c>
      <c r="I22" s="6"/>
      <c r="J22" s="17" t="str">
        <f t="shared" si="2"/>
        <v/>
      </c>
      <c r="K22" s="17" t="str">
        <f t="shared" si="0"/>
        <v/>
      </c>
      <c r="L22" s="25">
        <f t="shared" si="3"/>
        <v>0</v>
      </c>
    </row>
    <row r="23" spans="1:15" ht="14.25" customHeight="1">
      <c r="A23" s="31">
        <f>IF($A$2="","",$A$2+17)</f>
        <v>42326</v>
      </c>
      <c r="B23" s="64"/>
      <c r="C23" s="65"/>
      <c r="D23" s="64"/>
      <c r="E23" s="70"/>
      <c r="F23" s="64"/>
      <c r="G23" s="65"/>
      <c r="H23" s="27">
        <f t="shared" si="1"/>
        <v>0</v>
      </c>
      <c r="I23" s="6"/>
      <c r="J23" s="17" t="str">
        <f t="shared" si="2"/>
        <v/>
      </c>
      <c r="K23" s="17" t="str">
        <f t="shared" si="0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42327</v>
      </c>
      <c r="B24" s="64"/>
      <c r="C24" s="65"/>
      <c r="D24" s="64"/>
      <c r="E24" s="70"/>
      <c r="F24" s="64"/>
      <c r="G24" s="65"/>
      <c r="H24" s="28">
        <f t="shared" si="1"/>
        <v>0</v>
      </c>
      <c r="I24" s="6"/>
      <c r="J24" s="17" t="str">
        <f t="shared" si="2"/>
        <v/>
      </c>
      <c r="K24" s="17" t="str">
        <f t="shared" si="0"/>
        <v/>
      </c>
      <c r="L24" s="24">
        <f t="shared" si="3"/>
        <v>0</v>
      </c>
    </row>
    <row r="25" spans="1:15" ht="14.25" customHeight="1">
      <c r="A25" s="31">
        <f>IF($A$2="","",$A$2+19)</f>
        <v>42328</v>
      </c>
      <c r="B25" s="64"/>
      <c r="C25" s="65"/>
      <c r="D25" s="64"/>
      <c r="E25" s="70"/>
      <c r="F25" s="64"/>
      <c r="G25" s="65"/>
      <c r="H25" s="27">
        <f t="shared" si="1"/>
        <v>0</v>
      </c>
      <c r="I25" s="6"/>
      <c r="J25" s="17" t="str">
        <f t="shared" si="2"/>
        <v/>
      </c>
      <c r="K25" s="17" t="str">
        <f t="shared" si="0"/>
        <v/>
      </c>
      <c r="L25" s="25">
        <f t="shared" si="3"/>
        <v>0</v>
      </c>
    </row>
    <row r="26" spans="1:15" ht="14.25" customHeight="1">
      <c r="A26" s="32">
        <f>IF($A$2="","",$A$2+20)</f>
        <v>42329</v>
      </c>
      <c r="B26" s="64"/>
      <c r="C26" s="65"/>
      <c r="D26" s="64"/>
      <c r="E26" s="70"/>
      <c r="F26" s="64"/>
      <c r="G26" s="65"/>
      <c r="H26" s="28">
        <f t="shared" si="1"/>
        <v>0</v>
      </c>
      <c r="I26" s="6"/>
      <c r="J26" s="17" t="str">
        <f t="shared" si="2"/>
        <v/>
      </c>
      <c r="K26" s="17" t="str">
        <f t="shared" si="0"/>
        <v/>
      </c>
      <c r="L26" s="24">
        <f t="shared" si="3"/>
        <v>0</v>
      </c>
    </row>
    <row r="27" spans="1:15" ht="14.25" customHeight="1">
      <c r="A27" s="31">
        <f>IF($A$2="","",$A$2+21)</f>
        <v>42330</v>
      </c>
      <c r="B27" s="64"/>
      <c r="C27" s="65"/>
      <c r="D27" s="64"/>
      <c r="E27" s="70"/>
      <c r="F27" s="64"/>
      <c r="G27" s="65"/>
      <c r="H27" s="27">
        <f t="shared" si="1"/>
        <v>0</v>
      </c>
      <c r="I27" s="6"/>
      <c r="J27" s="17" t="str">
        <f t="shared" si="2"/>
        <v/>
      </c>
      <c r="K27" s="17" t="str">
        <f t="shared" si="0"/>
        <v/>
      </c>
      <c r="L27" s="25">
        <f t="shared" si="3"/>
        <v>0</v>
      </c>
    </row>
    <row r="28" spans="1:15" ht="14.25" customHeight="1">
      <c r="A28" s="32">
        <f>IF($A$2="","",$A$2+22)</f>
        <v>42331</v>
      </c>
      <c r="B28" s="64"/>
      <c r="C28" s="65"/>
      <c r="D28" s="64"/>
      <c r="E28" s="70"/>
      <c r="F28" s="64"/>
      <c r="G28" s="65"/>
      <c r="H28" s="28">
        <f t="shared" si="1"/>
        <v>0</v>
      </c>
      <c r="I28" s="6"/>
      <c r="J28" s="17" t="str">
        <f t="shared" si="2"/>
        <v/>
      </c>
      <c r="K28" s="17" t="str">
        <f t="shared" si="0"/>
        <v/>
      </c>
      <c r="L28" s="24">
        <f t="shared" si="3"/>
        <v>0</v>
      </c>
    </row>
    <row r="29" spans="1:15" ht="14.25" customHeight="1">
      <c r="A29" s="31">
        <f>IF($A$2="","",$A$2+23)</f>
        <v>42332</v>
      </c>
      <c r="B29" s="64"/>
      <c r="C29" s="65"/>
      <c r="D29" s="64"/>
      <c r="E29" s="70"/>
      <c r="F29" s="64"/>
      <c r="G29" s="65"/>
      <c r="H29" s="27">
        <f t="shared" si="1"/>
        <v>0</v>
      </c>
      <c r="I29" s="6"/>
      <c r="J29" s="17" t="str">
        <f t="shared" si="2"/>
        <v/>
      </c>
      <c r="K29" s="17" t="str">
        <f t="shared" si="0"/>
        <v/>
      </c>
      <c r="L29" s="25">
        <f t="shared" si="3"/>
        <v>0</v>
      </c>
    </row>
    <row r="30" spans="1:15" ht="14.25" customHeight="1">
      <c r="A30" s="32">
        <f>IF($A$2="","",$A$2+24)</f>
        <v>42333</v>
      </c>
      <c r="B30" s="64"/>
      <c r="C30" s="65"/>
      <c r="D30" s="64"/>
      <c r="E30" s="70"/>
      <c r="F30" s="64"/>
      <c r="G30" s="65"/>
      <c r="H30" s="28">
        <f t="shared" si="1"/>
        <v>0</v>
      </c>
      <c r="I30" s="6"/>
      <c r="J30" s="17" t="str">
        <f t="shared" si="2"/>
        <v/>
      </c>
      <c r="K30" s="17" t="str">
        <f t="shared" si="0"/>
        <v/>
      </c>
      <c r="L30" s="25">
        <f t="shared" si="3"/>
        <v>0</v>
      </c>
    </row>
    <row r="31" spans="1:15" ht="14.25" customHeight="1">
      <c r="A31" s="31">
        <f>IF($A$2="","",$A$2+25)</f>
        <v>42334</v>
      </c>
      <c r="B31" s="64"/>
      <c r="C31" s="65"/>
      <c r="D31" s="64"/>
      <c r="E31" s="70"/>
      <c r="F31" s="64"/>
      <c r="G31" s="65"/>
      <c r="H31" s="27">
        <f t="shared" si="1"/>
        <v>0</v>
      </c>
      <c r="I31" s="6"/>
      <c r="J31" s="17" t="str">
        <f t="shared" si="2"/>
        <v/>
      </c>
      <c r="K31" s="17" t="str">
        <f t="shared" si="0"/>
        <v/>
      </c>
      <c r="L31" s="24">
        <f t="shared" si="3"/>
        <v>0</v>
      </c>
    </row>
    <row r="32" spans="1:15" ht="14.25" customHeight="1">
      <c r="A32" s="32">
        <f>IF($A$2="","",$A$2+26)</f>
        <v>42335</v>
      </c>
      <c r="B32" s="64"/>
      <c r="C32" s="65"/>
      <c r="D32" s="64"/>
      <c r="E32" s="70"/>
      <c r="F32" s="64"/>
      <c r="G32" s="65"/>
      <c r="H32" s="28">
        <f t="shared" si="1"/>
        <v>0</v>
      </c>
      <c r="I32" s="6"/>
      <c r="J32" s="17" t="str">
        <f t="shared" si="2"/>
        <v/>
      </c>
      <c r="K32" s="17" t="str">
        <f t="shared" si="0"/>
        <v/>
      </c>
      <c r="L32" s="25">
        <f t="shared" si="3"/>
        <v>0</v>
      </c>
    </row>
    <row r="33" spans="1:16" ht="14.25" customHeight="1">
      <c r="A33" s="31">
        <f>IF($A$2="","",$A$2+27)</f>
        <v>42336</v>
      </c>
      <c r="B33" s="64"/>
      <c r="C33" s="65"/>
      <c r="D33" s="64"/>
      <c r="E33" s="70"/>
      <c r="F33" s="64"/>
      <c r="G33" s="65"/>
      <c r="H33" s="27">
        <f t="shared" si="1"/>
        <v>0</v>
      </c>
      <c r="I33" s="6"/>
      <c r="J33" s="17" t="str">
        <f t="shared" si="2"/>
        <v/>
      </c>
      <c r="K33" s="17" t="str">
        <f t="shared" si="0"/>
        <v/>
      </c>
      <c r="L33" s="24">
        <f t="shared" si="3"/>
        <v>0</v>
      </c>
    </row>
    <row r="34" spans="1:16" ht="14.25" customHeight="1">
      <c r="A34" s="32">
        <f>IF($A$2="","",$A$2+28)</f>
        <v>42337</v>
      </c>
      <c r="B34" s="64"/>
      <c r="C34" s="65"/>
      <c r="D34" s="64"/>
      <c r="E34" s="70"/>
      <c r="F34" s="64"/>
      <c r="G34" s="65"/>
      <c r="H34" s="27">
        <f t="shared" si="1"/>
        <v>0</v>
      </c>
      <c r="I34" s="6"/>
      <c r="J34" s="17" t="str">
        <f t="shared" si="2"/>
        <v/>
      </c>
      <c r="K34" s="17" t="str">
        <f t="shared" si="0"/>
        <v/>
      </c>
      <c r="L34" s="25">
        <f t="shared" si="3"/>
        <v>0</v>
      </c>
    </row>
    <row r="35" spans="1:16" ht="14.25" customHeight="1" thickBot="1">
      <c r="A35" s="31">
        <f>IF($A$2="","",$A$2+29)</f>
        <v>42338</v>
      </c>
      <c r="B35" s="62"/>
      <c r="C35" s="63"/>
      <c r="D35" s="62"/>
      <c r="E35" s="67"/>
      <c r="F35" s="62"/>
      <c r="G35" s="67"/>
      <c r="H35" s="27">
        <f t="shared" si="1"/>
        <v>0</v>
      </c>
      <c r="I35" s="6"/>
      <c r="J35" s="18" t="str">
        <f t="shared" si="2"/>
        <v/>
      </c>
      <c r="K35" s="17" t="str">
        <f t="shared" si="0"/>
        <v/>
      </c>
      <c r="L35" s="25">
        <f t="shared" si="3"/>
        <v>0</v>
      </c>
    </row>
    <row r="36" spans="1:16" ht="16.5" thickTop="1" thickBot="1">
      <c r="A36" s="141" t="s">
        <v>5</v>
      </c>
      <c r="B36" s="143"/>
      <c r="C36" s="143"/>
      <c r="D36" s="143"/>
      <c r="E36" s="143"/>
      <c r="F36" s="143"/>
      <c r="G36" s="175"/>
      <c r="H36" s="9">
        <f>SUM(H6:H35)*24</f>
        <v>0</v>
      </c>
      <c r="I36" s="9">
        <f>SUM(I6:I35)*24</f>
        <v>0</v>
      </c>
      <c r="J36" s="4">
        <f>SUM(J6:J35)</f>
        <v>0</v>
      </c>
      <c r="K36" s="19">
        <f>SUM(K6:K35)</f>
        <v>0</v>
      </c>
      <c r="L36" s="4">
        <f>SUM(L6:L35)</f>
        <v>0</v>
      </c>
    </row>
    <row r="37" spans="1:16" s="57" customFormat="1" ht="15.75" thickTop="1">
      <c r="A37" s="76"/>
      <c r="B37" s="76"/>
      <c r="C37" s="76"/>
      <c r="D37" s="76"/>
      <c r="E37" s="76"/>
      <c r="F37" s="76"/>
      <c r="G37" s="71"/>
      <c r="H37" s="73"/>
      <c r="I37" s="73"/>
      <c r="J37" s="74"/>
      <c r="K37" s="75"/>
      <c r="L37" s="74"/>
    </row>
    <row r="38" spans="1:16" ht="15.75">
      <c r="A38" s="77" t="s">
        <v>13</v>
      </c>
      <c r="B38" s="81">
        <f>janvier!$B38</f>
        <v>0</v>
      </c>
      <c r="C38" s="163" t="s">
        <v>17</v>
      </c>
      <c r="D38" s="192"/>
      <c r="E38" s="178">
        <f>janvier!$E$39</f>
        <v>0</v>
      </c>
      <c r="F38" s="193"/>
      <c r="G38" s="33"/>
      <c r="H38" s="33"/>
      <c r="I38" s="33"/>
      <c r="J38" s="33"/>
      <c r="K38" s="33"/>
      <c r="L38" s="33"/>
      <c r="M38" s="34"/>
      <c r="N38" s="34"/>
      <c r="O38" s="34"/>
      <c r="P38" s="34"/>
    </row>
    <row r="39" spans="1:16" ht="15.75">
      <c r="A39" s="78" t="s">
        <v>12</v>
      </c>
      <c r="B39" s="81">
        <f>janvier!$B39</f>
        <v>0</v>
      </c>
      <c r="C39" s="155" t="s">
        <v>19</v>
      </c>
      <c r="D39" s="194"/>
      <c r="E39" s="148">
        <f>janvier!$E$39</f>
        <v>0</v>
      </c>
      <c r="F39" s="195"/>
      <c r="G39" s="33"/>
      <c r="H39" s="150" t="s">
        <v>18</v>
      </c>
      <c r="I39" s="183"/>
      <c r="J39" s="152">
        <f>E38+(H36*E39)+SUM(J36:L36)</f>
        <v>0</v>
      </c>
      <c r="K39" s="190"/>
      <c r="L39" s="191"/>
      <c r="M39" s="34"/>
      <c r="N39" s="34"/>
      <c r="O39" s="34"/>
      <c r="P39" s="34"/>
    </row>
    <row r="40" spans="1:16" ht="15.75">
      <c r="A40" s="78" t="s">
        <v>14</v>
      </c>
      <c r="B40" s="81">
        <f>janvier!$B40</f>
        <v>0</v>
      </c>
      <c r="C40" s="35"/>
      <c r="D40" s="35"/>
      <c r="E40" s="35"/>
      <c r="F40" s="35"/>
      <c r="G40" s="48"/>
      <c r="H40" s="33"/>
      <c r="I40" s="36"/>
      <c r="J40" s="48"/>
      <c r="K40" s="33"/>
      <c r="L40" s="33"/>
      <c r="M40" s="34"/>
      <c r="N40" s="34"/>
      <c r="O40" s="34"/>
      <c r="P40" s="34"/>
    </row>
    <row r="42" spans="1:16">
      <c r="A42" s="159" t="s">
        <v>46</v>
      </c>
      <c r="B42" s="160"/>
      <c r="C42" s="86">
        <f>SUMIF($H$6:$H$35,"&gt;=08:00",$H$6:$H$35)</f>
        <v>0</v>
      </c>
      <c r="D42" s="87"/>
      <c r="E42" s="133" t="s">
        <v>47</v>
      </c>
      <c r="F42" s="133"/>
      <c r="G42" s="88">
        <f>COUNTIF($H$6:$H$35,"&gt;=08:00")</f>
        <v>0</v>
      </c>
    </row>
    <row r="43" spans="1:16">
      <c r="A43" s="161" t="s">
        <v>48</v>
      </c>
      <c r="B43" s="162"/>
      <c r="C43" s="86">
        <f>SUMIF($H$6:$H$35,"&lt;08:00",$H$6:$H$35)</f>
        <v>0</v>
      </c>
      <c r="D43" s="87"/>
      <c r="E43" s="133" t="s">
        <v>49</v>
      </c>
      <c r="F43" s="133"/>
      <c r="G43" s="88">
        <f>COUNTIFS($H$6:$H$35,"&gt;0",$H$6:$H$35,"&lt;08:00")</f>
        <v>0</v>
      </c>
    </row>
    <row r="44" spans="1:16">
      <c r="C44" s="89" t="b">
        <f>SUM(C42:D43)*24=H36</f>
        <v>1</v>
      </c>
    </row>
  </sheetData>
  <mergeCells count="23">
    <mergeCell ref="C39:D39"/>
    <mergeCell ref="E39:F39"/>
    <mergeCell ref="H39:I39"/>
    <mergeCell ref="J39:L39"/>
    <mergeCell ref="A36:G36"/>
    <mergeCell ref="C38:D38"/>
    <mergeCell ref="E38:F38"/>
    <mergeCell ref="A42:B42"/>
    <mergeCell ref="E42:F42"/>
    <mergeCell ref="A43:B43"/>
    <mergeCell ref="E43:F43"/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</mergeCells>
  <conditionalFormatting sqref="A6:I35 K6:L35">
    <cfRule type="expression" dxfId="24" priority="4">
      <formula>IFERROR(VLOOKUP($A6,Fériés,1,0),0)</formula>
    </cfRule>
    <cfRule type="expression" dxfId="23" priority="7">
      <formula>OR(WEEKDAY($A6,2)&gt;5)</formula>
    </cfRule>
  </conditionalFormatting>
  <conditionalFormatting sqref="J6:J35">
    <cfRule type="expression" dxfId="22" priority="3">
      <formula>OR(WEEKDAY($A6,2)&gt;5)</formula>
    </cfRule>
  </conditionalFormatting>
  <conditionalFormatting sqref="J6:J35">
    <cfRule type="expression" dxfId="21" priority="1">
      <formula>IFERROR(VLOOKUP($A6,Fériés,1,0),0)</formula>
    </cfRule>
    <cfRule type="expression" dxfId="20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P45"/>
  <sheetViews>
    <sheetView topLeftCell="A2" workbookViewId="0">
      <selection activeCell="J7" sqref="J7:J35"/>
    </sheetView>
  </sheetViews>
  <sheetFormatPr baseColWidth="10" defaultRowHeight="15"/>
  <cols>
    <col min="1" max="1" width="9.85546875" style="11" customWidth="1"/>
    <col min="2" max="12" width="11.7109375" style="11" customWidth="1"/>
    <col min="13" max="13" width="1.5703125" style="11" hidden="1" customWidth="1"/>
    <col min="14" max="14" width="10.42578125" style="11" customWidth="1"/>
    <col min="15" max="16384" width="11.42578125" style="11"/>
  </cols>
  <sheetData>
    <row r="1" spans="1:15" ht="15.75" hidden="1" thickBot="1">
      <c r="I1" s="15"/>
      <c r="J1" s="15"/>
      <c r="K1" s="12" t="s">
        <v>14</v>
      </c>
      <c r="L1" s="14">
        <v>0.66666666666666663</v>
      </c>
      <c r="N1" s="12" t="s">
        <v>12</v>
      </c>
      <c r="O1" s="14">
        <v>0.51041666666666663</v>
      </c>
    </row>
    <row r="2" spans="1:15" s="2" customFormat="1" ht="17.25" customHeight="1" thickTop="1">
      <c r="A2" s="165">
        <v>42339</v>
      </c>
      <c r="B2" s="185"/>
      <c r="C2" s="134" t="s">
        <v>7</v>
      </c>
      <c r="D2" s="134"/>
      <c r="E2" s="134"/>
      <c r="F2" s="134"/>
      <c r="G2" s="134"/>
      <c r="H2" s="134"/>
      <c r="I2" s="134"/>
      <c r="J2" s="134"/>
      <c r="K2" s="134"/>
      <c r="L2" s="186"/>
    </row>
    <row r="3" spans="1:15" ht="17.25" customHeight="1" thickBot="1">
      <c r="A3" s="171" t="s">
        <v>16</v>
      </c>
      <c r="B3" s="187"/>
      <c r="C3" s="187"/>
      <c r="D3" s="187"/>
      <c r="E3" s="187"/>
      <c r="F3" s="3"/>
      <c r="G3" s="3"/>
      <c r="H3" s="3"/>
      <c r="I3" s="3"/>
      <c r="J3" s="3"/>
      <c r="K3" s="3"/>
      <c r="L3" s="5"/>
    </row>
    <row r="4" spans="1:15" ht="12" customHeight="1" thickTop="1">
      <c r="A4" s="173" t="s">
        <v>0</v>
      </c>
      <c r="B4" s="169" t="s">
        <v>1</v>
      </c>
      <c r="C4" s="189"/>
      <c r="D4" s="169" t="s">
        <v>2</v>
      </c>
      <c r="E4" s="189"/>
      <c r="F4" s="169" t="s">
        <v>3</v>
      </c>
      <c r="G4" s="189"/>
      <c r="H4" s="181" t="s">
        <v>10</v>
      </c>
      <c r="I4" s="181" t="s">
        <v>11</v>
      </c>
      <c r="J4" s="137" t="s">
        <v>15</v>
      </c>
      <c r="K4" s="139" t="s">
        <v>6</v>
      </c>
      <c r="L4" s="137" t="s">
        <v>4</v>
      </c>
    </row>
    <row r="5" spans="1:15" ht="12" customHeight="1" thickBot="1">
      <c r="A5" s="174"/>
      <c r="B5" s="42" t="s">
        <v>8</v>
      </c>
      <c r="C5" s="44" t="s">
        <v>9</v>
      </c>
      <c r="D5" s="42" t="s">
        <v>8</v>
      </c>
      <c r="E5" s="45" t="s">
        <v>9</v>
      </c>
      <c r="F5" s="42" t="s">
        <v>8</v>
      </c>
      <c r="G5" s="8" t="s">
        <v>9</v>
      </c>
      <c r="H5" s="182"/>
      <c r="I5" s="182"/>
      <c r="J5" s="184"/>
      <c r="K5" s="188"/>
      <c r="L5" s="184"/>
    </row>
    <row r="6" spans="1:15" ht="14.25" customHeight="1" thickTop="1">
      <c r="A6" s="29">
        <f>A2</f>
        <v>42339</v>
      </c>
      <c r="B6" s="60"/>
      <c r="C6" s="61"/>
      <c r="D6" s="60"/>
      <c r="E6" s="66"/>
      <c r="F6" s="60"/>
      <c r="G6" s="66"/>
      <c r="H6" s="26">
        <f>(G6-F6)+(E6-D6)+(C6-B6)</f>
        <v>0</v>
      </c>
      <c r="I6" s="10"/>
      <c r="J6" s="16" t="str">
        <f>IF(OR(AND(AND(B6&lt;=$O$1,B6&lt;&gt;""),OR(C6&gt;=$O$1,C6="")),AND(AND(D6&lt;=$O$1,D6&lt;&gt;""),OR(E6&gt;=$O$1,E6="")),AND(AND(F6&lt;=$O$1,F6&lt;&gt;""),OR(G6&gt;=$O$1,G6=""))),$B$40,"")</f>
        <v/>
      </c>
      <c r="K6" s="1" t="str">
        <f>IF(OR(AND(B6&lt;=$L$1,C6&gt;$L$1),AND(D6&lt;=$L$1,E6&gt;$L$1),AND(F6&lt;=$L$1,G6&gt;$L$1)),$B$41,"")</f>
        <v/>
      </c>
      <c r="L6" s="7">
        <f>IF(OR(IF(B6,3,0),IF(D6,3,0),IF(F6,3,0)),3,0)</f>
        <v>0</v>
      </c>
    </row>
    <row r="7" spans="1:15" ht="14.25" customHeight="1">
      <c r="A7" s="31">
        <f>IF($A$2="","",$A$2+1)</f>
        <v>42340</v>
      </c>
      <c r="B7" s="64"/>
      <c r="C7" s="65"/>
      <c r="D7" s="64"/>
      <c r="E7" s="70"/>
      <c r="F7" s="64"/>
      <c r="G7" s="65"/>
      <c r="H7" s="27">
        <f t="shared" ref="H7:H36" si="0">(G7-F7)+(E7-D7)+(C7-B7)</f>
        <v>0</v>
      </c>
      <c r="I7" s="6"/>
      <c r="J7" s="17" t="str">
        <f t="shared" ref="J7:J36" si="1">IF(OR(AND(AND(B7&lt;=$O$1,B7&lt;&gt;""),OR(C7&gt;=$O$1,C7="")),AND(AND(D7&lt;=$O$1,D7&lt;&gt;""),OR(E7&gt;=$O$1,E7="")),AND(AND(F7&lt;=$O$1,F7&lt;&gt;""),OR(G7&gt;=$O$1,G7=""))),$B$40,"")</f>
        <v/>
      </c>
      <c r="K7" s="17" t="str">
        <f>IF(OR(AND(B7&lt;=$L$1,C7&gt;$L$1),AND(D7&lt;=$L$1,E7&gt;$L$1),AND(F7&lt;=$L$1,G7&gt;$L$1)),$B$41,"")</f>
        <v/>
      </c>
      <c r="L7" s="25">
        <f>IF(OR(IF( B7,3,0),IF(D7,3,0),IF(F7,3,0)),3,0)</f>
        <v>0</v>
      </c>
    </row>
    <row r="8" spans="1:15" ht="14.25" customHeight="1">
      <c r="A8" s="32">
        <f>IF($A$2="","",$A$2+2)</f>
        <v>42341</v>
      </c>
      <c r="B8" s="64"/>
      <c r="C8" s="65"/>
      <c r="D8" s="64"/>
      <c r="E8" s="70"/>
      <c r="F8" s="64"/>
      <c r="G8" s="65"/>
      <c r="H8" s="28">
        <f t="shared" si="0"/>
        <v>0</v>
      </c>
      <c r="I8" s="6"/>
      <c r="J8" s="17" t="str">
        <f t="shared" si="1"/>
        <v/>
      </c>
      <c r="K8" s="17" t="str">
        <f t="shared" ref="K8:K35" si="2">IF(OR(AND(B8&lt;=$L$1,C8&gt;$L$1),AND(D8&lt;=$L$1,E8&gt;$L$1),AND(F8&lt;=$L$1,G8&gt;$L$1)),$B$41,"")</f>
        <v/>
      </c>
      <c r="L8" s="25">
        <f t="shared" ref="L8:L36" si="3">IF(OR(IF( B8,3,0),IF(D8,3,0),IF(F8,3,0)),3,0)</f>
        <v>0</v>
      </c>
    </row>
    <row r="9" spans="1:15" ht="14.25" customHeight="1">
      <c r="A9" s="31">
        <f>IF($A$2="","",$A$2+3)</f>
        <v>42342</v>
      </c>
      <c r="B9" s="64"/>
      <c r="C9" s="65"/>
      <c r="D9" s="64"/>
      <c r="E9" s="70"/>
      <c r="F9" s="64"/>
      <c r="G9" s="65"/>
      <c r="H9" s="27">
        <f t="shared" si="0"/>
        <v>0</v>
      </c>
      <c r="I9" s="6"/>
      <c r="J9" s="17" t="str">
        <f t="shared" si="1"/>
        <v/>
      </c>
      <c r="K9" s="17" t="str">
        <f t="shared" si="2"/>
        <v/>
      </c>
      <c r="L9" s="24">
        <f t="shared" si="3"/>
        <v>0</v>
      </c>
    </row>
    <row r="10" spans="1:15" ht="14.25" customHeight="1">
      <c r="A10" s="32">
        <f>IF($A$2="","",$A$2+4)</f>
        <v>42343</v>
      </c>
      <c r="B10" s="64"/>
      <c r="C10" s="65"/>
      <c r="D10" s="64"/>
      <c r="E10" s="70"/>
      <c r="F10" s="64"/>
      <c r="G10" s="65"/>
      <c r="H10" s="28">
        <f t="shared" si="0"/>
        <v>0</v>
      </c>
      <c r="I10" s="6"/>
      <c r="J10" s="17" t="str">
        <f t="shared" si="1"/>
        <v/>
      </c>
      <c r="K10" s="17" t="str">
        <f t="shared" si="2"/>
        <v/>
      </c>
      <c r="L10" s="25">
        <f t="shared" si="3"/>
        <v>0</v>
      </c>
    </row>
    <row r="11" spans="1:15" ht="14.25" customHeight="1">
      <c r="A11" s="31">
        <f>IF($A$2="","",$A$2+5)</f>
        <v>42344</v>
      </c>
      <c r="B11" s="64"/>
      <c r="C11" s="65"/>
      <c r="D11" s="64"/>
      <c r="E11" s="70"/>
      <c r="F11" s="64"/>
      <c r="G11" s="65"/>
      <c r="H11" s="27">
        <f t="shared" si="0"/>
        <v>0</v>
      </c>
      <c r="I11" s="6"/>
      <c r="J11" s="17" t="str">
        <f t="shared" si="1"/>
        <v/>
      </c>
      <c r="K11" s="17" t="str">
        <f t="shared" si="2"/>
        <v/>
      </c>
      <c r="L11" s="24">
        <f t="shared" si="3"/>
        <v>0</v>
      </c>
    </row>
    <row r="12" spans="1:15" ht="14.25" customHeight="1">
      <c r="A12" s="32">
        <f>IF($A$2="","",$A$2+6)</f>
        <v>42345</v>
      </c>
      <c r="B12" s="64"/>
      <c r="C12" s="65"/>
      <c r="D12" s="64"/>
      <c r="E12" s="70"/>
      <c r="F12" s="64"/>
      <c r="G12" s="65"/>
      <c r="H12" s="28">
        <f t="shared" si="0"/>
        <v>0</v>
      </c>
      <c r="I12" s="6"/>
      <c r="J12" s="17" t="str">
        <f t="shared" si="1"/>
        <v/>
      </c>
      <c r="K12" s="17" t="str">
        <f t="shared" si="2"/>
        <v/>
      </c>
      <c r="L12" s="25">
        <f t="shared" si="3"/>
        <v>0</v>
      </c>
    </row>
    <row r="13" spans="1:15" ht="14.25" customHeight="1">
      <c r="A13" s="31">
        <f>IF($A$2="","",$A$2+7)</f>
        <v>42346</v>
      </c>
      <c r="B13" s="64"/>
      <c r="C13" s="65"/>
      <c r="D13" s="64"/>
      <c r="E13" s="70"/>
      <c r="F13" s="64"/>
      <c r="G13" s="65"/>
      <c r="H13" s="27">
        <f t="shared" si="0"/>
        <v>0</v>
      </c>
      <c r="I13" s="6"/>
      <c r="J13" s="17" t="str">
        <f t="shared" si="1"/>
        <v/>
      </c>
      <c r="K13" s="17" t="str">
        <f t="shared" si="2"/>
        <v/>
      </c>
      <c r="L13" s="24">
        <f t="shared" si="3"/>
        <v>0</v>
      </c>
    </row>
    <row r="14" spans="1:15" ht="14.25" customHeight="1">
      <c r="A14" s="32">
        <f>IF($A$2="","",$A$2+8)</f>
        <v>42347</v>
      </c>
      <c r="B14" s="64"/>
      <c r="C14" s="65"/>
      <c r="D14" s="64"/>
      <c r="E14" s="70"/>
      <c r="F14" s="64"/>
      <c r="G14" s="65"/>
      <c r="H14" s="28">
        <f t="shared" si="0"/>
        <v>0</v>
      </c>
      <c r="I14" s="6"/>
      <c r="J14" s="17" t="str">
        <f t="shared" si="1"/>
        <v/>
      </c>
      <c r="K14" s="17" t="str">
        <f t="shared" si="2"/>
        <v/>
      </c>
      <c r="L14" s="25">
        <f t="shared" si="3"/>
        <v>0</v>
      </c>
    </row>
    <row r="15" spans="1:15" ht="14.25" customHeight="1">
      <c r="A15" s="31">
        <f>IF($A$2="","",$A$2+9)</f>
        <v>42348</v>
      </c>
      <c r="B15" s="64"/>
      <c r="C15" s="65"/>
      <c r="D15" s="64"/>
      <c r="E15" s="70"/>
      <c r="F15" s="64"/>
      <c r="G15" s="65"/>
      <c r="H15" s="27">
        <f t="shared" si="0"/>
        <v>0</v>
      </c>
      <c r="I15" s="6"/>
      <c r="J15" s="17" t="str">
        <f t="shared" si="1"/>
        <v/>
      </c>
      <c r="K15" s="17" t="str">
        <f t="shared" si="2"/>
        <v/>
      </c>
      <c r="L15" s="24">
        <f t="shared" si="3"/>
        <v>0</v>
      </c>
    </row>
    <row r="16" spans="1:15" ht="14.25" customHeight="1">
      <c r="A16" s="32">
        <f>IF($A$2="","",$A$2+10)</f>
        <v>42349</v>
      </c>
      <c r="B16" s="64"/>
      <c r="C16" s="65"/>
      <c r="D16" s="64"/>
      <c r="E16" s="70"/>
      <c r="F16" s="64"/>
      <c r="G16" s="65"/>
      <c r="H16" s="28">
        <f t="shared" si="0"/>
        <v>0</v>
      </c>
      <c r="I16" s="6"/>
      <c r="J16" s="17" t="str">
        <f t="shared" si="1"/>
        <v/>
      </c>
      <c r="K16" s="17" t="str">
        <f t="shared" si="2"/>
        <v/>
      </c>
      <c r="L16" s="25">
        <f t="shared" si="3"/>
        <v>0</v>
      </c>
      <c r="O16" s="23"/>
    </row>
    <row r="17" spans="1:15" ht="14.25" customHeight="1">
      <c r="A17" s="31">
        <f>IF($A$2="","",$A$2+11)</f>
        <v>42350</v>
      </c>
      <c r="B17" s="64"/>
      <c r="C17" s="65"/>
      <c r="D17" s="64"/>
      <c r="E17" s="70"/>
      <c r="F17" s="64"/>
      <c r="G17" s="65"/>
      <c r="H17" s="27">
        <f t="shared" si="0"/>
        <v>0</v>
      </c>
      <c r="I17" s="6"/>
      <c r="J17" s="17" t="str">
        <f t="shared" si="1"/>
        <v/>
      </c>
      <c r="K17" s="17" t="str">
        <f t="shared" si="2"/>
        <v/>
      </c>
      <c r="L17" s="24">
        <f t="shared" si="3"/>
        <v>0</v>
      </c>
      <c r="O17" s="23"/>
    </row>
    <row r="18" spans="1:15" ht="14.25" customHeight="1">
      <c r="A18" s="32">
        <f>IF($A$2="","",$A$2+12)</f>
        <v>42351</v>
      </c>
      <c r="B18" s="64"/>
      <c r="C18" s="65"/>
      <c r="D18" s="64"/>
      <c r="E18" s="70"/>
      <c r="F18" s="64"/>
      <c r="G18" s="65"/>
      <c r="H18" s="28">
        <f t="shared" si="0"/>
        <v>0</v>
      </c>
      <c r="I18" s="6"/>
      <c r="J18" s="17" t="str">
        <f t="shared" si="1"/>
        <v/>
      </c>
      <c r="K18" s="17" t="str">
        <f t="shared" si="2"/>
        <v/>
      </c>
      <c r="L18" s="25">
        <f t="shared" si="3"/>
        <v>0</v>
      </c>
      <c r="O18" s="23"/>
    </row>
    <row r="19" spans="1:15" ht="14.25" customHeight="1">
      <c r="A19" s="31">
        <f>IF($A$2="","",$A$2+13)</f>
        <v>42352</v>
      </c>
      <c r="B19" s="64"/>
      <c r="C19" s="65"/>
      <c r="D19" s="64"/>
      <c r="E19" s="70"/>
      <c r="F19" s="64"/>
      <c r="G19" s="65"/>
      <c r="H19" s="27">
        <f t="shared" si="0"/>
        <v>0</v>
      </c>
      <c r="I19" s="6"/>
      <c r="J19" s="17" t="str">
        <f t="shared" si="1"/>
        <v/>
      </c>
      <c r="K19" s="17" t="str">
        <f t="shared" si="2"/>
        <v/>
      </c>
      <c r="L19" s="24">
        <f t="shared" si="3"/>
        <v>0</v>
      </c>
      <c r="O19" s="23"/>
    </row>
    <row r="20" spans="1:15" ht="14.25" customHeight="1">
      <c r="A20" s="32">
        <f>IF($A$2="","",$A$2+14)</f>
        <v>42353</v>
      </c>
      <c r="B20" s="64"/>
      <c r="C20" s="65"/>
      <c r="D20" s="64"/>
      <c r="E20" s="70"/>
      <c r="F20" s="64"/>
      <c r="G20" s="65"/>
      <c r="H20" s="28">
        <f t="shared" si="0"/>
        <v>0</v>
      </c>
      <c r="I20" s="6"/>
      <c r="J20" s="17" t="str">
        <f t="shared" si="1"/>
        <v/>
      </c>
      <c r="K20" s="17" t="str">
        <f t="shared" si="2"/>
        <v/>
      </c>
      <c r="L20" s="25">
        <f t="shared" si="3"/>
        <v>0</v>
      </c>
      <c r="O20" s="22"/>
    </row>
    <row r="21" spans="1:15" ht="14.25" customHeight="1">
      <c r="A21" s="31">
        <f>IF($A$2="","",$A$2+15)</f>
        <v>42354</v>
      </c>
      <c r="B21" s="64"/>
      <c r="C21" s="65"/>
      <c r="D21" s="64"/>
      <c r="E21" s="70"/>
      <c r="F21" s="64"/>
      <c r="G21" s="65"/>
      <c r="H21" s="27">
        <f t="shared" si="0"/>
        <v>0</v>
      </c>
      <c r="I21" s="6"/>
      <c r="J21" s="17" t="str">
        <f t="shared" si="1"/>
        <v/>
      </c>
      <c r="K21" s="17" t="str">
        <f t="shared" si="2"/>
        <v/>
      </c>
      <c r="L21" s="24">
        <f t="shared" si="3"/>
        <v>0</v>
      </c>
      <c r="O21" s="20"/>
    </row>
    <row r="22" spans="1:15" ht="14.25" customHeight="1">
      <c r="A22" s="32">
        <f>IF($A$2="","",$A$2+16)</f>
        <v>42355</v>
      </c>
      <c r="B22" s="64"/>
      <c r="C22" s="65"/>
      <c r="D22" s="64"/>
      <c r="E22" s="70"/>
      <c r="F22" s="64"/>
      <c r="G22" s="65"/>
      <c r="H22" s="28">
        <f t="shared" si="0"/>
        <v>0</v>
      </c>
      <c r="I22" s="6"/>
      <c r="J22" s="17" t="str">
        <f t="shared" si="1"/>
        <v/>
      </c>
      <c r="K22" s="17" t="str">
        <f t="shared" si="2"/>
        <v/>
      </c>
      <c r="L22" s="25">
        <f t="shared" si="3"/>
        <v>0</v>
      </c>
    </row>
    <row r="23" spans="1:15" ht="14.25" customHeight="1">
      <c r="A23" s="31">
        <f>IF($A$2="","",$A$2+17)</f>
        <v>42356</v>
      </c>
      <c r="B23" s="64"/>
      <c r="C23" s="65"/>
      <c r="D23" s="64"/>
      <c r="E23" s="70"/>
      <c r="F23" s="64"/>
      <c r="G23" s="65"/>
      <c r="H23" s="27">
        <f t="shared" si="0"/>
        <v>0</v>
      </c>
      <c r="I23" s="6"/>
      <c r="J23" s="17" t="str">
        <f t="shared" si="1"/>
        <v/>
      </c>
      <c r="K23" s="17" t="str">
        <f t="shared" si="2"/>
        <v/>
      </c>
      <c r="L23" s="25">
        <f t="shared" si="3"/>
        <v>0</v>
      </c>
      <c r="O23" s="21"/>
    </row>
    <row r="24" spans="1:15" ht="14.25" customHeight="1">
      <c r="A24" s="32">
        <f>IF($A$2="","",$A$2+18)</f>
        <v>42357</v>
      </c>
      <c r="B24" s="64"/>
      <c r="C24" s="65"/>
      <c r="D24" s="64"/>
      <c r="E24" s="70"/>
      <c r="F24" s="64"/>
      <c r="G24" s="65"/>
      <c r="H24" s="28">
        <f t="shared" si="0"/>
        <v>0</v>
      </c>
      <c r="I24" s="6"/>
      <c r="J24" s="17" t="str">
        <f t="shared" si="1"/>
        <v/>
      </c>
      <c r="K24" s="17" t="str">
        <f t="shared" si="2"/>
        <v/>
      </c>
      <c r="L24" s="24">
        <f t="shared" si="3"/>
        <v>0</v>
      </c>
    </row>
    <row r="25" spans="1:15" ht="14.25" customHeight="1">
      <c r="A25" s="31">
        <f>IF($A$2="","",$A$2+19)</f>
        <v>42358</v>
      </c>
      <c r="B25" s="64"/>
      <c r="C25" s="65"/>
      <c r="D25" s="64"/>
      <c r="E25" s="70"/>
      <c r="F25" s="64"/>
      <c r="G25" s="65"/>
      <c r="H25" s="27">
        <f t="shared" si="0"/>
        <v>0</v>
      </c>
      <c r="I25" s="6"/>
      <c r="J25" s="17" t="str">
        <f t="shared" si="1"/>
        <v/>
      </c>
      <c r="K25" s="17" t="str">
        <f t="shared" si="2"/>
        <v/>
      </c>
      <c r="L25" s="25">
        <f t="shared" si="3"/>
        <v>0</v>
      </c>
    </row>
    <row r="26" spans="1:15" ht="14.25" customHeight="1">
      <c r="A26" s="32">
        <f>IF($A$2="","",$A$2+20)</f>
        <v>42359</v>
      </c>
      <c r="B26" s="64"/>
      <c r="C26" s="65"/>
      <c r="D26" s="64"/>
      <c r="E26" s="70"/>
      <c r="F26" s="64"/>
      <c r="G26" s="65"/>
      <c r="H26" s="28">
        <f t="shared" si="0"/>
        <v>0</v>
      </c>
      <c r="I26" s="6"/>
      <c r="J26" s="17" t="str">
        <f t="shared" si="1"/>
        <v/>
      </c>
      <c r="K26" s="17" t="str">
        <f t="shared" si="2"/>
        <v/>
      </c>
      <c r="L26" s="24">
        <f t="shared" si="3"/>
        <v>0</v>
      </c>
    </row>
    <row r="27" spans="1:15" ht="14.25" customHeight="1">
      <c r="A27" s="31">
        <f>IF($A$2="","",$A$2+21)</f>
        <v>42360</v>
      </c>
      <c r="B27" s="64"/>
      <c r="C27" s="65"/>
      <c r="D27" s="64"/>
      <c r="E27" s="70"/>
      <c r="F27" s="64"/>
      <c r="G27" s="65"/>
      <c r="H27" s="27">
        <f t="shared" si="0"/>
        <v>0</v>
      </c>
      <c r="I27" s="6"/>
      <c r="J27" s="17" t="str">
        <f t="shared" si="1"/>
        <v/>
      </c>
      <c r="K27" s="17" t="str">
        <f t="shared" si="2"/>
        <v/>
      </c>
      <c r="L27" s="25">
        <f t="shared" si="3"/>
        <v>0</v>
      </c>
    </row>
    <row r="28" spans="1:15" ht="14.25" customHeight="1">
      <c r="A28" s="32">
        <f>IF($A$2="","",$A$2+22)</f>
        <v>42361</v>
      </c>
      <c r="B28" s="64"/>
      <c r="C28" s="65"/>
      <c r="D28" s="64"/>
      <c r="E28" s="70"/>
      <c r="F28" s="64"/>
      <c r="G28" s="65"/>
      <c r="H28" s="28">
        <f t="shared" si="0"/>
        <v>0</v>
      </c>
      <c r="I28" s="6"/>
      <c r="J28" s="17" t="str">
        <f t="shared" si="1"/>
        <v/>
      </c>
      <c r="K28" s="17" t="str">
        <f t="shared" si="2"/>
        <v/>
      </c>
      <c r="L28" s="24">
        <f t="shared" si="3"/>
        <v>0</v>
      </c>
    </row>
    <row r="29" spans="1:15" ht="14.25" customHeight="1">
      <c r="A29" s="31">
        <f>IF($A$2="","",$A$2+23)</f>
        <v>42362</v>
      </c>
      <c r="B29" s="64"/>
      <c r="C29" s="65"/>
      <c r="D29" s="64"/>
      <c r="E29" s="70"/>
      <c r="F29" s="64"/>
      <c r="G29" s="65"/>
      <c r="H29" s="27">
        <f t="shared" si="0"/>
        <v>0</v>
      </c>
      <c r="I29" s="6"/>
      <c r="J29" s="17" t="str">
        <f t="shared" si="1"/>
        <v/>
      </c>
      <c r="K29" s="17" t="str">
        <f t="shared" si="2"/>
        <v/>
      </c>
      <c r="L29" s="25">
        <f t="shared" si="3"/>
        <v>0</v>
      </c>
    </row>
    <row r="30" spans="1:15" ht="14.25" customHeight="1">
      <c r="A30" s="32">
        <f>IF($A$2="","",$A$2+24)</f>
        <v>42363</v>
      </c>
      <c r="B30" s="64"/>
      <c r="C30" s="65"/>
      <c r="D30" s="64"/>
      <c r="E30" s="70"/>
      <c r="F30" s="64"/>
      <c r="G30" s="65"/>
      <c r="H30" s="28">
        <f t="shared" si="0"/>
        <v>0</v>
      </c>
      <c r="I30" s="6"/>
      <c r="J30" s="17" t="str">
        <f t="shared" si="1"/>
        <v/>
      </c>
      <c r="K30" s="17" t="str">
        <f t="shared" si="2"/>
        <v/>
      </c>
      <c r="L30" s="25">
        <f t="shared" si="3"/>
        <v>0</v>
      </c>
    </row>
    <row r="31" spans="1:15" ht="14.25" customHeight="1">
      <c r="A31" s="31">
        <f>IF($A$2="","",$A$2+25)</f>
        <v>42364</v>
      </c>
      <c r="B31" s="64"/>
      <c r="C31" s="65"/>
      <c r="D31" s="64"/>
      <c r="E31" s="70"/>
      <c r="F31" s="64"/>
      <c r="G31" s="65"/>
      <c r="H31" s="27">
        <f t="shared" si="0"/>
        <v>0</v>
      </c>
      <c r="I31" s="6"/>
      <c r="J31" s="17" t="str">
        <f t="shared" si="1"/>
        <v/>
      </c>
      <c r="K31" s="17" t="str">
        <f t="shared" si="2"/>
        <v/>
      </c>
      <c r="L31" s="24">
        <f t="shared" si="3"/>
        <v>0</v>
      </c>
    </row>
    <row r="32" spans="1:15" ht="14.25" customHeight="1">
      <c r="A32" s="32">
        <f>IF($A$2="","",$A$2+26)</f>
        <v>42365</v>
      </c>
      <c r="B32" s="64"/>
      <c r="C32" s="65"/>
      <c r="D32" s="64"/>
      <c r="E32" s="70"/>
      <c r="F32" s="64"/>
      <c r="G32" s="65"/>
      <c r="H32" s="28">
        <f t="shared" si="0"/>
        <v>0</v>
      </c>
      <c r="I32" s="6"/>
      <c r="J32" s="17" t="str">
        <f t="shared" si="1"/>
        <v/>
      </c>
      <c r="K32" s="17" t="str">
        <f t="shared" si="2"/>
        <v/>
      </c>
      <c r="L32" s="25">
        <f t="shared" si="3"/>
        <v>0</v>
      </c>
    </row>
    <row r="33" spans="1:16" ht="14.25" customHeight="1">
      <c r="A33" s="31">
        <f>IF($A$2="","",$A$2+27)</f>
        <v>42366</v>
      </c>
      <c r="B33" s="64"/>
      <c r="C33" s="65"/>
      <c r="D33" s="64"/>
      <c r="E33" s="70"/>
      <c r="F33" s="64"/>
      <c r="G33" s="65"/>
      <c r="H33" s="27">
        <f t="shared" si="0"/>
        <v>0</v>
      </c>
      <c r="I33" s="6"/>
      <c r="J33" s="17" t="str">
        <f t="shared" si="1"/>
        <v/>
      </c>
      <c r="K33" s="17" t="str">
        <f t="shared" si="2"/>
        <v/>
      </c>
      <c r="L33" s="24">
        <f t="shared" si="3"/>
        <v>0</v>
      </c>
    </row>
    <row r="34" spans="1:16" ht="14.25" customHeight="1">
      <c r="A34" s="32">
        <f>IF($A$2="","",$A$2+28)</f>
        <v>42367</v>
      </c>
      <c r="B34" s="64"/>
      <c r="C34" s="65"/>
      <c r="D34" s="64"/>
      <c r="E34" s="70"/>
      <c r="F34" s="64"/>
      <c r="G34" s="65"/>
      <c r="H34" s="27">
        <f t="shared" si="0"/>
        <v>0</v>
      </c>
      <c r="I34" s="6"/>
      <c r="J34" s="17" t="str">
        <f t="shared" si="1"/>
        <v/>
      </c>
      <c r="K34" s="17" t="str">
        <f t="shared" si="2"/>
        <v/>
      </c>
      <c r="L34" s="25">
        <f t="shared" si="3"/>
        <v>0</v>
      </c>
    </row>
    <row r="35" spans="1:16" ht="14.25" customHeight="1">
      <c r="A35" s="31">
        <f>IF($A$2="","",$A$2+29)</f>
        <v>42368</v>
      </c>
      <c r="B35" s="64"/>
      <c r="C35" s="65"/>
      <c r="D35" s="64"/>
      <c r="E35" s="70"/>
      <c r="F35" s="64"/>
      <c r="G35" s="65"/>
      <c r="H35" s="27">
        <f t="shared" si="0"/>
        <v>0</v>
      </c>
      <c r="I35" s="6"/>
      <c r="J35" s="17" t="str">
        <f t="shared" si="1"/>
        <v/>
      </c>
      <c r="K35" s="17" t="str">
        <f t="shared" si="2"/>
        <v/>
      </c>
      <c r="L35" s="25">
        <f t="shared" si="3"/>
        <v>0</v>
      </c>
    </row>
    <row r="36" spans="1:16" ht="14.25" customHeight="1" thickBot="1">
      <c r="A36" s="30">
        <f>IF($A$2="","",$A$2+30)</f>
        <v>42369</v>
      </c>
      <c r="B36" s="62"/>
      <c r="C36" s="63"/>
      <c r="D36" s="62"/>
      <c r="E36" s="67"/>
      <c r="F36" s="62"/>
      <c r="G36" s="67"/>
      <c r="H36" s="10">
        <f t="shared" si="0"/>
        <v>0</v>
      </c>
      <c r="I36" s="6"/>
      <c r="J36" s="18" t="str">
        <f t="shared" si="1"/>
        <v/>
      </c>
      <c r="K36" s="17" t="str">
        <f>IF(OR(AND(B36&lt;=$L$1,C36&gt;$L$1),AND(D36&lt;=$L$1,E36&gt;$L$1),AND(F36&lt;=$L$1,G36&gt;$L$1)),$B$41,"")</f>
        <v/>
      </c>
      <c r="L36" s="24">
        <f t="shared" si="3"/>
        <v>0</v>
      </c>
    </row>
    <row r="37" spans="1:16" ht="16.5" thickTop="1" thickBot="1">
      <c r="A37" s="141" t="s">
        <v>5</v>
      </c>
      <c r="B37" s="143"/>
      <c r="C37" s="143"/>
      <c r="D37" s="143"/>
      <c r="E37" s="143"/>
      <c r="F37" s="143"/>
      <c r="G37" s="175"/>
      <c r="H37" s="9">
        <f>SUM(H6:H36)*24</f>
        <v>0</v>
      </c>
      <c r="I37" s="9">
        <f>SUM(I6:I36)*24</f>
        <v>0</v>
      </c>
      <c r="J37" s="4">
        <f>SUM(J6:J36)</f>
        <v>0</v>
      </c>
      <c r="K37" s="19">
        <f>SUM(K6:K36)</f>
        <v>0</v>
      </c>
      <c r="L37" s="4">
        <f>SUM(L6:L36)</f>
        <v>0</v>
      </c>
    </row>
    <row r="38" spans="1:16" ht="15.75" thickTop="1">
      <c r="A38" s="76"/>
      <c r="B38" s="76"/>
      <c r="C38" s="76"/>
      <c r="D38" s="76"/>
      <c r="E38" s="76"/>
      <c r="F38" s="76"/>
      <c r="G38" s="71"/>
      <c r="H38" s="73"/>
      <c r="I38" s="73"/>
      <c r="J38" s="74"/>
      <c r="K38" s="75"/>
      <c r="L38" s="74"/>
    </row>
    <row r="39" spans="1:16" ht="15.75">
      <c r="A39" s="77" t="s">
        <v>13</v>
      </c>
      <c r="B39" s="81">
        <f>janvier!$B39</f>
        <v>0</v>
      </c>
      <c r="C39" s="163" t="s">
        <v>17</v>
      </c>
      <c r="D39" s="192"/>
      <c r="E39" s="178">
        <f>janvier!$E$39</f>
        <v>0</v>
      </c>
      <c r="F39" s="193"/>
      <c r="G39" s="33"/>
      <c r="H39" s="33"/>
      <c r="I39" s="33"/>
      <c r="J39" s="33"/>
      <c r="K39" s="33"/>
      <c r="L39" s="33"/>
      <c r="M39" s="34"/>
      <c r="N39" s="34"/>
      <c r="O39" s="34"/>
      <c r="P39" s="34"/>
    </row>
    <row r="40" spans="1:16" ht="15.75">
      <c r="A40" s="78" t="s">
        <v>12</v>
      </c>
      <c r="B40" s="81">
        <f>janvier!$B40</f>
        <v>0</v>
      </c>
      <c r="C40" s="155" t="s">
        <v>19</v>
      </c>
      <c r="D40" s="194"/>
      <c r="E40" s="148">
        <f>janvier!$E$39</f>
        <v>0</v>
      </c>
      <c r="F40" s="195"/>
      <c r="G40" s="33"/>
      <c r="H40" s="150" t="s">
        <v>18</v>
      </c>
      <c r="I40" s="183"/>
      <c r="J40" s="152">
        <f>E39+(H37*E40)+SUM(J37:L37)</f>
        <v>0</v>
      </c>
      <c r="K40" s="190"/>
      <c r="L40" s="191"/>
      <c r="M40" s="34"/>
      <c r="N40" s="34"/>
      <c r="O40" s="34"/>
      <c r="P40" s="34"/>
    </row>
    <row r="41" spans="1:16" ht="15.75">
      <c r="A41" s="78" t="s">
        <v>14</v>
      </c>
      <c r="B41" s="81">
        <f>janvier!$B41</f>
        <v>0</v>
      </c>
      <c r="C41" s="35"/>
      <c r="D41" s="35"/>
      <c r="E41" s="35"/>
      <c r="F41" s="35"/>
      <c r="G41" s="48"/>
      <c r="H41" s="33"/>
      <c r="I41" s="36"/>
      <c r="J41" s="48"/>
      <c r="K41" s="33"/>
      <c r="L41" s="33"/>
      <c r="M41" s="34"/>
      <c r="N41" s="34"/>
      <c r="O41" s="34"/>
      <c r="P41" s="34"/>
    </row>
    <row r="43" spans="1:16">
      <c r="A43" s="159" t="s">
        <v>46</v>
      </c>
      <c r="B43" s="160"/>
      <c r="C43" s="86">
        <f>SUMIF($H$6:$H$36,"&gt;=08:00",$H$6:$H$36)</f>
        <v>0</v>
      </c>
      <c r="D43" s="87"/>
      <c r="E43" s="133" t="s">
        <v>47</v>
      </c>
      <c r="F43" s="133"/>
      <c r="G43" s="88">
        <f>COUNTIF($H$6:$H$36,"&gt;=08:00")</f>
        <v>0</v>
      </c>
    </row>
    <row r="44" spans="1:16">
      <c r="A44" s="161" t="s">
        <v>48</v>
      </c>
      <c r="B44" s="162"/>
      <c r="C44" s="86">
        <f>SUMIF($H$6:$H$36,"&lt;08:00",$H$6:$H$36)</f>
        <v>0</v>
      </c>
      <c r="D44" s="87"/>
      <c r="E44" s="133" t="s">
        <v>49</v>
      </c>
      <c r="F44" s="133"/>
      <c r="G44" s="88">
        <f>COUNTIFS($H$6:$H$36,"&gt;0",$H$6:$H$36,"&lt;08:00")</f>
        <v>0</v>
      </c>
    </row>
    <row r="45" spans="1:16">
      <c r="C45" s="89" t="b">
        <f>SUM(C43:D44)*24=H37</f>
        <v>1</v>
      </c>
    </row>
  </sheetData>
  <mergeCells count="23">
    <mergeCell ref="C40:D40"/>
    <mergeCell ref="E40:F40"/>
    <mergeCell ref="H40:I40"/>
    <mergeCell ref="J40:L40"/>
    <mergeCell ref="A37:G37"/>
    <mergeCell ref="C39:D39"/>
    <mergeCell ref="E39:F39"/>
    <mergeCell ref="A43:B43"/>
    <mergeCell ref="E43:F43"/>
    <mergeCell ref="A44:B44"/>
    <mergeCell ref="E44:F44"/>
    <mergeCell ref="A2:B2"/>
    <mergeCell ref="C2:L2"/>
    <mergeCell ref="A3:E3"/>
    <mergeCell ref="A4:A5"/>
    <mergeCell ref="B4:C4"/>
    <mergeCell ref="D4:E4"/>
    <mergeCell ref="F4:G4"/>
    <mergeCell ref="H4:H5"/>
    <mergeCell ref="I4:I5"/>
    <mergeCell ref="J4:J5"/>
    <mergeCell ref="K4:K5"/>
    <mergeCell ref="L4:L5"/>
  </mergeCells>
  <conditionalFormatting sqref="A6:I36 K6:L36">
    <cfRule type="expression" dxfId="19" priority="4">
      <formula>IFERROR(VLOOKUP($A6,Fériés,1,0),0)</formula>
    </cfRule>
    <cfRule type="expression" dxfId="18" priority="7">
      <formula>OR(WEEKDAY($A6,2)&gt;5)</formula>
    </cfRule>
  </conditionalFormatting>
  <conditionalFormatting sqref="J6:J36">
    <cfRule type="expression" dxfId="17" priority="3">
      <formula>OR(WEEKDAY($A6,2)&gt;5)</formula>
    </cfRule>
  </conditionalFormatting>
  <conditionalFormatting sqref="J6:J36">
    <cfRule type="expression" dxfId="16" priority="1">
      <formula>IFERROR(VLOOKUP($A6,Fériés,1,0),0)</formula>
    </cfRule>
    <cfRule type="expression" dxfId="15" priority="2">
      <formula>OR(WEEKDAY($A6,2)&gt;5)</formula>
    </cfRule>
  </conditionalFormatting>
  <pageMargins left="0.19685039370078741" right="0.19685039370078741" top="0.19685039370078741" bottom="0.19685039370078741" header="0" footer="0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DIVERS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Debut_CP</vt:lpstr>
      <vt:lpstr>Fériés</vt:lpstr>
      <vt:lpstr>Fin_CP</vt:lpstr>
    </vt:vector>
  </TitlesOfParts>
  <Company>CCP Composites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BELATTE Michel</dc:creator>
  <cp:lastModifiedBy>Pierre</cp:lastModifiedBy>
  <cp:lastPrinted>2015-06-05T13:32:39Z</cp:lastPrinted>
  <dcterms:created xsi:type="dcterms:W3CDTF">2015-06-02T07:19:55Z</dcterms:created>
  <dcterms:modified xsi:type="dcterms:W3CDTF">2015-06-08T09:19:23Z</dcterms:modified>
</cp:coreProperties>
</file>