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20" windowWidth="19320" windowHeight="7710"/>
  </bookViews>
  <sheets>
    <sheet name="mai 2015" sheetId="1" r:id="rId1"/>
    <sheet name="en_tete_devis" sheetId="2" r:id="rId2"/>
    <sheet name="detail_devis" sheetId="3" r:id="rId3"/>
  </sheets>
  <definedNames>
    <definedName name="_xlnm._FilterDatabase" localSheetId="2" hidden="1">detail_devis!$A$1:$A$59</definedName>
    <definedName name="_xlnm._FilterDatabase" localSheetId="1" hidden="1">en_tete_devis!$A$1:$G$23</definedName>
    <definedName name="_xlnm.Criteria" localSheetId="0">'mai 2015'!$I$3:$J$4</definedName>
    <definedName name="_xlnm.Extract" localSheetId="0">'mai 2015'!$A$9:$D$9</definedName>
  </definedNames>
  <calcPr calcId="125725"/>
</workbook>
</file>

<file path=xl/calcChain.xml><?xml version="1.0" encoding="utf-8"?>
<calcChain xmlns="http://schemas.openxmlformats.org/spreadsheetml/2006/main">
  <c r="Z23" i="2"/>
  <c r="X23"/>
  <c r="W23"/>
  <c r="V23"/>
  <c r="U23"/>
  <c r="T23"/>
  <c r="S23"/>
  <c r="Q23"/>
  <c r="P23"/>
  <c r="O23"/>
  <c r="N23"/>
  <c r="L23"/>
  <c r="K23"/>
  <c r="J23"/>
  <c r="I23"/>
  <c r="H23"/>
  <c r="E23"/>
  <c r="B23"/>
  <c r="A23"/>
  <c r="Z22"/>
  <c r="X22"/>
  <c r="W22"/>
  <c r="V22"/>
  <c r="U22"/>
  <c r="T22"/>
  <c r="S22"/>
  <c r="Q22"/>
  <c r="P22"/>
  <c r="O22"/>
  <c r="N22"/>
  <c r="L22"/>
  <c r="K22"/>
  <c r="J22"/>
  <c r="I22"/>
  <c r="H22"/>
  <c r="E22"/>
  <c r="B22"/>
  <c r="A22"/>
  <c r="Z21"/>
  <c r="X21"/>
  <c r="W21"/>
  <c r="V21"/>
  <c r="U21"/>
  <c r="T21"/>
  <c r="S21"/>
  <c r="Q21"/>
  <c r="P21"/>
  <c r="O21"/>
  <c r="N21"/>
  <c r="L21"/>
  <c r="K21"/>
  <c r="J21"/>
  <c r="I21"/>
  <c r="H21"/>
  <c r="E21"/>
  <c r="B21"/>
  <c r="A21"/>
  <c r="Z20"/>
  <c r="X20"/>
  <c r="W20"/>
  <c r="V20"/>
  <c r="U20"/>
  <c r="T20"/>
  <c r="S20"/>
  <c r="Q20"/>
  <c r="P20"/>
  <c r="O20"/>
  <c r="N20"/>
  <c r="L20"/>
  <c r="K20"/>
  <c r="J20"/>
  <c r="I20"/>
  <c r="H20"/>
  <c r="E20"/>
  <c r="B20"/>
  <c r="A20"/>
  <c r="Z19"/>
  <c r="X19"/>
  <c r="W19"/>
  <c r="V19"/>
  <c r="U19"/>
  <c r="T19"/>
  <c r="S19"/>
  <c r="Q19"/>
  <c r="P19"/>
  <c r="O19"/>
  <c r="N19"/>
  <c r="L19"/>
  <c r="K19"/>
  <c r="J19"/>
  <c r="I19"/>
  <c r="H19"/>
  <c r="E19"/>
  <c r="B19"/>
  <c r="A19"/>
  <c r="Z18"/>
  <c r="X18"/>
  <c r="W18"/>
  <c r="V18"/>
  <c r="U18"/>
  <c r="T18"/>
  <c r="S18"/>
  <c r="Q18"/>
  <c r="P18"/>
  <c r="O18"/>
  <c r="N18"/>
  <c r="L18"/>
  <c r="K18"/>
  <c r="J18"/>
  <c r="I18"/>
  <c r="H18"/>
  <c r="E18"/>
  <c r="B18"/>
  <c r="A18"/>
  <c r="Z17"/>
  <c r="X17"/>
  <c r="W17"/>
  <c r="V17"/>
  <c r="U17"/>
  <c r="T17"/>
  <c r="S17"/>
  <c r="Q17"/>
  <c r="P17"/>
  <c r="O17"/>
  <c r="N17"/>
  <c r="L17"/>
  <c r="K17"/>
  <c r="J17"/>
  <c r="I17"/>
  <c r="H17"/>
  <c r="E17"/>
  <c r="B17"/>
  <c r="A17"/>
  <c r="Z16"/>
  <c r="X16"/>
  <c r="W16"/>
  <c r="V16"/>
  <c r="U16"/>
  <c r="T16"/>
  <c r="S16"/>
  <c r="Q16"/>
  <c r="P16"/>
  <c r="O16"/>
  <c r="N16"/>
  <c r="L16"/>
  <c r="K16"/>
  <c r="J16"/>
  <c r="I16"/>
  <c r="H16"/>
  <c r="E16"/>
  <c r="B16"/>
  <c r="A16"/>
  <c r="Z15"/>
  <c r="X15"/>
  <c r="W15"/>
  <c r="V15"/>
  <c r="U15"/>
  <c r="T15"/>
  <c r="S15"/>
  <c r="Q15"/>
  <c r="P15"/>
  <c r="O15"/>
  <c r="N15"/>
  <c r="L15"/>
  <c r="K15"/>
  <c r="J15"/>
  <c r="I15"/>
  <c r="H15"/>
  <c r="E15"/>
  <c r="B15"/>
  <c r="A15"/>
  <c r="Z14"/>
  <c r="X14"/>
  <c r="W14"/>
  <c r="V14"/>
  <c r="U14"/>
  <c r="T14"/>
  <c r="S14"/>
  <c r="Q14"/>
  <c r="P14"/>
  <c r="O14"/>
  <c r="N14"/>
  <c r="L14"/>
  <c r="K14"/>
  <c r="J14"/>
  <c r="I14"/>
  <c r="H14"/>
  <c r="E14"/>
  <c r="B14"/>
  <c r="A14"/>
  <c r="Z13"/>
  <c r="X13"/>
  <c r="W13"/>
  <c r="V13"/>
  <c r="U13"/>
  <c r="T13"/>
  <c r="S13"/>
  <c r="Q13"/>
  <c r="P13"/>
  <c r="O13"/>
  <c r="N13"/>
  <c r="L13"/>
  <c r="K13"/>
  <c r="J13"/>
  <c r="I13"/>
  <c r="H13"/>
  <c r="E13"/>
  <c r="B13"/>
  <c r="A13"/>
  <c r="Z12"/>
  <c r="X12"/>
  <c r="W12"/>
  <c r="V12"/>
  <c r="U12"/>
  <c r="T12"/>
  <c r="S12"/>
  <c r="Q12"/>
  <c r="P12"/>
  <c r="O12"/>
  <c r="N12"/>
  <c r="L12"/>
  <c r="K12"/>
  <c r="J12"/>
  <c r="I12"/>
  <c r="H12"/>
  <c r="E12"/>
  <c r="B12"/>
  <c r="A12"/>
  <c r="Z11"/>
  <c r="X11"/>
  <c r="W11"/>
  <c r="V11"/>
  <c r="U11"/>
  <c r="T11"/>
  <c r="S11"/>
  <c r="Q11"/>
  <c r="P11"/>
  <c r="O11"/>
  <c r="N11"/>
  <c r="L11"/>
  <c r="K11"/>
  <c r="J11"/>
  <c r="I11"/>
  <c r="H11"/>
  <c r="E11"/>
  <c r="B11"/>
  <c r="A11"/>
  <c r="Z10"/>
  <c r="X10"/>
  <c r="W10"/>
  <c r="V10"/>
  <c r="U10"/>
  <c r="T10"/>
  <c r="S10"/>
  <c r="Q10"/>
  <c r="P10"/>
  <c r="O10"/>
  <c r="N10"/>
  <c r="L10"/>
  <c r="K10"/>
  <c r="J10"/>
  <c r="I10"/>
  <c r="H10"/>
  <c r="E10"/>
  <c r="B10"/>
  <c r="A10"/>
  <c r="Z9"/>
  <c r="X9"/>
  <c r="W9"/>
  <c r="V9"/>
  <c r="U9"/>
  <c r="T9"/>
  <c r="S9"/>
  <c r="Q9"/>
  <c r="P9"/>
  <c r="O9"/>
  <c r="N9"/>
  <c r="L9"/>
  <c r="K9"/>
  <c r="J9"/>
  <c r="I9"/>
  <c r="H9"/>
  <c r="E9"/>
  <c r="B9"/>
  <c r="A9"/>
  <c r="Z8"/>
  <c r="X8"/>
  <c r="W8"/>
  <c r="V8"/>
  <c r="U8"/>
  <c r="T8"/>
  <c r="S8"/>
  <c r="Q8"/>
  <c r="P8"/>
  <c r="O8"/>
  <c r="N8"/>
  <c r="L8"/>
  <c r="K8"/>
  <c r="J8"/>
  <c r="I8"/>
  <c r="H8"/>
  <c r="E8"/>
  <c r="B8"/>
  <c r="A8"/>
  <c r="Z7"/>
  <c r="X7"/>
  <c r="W7"/>
  <c r="V7"/>
  <c r="U7"/>
  <c r="T7"/>
  <c r="S7"/>
  <c r="Q7"/>
  <c r="P7"/>
  <c r="O7"/>
  <c r="N7"/>
  <c r="L7"/>
  <c r="K7"/>
  <c r="J7"/>
  <c r="I7"/>
  <c r="H7"/>
  <c r="E7"/>
  <c r="B7"/>
  <c r="A7"/>
  <c r="Z6"/>
  <c r="X6"/>
  <c r="W6"/>
  <c r="V6"/>
  <c r="U6"/>
  <c r="T6"/>
  <c r="S6"/>
  <c r="Q6"/>
  <c r="P6"/>
  <c r="O6"/>
  <c r="N6"/>
  <c r="L6"/>
  <c r="K6"/>
  <c r="J6"/>
  <c r="I6"/>
  <c r="H6"/>
  <c r="E6"/>
  <c r="B6"/>
  <c r="A6"/>
  <c r="Z5"/>
  <c r="X5"/>
  <c r="W5"/>
  <c r="V5"/>
  <c r="U5"/>
  <c r="T5"/>
  <c r="S5"/>
  <c r="Q5"/>
  <c r="P5"/>
  <c r="O5"/>
  <c r="N5"/>
  <c r="L5"/>
  <c r="K5"/>
  <c r="J5"/>
  <c r="I5"/>
  <c r="H5"/>
  <c r="E5"/>
  <c r="B5"/>
  <c r="A5"/>
  <c r="Z4"/>
  <c r="X4"/>
  <c r="W4"/>
  <c r="V4"/>
  <c r="U4"/>
  <c r="T4"/>
  <c r="S4"/>
  <c r="Q4"/>
  <c r="P4"/>
  <c r="O4"/>
  <c r="N4"/>
  <c r="L4"/>
  <c r="K4"/>
  <c r="J4"/>
  <c r="I4"/>
  <c r="H4"/>
  <c r="E4"/>
  <c r="B4"/>
  <c r="A4"/>
  <c r="Z3"/>
  <c r="X3"/>
  <c r="W3"/>
  <c r="V3"/>
  <c r="U3"/>
  <c r="T3"/>
  <c r="S3"/>
  <c r="Q3"/>
  <c r="P3"/>
  <c r="O3"/>
  <c r="N3"/>
  <c r="L3"/>
  <c r="K3"/>
  <c r="J3"/>
  <c r="I3"/>
  <c r="H3"/>
  <c r="E3"/>
  <c r="B3"/>
  <c r="A3"/>
  <c r="Z2"/>
  <c r="X2"/>
  <c r="W2"/>
  <c r="V2"/>
  <c r="U2"/>
  <c r="T2"/>
  <c r="S2"/>
  <c r="Q2"/>
  <c r="P2"/>
  <c r="O2"/>
  <c r="N2"/>
  <c r="L2"/>
  <c r="K2"/>
  <c r="J2"/>
  <c r="I2"/>
  <c r="H2"/>
  <c r="E2"/>
  <c r="B2"/>
  <c r="A2"/>
  <c r="J4" i="1"/>
  <c r="I4"/>
</calcChain>
</file>

<file path=xl/sharedStrings.xml><?xml version="1.0" encoding="utf-8"?>
<sst xmlns="http://schemas.openxmlformats.org/spreadsheetml/2006/main" count="1201" uniqueCount="148">
  <si>
    <t>Etat des devis</t>
  </si>
  <si>
    <t>Critères</t>
  </si>
  <si>
    <t>Création</t>
  </si>
  <si>
    <t>Période du</t>
  </si>
  <si>
    <t xml:space="preserve">au </t>
  </si>
  <si>
    <t>Devis</t>
  </si>
  <si>
    <t>Réelle</t>
  </si>
  <si>
    <t>Demandée</t>
  </si>
  <si>
    <t>Retard de la réponse</t>
  </si>
  <si>
    <t>Désignation interne</t>
  </si>
  <si>
    <t>Statut</t>
  </si>
  <si>
    <t>Client</t>
  </si>
  <si>
    <t>Nom</t>
  </si>
  <si>
    <t>Sit. AO</t>
  </si>
  <si>
    <t>Référence Client</t>
  </si>
  <si>
    <t>Secteur</t>
  </si>
  <si>
    <t>Référence machine</t>
  </si>
  <si>
    <t>Demande</t>
  </si>
  <si>
    <t>AO Four.</t>
  </si>
  <si>
    <t>Lg AO Four</t>
  </si>
  <si>
    <t>Sit. AOF</t>
  </si>
  <si>
    <t>Commentaire</t>
  </si>
  <si>
    <t>Barème</t>
  </si>
  <si>
    <t>C.P.</t>
  </si>
  <si>
    <t>Ville</t>
  </si>
  <si>
    <t>Représentant</t>
  </si>
  <si>
    <t>Famille tarifaire</t>
  </si>
  <si>
    <t>Interlocuteur</t>
  </si>
  <si>
    <t>Téléphone</t>
  </si>
  <si>
    <t>Type devis</t>
  </si>
  <si>
    <t>Origine</t>
  </si>
  <si>
    <t>Date de Validité</t>
  </si>
  <si>
    <t>Affaire</t>
  </si>
  <si>
    <t>Ligne</t>
  </si>
  <si>
    <t>Article</t>
  </si>
  <si>
    <t>No Plan</t>
  </si>
  <si>
    <t>Quantité</t>
  </si>
  <si>
    <t>Délai</t>
  </si>
  <si>
    <t>Prix</t>
  </si>
  <si>
    <t>Prix net</t>
  </si>
  <si>
    <t>UV</t>
  </si>
  <si>
    <t>Devise</t>
  </si>
  <si>
    <t>Par combien</t>
  </si>
  <si>
    <t>Remise</t>
  </si>
  <si>
    <t>Frais fixes</t>
  </si>
  <si>
    <t>Qté mini.</t>
  </si>
  <si>
    <t>Mult. qté</t>
  </si>
  <si>
    <t>Certificat</t>
  </si>
  <si>
    <t>A.Q.P.</t>
  </si>
  <si>
    <t>Refus</t>
  </si>
  <si>
    <t>En Cde</t>
  </si>
  <si>
    <t>Fam. stat.</t>
  </si>
  <si>
    <t>Commande</t>
  </si>
  <si>
    <t>Ligne cde</t>
  </si>
  <si>
    <t>Revient</t>
  </si>
  <si>
    <t>Marge</t>
  </si>
  <si>
    <t>Contremarque 1</t>
  </si>
  <si>
    <t>Taux hausse</t>
  </si>
  <si>
    <t>15-0302</t>
  </si>
  <si>
    <t>ARTICLE-DEVIS</t>
  </si>
  <si>
    <t>SUPPORT COMTRACK A 90°</t>
  </si>
  <si>
    <t>UN</t>
  </si>
  <si>
    <t>EUR</t>
  </si>
  <si>
    <t xml:space="preserve"> </t>
  </si>
  <si>
    <t>O</t>
  </si>
  <si>
    <t>1</t>
  </si>
  <si>
    <t/>
  </si>
  <si>
    <t>15-0305</t>
  </si>
  <si>
    <t>Joint goulotte vidange</t>
  </si>
  <si>
    <t>CA</t>
  </si>
  <si>
    <t>16242</t>
  </si>
  <si>
    <t>15-0306</t>
  </si>
  <si>
    <t>Interface réparation pignon</t>
  </si>
  <si>
    <t>15-0307</t>
  </si>
  <si>
    <t>Transport</t>
  </si>
  <si>
    <t>Palette de transport amont</t>
  </si>
  <si>
    <t>Mandrin mousse interm</t>
  </si>
  <si>
    <t>Mandrin mousse div amont</t>
  </si>
  <si>
    <t>15-0308</t>
  </si>
  <si>
    <t>Protec. Pal. Trans. Int. Vinci</t>
  </si>
  <si>
    <t>Protec. Pal. Trans. Amont</t>
  </si>
  <si>
    <t>15-0309</t>
  </si>
  <si>
    <t>Usinage sur deux demi sphères aluminium</t>
  </si>
  <si>
    <t>15-0310</t>
  </si>
  <si>
    <t>Transport retour</t>
  </si>
  <si>
    <t>16231</t>
  </si>
  <si>
    <t>Plateau</t>
  </si>
  <si>
    <t>15-0311</t>
  </si>
  <si>
    <t xml:space="preserve">Réalisation Frette </t>
  </si>
  <si>
    <t>16241</t>
  </si>
  <si>
    <t>15-0312</t>
  </si>
  <si>
    <t>Symetrie coil V2.2</t>
  </si>
  <si>
    <t>Coil V2.2</t>
  </si>
  <si>
    <t>Top plate right</t>
  </si>
  <si>
    <t>Top plate</t>
  </si>
  <si>
    <t>Position plug</t>
  </si>
  <si>
    <t>Rod hold top</t>
  </si>
  <si>
    <t>Support plate</t>
  </si>
  <si>
    <t>Clamping plate</t>
  </si>
  <si>
    <t>Symetrie clamping plate</t>
  </si>
  <si>
    <t>coil holder</t>
  </si>
  <si>
    <t>Symetrie coil holder</t>
  </si>
  <si>
    <t>15-0313</t>
  </si>
  <si>
    <t>Table de controle pour marbre</t>
  </si>
  <si>
    <t>OF</t>
  </si>
  <si>
    <t>15-0314</t>
  </si>
  <si>
    <t>Heure d'usinage horaires normaux</t>
  </si>
  <si>
    <t>Intervention dimanches et jours fériés</t>
  </si>
  <si>
    <t>Intervention samedi entre 7h et 22h</t>
  </si>
  <si>
    <t>Intervention semaine entre 18h et 22h</t>
  </si>
  <si>
    <t>Astreinte nuit (hors week end)</t>
  </si>
  <si>
    <t>Astreinte journée ou nuit week end ou jour férié</t>
  </si>
  <si>
    <t>Astreinte semaine (hors week end)</t>
  </si>
  <si>
    <t>Astreinte week end</t>
  </si>
  <si>
    <t>Astreinte Semaine complète</t>
  </si>
  <si>
    <t>Intervention entre 22h et 7h</t>
  </si>
  <si>
    <t>15-0315</t>
  </si>
  <si>
    <t>Réalisation Echangeur Inox + caisson</t>
  </si>
  <si>
    <t>Réalisation Echangeur Inox</t>
  </si>
  <si>
    <t>15-0316</t>
  </si>
  <si>
    <t>Approfondissement de 60 alvéoles sur secteur alu</t>
  </si>
  <si>
    <t>15-0317</t>
  </si>
  <si>
    <t>Réalisation ensemble Bague Protecteur de mat</t>
  </si>
  <si>
    <t>15-0318</t>
  </si>
  <si>
    <t>Réalisation Vis Rectifiée Z15CN17-03 Traité L=39</t>
  </si>
  <si>
    <t>Réalisation Vis Rectifiée Z15CN17-03 Traité L=46.5</t>
  </si>
  <si>
    <t>15-0319</t>
  </si>
  <si>
    <t>Réalisation support Metal elastomere</t>
  </si>
  <si>
    <t>15-0319B</t>
  </si>
  <si>
    <t>15-0320</t>
  </si>
  <si>
    <t>Réalisation Boitier acier15/10 Brut 400 x 120 x 32</t>
  </si>
  <si>
    <t>15-0321</t>
  </si>
  <si>
    <t>Bride pas ç gauche</t>
  </si>
  <si>
    <t>Flasque</t>
  </si>
  <si>
    <t>Bride</t>
  </si>
  <si>
    <t>Bride flexible</t>
  </si>
  <si>
    <t>15-0322</t>
  </si>
  <si>
    <t>Transport SERRES -&gt; Blayais 15/05/2015</t>
  </si>
  <si>
    <t>Transport SERRES -&gt; Blayais 13/05/2015</t>
  </si>
  <si>
    <t>15-0323</t>
  </si>
  <si>
    <t>Réalisation Roue à bandage polyurethane</t>
  </si>
  <si>
    <t>Réalisation Rondelle inférieure CP1</t>
  </si>
  <si>
    <t>Réalisation Support Racleur 900</t>
  </si>
  <si>
    <t>Réalisation Racleur</t>
  </si>
  <si>
    <t>15-0324</t>
  </si>
  <si>
    <t>Virole MADYN 523</t>
  </si>
  <si>
    <t>Protecteur Drapage PTI MAQ523</t>
  </si>
  <si>
    <t>INCOMPLET</t>
  </si>
</sst>
</file>

<file path=xl/styles.xml><?xml version="1.0" encoding="utf-8"?>
<styleSheet xmlns="http://schemas.openxmlformats.org/spreadsheetml/2006/main">
  <numFmts count="1">
    <numFmt numFmtId="43" formatCode="_-* #,##0.00\ _€_-;\-* #,##0.00\ _€_-;_-* &quot;-&quot;??\ _€_-;_-@_-"/>
  </numFmts>
  <fonts count="7">
    <font>
      <sz val="10"/>
      <color theme="1"/>
      <name val="Arial"/>
      <family val="2"/>
    </font>
    <font>
      <sz val="10"/>
      <color theme="1"/>
      <name val="Arial"/>
      <family val="2"/>
    </font>
    <font>
      <sz val="11"/>
      <name val="Calibri"/>
      <family val="2"/>
      <scheme val="minor"/>
    </font>
    <font>
      <b/>
      <i/>
      <u/>
      <sz val="24"/>
      <color theme="4" tint="-0.249977111117893"/>
      <name val="Calibri"/>
      <family val="2"/>
      <scheme val="minor"/>
    </font>
    <font>
      <b/>
      <i/>
      <sz val="11"/>
      <color theme="1"/>
      <name val="Calibri"/>
      <family val="2"/>
      <scheme val="minor"/>
    </font>
    <font>
      <b/>
      <i/>
      <sz val="11"/>
      <name val="Calibri"/>
      <family val="2"/>
      <scheme val="minor"/>
    </font>
    <font>
      <b/>
      <i/>
      <sz val="11"/>
      <color rgb="FF000000"/>
      <name val="Calibri"/>
      <family val="2"/>
    </font>
  </fonts>
  <fills count="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tint="-0.14999847407452621"/>
        <bgColor indexed="64"/>
      </patternFill>
    </fill>
    <fill>
      <patternFill patternType="solid">
        <fgColor theme="9" tint="0.79998168889431442"/>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43" fontId="1" fillId="0" borderId="0" applyFont="0" applyFill="0" applyBorder="0" applyAlignment="0" applyProtection="0"/>
  </cellStyleXfs>
  <cellXfs count="21">
    <xf numFmtId="0" fontId="0" fillId="0" borderId="0" xfId="0"/>
    <xf numFmtId="0" fontId="0" fillId="0" borderId="0" xfId="0" applyBorder="1"/>
    <xf numFmtId="3" fontId="2" fillId="0" borderId="0" xfId="1" applyNumberFormat="1" applyFont="1" applyBorder="1"/>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0" fillId="0" borderId="4" xfId="0" applyBorder="1" applyAlignment="1">
      <alignment horizontal="center" vertical="center"/>
    </xf>
    <xf numFmtId="0" fontId="4" fillId="0" borderId="0" xfId="0" applyFont="1" applyBorder="1" applyAlignment="1">
      <alignment horizontal="center" vertical="center"/>
    </xf>
    <xf numFmtId="14" fontId="0" fillId="3" borderId="4" xfId="0" applyNumberFormat="1" applyFont="1" applyFill="1" applyBorder="1" applyAlignment="1">
      <alignment horizontal="center" vertical="center"/>
    </xf>
    <xf numFmtId="3" fontId="5" fillId="0" borderId="0" xfId="1" applyNumberFormat="1" applyFont="1" applyBorder="1" applyAlignment="1">
      <alignment horizontal="center" vertical="center"/>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3" fontId="5" fillId="4" borderId="7" xfId="1" applyNumberFormat="1" applyFont="1" applyFill="1" applyBorder="1" applyAlignment="1">
      <alignment horizontal="center" vertical="center" wrapText="1"/>
    </xf>
    <xf numFmtId="0" fontId="4" fillId="4" borderId="8" xfId="0" applyFont="1" applyFill="1" applyBorder="1" applyAlignment="1">
      <alignment horizontal="center" vertical="center" wrapText="1"/>
    </xf>
    <xf numFmtId="0" fontId="0" fillId="5" borderId="5" xfId="0" applyFill="1" applyBorder="1"/>
    <xf numFmtId="0" fontId="0" fillId="0" borderId="5" xfId="0" applyBorder="1"/>
    <xf numFmtId="0" fontId="0" fillId="0" borderId="5" xfId="0" applyFill="1" applyBorder="1"/>
    <xf numFmtId="14" fontId="0" fillId="5" borderId="5" xfId="0" applyNumberFormat="1" applyFill="1" applyBorder="1"/>
    <xf numFmtId="14" fontId="0" fillId="0" borderId="5" xfId="0" applyNumberFormat="1" applyFill="1" applyBorder="1"/>
    <xf numFmtId="0" fontId="3" fillId="0" borderId="0"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cellXfs>
  <cellStyles count="2">
    <cellStyle name="Millier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J31"/>
  <sheetViews>
    <sheetView tabSelected="1" topLeftCell="A4" workbookViewId="0">
      <selection activeCell="A9" sqref="A9"/>
    </sheetView>
  </sheetViews>
  <sheetFormatPr baseColWidth="10" defaultRowHeight="12.75"/>
  <cols>
    <col min="6" max="6" width="42.85546875" bestFit="1" customWidth="1"/>
  </cols>
  <sheetData>
    <row r="1" spans="1:10" ht="15.75" thickBot="1">
      <c r="A1" s="1"/>
      <c r="B1" s="1"/>
      <c r="C1" s="1"/>
      <c r="D1" s="1"/>
      <c r="E1" s="2"/>
      <c r="F1" s="1"/>
      <c r="G1" s="1"/>
      <c r="H1" s="1"/>
      <c r="I1" s="1"/>
      <c r="J1" s="1"/>
    </row>
    <row r="2" spans="1:10" ht="32.25" thickBot="1">
      <c r="A2" s="1"/>
      <c r="B2" s="1"/>
      <c r="C2" s="1"/>
      <c r="D2" s="1"/>
      <c r="E2" s="18" t="s">
        <v>0</v>
      </c>
      <c r="F2" s="18"/>
      <c r="G2" s="18"/>
      <c r="H2" s="1"/>
      <c r="I2" s="19" t="s">
        <v>1</v>
      </c>
      <c r="J2" s="20"/>
    </row>
    <row r="3" spans="1:10" ht="15.75" thickBot="1">
      <c r="A3" s="1"/>
      <c r="B3" s="1"/>
      <c r="C3" s="1"/>
      <c r="D3" s="1"/>
      <c r="E3" s="2"/>
      <c r="F3" s="1"/>
      <c r="G3" s="1"/>
      <c r="H3" s="1"/>
      <c r="I3" s="3" t="s">
        <v>2</v>
      </c>
      <c r="J3" s="4" t="s">
        <v>2</v>
      </c>
    </row>
    <row r="4" spans="1:10" ht="15.75" thickBot="1">
      <c r="A4" s="1"/>
      <c r="B4" s="1"/>
      <c r="C4" s="1"/>
      <c r="D4" s="1"/>
      <c r="E4" s="2"/>
      <c r="F4" s="1"/>
      <c r="G4" s="1"/>
      <c r="H4" s="1"/>
      <c r="I4" s="5" t="str">
        <f>"&gt;="&amp;B7</f>
        <v>&gt;=42125</v>
      </c>
      <c r="J4" s="5" t="str">
        <f>"&lt;="&amp;D7</f>
        <v>&lt;=42154</v>
      </c>
    </row>
    <row r="5" spans="1:10" ht="15">
      <c r="A5" s="1"/>
      <c r="B5" s="1"/>
      <c r="C5" s="1"/>
      <c r="D5" s="1"/>
      <c r="E5" s="2"/>
      <c r="F5" s="1"/>
      <c r="G5" s="1"/>
      <c r="H5" s="1"/>
      <c r="I5" s="1"/>
      <c r="J5" s="1"/>
    </row>
    <row r="6" spans="1:10" ht="15.75" thickBot="1">
      <c r="A6" s="1"/>
      <c r="B6" s="1"/>
      <c r="C6" s="1"/>
      <c r="D6" s="1"/>
      <c r="E6" s="2"/>
      <c r="F6" s="1"/>
      <c r="G6" s="1"/>
      <c r="H6" s="1"/>
      <c r="I6" s="1"/>
      <c r="J6" s="1"/>
    </row>
    <row r="7" spans="1:10" ht="15.75" thickBot="1">
      <c r="A7" s="6" t="s">
        <v>3</v>
      </c>
      <c r="B7" s="7">
        <v>42125</v>
      </c>
      <c r="C7" s="8" t="s">
        <v>4</v>
      </c>
      <c r="D7" s="7">
        <v>42154</v>
      </c>
      <c r="E7" s="1"/>
      <c r="F7" s="1"/>
      <c r="G7" s="1"/>
      <c r="H7" s="1"/>
      <c r="I7" s="1"/>
      <c r="J7" s="1"/>
    </row>
    <row r="8" spans="1:10" ht="15.75" thickBot="1">
      <c r="A8" s="1"/>
      <c r="B8" s="1"/>
      <c r="C8" s="1"/>
      <c r="D8" s="1"/>
      <c r="E8" s="2"/>
      <c r="F8" s="1"/>
      <c r="G8" s="1"/>
      <c r="H8" s="1"/>
      <c r="I8" s="1"/>
      <c r="J8" s="1"/>
    </row>
    <row r="9" spans="1:10" ht="30">
      <c r="A9" s="9" t="s">
        <v>5</v>
      </c>
      <c r="B9" s="10" t="s">
        <v>6</v>
      </c>
      <c r="C9" s="10" t="s">
        <v>7</v>
      </c>
      <c r="D9" s="10" t="s">
        <v>2</v>
      </c>
      <c r="E9" s="11" t="s">
        <v>8</v>
      </c>
      <c r="F9" s="10" t="s">
        <v>9</v>
      </c>
      <c r="G9" s="10" t="s">
        <v>36</v>
      </c>
      <c r="H9" s="12" t="s">
        <v>10</v>
      </c>
      <c r="I9" s="1"/>
      <c r="J9" s="1"/>
    </row>
    <row r="10" spans="1:10">
      <c r="A10" s="13" t="s">
        <v>58</v>
      </c>
      <c r="B10" s="16">
        <v>42128</v>
      </c>
      <c r="C10" s="16">
        <v>42128</v>
      </c>
      <c r="D10" s="16">
        <v>42128</v>
      </c>
      <c r="E10">
        <v>0</v>
      </c>
    </row>
    <row r="11" spans="1:10">
      <c r="A11" s="13" t="s">
        <v>67</v>
      </c>
      <c r="B11" s="16">
        <v>42142</v>
      </c>
      <c r="C11" s="16">
        <v>42130</v>
      </c>
      <c r="D11" s="16">
        <v>42130</v>
      </c>
      <c r="E11">
        <v>8</v>
      </c>
    </row>
    <row r="12" spans="1:10">
      <c r="A12" s="13" t="s">
        <v>71</v>
      </c>
      <c r="B12" s="16">
        <v>42130</v>
      </c>
      <c r="C12" s="16">
        <v>42130</v>
      </c>
      <c r="D12" s="16">
        <v>42130</v>
      </c>
      <c r="E12">
        <v>0</v>
      </c>
    </row>
    <row r="13" spans="1:10">
      <c r="A13" s="13" t="s">
        <v>73</v>
      </c>
      <c r="B13" s="16">
        <v>42136</v>
      </c>
      <c r="C13" s="16">
        <v>42130</v>
      </c>
      <c r="D13" s="16">
        <v>42130</v>
      </c>
      <c r="E13">
        <v>4</v>
      </c>
    </row>
    <row r="14" spans="1:10">
      <c r="A14" s="13" t="s">
        <v>78</v>
      </c>
      <c r="B14" s="16">
        <v>42131</v>
      </c>
      <c r="C14" s="16">
        <v>42131</v>
      </c>
      <c r="D14" s="16">
        <v>42130</v>
      </c>
      <c r="E14">
        <v>0</v>
      </c>
    </row>
    <row r="15" spans="1:10">
      <c r="A15" s="13" t="s">
        <v>81</v>
      </c>
      <c r="B15" s="16">
        <v>42131</v>
      </c>
      <c r="C15" s="16">
        <v>42131</v>
      </c>
      <c r="D15" s="16">
        <v>42131</v>
      </c>
      <c r="E15">
        <v>0</v>
      </c>
    </row>
    <row r="16" spans="1:10">
      <c r="A16" s="13" t="s">
        <v>83</v>
      </c>
      <c r="B16" s="16">
        <v>42131</v>
      </c>
      <c r="C16" s="16">
        <v>42131</v>
      </c>
      <c r="D16" s="16">
        <v>42131</v>
      </c>
      <c r="E16">
        <v>0</v>
      </c>
    </row>
    <row r="17" spans="1:5">
      <c r="A17" s="13" t="s">
        <v>87</v>
      </c>
      <c r="B17" s="16">
        <v>42135</v>
      </c>
      <c r="C17" s="16">
        <v>42135</v>
      </c>
      <c r="D17" s="16">
        <v>42135</v>
      </c>
      <c r="E17">
        <v>0</v>
      </c>
    </row>
    <row r="18" spans="1:5">
      <c r="A18" s="13" t="s">
        <v>90</v>
      </c>
      <c r="B18" s="16">
        <v>42135</v>
      </c>
      <c r="C18" s="16">
        <v>42135</v>
      </c>
      <c r="D18" s="16">
        <v>42135</v>
      </c>
      <c r="E18">
        <v>0</v>
      </c>
    </row>
    <row r="19" spans="1:5">
      <c r="A19" s="13" t="s">
        <v>102</v>
      </c>
      <c r="B19" s="16">
        <v>42136</v>
      </c>
      <c r="C19" s="16">
        <v>42136</v>
      </c>
      <c r="D19" s="16">
        <v>42136</v>
      </c>
      <c r="E19">
        <v>0</v>
      </c>
    </row>
    <row r="20" spans="1:5">
      <c r="A20" s="13" t="s">
        <v>105</v>
      </c>
      <c r="B20" s="16">
        <v>42136</v>
      </c>
      <c r="C20" s="16">
        <v>42136</v>
      </c>
      <c r="D20" s="16">
        <v>42136</v>
      </c>
      <c r="E20">
        <v>0</v>
      </c>
    </row>
    <row r="21" spans="1:5">
      <c r="A21" s="13" t="s">
        <v>116</v>
      </c>
      <c r="B21" s="16">
        <v>42137</v>
      </c>
      <c r="C21" s="16">
        <v>42137</v>
      </c>
      <c r="D21" s="16">
        <v>42137</v>
      </c>
      <c r="E21">
        <v>0</v>
      </c>
    </row>
    <row r="22" spans="1:5">
      <c r="A22" s="13" t="s">
        <v>119</v>
      </c>
      <c r="B22" s="16">
        <v>42137</v>
      </c>
      <c r="C22" s="16">
        <v>42137</v>
      </c>
      <c r="D22" s="16">
        <v>42137</v>
      </c>
      <c r="E22">
        <v>0</v>
      </c>
    </row>
    <row r="23" spans="1:5">
      <c r="A23" s="13" t="s">
        <v>121</v>
      </c>
      <c r="B23" s="16">
        <v>42137</v>
      </c>
      <c r="C23" s="16">
        <v>42137</v>
      </c>
      <c r="D23" s="16">
        <v>42137</v>
      </c>
      <c r="E23">
        <v>0</v>
      </c>
    </row>
    <row r="24" spans="1:5">
      <c r="A24" s="13" t="s">
        <v>123</v>
      </c>
      <c r="B24" s="16">
        <v>42137</v>
      </c>
      <c r="C24" s="16">
        <v>42137</v>
      </c>
      <c r="D24" s="16">
        <v>42137</v>
      </c>
      <c r="E24">
        <v>0</v>
      </c>
    </row>
    <row r="25" spans="1:5">
      <c r="A25" s="13" t="s">
        <v>126</v>
      </c>
      <c r="B25" s="16">
        <v>42137</v>
      </c>
      <c r="C25" s="16">
        <v>42137</v>
      </c>
      <c r="D25" s="16">
        <v>42137</v>
      </c>
      <c r="E25">
        <v>0</v>
      </c>
    </row>
    <row r="26" spans="1:5">
      <c r="A26" s="13" t="s">
        <v>128</v>
      </c>
      <c r="B26" s="16">
        <v>42137</v>
      </c>
      <c r="C26" s="16">
        <v>42137</v>
      </c>
      <c r="D26" s="16">
        <v>42137</v>
      </c>
      <c r="E26">
        <v>0</v>
      </c>
    </row>
    <row r="27" spans="1:5">
      <c r="A27" s="13" t="s">
        <v>129</v>
      </c>
      <c r="B27" s="16">
        <v>42137</v>
      </c>
      <c r="C27" s="16">
        <v>42137</v>
      </c>
      <c r="D27" s="16">
        <v>42137</v>
      </c>
      <c r="E27">
        <v>0</v>
      </c>
    </row>
    <row r="28" spans="1:5">
      <c r="A28" s="13" t="s">
        <v>131</v>
      </c>
      <c r="B28" s="16">
        <v>42137</v>
      </c>
      <c r="C28" s="16">
        <v>42137</v>
      </c>
      <c r="D28" s="16">
        <v>42137</v>
      </c>
      <c r="E28">
        <v>0</v>
      </c>
    </row>
    <row r="29" spans="1:5">
      <c r="A29" s="13" t="s">
        <v>136</v>
      </c>
      <c r="B29" s="16">
        <v>42138</v>
      </c>
      <c r="C29" s="16">
        <v>42138</v>
      </c>
      <c r="D29" s="16">
        <v>42138</v>
      </c>
      <c r="E29">
        <v>0</v>
      </c>
    </row>
    <row r="30" spans="1:5">
      <c r="A30" s="13" t="s">
        <v>139</v>
      </c>
      <c r="B30" s="13"/>
      <c r="C30" s="16">
        <v>42142</v>
      </c>
      <c r="D30" s="16">
        <v>42142</v>
      </c>
      <c r="E30" t="s">
        <v>147</v>
      </c>
    </row>
    <row r="31" spans="1:5">
      <c r="A31" s="13" t="s">
        <v>144</v>
      </c>
      <c r="B31" s="16">
        <v>42142</v>
      </c>
      <c r="C31" s="16">
        <v>42142</v>
      </c>
      <c r="D31" s="16">
        <v>42142</v>
      </c>
      <c r="E31">
        <v>0</v>
      </c>
    </row>
  </sheetData>
  <mergeCells count="2">
    <mergeCell ref="E2:G2"/>
    <mergeCell ref="I2:J2"/>
  </mergeCells>
  <dataValidations count="21">
    <dataValidation type="list" allowBlank="1" showInputMessage="1" showErrorMessage="1" sqref="F10">
      <formula1>",SUPPORT COMTRACK A 90°"</formula1>
    </dataValidation>
    <dataValidation type="list" allowBlank="1" showInputMessage="1" showErrorMessage="1" sqref="F11">
      <formula1>",Joint goulotte vidange"</formula1>
    </dataValidation>
    <dataValidation type="list" allowBlank="1" showInputMessage="1" showErrorMessage="1" sqref="F12">
      <formula1>",Interface réparation pignon"</formula1>
    </dataValidation>
    <dataValidation type="list" allowBlank="1" showInputMessage="1" showErrorMessage="1" sqref="F13">
      <formula1>",Transport,Palette de transport amont,Mandrin mousse interm,Mandrin mousse div amont"</formula1>
    </dataValidation>
    <dataValidation type="list" allowBlank="1" showInputMessage="1" showErrorMessage="1" sqref="F14">
      <formula1>",Protec. Pal. Trans. Int. Vinci,Protec. Pal. Trans. Amont"</formula1>
    </dataValidation>
    <dataValidation type="list" allowBlank="1" showInputMessage="1" showErrorMessage="1" sqref="F15">
      <formula1>",Usinage sur deux demi sphères aluminium"</formula1>
    </dataValidation>
    <dataValidation type="list" allowBlank="1" showInputMessage="1" showErrorMessage="1" sqref="F16">
      <formula1>",Transport retour,Plateau"</formula1>
    </dataValidation>
    <dataValidation type="list" allowBlank="1" showInputMessage="1" showErrorMessage="1" sqref="F17">
      <formula1>",Réalisation Frette "</formula1>
    </dataValidation>
    <dataValidation type="list" allowBlank="1" showInputMessage="1" showErrorMessage="1" sqref="F18">
      <formula1>",Transport,Symetrie coil V2.2,Coil V2.2,Top plate right,Top plate,Position plug,Rod hold top,Support plate,Clamping plate,Symetrie clamping plate,coil holder,Symetrie coil holder"</formula1>
    </dataValidation>
    <dataValidation type="list" allowBlank="1" showInputMessage="1" showErrorMessage="1" sqref="F19">
      <formula1>",Table de controle pour marbre"</formula1>
    </dataValidation>
    <dataValidation type="list" allowBlank="1" showInputMessage="1" showErrorMessage="1" sqref="F20">
      <formula1>",Heure d'usinage horaires normaux,Intervention dimanches et jours fériés,Intervention samedi entre 7h et 22h,Intervention semaine entre 18h et 22h,Astreinte nuit (hors week end),Astreinte journée ou nuit week end ou jour férié,Astreinte semaine (hors week end),Astreinte week end,Astreinte Semaine complète,Intervention entre 22h et 7h"</formula1>
    </dataValidation>
    <dataValidation type="list" allowBlank="1" showInputMessage="1" showErrorMessage="1" sqref="F21">
      <formula1>",Réalisation Echangeur Inox + caisson,Réalisation Echangeur Inox"</formula1>
    </dataValidation>
    <dataValidation type="list" allowBlank="1" showInputMessage="1" showErrorMessage="1" sqref="F22">
      <formula1>",Approfondissement de 60 alvéoles sur secteur alu"</formula1>
    </dataValidation>
    <dataValidation type="list" allowBlank="1" showInputMessage="1" showErrorMessage="1" sqref="F23">
      <formula1>",Réalisation ensemble Bague Protecteur de mat"</formula1>
    </dataValidation>
    <dataValidation type="list" allowBlank="1" showInputMessage="1" showErrorMessage="1" sqref="F24">
      <formula1>",Réalisation Vis Rectifiée Z15CN17-03 Traité L=39,Réalisation Vis Rectifiée Z15CN17-03 Traité L=46.5"</formula1>
    </dataValidation>
    <dataValidation type="list" allowBlank="1" showInputMessage="1" showErrorMessage="1" sqref="F25 F26">
      <formula1>",Réalisation support Metal elastomere"</formula1>
    </dataValidation>
    <dataValidation type="list" allowBlank="1" showInputMessage="1" showErrorMessage="1" sqref="F27">
      <formula1>",Réalisation Boitier acier15/10 Brut 400 x 120 x 32"</formula1>
    </dataValidation>
    <dataValidation type="list" allowBlank="1" showInputMessage="1" showErrorMessage="1" sqref="F28">
      <formula1>",Bride pas ç gauche,Flasque,Bride,Bride flexible"</formula1>
    </dataValidation>
    <dataValidation type="list" allowBlank="1" showInputMessage="1" showErrorMessage="1" sqref="F29">
      <formula1>",Transport SERRES -&gt; Blayais 15/05/2015,Transport SERRES -&gt; Blayais 13/05/2015"</formula1>
    </dataValidation>
    <dataValidation type="list" allowBlank="1" showInputMessage="1" showErrorMessage="1" sqref="F30">
      <formula1>",Réalisation Roue à bandage polyurethane,Réalisation Rondelle inférieure CP1,Réalisation Support Racleur 900,Réalisation Support Racleur 900,Réalisation Racleur"</formula1>
    </dataValidation>
    <dataValidation type="list" allowBlank="1" showInputMessage="1" showErrorMessage="1" sqref="F31">
      <formula1>",Virole MADYN 523,Protecteur Drapage PTI MAQ523"</formula1>
    </dataValidation>
  </dataValidations>
  <pageMargins left="0.7" right="0.7" top="0.75" bottom="0.75" header="0.3" footer="0.3"/>
  <pageSetup paperSize="9" orientation="portrait" verticalDpi="300" r:id="rId1"/>
  <legacyDrawing r:id="rId2"/>
</worksheet>
</file>

<file path=xl/worksheets/sheet2.xml><?xml version="1.0" encoding="utf-8"?>
<worksheet xmlns="http://schemas.openxmlformats.org/spreadsheetml/2006/main" xmlns:r="http://schemas.openxmlformats.org/officeDocument/2006/relationships">
  <sheetPr codeName="Feuil2"/>
  <dimension ref="A1:Z23"/>
  <sheetViews>
    <sheetView workbookViewId="0">
      <selection activeCell="J10" sqref="J10"/>
    </sheetView>
  </sheetViews>
  <sheetFormatPr baseColWidth="10" defaultRowHeight="12.75"/>
  <cols>
    <col min="1" max="1" width="8.85546875" bestFit="1" customWidth="1"/>
    <col min="2" max="2" width="7" bestFit="1" customWidth="1"/>
    <col min="3" max="3" width="4.85546875" bestFit="1" customWidth="1"/>
    <col min="4" max="4" width="10.140625" bestFit="1" customWidth="1"/>
    <col min="5" max="5" width="7.140625" bestFit="1" customWidth="1"/>
    <col min="6" max="7" width="10.140625" bestFit="1" customWidth="1"/>
    <col min="8" max="8" width="22.85546875" bestFit="1" customWidth="1"/>
    <col min="9" max="9" width="7.42578125" bestFit="1" customWidth="1"/>
    <col min="10" max="10" width="17" bestFit="1" customWidth="1"/>
    <col min="11" max="11" width="8.85546875" bestFit="1" customWidth="1"/>
    <col min="12" max="12" width="8.5703125" bestFit="1" customWidth="1"/>
    <col min="13" max="13" width="10.5703125" bestFit="1" customWidth="1"/>
    <col min="14" max="14" width="8.28515625" bestFit="1" customWidth="1"/>
    <col min="15" max="15" width="12" bestFit="1" customWidth="1"/>
    <col min="16" max="16" width="7.42578125" bestFit="1" customWidth="1"/>
    <col min="17" max="17" width="6" bestFit="1" customWidth="1"/>
    <col min="18" max="18" width="4.5703125" bestFit="1" customWidth="1"/>
    <col min="19" max="19" width="12" bestFit="1" customWidth="1"/>
    <col min="20" max="20" width="13.5703125" bestFit="1" customWidth="1"/>
    <col min="21" max="21" width="11.140625" bestFit="1" customWidth="1"/>
    <col min="22" max="22" width="9.42578125" bestFit="1" customWidth="1"/>
    <col min="23" max="23" width="9.7109375" bestFit="1" customWidth="1"/>
    <col min="24" max="24" width="6.85546875" bestFit="1" customWidth="1"/>
    <col min="25" max="25" width="14.140625" bestFit="1" customWidth="1"/>
    <col min="26" max="26" width="6.140625" bestFit="1" customWidth="1"/>
  </cols>
  <sheetData>
    <row r="1" spans="1:26">
      <c r="A1" s="13" t="s">
        <v>5</v>
      </c>
      <c r="B1" s="14" t="s">
        <v>11</v>
      </c>
      <c r="C1" s="14" t="s">
        <v>12</v>
      </c>
      <c r="D1" s="13" t="s">
        <v>2</v>
      </c>
      <c r="E1" s="14" t="s">
        <v>13</v>
      </c>
      <c r="F1" s="13" t="s">
        <v>6</v>
      </c>
      <c r="G1" s="13" t="s">
        <v>7</v>
      </c>
      <c r="H1" s="14" t="s">
        <v>14</v>
      </c>
      <c r="I1" s="14" t="s">
        <v>15</v>
      </c>
      <c r="J1" s="14" t="s">
        <v>16</v>
      </c>
      <c r="K1" s="14" t="s">
        <v>17</v>
      </c>
      <c r="L1" s="14" t="s">
        <v>18</v>
      </c>
      <c r="M1" s="14" t="s">
        <v>19</v>
      </c>
      <c r="N1" s="14" t="s">
        <v>20</v>
      </c>
      <c r="O1" s="14" t="s">
        <v>21</v>
      </c>
      <c r="P1" s="14" t="s">
        <v>22</v>
      </c>
      <c r="Q1" s="14" t="s">
        <v>23</v>
      </c>
      <c r="R1" s="14" t="s">
        <v>24</v>
      </c>
      <c r="S1" s="14" t="s">
        <v>25</v>
      </c>
      <c r="T1" s="14" t="s">
        <v>26</v>
      </c>
      <c r="U1" s="14" t="s">
        <v>27</v>
      </c>
      <c r="V1" s="14" t="s">
        <v>28</v>
      </c>
      <c r="W1" s="14" t="s">
        <v>29</v>
      </c>
      <c r="X1" s="14" t="s">
        <v>30</v>
      </c>
      <c r="Y1" s="14" t="s">
        <v>31</v>
      </c>
      <c r="Z1" s="14" t="s">
        <v>32</v>
      </c>
    </row>
    <row r="2" spans="1:26">
      <c r="A2" s="13" t="str">
        <f>"15-0302"</f>
        <v>15-0302</v>
      </c>
      <c r="B2" s="15" t="str">
        <f>"199981"</f>
        <v>199981</v>
      </c>
      <c r="C2" s="15"/>
      <c r="D2" s="16">
        <v>42128</v>
      </c>
      <c r="E2" s="15" t="str">
        <f>"O"</f>
        <v>O</v>
      </c>
      <c r="F2" s="16">
        <v>42128</v>
      </c>
      <c r="G2" s="16">
        <v>42128</v>
      </c>
      <c r="H2" s="15" t="str">
        <f>"Ddp MPRD du 04/05/2015"</f>
        <v>Ddp MPRD du 04/05/2015</v>
      </c>
      <c r="I2" s="15" t="str">
        <f t="shared" ref="I2:I23" si="0">" "</f>
        <v xml:space="preserve"> </v>
      </c>
      <c r="J2" s="15" t="str">
        <f>""</f>
        <v/>
      </c>
      <c r="K2" s="15" t="str">
        <f>""</f>
        <v/>
      </c>
      <c r="L2" s="15" t="str">
        <f>""</f>
        <v/>
      </c>
      <c r="M2" s="15"/>
      <c r="N2" s="15" t="str">
        <f>""</f>
        <v/>
      </c>
      <c r="O2" s="15" t="str">
        <f t="shared" ref="O2:P23" si="1">" "</f>
        <v xml:space="preserve"> </v>
      </c>
      <c r="P2" s="15" t="str">
        <f t="shared" si="1"/>
        <v xml:space="preserve"> </v>
      </c>
      <c r="Q2" s="15" t="str">
        <f>"33370"</f>
        <v>33370</v>
      </c>
      <c r="R2" s="15"/>
      <c r="S2" s="15" t="str">
        <f t="shared" ref="S2:W21" si="2">" "</f>
        <v xml:space="preserve"> </v>
      </c>
      <c r="T2" s="15" t="str">
        <f t="shared" si="2"/>
        <v xml:space="preserve"> </v>
      </c>
      <c r="U2" s="15" t="str">
        <f t="shared" si="2"/>
        <v xml:space="preserve"> </v>
      </c>
      <c r="V2" s="15" t="str">
        <f t="shared" si="2"/>
        <v xml:space="preserve"> </v>
      </c>
      <c r="W2" s="15" t="str">
        <f>""</f>
        <v/>
      </c>
      <c r="X2" s="15" t="str">
        <f t="shared" ref="X2:X23" si="3">" "</f>
        <v xml:space="preserve"> </v>
      </c>
      <c r="Y2" s="17">
        <v>42159</v>
      </c>
      <c r="Z2" s="15" t="str">
        <f t="shared" ref="Z2:Z23" si="4">" "</f>
        <v xml:space="preserve"> </v>
      </c>
    </row>
    <row r="3" spans="1:26">
      <c r="A3" s="13" t="str">
        <f>"15-0305"</f>
        <v>15-0305</v>
      </c>
      <c r="B3" s="15" t="str">
        <f>"186100"</f>
        <v>186100</v>
      </c>
      <c r="C3" s="15"/>
      <c r="D3" s="16">
        <v>42130</v>
      </c>
      <c r="E3" s="15" t="str">
        <f>"CA"</f>
        <v>CA</v>
      </c>
      <c r="F3" s="16">
        <v>42142</v>
      </c>
      <c r="G3" s="16">
        <v>42130</v>
      </c>
      <c r="H3" s="15" t="str">
        <f>"Avenant lo 14-247"</f>
        <v>Avenant lo 14-247</v>
      </c>
      <c r="I3" s="15" t="str">
        <f t="shared" si="0"/>
        <v xml:space="preserve"> </v>
      </c>
      <c r="J3" s="15" t="str">
        <f>""</f>
        <v/>
      </c>
      <c r="K3" s="15" t="str">
        <f>""</f>
        <v/>
      </c>
      <c r="L3" s="15" t="str">
        <f>""</f>
        <v/>
      </c>
      <c r="M3" s="15"/>
      <c r="N3" s="15" t="str">
        <f>""</f>
        <v/>
      </c>
      <c r="O3" s="15" t="str">
        <f t="shared" si="1"/>
        <v xml:space="preserve"> </v>
      </c>
      <c r="P3" s="15" t="str">
        <f t="shared" si="1"/>
        <v xml:space="preserve"> </v>
      </c>
      <c r="Q3" s="15" t="str">
        <f>"33160"</f>
        <v>33160</v>
      </c>
      <c r="R3" s="15"/>
      <c r="S3" s="15" t="str">
        <f t="shared" si="2"/>
        <v xml:space="preserve"> </v>
      </c>
      <c r="T3" s="15" t="str">
        <f t="shared" si="2"/>
        <v xml:space="preserve"> </v>
      </c>
      <c r="U3" s="15" t="str">
        <f t="shared" si="2"/>
        <v xml:space="preserve"> </v>
      </c>
      <c r="V3" s="15" t="str">
        <f t="shared" si="2"/>
        <v xml:space="preserve"> </v>
      </c>
      <c r="W3" s="15" t="str">
        <f t="shared" si="2"/>
        <v xml:space="preserve"> </v>
      </c>
      <c r="X3" s="15" t="str">
        <f t="shared" si="3"/>
        <v xml:space="preserve"> </v>
      </c>
      <c r="Y3" s="17">
        <v>42163</v>
      </c>
      <c r="Z3" s="15" t="str">
        <f t="shared" si="4"/>
        <v xml:space="preserve"> </v>
      </c>
    </row>
    <row r="4" spans="1:26">
      <c r="A4" s="13" t="str">
        <f>"15-0306"</f>
        <v>15-0306</v>
      </c>
      <c r="B4" s="15" t="str">
        <f>"220253"</f>
        <v>220253</v>
      </c>
      <c r="C4" s="15"/>
      <c r="D4" s="16">
        <v>42130</v>
      </c>
      <c r="E4" s="15" t="str">
        <f>"O"</f>
        <v>O</v>
      </c>
      <c r="F4" s="16">
        <v>42130</v>
      </c>
      <c r="G4" s="16">
        <v>42130</v>
      </c>
      <c r="H4" s="15" t="str">
        <f>"Réparation pignon"</f>
        <v>Réparation pignon</v>
      </c>
      <c r="I4" s="15" t="str">
        <f t="shared" si="0"/>
        <v xml:space="preserve"> </v>
      </c>
      <c r="J4" s="15" t="str">
        <f>""</f>
        <v/>
      </c>
      <c r="K4" s="15" t="str">
        <f>""</f>
        <v/>
      </c>
      <c r="L4" s="15" t="str">
        <f>""</f>
        <v/>
      </c>
      <c r="M4" s="15"/>
      <c r="N4" s="15" t="str">
        <f>""</f>
        <v/>
      </c>
      <c r="O4" s="15" t="str">
        <f t="shared" si="1"/>
        <v xml:space="preserve"> </v>
      </c>
      <c r="P4" s="15" t="str">
        <f t="shared" si="1"/>
        <v xml:space="preserve"> </v>
      </c>
      <c r="Q4" s="15" t="str">
        <f>"33611"</f>
        <v>33611</v>
      </c>
      <c r="R4" s="15"/>
      <c r="S4" s="15" t="str">
        <f t="shared" si="2"/>
        <v xml:space="preserve"> </v>
      </c>
      <c r="T4" s="15" t="str">
        <f t="shared" si="2"/>
        <v xml:space="preserve"> </v>
      </c>
      <c r="U4" s="15" t="str">
        <f t="shared" si="2"/>
        <v xml:space="preserve"> </v>
      </c>
      <c r="V4" s="15" t="str">
        <f t="shared" si="2"/>
        <v xml:space="preserve"> </v>
      </c>
      <c r="W4" s="15" t="str">
        <f t="shared" si="2"/>
        <v xml:space="preserve"> </v>
      </c>
      <c r="X4" s="15" t="str">
        <f t="shared" si="3"/>
        <v xml:space="preserve"> </v>
      </c>
      <c r="Y4" s="17">
        <v>42163</v>
      </c>
      <c r="Z4" s="15" t="str">
        <f t="shared" si="4"/>
        <v xml:space="preserve"> </v>
      </c>
    </row>
    <row r="5" spans="1:26">
      <c r="A5" s="13" t="str">
        <f>"15-0307"</f>
        <v>15-0307</v>
      </c>
      <c r="B5" s="15" t="str">
        <f>"185900"</f>
        <v>185900</v>
      </c>
      <c r="C5" s="15"/>
      <c r="D5" s="16">
        <v>42130</v>
      </c>
      <c r="E5" s="15" t="str">
        <f>"O"</f>
        <v>O</v>
      </c>
      <c r="F5" s="16">
        <v>42136</v>
      </c>
      <c r="G5" s="16">
        <v>42130</v>
      </c>
      <c r="H5" s="15" t="str">
        <f>"RFQ 767654"</f>
        <v>RFQ 767654</v>
      </c>
      <c r="I5" s="15" t="str">
        <f t="shared" si="0"/>
        <v xml:space="preserve"> </v>
      </c>
      <c r="J5" s="15" t="str">
        <f>""</f>
        <v/>
      </c>
      <c r="K5" s="15" t="str">
        <f>""</f>
        <v/>
      </c>
      <c r="L5" s="15" t="str">
        <f>""</f>
        <v/>
      </c>
      <c r="M5" s="15"/>
      <c r="N5" s="15" t="str">
        <f>""</f>
        <v/>
      </c>
      <c r="O5" s="15" t="str">
        <f t="shared" si="1"/>
        <v xml:space="preserve"> </v>
      </c>
      <c r="P5" s="15" t="str">
        <f t="shared" si="1"/>
        <v xml:space="preserve"> </v>
      </c>
      <c r="Q5" s="15" t="str">
        <f>"33187"</f>
        <v>33187</v>
      </c>
      <c r="R5" s="15"/>
      <c r="S5" s="15" t="str">
        <f t="shared" si="2"/>
        <v xml:space="preserve"> </v>
      </c>
      <c r="T5" s="15" t="str">
        <f t="shared" si="2"/>
        <v xml:space="preserve"> </v>
      </c>
      <c r="U5" s="15" t="str">
        <f t="shared" si="2"/>
        <v xml:space="preserve"> </v>
      </c>
      <c r="V5" s="15" t="str">
        <f t="shared" si="2"/>
        <v xml:space="preserve"> </v>
      </c>
      <c r="W5" s="15" t="str">
        <f t="shared" si="2"/>
        <v xml:space="preserve"> </v>
      </c>
      <c r="X5" s="15" t="str">
        <f t="shared" si="3"/>
        <v xml:space="preserve"> </v>
      </c>
      <c r="Y5" s="17">
        <v>42163</v>
      </c>
      <c r="Z5" s="15" t="str">
        <f t="shared" si="4"/>
        <v xml:space="preserve"> </v>
      </c>
    </row>
    <row r="6" spans="1:26">
      <c r="A6" s="13" t="str">
        <f>"15-0308"</f>
        <v>15-0308</v>
      </c>
      <c r="B6" s="15" t="str">
        <f>"185900"</f>
        <v>185900</v>
      </c>
      <c r="C6" s="15"/>
      <c r="D6" s="16">
        <v>42130</v>
      </c>
      <c r="E6" s="15" t="str">
        <f>"O"</f>
        <v>O</v>
      </c>
      <c r="F6" s="16">
        <v>42131</v>
      </c>
      <c r="G6" s="16">
        <v>42131</v>
      </c>
      <c r="H6" s="15" t="str">
        <f>"RFQ 769544"</f>
        <v>RFQ 769544</v>
      </c>
      <c r="I6" s="15" t="str">
        <f t="shared" si="0"/>
        <v xml:space="preserve"> </v>
      </c>
      <c r="J6" s="15" t="str">
        <f>""</f>
        <v/>
      </c>
      <c r="K6" s="15" t="str">
        <f>""</f>
        <v/>
      </c>
      <c r="L6" s="15" t="str">
        <f>""</f>
        <v/>
      </c>
      <c r="M6" s="15"/>
      <c r="N6" s="15" t="str">
        <f>""</f>
        <v/>
      </c>
      <c r="O6" s="15" t="str">
        <f t="shared" si="1"/>
        <v xml:space="preserve"> </v>
      </c>
      <c r="P6" s="15" t="str">
        <f t="shared" si="1"/>
        <v xml:space="preserve"> </v>
      </c>
      <c r="Q6" s="15" t="str">
        <f>"33187"</f>
        <v>33187</v>
      </c>
      <c r="R6" s="15"/>
      <c r="S6" s="15" t="str">
        <f t="shared" si="2"/>
        <v xml:space="preserve"> </v>
      </c>
      <c r="T6" s="15" t="str">
        <f t="shared" si="2"/>
        <v xml:space="preserve"> </v>
      </c>
      <c r="U6" s="15" t="str">
        <f t="shared" si="2"/>
        <v xml:space="preserve"> </v>
      </c>
      <c r="V6" s="15" t="str">
        <f t="shared" si="2"/>
        <v xml:space="preserve"> </v>
      </c>
      <c r="W6" s="15" t="str">
        <f t="shared" si="2"/>
        <v xml:space="preserve"> </v>
      </c>
      <c r="X6" s="15" t="str">
        <f t="shared" si="3"/>
        <v xml:space="preserve"> </v>
      </c>
      <c r="Y6" s="17">
        <v>42163</v>
      </c>
      <c r="Z6" s="15" t="str">
        <f t="shared" si="4"/>
        <v xml:space="preserve"> </v>
      </c>
    </row>
    <row r="7" spans="1:26">
      <c r="A7" s="13" t="str">
        <f>"15-0309"</f>
        <v>15-0309</v>
      </c>
      <c r="B7" s="15" t="str">
        <f>"200153"</f>
        <v>200153</v>
      </c>
      <c r="C7" s="15"/>
      <c r="D7" s="16">
        <v>42131</v>
      </c>
      <c r="E7" s="15" t="str">
        <f>"O"</f>
        <v>O</v>
      </c>
      <c r="F7" s="16">
        <v>42131</v>
      </c>
      <c r="G7" s="16">
        <v>42131</v>
      </c>
      <c r="H7" s="15" t="str">
        <f>"Ddp 500153"</f>
        <v>Ddp 500153</v>
      </c>
      <c r="I7" s="15" t="str">
        <f t="shared" si="0"/>
        <v xml:space="preserve"> </v>
      </c>
      <c r="J7" s="15" t="str">
        <f>""</f>
        <v/>
      </c>
      <c r="K7" s="15" t="str">
        <f>""</f>
        <v/>
      </c>
      <c r="L7" s="15" t="str">
        <f>""</f>
        <v/>
      </c>
      <c r="M7" s="15"/>
      <c r="N7" s="15" t="str">
        <f>""</f>
        <v/>
      </c>
      <c r="O7" s="15" t="str">
        <f t="shared" si="1"/>
        <v xml:space="preserve"> </v>
      </c>
      <c r="P7" s="15" t="str">
        <f t="shared" si="1"/>
        <v xml:space="preserve"> </v>
      </c>
      <c r="Q7" s="15" t="str">
        <f>" "</f>
        <v xml:space="preserve"> </v>
      </c>
      <c r="R7" s="15"/>
      <c r="S7" s="15" t="str">
        <f t="shared" si="2"/>
        <v xml:space="preserve"> </v>
      </c>
      <c r="T7" s="15" t="str">
        <f t="shared" si="2"/>
        <v xml:space="preserve"> </v>
      </c>
      <c r="U7" s="15" t="str">
        <f t="shared" si="2"/>
        <v xml:space="preserve"> </v>
      </c>
      <c r="V7" s="15" t="str">
        <f t="shared" si="2"/>
        <v xml:space="preserve"> </v>
      </c>
      <c r="W7" s="15" t="str">
        <f t="shared" si="2"/>
        <v xml:space="preserve"> </v>
      </c>
      <c r="X7" s="15" t="str">
        <f t="shared" si="3"/>
        <v xml:space="preserve"> </v>
      </c>
      <c r="Y7" s="17">
        <v>42163</v>
      </c>
      <c r="Z7" s="15" t="str">
        <f t="shared" si="4"/>
        <v xml:space="preserve"> </v>
      </c>
    </row>
    <row r="8" spans="1:26">
      <c r="A8" s="13" t="str">
        <f>"15-0310"</f>
        <v>15-0310</v>
      </c>
      <c r="B8" s="15" t="str">
        <f>"185900"</f>
        <v>185900</v>
      </c>
      <c r="C8" s="15"/>
      <c r="D8" s="16">
        <v>42131</v>
      </c>
      <c r="E8" s="15" t="str">
        <f>"CA"</f>
        <v>CA</v>
      </c>
      <c r="F8" s="16">
        <v>42131</v>
      </c>
      <c r="G8" s="16">
        <v>42131</v>
      </c>
      <c r="H8" s="15" t="str">
        <f>"Ddp du 30/04/2015"</f>
        <v>Ddp du 30/04/2015</v>
      </c>
      <c r="I8" s="15" t="str">
        <f t="shared" si="0"/>
        <v xml:space="preserve"> </v>
      </c>
      <c r="J8" s="15" t="str">
        <f>""</f>
        <v/>
      </c>
      <c r="K8" s="15" t="str">
        <f>""</f>
        <v/>
      </c>
      <c r="L8" s="15" t="str">
        <f>""</f>
        <v/>
      </c>
      <c r="M8" s="15"/>
      <c r="N8" s="15" t="str">
        <f>""</f>
        <v/>
      </c>
      <c r="O8" s="15" t="str">
        <f t="shared" si="1"/>
        <v xml:space="preserve"> </v>
      </c>
      <c r="P8" s="15" t="str">
        <f t="shared" si="1"/>
        <v xml:space="preserve"> </v>
      </c>
      <c r="Q8" s="15" t="str">
        <f>"33187"</f>
        <v>33187</v>
      </c>
      <c r="R8" s="15"/>
      <c r="S8" s="15" t="str">
        <f t="shared" si="2"/>
        <v xml:space="preserve"> </v>
      </c>
      <c r="T8" s="15" t="str">
        <f t="shared" si="2"/>
        <v xml:space="preserve"> </v>
      </c>
      <c r="U8" s="15" t="str">
        <f t="shared" si="2"/>
        <v xml:space="preserve"> </v>
      </c>
      <c r="V8" s="15" t="str">
        <f t="shared" si="2"/>
        <v xml:space="preserve"> </v>
      </c>
      <c r="W8" s="15" t="str">
        <f t="shared" si="2"/>
        <v xml:space="preserve"> </v>
      </c>
      <c r="X8" s="15" t="str">
        <f t="shared" si="3"/>
        <v xml:space="preserve"> </v>
      </c>
      <c r="Y8" s="17">
        <v>42163</v>
      </c>
      <c r="Z8" s="15" t="str">
        <f t="shared" si="4"/>
        <v xml:space="preserve"> </v>
      </c>
    </row>
    <row r="9" spans="1:26">
      <c r="A9" s="13" t="str">
        <f>"15-0311"</f>
        <v>15-0311</v>
      </c>
      <c r="B9" s="15" t="str">
        <f>"202302"</f>
        <v>202302</v>
      </c>
      <c r="C9" s="15"/>
      <c r="D9" s="16">
        <v>42135</v>
      </c>
      <c r="E9" s="15" t="str">
        <f>"CA"</f>
        <v>CA</v>
      </c>
      <c r="F9" s="16">
        <v>42135</v>
      </c>
      <c r="G9" s="16">
        <v>42135</v>
      </c>
      <c r="H9" s="15" t="str">
        <f>"mail du 6/5/15"</f>
        <v>mail du 6/5/15</v>
      </c>
      <c r="I9" s="15" t="str">
        <f t="shared" si="0"/>
        <v xml:space="preserve"> </v>
      </c>
      <c r="J9" s="15" t="str">
        <f>""</f>
        <v/>
      </c>
      <c r="K9" s="15" t="str">
        <f>""</f>
        <v/>
      </c>
      <c r="L9" s="15" t="str">
        <f>""</f>
        <v/>
      </c>
      <c r="M9" s="15"/>
      <c r="N9" s="15" t="str">
        <f>""</f>
        <v/>
      </c>
      <c r="O9" s="15" t="str">
        <f t="shared" si="1"/>
        <v xml:space="preserve"> </v>
      </c>
      <c r="P9" s="15" t="str">
        <f t="shared" si="1"/>
        <v xml:space="preserve"> </v>
      </c>
      <c r="Q9" s="15" t="str">
        <f>"65000"</f>
        <v>65000</v>
      </c>
      <c r="R9" s="15"/>
      <c r="S9" s="15" t="str">
        <f t="shared" si="2"/>
        <v xml:space="preserve"> </v>
      </c>
      <c r="T9" s="15" t="str">
        <f t="shared" si="2"/>
        <v xml:space="preserve"> </v>
      </c>
      <c r="U9" s="15" t="str">
        <f t="shared" si="2"/>
        <v xml:space="preserve"> </v>
      </c>
      <c r="V9" s="15" t="str">
        <f t="shared" si="2"/>
        <v xml:space="preserve"> </v>
      </c>
      <c r="W9" s="15" t="str">
        <f t="shared" si="2"/>
        <v xml:space="preserve"> </v>
      </c>
      <c r="X9" s="15" t="str">
        <f t="shared" si="3"/>
        <v xml:space="preserve"> </v>
      </c>
      <c r="Y9" s="17">
        <v>42166</v>
      </c>
      <c r="Z9" s="15" t="str">
        <f t="shared" si="4"/>
        <v xml:space="preserve"> </v>
      </c>
    </row>
    <row r="10" spans="1:26">
      <c r="A10" s="13" t="str">
        <f>"15-0312"</f>
        <v>15-0312</v>
      </c>
      <c r="B10" s="15" t="str">
        <f>"650114"</f>
        <v>650114</v>
      </c>
      <c r="C10" s="15"/>
      <c r="D10" s="16">
        <v>42135</v>
      </c>
      <c r="E10" s="15" t="str">
        <f>"O"</f>
        <v>O</v>
      </c>
      <c r="F10" s="16">
        <v>42135</v>
      </c>
      <c r="G10" s="16">
        <v>42135</v>
      </c>
      <c r="H10" s="15" t="str">
        <f>"14362-002"</f>
        <v>14362-002</v>
      </c>
      <c r="I10" s="15" t="str">
        <f t="shared" si="0"/>
        <v xml:space="preserve"> </v>
      </c>
      <c r="J10" s="15" t="str">
        <f>""</f>
        <v/>
      </c>
      <c r="K10" s="15" t="str">
        <f>""</f>
        <v/>
      </c>
      <c r="L10" s="15" t="str">
        <f>""</f>
        <v/>
      </c>
      <c r="M10" s="15"/>
      <c r="N10" s="15" t="str">
        <f>""</f>
        <v/>
      </c>
      <c r="O10" s="15" t="str">
        <f t="shared" si="1"/>
        <v xml:space="preserve"> </v>
      </c>
      <c r="P10" s="15" t="str">
        <f t="shared" si="1"/>
        <v xml:space="preserve"> </v>
      </c>
      <c r="Q10" s="15" t="str">
        <f>"31104"</f>
        <v>31104</v>
      </c>
      <c r="R10" s="15"/>
      <c r="S10" s="15" t="str">
        <f t="shared" si="2"/>
        <v xml:space="preserve"> </v>
      </c>
      <c r="T10" s="15" t="str">
        <f t="shared" si="2"/>
        <v xml:space="preserve"> </v>
      </c>
      <c r="U10" s="15" t="str">
        <f t="shared" si="2"/>
        <v xml:space="preserve"> </v>
      </c>
      <c r="V10" s="15" t="str">
        <f t="shared" si="2"/>
        <v xml:space="preserve"> </v>
      </c>
      <c r="W10" s="15" t="str">
        <f t="shared" si="2"/>
        <v xml:space="preserve"> </v>
      </c>
      <c r="X10" s="15" t="str">
        <f t="shared" si="3"/>
        <v xml:space="preserve"> </v>
      </c>
      <c r="Y10" s="17">
        <v>42166</v>
      </c>
      <c r="Z10" s="15" t="str">
        <f t="shared" si="4"/>
        <v xml:space="preserve"> </v>
      </c>
    </row>
    <row r="11" spans="1:26">
      <c r="A11" s="13" t="str">
        <f>"15-0313"</f>
        <v>15-0313</v>
      </c>
      <c r="B11" s="15" t="str">
        <f>"199962"</f>
        <v>199962</v>
      </c>
      <c r="C11" s="15"/>
      <c r="D11" s="16">
        <v>42136</v>
      </c>
      <c r="E11" s="15" t="str">
        <f>"OF"</f>
        <v>OF</v>
      </c>
      <c r="F11" s="16">
        <v>42136</v>
      </c>
      <c r="G11" s="16">
        <v>42136</v>
      </c>
      <c r="H11" s="15" t="str">
        <f>"AVP 5833 du 11/5/15"</f>
        <v>AVP 5833 du 11/5/15</v>
      </c>
      <c r="I11" s="15" t="str">
        <f t="shared" si="0"/>
        <v xml:space="preserve"> </v>
      </c>
      <c r="J11" s="15" t="str">
        <f>""</f>
        <v/>
      </c>
      <c r="K11" s="15" t="str">
        <f>""</f>
        <v/>
      </c>
      <c r="L11" s="15" t="str">
        <f>""</f>
        <v/>
      </c>
      <c r="M11" s="15"/>
      <c r="N11" s="15" t="str">
        <f>""</f>
        <v/>
      </c>
      <c r="O11" s="15" t="str">
        <f t="shared" si="1"/>
        <v xml:space="preserve"> </v>
      </c>
      <c r="P11" s="15" t="str">
        <f t="shared" si="1"/>
        <v xml:space="preserve"> </v>
      </c>
      <c r="Q11" s="15" t="str">
        <f>"33160"</f>
        <v>33160</v>
      </c>
      <c r="R11" s="15"/>
      <c r="S11" s="15" t="str">
        <f t="shared" si="2"/>
        <v xml:space="preserve"> </v>
      </c>
      <c r="T11" s="15" t="str">
        <f t="shared" si="2"/>
        <v xml:space="preserve"> </v>
      </c>
      <c r="U11" s="15" t="str">
        <f t="shared" si="2"/>
        <v xml:space="preserve"> </v>
      </c>
      <c r="V11" s="15" t="str">
        <f t="shared" si="2"/>
        <v xml:space="preserve"> </v>
      </c>
      <c r="W11" s="15" t="str">
        <f t="shared" si="2"/>
        <v xml:space="preserve"> </v>
      </c>
      <c r="X11" s="15" t="str">
        <f t="shared" si="3"/>
        <v xml:space="preserve"> </v>
      </c>
      <c r="Y11" s="17">
        <v>42167</v>
      </c>
      <c r="Z11" s="15" t="str">
        <f t="shared" si="4"/>
        <v xml:space="preserve"> </v>
      </c>
    </row>
    <row r="12" spans="1:26">
      <c r="A12" s="13" t="str">
        <f>"15-0314"</f>
        <v>15-0314</v>
      </c>
      <c r="B12" s="15" t="str">
        <f>"200071"</f>
        <v>200071</v>
      </c>
      <c r="C12" s="15"/>
      <c r="D12" s="16">
        <v>42136</v>
      </c>
      <c r="E12" s="15" t="str">
        <f>"O"</f>
        <v>O</v>
      </c>
      <c r="F12" s="16">
        <v>42136</v>
      </c>
      <c r="G12" s="16">
        <v>42136</v>
      </c>
      <c r="H12" s="15" t="str">
        <f>"Coût sup astreinte Serres"</f>
        <v>Coût sup astreinte Serres</v>
      </c>
      <c r="I12" s="15" t="str">
        <f t="shared" si="0"/>
        <v xml:space="preserve"> </v>
      </c>
      <c r="J12" s="15" t="str">
        <f>""</f>
        <v/>
      </c>
      <c r="K12" s="15" t="str">
        <f>""</f>
        <v/>
      </c>
      <c r="L12" s="15" t="str">
        <f>""</f>
        <v/>
      </c>
      <c r="M12" s="15"/>
      <c r="N12" s="15" t="str">
        <f>""</f>
        <v/>
      </c>
      <c r="O12" s="15" t="str">
        <f t="shared" si="1"/>
        <v xml:space="preserve"> </v>
      </c>
      <c r="P12" s="15" t="str">
        <f t="shared" si="1"/>
        <v xml:space="preserve"> </v>
      </c>
      <c r="Q12" s="15" t="str">
        <f>"69456"</f>
        <v>69456</v>
      </c>
      <c r="R12" s="15"/>
      <c r="S12" s="15" t="str">
        <f t="shared" si="2"/>
        <v xml:space="preserve"> </v>
      </c>
      <c r="T12" s="15" t="str">
        <f t="shared" si="2"/>
        <v xml:space="preserve"> </v>
      </c>
      <c r="U12" s="15" t="str">
        <f t="shared" si="2"/>
        <v xml:space="preserve"> </v>
      </c>
      <c r="V12" s="15" t="str">
        <f t="shared" si="2"/>
        <v xml:space="preserve"> </v>
      </c>
      <c r="W12" s="15" t="str">
        <f t="shared" si="2"/>
        <v xml:space="preserve"> </v>
      </c>
      <c r="X12" s="15" t="str">
        <f t="shared" si="3"/>
        <v xml:space="preserve"> </v>
      </c>
      <c r="Y12" s="17">
        <v>42200</v>
      </c>
      <c r="Z12" s="15" t="str">
        <f t="shared" si="4"/>
        <v xml:space="preserve"> </v>
      </c>
    </row>
    <row r="13" spans="1:26">
      <c r="A13" s="13" t="str">
        <f>"15-0315"</f>
        <v>15-0315</v>
      </c>
      <c r="B13" s="15" t="str">
        <f>"199976"</f>
        <v>199976</v>
      </c>
      <c r="C13" s="15"/>
      <c r="D13" s="16">
        <v>42137</v>
      </c>
      <c r="E13" s="15" t="str">
        <f>"OF"</f>
        <v>OF</v>
      </c>
      <c r="F13" s="16">
        <v>42137</v>
      </c>
      <c r="G13" s="16">
        <v>42137</v>
      </c>
      <c r="H13" s="15" t="str">
        <f>"Mail du 4 mai 2015"</f>
        <v>Mail du 4 mai 2015</v>
      </c>
      <c r="I13" s="15" t="str">
        <f t="shared" si="0"/>
        <v xml:space="preserve"> </v>
      </c>
      <c r="J13" s="15" t="str">
        <f>""</f>
        <v/>
      </c>
      <c r="K13" s="15" t="str">
        <f>""</f>
        <v/>
      </c>
      <c r="L13" s="15" t="str">
        <f>""</f>
        <v/>
      </c>
      <c r="M13" s="15"/>
      <c r="N13" s="15" t="str">
        <f>""</f>
        <v/>
      </c>
      <c r="O13" s="15" t="str">
        <f t="shared" si="1"/>
        <v xml:space="preserve"> </v>
      </c>
      <c r="P13" s="15" t="str">
        <f t="shared" si="1"/>
        <v xml:space="preserve"> </v>
      </c>
      <c r="Q13" s="15" t="str">
        <f>"33700"</f>
        <v>33700</v>
      </c>
      <c r="R13" s="15"/>
      <c r="S13" s="15" t="str">
        <f t="shared" si="2"/>
        <v xml:space="preserve"> </v>
      </c>
      <c r="T13" s="15" t="str">
        <f t="shared" si="2"/>
        <v xml:space="preserve"> </v>
      </c>
      <c r="U13" s="15" t="str">
        <f t="shared" si="2"/>
        <v xml:space="preserve"> </v>
      </c>
      <c r="V13" s="15" t="str">
        <f t="shared" si="2"/>
        <v xml:space="preserve"> </v>
      </c>
      <c r="W13" s="15" t="str">
        <f t="shared" si="2"/>
        <v xml:space="preserve"> </v>
      </c>
      <c r="X13" s="15" t="str">
        <f t="shared" si="3"/>
        <v xml:space="preserve"> </v>
      </c>
      <c r="Y13" s="17">
        <v>42168</v>
      </c>
      <c r="Z13" s="15" t="str">
        <f t="shared" si="4"/>
        <v xml:space="preserve"> </v>
      </c>
    </row>
    <row r="14" spans="1:26">
      <c r="A14" s="13" t="str">
        <f>"15-0316"</f>
        <v>15-0316</v>
      </c>
      <c r="B14" s="15" t="str">
        <f>"199992"</f>
        <v>199992</v>
      </c>
      <c r="C14" s="15"/>
      <c r="D14" s="16">
        <v>42137</v>
      </c>
      <c r="E14" s="15" t="str">
        <f>"O"</f>
        <v>O</v>
      </c>
      <c r="F14" s="16">
        <v>42137</v>
      </c>
      <c r="G14" s="16">
        <v>42137</v>
      </c>
      <c r="H14" s="15" t="str">
        <f>"Visite du 12/5/15"</f>
        <v>Visite du 12/5/15</v>
      </c>
      <c r="I14" s="15" t="str">
        <f t="shared" si="0"/>
        <v xml:space="preserve"> </v>
      </c>
      <c r="J14" s="15" t="str">
        <f>""</f>
        <v/>
      </c>
      <c r="K14" s="15" t="str">
        <f>""</f>
        <v/>
      </c>
      <c r="L14" s="15" t="str">
        <f>""</f>
        <v/>
      </c>
      <c r="M14" s="15"/>
      <c r="N14" s="15" t="str">
        <f>""</f>
        <v/>
      </c>
      <c r="O14" s="15" t="str">
        <f t="shared" si="1"/>
        <v xml:space="preserve"> </v>
      </c>
      <c r="P14" s="15" t="str">
        <f t="shared" si="1"/>
        <v xml:space="preserve"> </v>
      </c>
      <c r="Q14" s="15" t="str">
        <f>"33608"</f>
        <v>33608</v>
      </c>
      <c r="R14" s="15"/>
      <c r="S14" s="15" t="str">
        <f t="shared" si="2"/>
        <v xml:space="preserve"> </v>
      </c>
      <c r="T14" s="15" t="str">
        <f t="shared" si="2"/>
        <v xml:space="preserve"> </v>
      </c>
      <c r="U14" s="15" t="str">
        <f t="shared" si="2"/>
        <v xml:space="preserve"> </v>
      </c>
      <c r="V14" s="15" t="str">
        <f t="shared" si="2"/>
        <v xml:space="preserve"> </v>
      </c>
      <c r="W14" s="15" t="str">
        <f t="shared" si="2"/>
        <v xml:space="preserve"> </v>
      </c>
      <c r="X14" s="15" t="str">
        <f t="shared" si="3"/>
        <v xml:space="preserve"> </v>
      </c>
      <c r="Y14" s="17">
        <v>42168</v>
      </c>
      <c r="Z14" s="15" t="str">
        <f t="shared" si="4"/>
        <v xml:space="preserve"> </v>
      </c>
    </row>
    <row r="15" spans="1:26">
      <c r="A15" s="13" t="str">
        <f>"15-0317"</f>
        <v>15-0317</v>
      </c>
      <c r="B15" s="15" t="str">
        <f>"200001"</f>
        <v>200001</v>
      </c>
      <c r="C15" s="15"/>
      <c r="D15" s="16">
        <v>42137</v>
      </c>
      <c r="E15" s="15" t="str">
        <f>"OF"</f>
        <v>OF</v>
      </c>
      <c r="F15" s="16">
        <v>42137</v>
      </c>
      <c r="G15" s="16">
        <v>42137</v>
      </c>
      <c r="H15" s="15" t="str">
        <f>"Mail du 5/5/15"</f>
        <v>Mail du 5/5/15</v>
      </c>
      <c r="I15" s="15" t="str">
        <f t="shared" si="0"/>
        <v xml:space="preserve"> </v>
      </c>
      <c r="J15" s="15" t="str">
        <f>""</f>
        <v/>
      </c>
      <c r="K15" s="15" t="str">
        <f>""</f>
        <v/>
      </c>
      <c r="L15" s="15" t="str">
        <f>""</f>
        <v/>
      </c>
      <c r="M15" s="15"/>
      <c r="N15" s="15" t="str">
        <f>""</f>
        <v/>
      </c>
      <c r="O15" s="15" t="str">
        <f t="shared" si="1"/>
        <v xml:space="preserve"> </v>
      </c>
      <c r="P15" s="15" t="str">
        <f t="shared" si="1"/>
        <v xml:space="preserve"> </v>
      </c>
      <c r="Q15" s="15" t="str">
        <f>"69883"</f>
        <v>69883</v>
      </c>
      <c r="R15" s="15"/>
      <c r="S15" s="15" t="str">
        <f t="shared" si="2"/>
        <v xml:space="preserve"> </v>
      </c>
      <c r="T15" s="15" t="str">
        <f t="shared" si="2"/>
        <v xml:space="preserve"> </v>
      </c>
      <c r="U15" s="15" t="str">
        <f t="shared" si="2"/>
        <v xml:space="preserve"> </v>
      </c>
      <c r="V15" s="15" t="str">
        <f t="shared" si="2"/>
        <v xml:space="preserve"> </v>
      </c>
      <c r="W15" s="15" t="str">
        <f t="shared" si="2"/>
        <v xml:space="preserve"> </v>
      </c>
      <c r="X15" s="15" t="str">
        <f t="shared" si="3"/>
        <v xml:space="preserve"> </v>
      </c>
      <c r="Y15" s="17">
        <v>42168</v>
      </c>
      <c r="Z15" s="15" t="str">
        <f t="shared" si="4"/>
        <v xml:space="preserve"> </v>
      </c>
    </row>
    <row r="16" spans="1:26">
      <c r="A16" s="13" t="str">
        <f>"15-0318"</f>
        <v>15-0318</v>
      </c>
      <c r="B16" s="15" t="str">
        <f>"165300"</f>
        <v>165300</v>
      </c>
      <c r="C16" s="15"/>
      <c r="D16" s="16">
        <v>42137</v>
      </c>
      <c r="E16" s="15" t="str">
        <f>"OF"</f>
        <v>OF</v>
      </c>
      <c r="F16" s="16">
        <v>42137</v>
      </c>
      <c r="G16" s="16">
        <v>42137</v>
      </c>
      <c r="H16" s="15" t="str">
        <f>"Mail du 6/5/15"</f>
        <v>Mail du 6/5/15</v>
      </c>
      <c r="I16" s="15" t="str">
        <f t="shared" si="0"/>
        <v xml:space="preserve"> </v>
      </c>
      <c r="J16" s="15" t="str">
        <f>""</f>
        <v/>
      </c>
      <c r="K16" s="15" t="str">
        <f>""</f>
        <v/>
      </c>
      <c r="L16" s="15" t="str">
        <f>""</f>
        <v/>
      </c>
      <c r="M16" s="15"/>
      <c r="N16" s="15" t="str">
        <f>""</f>
        <v/>
      </c>
      <c r="O16" s="15" t="str">
        <f t="shared" si="1"/>
        <v xml:space="preserve"> </v>
      </c>
      <c r="P16" s="15" t="str">
        <f t="shared" si="1"/>
        <v xml:space="preserve"> </v>
      </c>
      <c r="Q16" s="15" t="str">
        <f>"33600"</f>
        <v>33600</v>
      </c>
      <c r="R16" s="15"/>
      <c r="S16" s="15" t="str">
        <f t="shared" si="2"/>
        <v xml:space="preserve"> </v>
      </c>
      <c r="T16" s="15" t="str">
        <f t="shared" si="2"/>
        <v xml:space="preserve"> </v>
      </c>
      <c r="U16" s="15" t="str">
        <f t="shared" si="2"/>
        <v xml:space="preserve"> </v>
      </c>
      <c r="V16" s="15" t="str">
        <f t="shared" si="2"/>
        <v xml:space="preserve"> </v>
      </c>
      <c r="W16" s="15" t="str">
        <f t="shared" si="2"/>
        <v xml:space="preserve"> </v>
      </c>
      <c r="X16" s="15" t="str">
        <f t="shared" si="3"/>
        <v xml:space="preserve"> </v>
      </c>
      <c r="Y16" s="17">
        <v>42168</v>
      </c>
      <c r="Z16" s="15" t="str">
        <f t="shared" si="4"/>
        <v xml:space="preserve"> </v>
      </c>
    </row>
    <row r="17" spans="1:26">
      <c r="A17" s="13" t="str">
        <f>"15-0319"</f>
        <v>15-0319</v>
      </c>
      <c r="B17" s="15" t="str">
        <f>"165300"</f>
        <v>165300</v>
      </c>
      <c r="C17" s="15"/>
      <c r="D17" s="16">
        <v>42137</v>
      </c>
      <c r="E17" s="15" t="str">
        <f>"OF"</f>
        <v>OF</v>
      </c>
      <c r="F17" s="16">
        <v>42137</v>
      </c>
      <c r="G17" s="16">
        <v>42137</v>
      </c>
      <c r="H17" s="15" t="str">
        <f>"Mial du 12/5/15"</f>
        <v>Mial du 12/5/15</v>
      </c>
      <c r="I17" s="15" t="str">
        <f t="shared" si="0"/>
        <v xml:space="preserve"> </v>
      </c>
      <c r="J17" s="15" t="str">
        <f>""</f>
        <v/>
      </c>
      <c r="K17" s="15" t="str">
        <f>""</f>
        <v/>
      </c>
      <c r="L17" s="15" t="str">
        <f>""</f>
        <v/>
      </c>
      <c r="M17" s="15"/>
      <c r="N17" s="15" t="str">
        <f>""</f>
        <v/>
      </c>
      <c r="O17" s="15" t="str">
        <f t="shared" si="1"/>
        <v xml:space="preserve"> </v>
      </c>
      <c r="P17" s="15" t="str">
        <f t="shared" si="1"/>
        <v xml:space="preserve"> </v>
      </c>
      <c r="Q17" s="15" t="str">
        <f>"33600"</f>
        <v>33600</v>
      </c>
      <c r="R17" s="15"/>
      <c r="S17" s="15" t="str">
        <f t="shared" si="2"/>
        <v xml:space="preserve"> </v>
      </c>
      <c r="T17" s="15" t="str">
        <f t="shared" si="2"/>
        <v xml:space="preserve"> </v>
      </c>
      <c r="U17" s="15" t="str">
        <f t="shared" si="2"/>
        <v xml:space="preserve"> </v>
      </c>
      <c r="V17" s="15" t="str">
        <f t="shared" si="2"/>
        <v xml:space="preserve"> </v>
      </c>
      <c r="W17" s="15" t="str">
        <f t="shared" si="2"/>
        <v xml:space="preserve"> </v>
      </c>
      <c r="X17" s="15" t="str">
        <f t="shared" si="3"/>
        <v xml:space="preserve"> </v>
      </c>
      <c r="Y17" s="17">
        <v>42168</v>
      </c>
      <c r="Z17" s="15" t="str">
        <f t="shared" si="4"/>
        <v xml:space="preserve"> </v>
      </c>
    </row>
    <row r="18" spans="1:26">
      <c r="A18" s="13" t="str">
        <f>"15-0319B"</f>
        <v>15-0319B</v>
      </c>
      <c r="B18" s="15" t="str">
        <f>"165300"</f>
        <v>165300</v>
      </c>
      <c r="C18" s="15"/>
      <c r="D18" s="16">
        <v>42137</v>
      </c>
      <c r="E18" s="15" t="str">
        <f>"OF"</f>
        <v>OF</v>
      </c>
      <c r="F18" s="16">
        <v>42137</v>
      </c>
      <c r="G18" s="16">
        <v>42137</v>
      </c>
      <c r="H18" s="15" t="str">
        <f>"Mial du 12/5/15 "</f>
        <v xml:space="preserve">Mial du 12/5/15 </v>
      </c>
      <c r="I18" s="15" t="str">
        <f t="shared" si="0"/>
        <v xml:space="preserve"> </v>
      </c>
      <c r="J18" s="15" t="str">
        <f>""</f>
        <v/>
      </c>
      <c r="K18" s="15" t="str">
        <f>""</f>
        <v/>
      </c>
      <c r="L18" s="15" t="str">
        <f>""</f>
        <v/>
      </c>
      <c r="M18" s="15"/>
      <c r="N18" s="15" t="str">
        <f>""</f>
        <v/>
      </c>
      <c r="O18" s="15" t="str">
        <f t="shared" si="1"/>
        <v xml:space="preserve"> </v>
      </c>
      <c r="P18" s="15" t="str">
        <f t="shared" si="1"/>
        <v xml:space="preserve"> </v>
      </c>
      <c r="Q18" s="15" t="str">
        <f>"33600"</f>
        <v>33600</v>
      </c>
      <c r="R18" s="15"/>
      <c r="S18" s="15" t="str">
        <f t="shared" si="2"/>
        <v xml:space="preserve"> </v>
      </c>
      <c r="T18" s="15" t="str">
        <f t="shared" si="2"/>
        <v xml:space="preserve"> </v>
      </c>
      <c r="U18" s="15" t="str">
        <f t="shared" si="2"/>
        <v xml:space="preserve"> </v>
      </c>
      <c r="V18" s="15" t="str">
        <f t="shared" si="2"/>
        <v xml:space="preserve"> </v>
      </c>
      <c r="W18" s="15" t="str">
        <f t="shared" si="2"/>
        <v xml:space="preserve"> </v>
      </c>
      <c r="X18" s="15" t="str">
        <f t="shared" si="3"/>
        <v xml:space="preserve"> </v>
      </c>
      <c r="Y18" s="17">
        <v>42168</v>
      </c>
      <c r="Z18" s="15" t="str">
        <f t="shared" si="4"/>
        <v xml:space="preserve"> </v>
      </c>
    </row>
    <row r="19" spans="1:26">
      <c r="A19" s="13" t="str">
        <f>"15-0320"</f>
        <v>15-0320</v>
      </c>
      <c r="B19" s="15" t="str">
        <f>"199976"</f>
        <v>199976</v>
      </c>
      <c r="C19" s="15"/>
      <c r="D19" s="16">
        <v>42137</v>
      </c>
      <c r="E19" s="15" t="str">
        <f>"OF"</f>
        <v>OF</v>
      </c>
      <c r="F19" s="16">
        <v>42137</v>
      </c>
      <c r="G19" s="16">
        <v>42137</v>
      </c>
      <c r="H19" s="15" t="str">
        <f>"Fax du 12/5/15"</f>
        <v>Fax du 12/5/15</v>
      </c>
      <c r="I19" s="15" t="str">
        <f t="shared" si="0"/>
        <v xml:space="preserve"> </v>
      </c>
      <c r="J19" s="15" t="str">
        <f>""</f>
        <v/>
      </c>
      <c r="K19" s="15" t="str">
        <f>""</f>
        <v/>
      </c>
      <c r="L19" s="15" t="str">
        <f>""</f>
        <v/>
      </c>
      <c r="M19" s="15"/>
      <c r="N19" s="15" t="str">
        <f>""</f>
        <v/>
      </c>
      <c r="O19" s="15" t="str">
        <f t="shared" si="1"/>
        <v xml:space="preserve"> </v>
      </c>
      <c r="P19" s="15" t="str">
        <f t="shared" si="1"/>
        <v xml:space="preserve"> </v>
      </c>
      <c r="Q19" s="15" t="str">
        <f>"33700"</f>
        <v>33700</v>
      </c>
      <c r="R19" s="15"/>
      <c r="S19" s="15" t="str">
        <f t="shared" si="2"/>
        <v xml:space="preserve"> </v>
      </c>
      <c r="T19" s="15" t="str">
        <f t="shared" si="2"/>
        <v xml:space="preserve"> </v>
      </c>
      <c r="U19" s="15" t="str">
        <f t="shared" si="2"/>
        <v xml:space="preserve"> </v>
      </c>
      <c r="V19" s="15" t="str">
        <f t="shared" si="2"/>
        <v xml:space="preserve"> </v>
      </c>
      <c r="W19" s="15" t="str">
        <f t="shared" si="2"/>
        <v xml:space="preserve"> </v>
      </c>
      <c r="X19" s="15" t="str">
        <f t="shared" si="3"/>
        <v xml:space="preserve"> </v>
      </c>
      <c r="Y19" s="17">
        <v>42168</v>
      </c>
      <c r="Z19" s="15" t="str">
        <f t="shared" si="4"/>
        <v xml:space="preserve"> </v>
      </c>
    </row>
    <row r="20" spans="1:26">
      <c r="A20" s="13" t="str">
        <f>"15-0321"</f>
        <v>15-0321</v>
      </c>
      <c r="B20" s="15" t="str">
        <f>"186100"</f>
        <v>186100</v>
      </c>
      <c r="C20" s="15"/>
      <c r="D20" s="16">
        <v>42137</v>
      </c>
      <c r="E20" s="15" t="str">
        <f>"O"</f>
        <v>O</v>
      </c>
      <c r="F20" s="16">
        <v>42137</v>
      </c>
      <c r="G20" s="16">
        <v>42137</v>
      </c>
      <c r="H20" s="15" t="str">
        <f>"Ddp du  06/05/2015"</f>
        <v>Ddp du  06/05/2015</v>
      </c>
      <c r="I20" s="15" t="str">
        <f t="shared" si="0"/>
        <v xml:space="preserve"> </v>
      </c>
      <c r="J20" s="15" t="str">
        <f>""</f>
        <v/>
      </c>
      <c r="K20" s="15" t="str">
        <f>""</f>
        <v/>
      </c>
      <c r="L20" s="15" t="str">
        <f>""</f>
        <v/>
      </c>
      <c r="M20" s="15"/>
      <c r="N20" s="15" t="str">
        <f>""</f>
        <v/>
      </c>
      <c r="O20" s="15" t="str">
        <f t="shared" si="1"/>
        <v xml:space="preserve"> </v>
      </c>
      <c r="P20" s="15" t="str">
        <f t="shared" si="1"/>
        <v xml:space="preserve"> </v>
      </c>
      <c r="Q20" s="15" t="str">
        <f>"33160"</f>
        <v>33160</v>
      </c>
      <c r="R20" s="15"/>
      <c r="S20" s="15" t="str">
        <f t="shared" si="2"/>
        <v xml:space="preserve"> </v>
      </c>
      <c r="T20" s="15" t="str">
        <f t="shared" si="2"/>
        <v xml:space="preserve"> </v>
      </c>
      <c r="U20" s="15" t="str">
        <f t="shared" si="2"/>
        <v xml:space="preserve"> </v>
      </c>
      <c r="V20" s="15" t="str">
        <f t="shared" si="2"/>
        <v xml:space="preserve"> </v>
      </c>
      <c r="W20" s="15" t="str">
        <f t="shared" si="2"/>
        <v xml:space="preserve"> </v>
      </c>
      <c r="X20" s="15" t="str">
        <f t="shared" si="3"/>
        <v xml:space="preserve"> </v>
      </c>
      <c r="Y20" s="17">
        <v>42170</v>
      </c>
      <c r="Z20" s="15" t="str">
        <f t="shared" si="4"/>
        <v xml:space="preserve"> </v>
      </c>
    </row>
    <row r="21" spans="1:26">
      <c r="A21" s="13" t="str">
        <f>"15-0322"</f>
        <v>15-0322</v>
      </c>
      <c r="B21" s="15" t="str">
        <f>"200071"</f>
        <v>200071</v>
      </c>
      <c r="C21" s="15"/>
      <c r="D21" s="16">
        <v>42138</v>
      </c>
      <c r="E21" s="15" t="str">
        <f>"O"</f>
        <v>O</v>
      </c>
      <c r="F21" s="16">
        <v>42138</v>
      </c>
      <c r="G21" s="16">
        <v>42138</v>
      </c>
      <c r="H21" s="15" t="str">
        <f>"Transport S20"</f>
        <v>Transport S20</v>
      </c>
      <c r="I21" s="15" t="str">
        <f t="shared" si="0"/>
        <v xml:space="preserve"> </v>
      </c>
      <c r="J21" s="15" t="str">
        <f>""</f>
        <v/>
      </c>
      <c r="K21" s="15" t="str">
        <f>""</f>
        <v/>
      </c>
      <c r="L21" s="15" t="str">
        <f>""</f>
        <v/>
      </c>
      <c r="M21" s="15"/>
      <c r="N21" s="15" t="str">
        <f>""</f>
        <v/>
      </c>
      <c r="O21" s="15" t="str">
        <f t="shared" si="1"/>
        <v xml:space="preserve"> </v>
      </c>
      <c r="P21" s="15" t="str">
        <f t="shared" si="1"/>
        <v xml:space="preserve"> </v>
      </c>
      <c r="Q21" s="15" t="str">
        <f>"69456"</f>
        <v>69456</v>
      </c>
      <c r="R21" s="15"/>
      <c r="S21" s="15" t="str">
        <f t="shared" si="2"/>
        <v xml:space="preserve"> </v>
      </c>
      <c r="T21" s="15" t="str">
        <f t="shared" si="2"/>
        <v xml:space="preserve"> </v>
      </c>
      <c r="U21" s="15" t="str">
        <f t="shared" si="2"/>
        <v xml:space="preserve"> </v>
      </c>
      <c r="V21" s="15" t="str">
        <f t="shared" si="2"/>
        <v xml:space="preserve"> </v>
      </c>
      <c r="W21" s="15" t="str">
        <f>""</f>
        <v/>
      </c>
      <c r="X21" s="15" t="str">
        <f t="shared" si="3"/>
        <v xml:space="preserve"> </v>
      </c>
      <c r="Y21" s="17">
        <v>42170</v>
      </c>
      <c r="Z21" s="15" t="str">
        <f t="shared" si="4"/>
        <v xml:space="preserve"> </v>
      </c>
    </row>
    <row r="22" spans="1:26">
      <c r="A22" s="13" t="str">
        <f>"15-0323"</f>
        <v>15-0323</v>
      </c>
      <c r="B22" s="15" t="str">
        <f>"179202"</f>
        <v>179202</v>
      </c>
      <c r="C22" s="15"/>
      <c r="D22" s="16">
        <v>42142</v>
      </c>
      <c r="E22" s="15" t="str">
        <f>"O"</f>
        <v>O</v>
      </c>
      <c r="F22" s="13"/>
      <c r="G22" s="16">
        <v>42142</v>
      </c>
      <c r="H22" s="15" t="str">
        <f>"mail du 13/5/15"</f>
        <v>mail du 13/5/15</v>
      </c>
      <c r="I22" s="15" t="str">
        <f t="shared" si="0"/>
        <v xml:space="preserve"> </v>
      </c>
      <c r="J22" s="15" t="str">
        <f>""</f>
        <v/>
      </c>
      <c r="K22" s="15" t="str">
        <f>""</f>
        <v/>
      </c>
      <c r="L22" s="15" t="str">
        <f>""</f>
        <v/>
      </c>
      <c r="M22" s="15"/>
      <c r="N22" s="15" t="str">
        <f>""</f>
        <v/>
      </c>
      <c r="O22" s="15" t="str">
        <f t="shared" si="1"/>
        <v xml:space="preserve"> </v>
      </c>
      <c r="P22" s="15" t="str">
        <f t="shared" si="1"/>
        <v xml:space="preserve"> </v>
      </c>
      <c r="Q22" s="15" t="str">
        <f>"33530"</f>
        <v>33530</v>
      </c>
      <c r="R22" s="15"/>
      <c r="S22" s="15" t="str">
        <f t="shared" ref="S22:V23" si="5">" "</f>
        <v xml:space="preserve"> </v>
      </c>
      <c r="T22" s="15" t="str">
        <f t="shared" si="5"/>
        <v xml:space="preserve"> </v>
      </c>
      <c r="U22" s="15" t="str">
        <f t="shared" si="5"/>
        <v xml:space="preserve"> </v>
      </c>
      <c r="V22" s="15" t="str">
        <f t="shared" si="5"/>
        <v xml:space="preserve"> </v>
      </c>
      <c r="W22" s="15" t="str">
        <f>" "</f>
        <v xml:space="preserve"> </v>
      </c>
      <c r="X22" s="15" t="str">
        <f t="shared" si="3"/>
        <v xml:space="preserve"> </v>
      </c>
      <c r="Y22" s="17">
        <v>42173</v>
      </c>
      <c r="Z22" s="15" t="str">
        <f t="shared" si="4"/>
        <v xml:space="preserve"> </v>
      </c>
    </row>
    <row r="23" spans="1:26">
      <c r="A23" s="13" t="str">
        <f>"15-0324"</f>
        <v>15-0324</v>
      </c>
      <c r="B23" s="15" t="str">
        <f>"186100"</f>
        <v>186100</v>
      </c>
      <c r="C23" s="15"/>
      <c r="D23" s="16">
        <v>42142</v>
      </c>
      <c r="E23" s="15" t="str">
        <f>"O"</f>
        <v>O</v>
      </c>
      <c r="F23" s="16">
        <v>42142</v>
      </c>
      <c r="G23" s="16">
        <v>42142</v>
      </c>
      <c r="H23" s="15" t="str">
        <f>"LO 15-032"</f>
        <v>LO 15-032</v>
      </c>
      <c r="I23" s="15" t="str">
        <f t="shared" si="0"/>
        <v xml:space="preserve"> </v>
      </c>
      <c r="J23" s="15" t="str">
        <f>""</f>
        <v/>
      </c>
      <c r="K23" s="15" t="str">
        <f>""</f>
        <v/>
      </c>
      <c r="L23" s="15" t="str">
        <f>""</f>
        <v/>
      </c>
      <c r="M23" s="15"/>
      <c r="N23" s="15" t="str">
        <f>""</f>
        <v/>
      </c>
      <c r="O23" s="15" t="str">
        <f t="shared" si="1"/>
        <v xml:space="preserve"> </v>
      </c>
      <c r="P23" s="15" t="str">
        <f t="shared" si="1"/>
        <v xml:space="preserve"> </v>
      </c>
      <c r="Q23" s="15" t="str">
        <f>"33160"</f>
        <v>33160</v>
      </c>
      <c r="R23" s="15"/>
      <c r="S23" s="15" t="str">
        <f t="shared" si="5"/>
        <v xml:space="preserve"> </v>
      </c>
      <c r="T23" s="15" t="str">
        <f t="shared" si="5"/>
        <v xml:space="preserve"> </v>
      </c>
      <c r="U23" s="15" t="str">
        <f t="shared" si="5"/>
        <v xml:space="preserve"> </v>
      </c>
      <c r="V23" s="15" t="str">
        <f t="shared" si="5"/>
        <v xml:space="preserve"> </v>
      </c>
      <c r="W23" s="15" t="str">
        <f>" "</f>
        <v xml:space="preserve"> </v>
      </c>
      <c r="X23" s="15" t="str">
        <f t="shared" si="3"/>
        <v xml:space="preserve"> </v>
      </c>
      <c r="Y23" s="17">
        <v>42177</v>
      </c>
      <c r="Z23" s="15" t="str">
        <f t="shared" si="4"/>
        <v xml:space="preserve"> </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AK59"/>
  <sheetViews>
    <sheetView workbookViewId="0">
      <selection activeCell="C9" sqref="C9"/>
    </sheetView>
  </sheetViews>
  <sheetFormatPr baseColWidth="10" defaultRowHeight="12.75"/>
  <cols>
    <col min="1" max="1" width="8.85546875" bestFit="1" customWidth="1"/>
    <col min="2" max="2" width="9.85546875" bestFit="1" customWidth="1"/>
    <col min="3" max="3" width="5.42578125" bestFit="1" customWidth="1"/>
    <col min="4" max="4" width="14.7109375" bestFit="1" customWidth="1"/>
    <col min="5" max="5" width="44.140625" bestFit="1" customWidth="1"/>
    <col min="6" max="6" width="7.5703125" bestFit="1" customWidth="1"/>
    <col min="7" max="7" width="8" bestFit="1" customWidth="1"/>
    <col min="8" max="8" width="5.140625" bestFit="1" customWidth="1"/>
    <col min="9" max="9" width="4.28515625" bestFit="1" customWidth="1"/>
    <col min="10" max="10" width="7.42578125" bestFit="1" customWidth="1"/>
    <col min="11" max="11" width="3.5703125" bestFit="1" customWidth="1"/>
    <col min="12" max="12" width="6.42578125" bestFit="1" customWidth="1"/>
    <col min="14" max="14" width="7.28515625" bestFit="1" customWidth="1"/>
    <col min="15" max="15" width="9.5703125" bestFit="1" customWidth="1"/>
    <col min="16" max="16" width="8.5703125" bestFit="1" customWidth="1"/>
    <col min="17" max="18" width="8.28515625" bestFit="1" customWidth="1"/>
    <col min="19" max="19" width="6.7109375" bestFit="1" customWidth="1"/>
    <col min="20" max="20" width="5.7109375" bestFit="1" customWidth="1"/>
    <col min="21" max="22" width="7.140625" bestFit="1" customWidth="1"/>
    <col min="23" max="23" width="9.5703125" bestFit="1" customWidth="1"/>
    <col min="24" max="24" width="10.42578125" bestFit="1" customWidth="1"/>
    <col min="25" max="25" width="9" bestFit="1" customWidth="1"/>
    <col min="26" max="26" width="17" bestFit="1" customWidth="1"/>
    <col min="27" max="27" width="8.85546875" bestFit="1" customWidth="1"/>
    <col min="28" max="28" width="8.5703125" bestFit="1" customWidth="1"/>
    <col min="29" max="29" width="10.5703125" bestFit="1" customWidth="1"/>
    <col min="30" max="30" width="8.28515625" bestFit="1" customWidth="1"/>
    <col min="31" max="31" width="7" bestFit="1" customWidth="1"/>
    <col min="32" max="32" width="6.140625" bestFit="1" customWidth="1"/>
    <col min="33" max="33" width="14.140625" bestFit="1" customWidth="1"/>
    <col min="34" max="34" width="13.5703125" bestFit="1" customWidth="1"/>
    <col min="35" max="35" width="11.5703125" bestFit="1" customWidth="1"/>
    <col min="36" max="36" width="14.140625" bestFit="1" customWidth="1"/>
    <col min="37" max="37" width="6.140625" bestFit="1" customWidth="1"/>
  </cols>
  <sheetData>
    <row r="1" spans="1:37">
      <c r="A1" s="13" t="s">
        <v>5</v>
      </c>
      <c r="B1" s="15" t="s">
        <v>7</v>
      </c>
      <c r="C1" s="15" t="s">
        <v>33</v>
      </c>
      <c r="D1" s="15" t="s">
        <v>34</v>
      </c>
      <c r="E1" s="13" t="s">
        <v>9</v>
      </c>
      <c r="F1" s="15" t="s">
        <v>35</v>
      </c>
      <c r="G1" s="15" t="s">
        <v>36</v>
      </c>
      <c r="H1" s="15" t="s">
        <v>37</v>
      </c>
      <c r="I1" s="15" t="s">
        <v>38</v>
      </c>
      <c r="J1" s="15" t="s">
        <v>39</v>
      </c>
      <c r="K1" s="15" t="s">
        <v>40</v>
      </c>
      <c r="L1" s="15" t="s">
        <v>41</v>
      </c>
      <c r="M1" s="15" t="s">
        <v>42</v>
      </c>
      <c r="N1" s="15" t="s">
        <v>43</v>
      </c>
      <c r="O1" s="15" t="s">
        <v>44</v>
      </c>
      <c r="P1" s="15" t="s">
        <v>45</v>
      </c>
      <c r="Q1" s="15" t="s">
        <v>46</v>
      </c>
      <c r="R1" s="15" t="s">
        <v>47</v>
      </c>
      <c r="S1" s="15" t="s">
        <v>48</v>
      </c>
      <c r="T1" s="15" t="s">
        <v>49</v>
      </c>
      <c r="U1" s="15" t="s">
        <v>13</v>
      </c>
      <c r="V1" s="15" t="s">
        <v>50</v>
      </c>
      <c r="W1" s="15" t="s">
        <v>51</v>
      </c>
      <c r="X1" s="15" t="s">
        <v>52</v>
      </c>
      <c r="Y1" s="15" t="s">
        <v>53</v>
      </c>
      <c r="Z1" s="15" t="s">
        <v>16</v>
      </c>
      <c r="AA1" s="15" t="s">
        <v>17</v>
      </c>
      <c r="AB1" s="15" t="s">
        <v>18</v>
      </c>
      <c r="AC1" s="15" t="s">
        <v>19</v>
      </c>
      <c r="AD1" s="15" t="s">
        <v>20</v>
      </c>
      <c r="AE1" s="15" t="s">
        <v>54</v>
      </c>
      <c r="AF1" s="15" t="s">
        <v>55</v>
      </c>
      <c r="AG1" s="15" t="s">
        <v>56</v>
      </c>
      <c r="AH1" s="15" t="s">
        <v>26</v>
      </c>
      <c r="AI1" s="15" t="s">
        <v>57</v>
      </c>
      <c r="AJ1" s="15" t="s">
        <v>31</v>
      </c>
      <c r="AK1" s="15" t="s">
        <v>32</v>
      </c>
    </row>
    <row r="2" spans="1:37">
      <c r="A2" s="13" t="s">
        <v>58</v>
      </c>
      <c r="B2" s="14">
        <v>42128</v>
      </c>
      <c r="C2" s="14">
        <v>1</v>
      </c>
      <c r="D2" s="14" t="s">
        <v>59</v>
      </c>
      <c r="E2" s="13" t="s">
        <v>60</v>
      </c>
      <c r="F2" s="14"/>
      <c r="G2" s="14">
        <v>1</v>
      </c>
      <c r="H2" s="14">
        <v>4</v>
      </c>
      <c r="I2" s="14">
        <v>0.1</v>
      </c>
      <c r="J2" s="14">
        <v>0.1</v>
      </c>
      <c r="K2" s="14" t="s">
        <v>61</v>
      </c>
      <c r="L2" s="14" t="s">
        <v>62</v>
      </c>
      <c r="M2" s="14">
        <v>1</v>
      </c>
      <c r="N2" s="14">
        <v>0</v>
      </c>
      <c r="O2" s="14">
        <v>0</v>
      </c>
      <c r="P2" s="14">
        <v>0</v>
      </c>
      <c r="Q2" s="14">
        <v>0</v>
      </c>
      <c r="R2" s="14" t="s">
        <v>63</v>
      </c>
      <c r="S2" s="14" t="s">
        <v>63</v>
      </c>
      <c r="T2" s="14" t="s">
        <v>63</v>
      </c>
      <c r="U2" s="14" t="s">
        <v>64</v>
      </c>
      <c r="V2" s="14">
        <v>0</v>
      </c>
      <c r="W2" s="14" t="s">
        <v>63</v>
      </c>
      <c r="X2" s="14" t="s">
        <v>63</v>
      </c>
      <c r="Y2" s="14">
        <v>0</v>
      </c>
      <c r="Z2" s="14" t="s">
        <v>63</v>
      </c>
      <c r="AA2" s="14" t="s">
        <v>65</v>
      </c>
      <c r="AB2" s="14" t="s">
        <v>63</v>
      </c>
      <c r="AC2" s="14">
        <v>0</v>
      </c>
      <c r="AD2" s="14" t="s">
        <v>66</v>
      </c>
      <c r="AE2" s="14">
        <v>0</v>
      </c>
      <c r="AF2" s="14"/>
      <c r="AG2" s="14" t="s">
        <v>63</v>
      </c>
      <c r="AH2" s="14" t="s">
        <v>63</v>
      </c>
      <c r="AI2" s="14">
        <v>0</v>
      </c>
      <c r="AJ2" s="14">
        <v>42159</v>
      </c>
      <c r="AK2" s="14" t="s">
        <v>63</v>
      </c>
    </row>
    <row r="3" spans="1:37">
      <c r="A3" s="13" t="s">
        <v>67</v>
      </c>
      <c r="B3" s="14">
        <v>42130</v>
      </c>
      <c r="C3" s="14">
        <v>1</v>
      </c>
      <c r="D3" s="14" t="s">
        <v>59</v>
      </c>
      <c r="E3" s="13" t="s">
        <v>68</v>
      </c>
      <c r="F3" s="14" t="s">
        <v>63</v>
      </c>
      <c r="G3" s="14">
        <v>1</v>
      </c>
      <c r="H3" s="14">
        <v>0</v>
      </c>
      <c r="I3" s="14">
        <v>0.2</v>
      </c>
      <c r="J3" s="14">
        <v>0.2</v>
      </c>
      <c r="K3" s="14" t="s">
        <v>61</v>
      </c>
      <c r="L3" s="14" t="s">
        <v>62</v>
      </c>
      <c r="M3" s="14">
        <v>1</v>
      </c>
      <c r="N3" s="14">
        <v>0</v>
      </c>
      <c r="O3" s="14">
        <v>0</v>
      </c>
      <c r="P3" s="14">
        <v>0</v>
      </c>
      <c r="Q3" s="14">
        <v>0</v>
      </c>
      <c r="R3" s="14" t="s">
        <v>63</v>
      </c>
      <c r="S3" s="14" t="s">
        <v>63</v>
      </c>
      <c r="T3" s="14" t="s">
        <v>63</v>
      </c>
      <c r="U3" s="14" t="s">
        <v>69</v>
      </c>
      <c r="V3" s="14">
        <v>1</v>
      </c>
      <c r="W3" s="14" t="s">
        <v>63</v>
      </c>
      <c r="X3" s="14" t="s">
        <v>70</v>
      </c>
      <c r="Y3" s="14">
        <v>2</v>
      </c>
      <c r="Z3" s="14" t="s">
        <v>63</v>
      </c>
      <c r="AA3" s="14" t="s">
        <v>65</v>
      </c>
      <c r="AB3" s="14" t="s">
        <v>63</v>
      </c>
      <c r="AC3" s="14">
        <v>0</v>
      </c>
      <c r="AD3" s="14" t="s">
        <v>66</v>
      </c>
      <c r="AE3" s="14">
        <v>0</v>
      </c>
      <c r="AF3" s="14"/>
      <c r="AG3" s="14" t="s">
        <v>63</v>
      </c>
      <c r="AH3" s="14" t="s">
        <v>63</v>
      </c>
      <c r="AI3" s="14">
        <v>0</v>
      </c>
      <c r="AJ3" s="14">
        <v>42163</v>
      </c>
      <c r="AK3" s="14" t="s">
        <v>63</v>
      </c>
    </row>
    <row r="4" spans="1:37">
      <c r="A4" s="13" t="s">
        <v>71</v>
      </c>
      <c r="B4" s="14">
        <v>42130</v>
      </c>
      <c r="C4" s="14">
        <v>1</v>
      </c>
      <c r="D4" s="14" t="s">
        <v>59</v>
      </c>
      <c r="E4" s="13" t="s">
        <v>72</v>
      </c>
      <c r="F4" s="14" t="s">
        <v>63</v>
      </c>
      <c r="G4" s="14">
        <v>1</v>
      </c>
      <c r="H4" s="14">
        <v>0</v>
      </c>
      <c r="I4" s="14">
        <v>0.3</v>
      </c>
      <c r="J4" s="14">
        <v>0.3</v>
      </c>
      <c r="K4" s="14" t="s">
        <v>61</v>
      </c>
      <c r="L4" s="14" t="s">
        <v>62</v>
      </c>
      <c r="M4" s="14">
        <v>1</v>
      </c>
      <c r="N4" s="14">
        <v>0</v>
      </c>
      <c r="O4" s="14">
        <v>0</v>
      </c>
      <c r="P4" s="14">
        <v>0</v>
      </c>
      <c r="Q4" s="14">
        <v>0</v>
      </c>
      <c r="R4" s="14" t="s">
        <v>63</v>
      </c>
      <c r="S4" s="14" t="s">
        <v>63</v>
      </c>
      <c r="T4" s="14" t="s">
        <v>63</v>
      </c>
      <c r="U4" s="14" t="s">
        <v>64</v>
      </c>
      <c r="V4" s="14">
        <v>0</v>
      </c>
      <c r="W4" s="14" t="s">
        <v>63</v>
      </c>
      <c r="X4" s="14" t="s">
        <v>63</v>
      </c>
      <c r="Y4" s="14">
        <v>0</v>
      </c>
      <c r="Z4" s="14" t="s">
        <v>63</v>
      </c>
      <c r="AA4" s="14" t="s">
        <v>65</v>
      </c>
      <c r="AB4" s="14" t="s">
        <v>63</v>
      </c>
      <c r="AC4" s="14">
        <v>0</v>
      </c>
      <c r="AD4" s="14" t="s">
        <v>66</v>
      </c>
      <c r="AE4" s="14">
        <v>0</v>
      </c>
      <c r="AF4" s="14"/>
      <c r="AG4" s="14" t="s">
        <v>63</v>
      </c>
      <c r="AH4" s="14" t="s">
        <v>63</v>
      </c>
      <c r="AI4" s="14">
        <v>0</v>
      </c>
      <c r="AJ4" s="14">
        <v>42163</v>
      </c>
      <c r="AK4" s="14" t="s">
        <v>63</v>
      </c>
    </row>
    <row r="5" spans="1:37">
      <c r="A5" s="13" t="s">
        <v>73</v>
      </c>
      <c r="B5" s="14">
        <v>42130</v>
      </c>
      <c r="C5" s="14">
        <v>4</v>
      </c>
      <c r="D5" s="14" t="s">
        <v>59</v>
      </c>
      <c r="E5" s="13" t="s">
        <v>74</v>
      </c>
      <c r="F5" s="14" t="s">
        <v>63</v>
      </c>
      <c r="G5" s="14">
        <v>1</v>
      </c>
      <c r="H5" s="14">
        <v>8</v>
      </c>
      <c r="I5" s="14">
        <v>0.4</v>
      </c>
      <c r="J5" s="14">
        <v>0.4</v>
      </c>
      <c r="K5" s="14" t="s">
        <v>61</v>
      </c>
      <c r="L5" s="14" t="s">
        <v>62</v>
      </c>
      <c r="M5" s="14">
        <v>1</v>
      </c>
      <c r="N5" s="14">
        <v>0</v>
      </c>
      <c r="O5" s="14">
        <v>0</v>
      </c>
      <c r="P5" s="14">
        <v>0</v>
      </c>
      <c r="Q5" s="14">
        <v>0</v>
      </c>
      <c r="R5" s="14" t="s">
        <v>63</v>
      </c>
      <c r="S5" s="14" t="s">
        <v>63</v>
      </c>
      <c r="T5" s="14" t="s">
        <v>63</v>
      </c>
      <c r="U5" s="14" t="s">
        <v>64</v>
      </c>
      <c r="V5" s="14">
        <v>0</v>
      </c>
      <c r="W5" s="14" t="s">
        <v>63</v>
      </c>
      <c r="X5" s="14" t="s">
        <v>63</v>
      </c>
      <c r="Y5" s="14">
        <v>0</v>
      </c>
      <c r="Z5" s="14" t="s">
        <v>63</v>
      </c>
      <c r="AA5" s="14" t="s">
        <v>65</v>
      </c>
      <c r="AB5" s="14" t="s">
        <v>63</v>
      </c>
      <c r="AC5" s="14">
        <v>0</v>
      </c>
      <c r="AD5" s="14" t="s">
        <v>66</v>
      </c>
      <c r="AE5" s="14">
        <v>0</v>
      </c>
      <c r="AF5" s="14"/>
      <c r="AG5" s="14" t="s">
        <v>63</v>
      </c>
      <c r="AH5" s="14" t="s">
        <v>63</v>
      </c>
      <c r="AI5" s="14">
        <v>0</v>
      </c>
      <c r="AJ5" s="14">
        <v>42163</v>
      </c>
      <c r="AK5" s="14" t="s">
        <v>63</v>
      </c>
    </row>
    <row r="6" spans="1:37">
      <c r="A6" s="13" t="s">
        <v>73</v>
      </c>
      <c r="B6" s="14">
        <v>42130</v>
      </c>
      <c r="C6" s="14">
        <v>1</v>
      </c>
      <c r="D6" s="14" t="s">
        <v>59</v>
      </c>
      <c r="E6" s="13" t="s">
        <v>75</v>
      </c>
      <c r="F6" s="14" t="s">
        <v>63</v>
      </c>
      <c r="G6" s="14">
        <v>3</v>
      </c>
      <c r="H6" s="14">
        <v>10</v>
      </c>
      <c r="I6" s="14">
        <v>0.5</v>
      </c>
      <c r="J6" s="14">
        <v>0.5</v>
      </c>
      <c r="K6" s="14" t="s">
        <v>61</v>
      </c>
      <c r="L6" s="14" t="s">
        <v>62</v>
      </c>
      <c r="M6" s="14">
        <v>1</v>
      </c>
      <c r="N6" s="14">
        <v>0</v>
      </c>
      <c r="O6" s="14">
        <v>0</v>
      </c>
      <c r="P6" s="14">
        <v>0</v>
      </c>
      <c r="Q6" s="14">
        <v>0</v>
      </c>
      <c r="R6" s="14" t="s">
        <v>63</v>
      </c>
      <c r="S6" s="14" t="s">
        <v>63</v>
      </c>
      <c r="T6" s="14" t="s">
        <v>63</v>
      </c>
      <c r="U6" s="14" t="s">
        <v>64</v>
      </c>
      <c r="V6" s="14">
        <v>0</v>
      </c>
      <c r="W6" s="14" t="s">
        <v>63</v>
      </c>
      <c r="X6" s="14" t="s">
        <v>63</v>
      </c>
      <c r="Y6" s="14">
        <v>0</v>
      </c>
      <c r="Z6" s="14" t="s">
        <v>63</v>
      </c>
      <c r="AA6" s="14" t="s">
        <v>65</v>
      </c>
      <c r="AB6" s="14" t="s">
        <v>63</v>
      </c>
      <c r="AC6" s="14">
        <v>0</v>
      </c>
      <c r="AD6" s="14" t="s">
        <v>66</v>
      </c>
      <c r="AE6" s="14">
        <v>0</v>
      </c>
      <c r="AF6" s="14"/>
      <c r="AG6" s="14" t="s">
        <v>63</v>
      </c>
      <c r="AH6" s="14" t="s">
        <v>63</v>
      </c>
      <c r="AI6" s="14">
        <v>0</v>
      </c>
      <c r="AJ6" s="14">
        <v>42163</v>
      </c>
      <c r="AK6" s="14" t="s">
        <v>63</v>
      </c>
    </row>
    <row r="7" spans="1:37">
      <c r="A7" s="13" t="s">
        <v>73</v>
      </c>
      <c r="B7" s="14">
        <v>42130</v>
      </c>
      <c r="C7" s="14">
        <v>3</v>
      </c>
      <c r="D7" s="14" t="s">
        <v>59</v>
      </c>
      <c r="E7" s="13" t="s">
        <v>76</v>
      </c>
      <c r="F7" s="14" t="s">
        <v>63</v>
      </c>
      <c r="G7" s="14">
        <v>1</v>
      </c>
      <c r="H7" s="14">
        <v>8</v>
      </c>
      <c r="I7" s="14">
        <v>0.6</v>
      </c>
      <c r="J7" s="14">
        <v>0.6</v>
      </c>
      <c r="K7" s="14" t="s">
        <v>61</v>
      </c>
      <c r="L7" s="14" t="s">
        <v>62</v>
      </c>
      <c r="M7" s="14">
        <v>1</v>
      </c>
      <c r="N7" s="14">
        <v>0</v>
      </c>
      <c r="O7" s="14">
        <v>0</v>
      </c>
      <c r="P7" s="14">
        <v>0</v>
      </c>
      <c r="Q7" s="14">
        <v>0</v>
      </c>
      <c r="R7" s="14" t="s">
        <v>63</v>
      </c>
      <c r="S7" s="14" t="s">
        <v>63</v>
      </c>
      <c r="T7" s="14" t="s">
        <v>63</v>
      </c>
      <c r="U7" s="14" t="s">
        <v>64</v>
      </c>
      <c r="V7" s="14">
        <v>0</v>
      </c>
      <c r="W7" s="14" t="s">
        <v>63</v>
      </c>
      <c r="X7" s="14" t="s">
        <v>63</v>
      </c>
      <c r="Y7" s="14">
        <v>0</v>
      </c>
      <c r="Z7" s="14" t="s">
        <v>63</v>
      </c>
      <c r="AA7" s="14" t="s">
        <v>65</v>
      </c>
      <c r="AB7" s="14" t="s">
        <v>63</v>
      </c>
      <c r="AC7" s="14">
        <v>0</v>
      </c>
      <c r="AD7" s="14" t="s">
        <v>66</v>
      </c>
      <c r="AE7" s="14">
        <v>0</v>
      </c>
      <c r="AF7" s="14"/>
      <c r="AG7" s="14" t="s">
        <v>63</v>
      </c>
      <c r="AH7" s="14" t="s">
        <v>63</v>
      </c>
      <c r="AI7" s="14">
        <v>0</v>
      </c>
      <c r="AJ7" s="14">
        <v>42163</v>
      </c>
      <c r="AK7" s="14" t="s">
        <v>63</v>
      </c>
    </row>
    <row r="8" spans="1:37">
      <c r="A8" s="13" t="s">
        <v>73</v>
      </c>
      <c r="B8" s="14">
        <v>42130</v>
      </c>
      <c r="C8" s="14">
        <v>2</v>
      </c>
      <c r="D8" s="14" t="s">
        <v>59</v>
      </c>
      <c r="E8" s="13" t="s">
        <v>77</v>
      </c>
      <c r="F8" s="14" t="s">
        <v>63</v>
      </c>
      <c r="G8" s="14">
        <v>1</v>
      </c>
      <c r="H8" s="14">
        <v>8</v>
      </c>
      <c r="I8" s="14">
        <v>0.7</v>
      </c>
      <c r="J8" s="14">
        <v>0.7</v>
      </c>
      <c r="K8" s="14" t="s">
        <v>61</v>
      </c>
      <c r="L8" s="14" t="s">
        <v>62</v>
      </c>
      <c r="M8" s="14">
        <v>1</v>
      </c>
      <c r="N8" s="14">
        <v>0</v>
      </c>
      <c r="O8" s="14">
        <v>0</v>
      </c>
      <c r="P8" s="14">
        <v>0</v>
      </c>
      <c r="Q8" s="14">
        <v>0</v>
      </c>
      <c r="R8" s="14" t="s">
        <v>63</v>
      </c>
      <c r="S8" s="14" t="s">
        <v>63</v>
      </c>
      <c r="T8" s="14" t="s">
        <v>63</v>
      </c>
      <c r="U8" s="14" t="s">
        <v>64</v>
      </c>
      <c r="V8" s="14">
        <v>0</v>
      </c>
      <c r="W8" s="14" t="s">
        <v>63</v>
      </c>
      <c r="X8" s="14" t="s">
        <v>63</v>
      </c>
      <c r="Y8" s="14">
        <v>0</v>
      </c>
      <c r="Z8" s="14" t="s">
        <v>63</v>
      </c>
      <c r="AA8" s="14" t="s">
        <v>65</v>
      </c>
      <c r="AB8" s="14" t="s">
        <v>63</v>
      </c>
      <c r="AC8" s="14">
        <v>0</v>
      </c>
      <c r="AD8" s="14" t="s">
        <v>66</v>
      </c>
      <c r="AE8" s="14">
        <v>0</v>
      </c>
      <c r="AF8" s="14"/>
      <c r="AG8" s="14" t="s">
        <v>63</v>
      </c>
      <c r="AH8" s="14" t="s">
        <v>63</v>
      </c>
      <c r="AI8" s="14">
        <v>0</v>
      </c>
      <c r="AJ8" s="14">
        <v>42163</v>
      </c>
      <c r="AK8" s="14" t="s">
        <v>63</v>
      </c>
    </row>
    <row r="9" spans="1:37">
      <c r="A9" s="13" t="s">
        <v>78</v>
      </c>
      <c r="B9" s="14">
        <v>42131</v>
      </c>
      <c r="C9" s="14">
        <v>1</v>
      </c>
      <c r="D9" s="14" t="s">
        <v>59</v>
      </c>
      <c r="E9" s="13" t="s">
        <v>79</v>
      </c>
      <c r="F9" s="14" t="s">
        <v>63</v>
      </c>
      <c r="G9" s="14">
        <v>16</v>
      </c>
      <c r="H9" s="14">
        <v>7</v>
      </c>
      <c r="I9" s="14">
        <v>0.8</v>
      </c>
      <c r="J9" s="14">
        <v>0.8</v>
      </c>
      <c r="K9" s="14" t="s">
        <v>61</v>
      </c>
      <c r="L9" s="14" t="s">
        <v>62</v>
      </c>
      <c r="M9" s="14">
        <v>1</v>
      </c>
      <c r="N9" s="14">
        <v>0</v>
      </c>
      <c r="O9" s="14">
        <v>0</v>
      </c>
      <c r="P9" s="14">
        <v>0</v>
      </c>
      <c r="Q9" s="14">
        <v>0</v>
      </c>
      <c r="R9" s="14" t="s">
        <v>63</v>
      </c>
      <c r="S9" s="14" t="s">
        <v>63</v>
      </c>
      <c r="T9" s="14" t="s">
        <v>63</v>
      </c>
      <c r="U9" s="14" t="s">
        <v>64</v>
      </c>
      <c r="V9" s="14">
        <v>0</v>
      </c>
      <c r="W9" s="14" t="s">
        <v>63</v>
      </c>
      <c r="X9" s="14" t="s">
        <v>63</v>
      </c>
      <c r="Y9" s="14">
        <v>0</v>
      </c>
      <c r="Z9" s="14" t="s">
        <v>63</v>
      </c>
      <c r="AA9" s="14" t="s">
        <v>65</v>
      </c>
      <c r="AB9" s="14" t="s">
        <v>63</v>
      </c>
      <c r="AC9" s="14">
        <v>0</v>
      </c>
      <c r="AD9" s="14" t="s">
        <v>66</v>
      </c>
      <c r="AE9" s="14">
        <v>0</v>
      </c>
      <c r="AF9" s="14"/>
      <c r="AG9" s="14" t="s">
        <v>63</v>
      </c>
      <c r="AH9" s="14" t="s">
        <v>63</v>
      </c>
      <c r="AI9" s="14">
        <v>0</v>
      </c>
      <c r="AJ9" s="14">
        <v>42163</v>
      </c>
      <c r="AK9" s="14" t="s">
        <v>63</v>
      </c>
    </row>
    <row r="10" spans="1:37">
      <c r="A10" s="13" t="s">
        <v>78</v>
      </c>
      <c r="B10" s="14">
        <v>42131</v>
      </c>
      <c r="C10" s="14">
        <v>2</v>
      </c>
      <c r="D10" s="14" t="s">
        <v>59</v>
      </c>
      <c r="E10" s="13" t="s">
        <v>80</v>
      </c>
      <c r="F10" s="14" t="s">
        <v>63</v>
      </c>
      <c r="G10" s="14">
        <v>36</v>
      </c>
      <c r="H10" s="14">
        <v>7</v>
      </c>
      <c r="I10" s="14">
        <v>0.9</v>
      </c>
      <c r="J10" s="14">
        <v>0.9</v>
      </c>
      <c r="K10" s="14" t="s">
        <v>61</v>
      </c>
      <c r="L10" s="14" t="s">
        <v>62</v>
      </c>
      <c r="M10" s="14">
        <v>1</v>
      </c>
      <c r="N10" s="14">
        <v>0</v>
      </c>
      <c r="O10" s="14">
        <v>0</v>
      </c>
      <c r="P10" s="14">
        <v>0</v>
      </c>
      <c r="Q10" s="14">
        <v>0</v>
      </c>
      <c r="R10" s="14" t="s">
        <v>63</v>
      </c>
      <c r="S10" s="14" t="s">
        <v>63</v>
      </c>
      <c r="T10" s="14" t="s">
        <v>63</v>
      </c>
      <c r="U10" s="14" t="s">
        <v>64</v>
      </c>
      <c r="V10" s="14">
        <v>0</v>
      </c>
      <c r="W10" s="14" t="s">
        <v>63</v>
      </c>
      <c r="X10" s="14" t="s">
        <v>63</v>
      </c>
      <c r="Y10" s="14">
        <v>0</v>
      </c>
      <c r="Z10" s="14" t="s">
        <v>63</v>
      </c>
      <c r="AA10" s="14" t="s">
        <v>65</v>
      </c>
      <c r="AB10" s="14" t="s">
        <v>63</v>
      </c>
      <c r="AC10" s="14">
        <v>0</v>
      </c>
      <c r="AD10" s="14" t="s">
        <v>66</v>
      </c>
      <c r="AE10" s="14">
        <v>0</v>
      </c>
      <c r="AF10" s="14"/>
      <c r="AG10" s="14" t="s">
        <v>63</v>
      </c>
      <c r="AH10" s="14" t="s">
        <v>63</v>
      </c>
      <c r="AI10" s="14">
        <v>0</v>
      </c>
      <c r="AJ10" s="14">
        <v>42163</v>
      </c>
      <c r="AK10" s="14" t="s">
        <v>63</v>
      </c>
    </row>
    <row r="11" spans="1:37">
      <c r="A11" s="13" t="s">
        <v>81</v>
      </c>
      <c r="B11" s="14">
        <v>42131</v>
      </c>
      <c r="C11" s="14">
        <v>1</v>
      </c>
      <c r="D11" s="14" t="s">
        <v>59</v>
      </c>
      <c r="E11" s="13" t="s">
        <v>82</v>
      </c>
      <c r="F11" s="14" t="s">
        <v>63</v>
      </c>
      <c r="G11" s="14">
        <v>1</v>
      </c>
      <c r="H11" s="14">
        <v>3</v>
      </c>
      <c r="I11" s="14">
        <v>1</v>
      </c>
      <c r="J11" s="14">
        <v>1</v>
      </c>
      <c r="K11" s="14" t="s">
        <v>61</v>
      </c>
      <c r="L11" s="14" t="s">
        <v>62</v>
      </c>
      <c r="M11" s="14">
        <v>1</v>
      </c>
      <c r="N11" s="14">
        <v>0</v>
      </c>
      <c r="O11" s="14">
        <v>0</v>
      </c>
      <c r="P11" s="14">
        <v>0</v>
      </c>
      <c r="Q11" s="14">
        <v>0</v>
      </c>
      <c r="R11" s="14" t="s">
        <v>63</v>
      </c>
      <c r="S11" s="14" t="s">
        <v>63</v>
      </c>
      <c r="T11" s="14" t="s">
        <v>63</v>
      </c>
      <c r="U11" s="14" t="s">
        <v>64</v>
      </c>
      <c r="V11" s="14">
        <v>0</v>
      </c>
      <c r="W11" s="14" t="s">
        <v>63</v>
      </c>
      <c r="X11" s="14" t="s">
        <v>63</v>
      </c>
      <c r="Y11" s="14">
        <v>0</v>
      </c>
      <c r="Z11" s="14" t="s">
        <v>63</v>
      </c>
      <c r="AA11" s="14" t="s">
        <v>65</v>
      </c>
      <c r="AB11" s="14" t="s">
        <v>63</v>
      </c>
      <c r="AC11" s="14">
        <v>0</v>
      </c>
      <c r="AD11" s="14" t="s">
        <v>66</v>
      </c>
      <c r="AE11" s="14">
        <v>0</v>
      </c>
      <c r="AF11" s="14"/>
      <c r="AG11" s="14" t="s">
        <v>63</v>
      </c>
      <c r="AH11" s="14" t="s">
        <v>63</v>
      </c>
      <c r="AI11" s="14">
        <v>0</v>
      </c>
      <c r="AJ11" s="14">
        <v>42163</v>
      </c>
      <c r="AK11" s="14" t="s">
        <v>63</v>
      </c>
    </row>
    <row r="12" spans="1:37">
      <c r="A12" s="13" t="s">
        <v>83</v>
      </c>
      <c r="B12" s="14">
        <v>42131</v>
      </c>
      <c r="C12" s="14">
        <v>2</v>
      </c>
      <c r="D12" s="14" t="s">
        <v>59</v>
      </c>
      <c r="E12" s="13" t="s">
        <v>84</v>
      </c>
      <c r="F12" s="14" t="s">
        <v>63</v>
      </c>
      <c r="G12" s="14">
        <v>2</v>
      </c>
      <c r="H12" s="14">
        <v>0</v>
      </c>
      <c r="I12" s="14">
        <v>1.1000000000000001</v>
      </c>
      <c r="J12" s="14">
        <v>1.1000000000000001</v>
      </c>
      <c r="K12" s="14" t="s">
        <v>61</v>
      </c>
      <c r="L12" s="14" t="s">
        <v>62</v>
      </c>
      <c r="M12" s="14">
        <v>1</v>
      </c>
      <c r="N12" s="14">
        <v>0</v>
      </c>
      <c r="O12" s="14">
        <v>0</v>
      </c>
      <c r="P12" s="14">
        <v>0</v>
      </c>
      <c r="Q12" s="14">
        <v>0</v>
      </c>
      <c r="R12" s="14" t="s">
        <v>63</v>
      </c>
      <c r="S12" s="14" t="s">
        <v>63</v>
      </c>
      <c r="T12" s="14" t="s">
        <v>63</v>
      </c>
      <c r="U12" s="14" t="s">
        <v>69</v>
      </c>
      <c r="V12" s="14">
        <v>1</v>
      </c>
      <c r="W12" s="14" t="s">
        <v>63</v>
      </c>
      <c r="X12" s="14" t="s">
        <v>85</v>
      </c>
      <c r="Y12" s="14">
        <v>2</v>
      </c>
      <c r="Z12" s="14" t="s">
        <v>63</v>
      </c>
      <c r="AA12" s="14" t="s">
        <v>65</v>
      </c>
      <c r="AB12" s="14" t="s">
        <v>63</v>
      </c>
      <c r="AC12" s="14">
        <v>0</v>
      </c>
      <c r="AD12" s="14" t="s">
        <v>66</v>
      </c>
      <c r="AE12" s="14">
        <v>0</v>
      </c>
      <c r="AF12" s="14"/>
      <c r="AG12" s="14" t="s">
        <v>63</v>
      </c>
      <c r="AH12" s="14" t="s">
        <v>63</v>
      </c>
      <c r="AI12" s="14">
        <v>0</v>
      </c>
      <c r="AJ12" s="14">
        <v>42163</v>
      </c>
      <c r="AK12" s="14" t="s">
        <v>63</v>
      </c>
    </row>
    <row r="13" spans="1:37">
      <c r="A13" s="13" t="s">
        <v>83</v>
      </c>
      <c r="B13" s="14">
        <v>42131</v>
      </c>
      <c r="C13" s="14">
        <v>1</v>
      </c>
      <c r="D13" s="14" t="s">
        <v>59</v>
      </c>
      <c r="E13" s="13" t="s">
        <v>86</v>
      </c>
      <c r="F13" s="14" t="s">
        <v>63</v>
      </c>
      <c r="G13" s="14">
        <v>6</v>
      </c>
      <c r="H13" s="14">
        <v>0</v>
      </c>
      <c r="I13" s="14">
        <v>1.2</v>
      </c>
      <c r="J13" s="14">
        <v>1.2</v>
      </c>
      <c r="K13" s="14" t="s">
        <v>61</v>
      </c>
      <c r="L13" s="14" t="s">
        <v>62</v>
      </c>
      <c r="M13" s="14">
        <v>1</v>
      </c>
      <c r="N13" s="14">
        <v>0</v>
      </c>
      <c r="O13" s="14">
        <v>0</v>
      </c>
      <c r="P13" s="14">
        <v>0</v>
      </c>
      <c r="Q13" s="14">
        <v>0</v>
      </c>
      <c r="R13" s="14" t="s">
        <v>63</v>
      </c>
      <c r="S13" s="14" t="s">
        <v>63</v>
      </c>
      <c r="T13" s="14" t="s">
        <v>63</v>
      </c>
      <c r="U13" s="14" t="s">
        <v>69</v>
      </c>
      <c r="V13" s="14">
        <v>1</v>
      </c>
      <c r="W13" s="14" t="s">
        <v>63</v>
      </c>
      <c r="X13" s="14" t="s">
        <v>85</v>
      </c>
      <c r="Y13" s="14">
        <v>1</v>
      </c>
      <c r="Z13" s="14" t="s">
        <v>63</v>
      </c>
      <c r="AA13" s="14" t="s">
        <v>65</v>
      </c>
      <c r="AB13" s="14" t="s">
        <v>63</v>
      </c>
      <c r="AC13" s="14">
        <v>0</v>
      </c>
      <c r="AD13" s="14" t="s">
        <v>66</v>
      </c>
      <c r="AE13" s="14">
        <v>0</v>
      </c>
      <c r="AF13" s="14"/>
      <c r="AG13" s="14" t="s">
        <v>63</v>
      </c>
      <c r="AH13" s="14" t="s">
        <v>63</v>
      </c>
      <c r="AI13" s="14">
        <v>0</v>
      </c>
      <c r="AJ13" s="14">
        <v>42163</v>
      </c>
      <c r="AK13" s="14" t="s">
        <v>63</v>
      </c>
    </row>
    <row r="14" spans="1:37">
      <c r="A14" s="13" t="s">
        <v>87</v>
      </c>
      <c r="B14" s="14">
        <v>42135</v>
      </c>
      <c r="C14" s="14">
        <v>1</v>
      </c>
      <c r="D14" s="14" t="s">
        <v>59</v>
      </c>
      <c r="E14" s="13" t="s">
        <v>88</v>
      </c>
      <c r="F14" s="14" t="s">
        <v>63</v>
      </c>
      <c r="G14" s="14">
        <v>3</v>
      </c>
      <c r="H14" s="14">
        <v>6</v>
      </c>
      <c r="I14" s="14">
        <v>1.3</v>
      </c>
      <c r="J14" s="14">
        <v>1.3</v>
      </c>
      <c r="K14" s="14" t="s">
        <v>61</v>
      </c>
      <c r="L14" s="14" t="s">
        <v>62</v>
      </c>
      <c r="M14" s="14">
        <v>1</v>
      </c>
      <c r="N14" s="14">
        <v>0</v>
      </c>
      <c r="O14" s="14">
        <v>0</v>
      </c>
      <c r="P14" s="14">
        <v>0</v>
      </c>
      <c r="Q14" s="14">
        <v>0</v>
      </c>
      <c r="R14" s="14" t="s">
        <v>63</v>
      </c>
      <c r="S14" s="14" t="s">
        <v>63</v>
      </c>
      <c r="T14" s="14" t="s">
        <v>63</v>
      </c>
      <c r="U14" s="14" t="s">
        <v>69</v>
      </c>
      <c r="V14" s="14">
        <v>1</v>
      </c>
      <c r="W14" s="14" t="s">
        <v>63</v>
      </c>
      <c r="X14" s="14" t="s">
        <v>89</v>
      </c>
      <c r="Y14" s="14">
        <v>1</v>
      </c>
      <c r="Z14" s="14" t="s">
        <v>63</v>
      </c>
      <c r="AA14" s="14" t="s">
        <v>65</v>
      </c>
      <c r="AB14" s="14" t="s">
        <v>63</v>
      </c>
      <c r="AC14" s="14">
        <v>0</v>
      </c>
      <c r="AD14" s="14" t="s">
        <v>66</v>
      </c>
      <c r="AE14" s="14">
        <v>0</v>
      </c>
      <c r="AF14" s="14"/>
      <c r="AG14" s="14" t="s">
        <v>63</v>
      </c>
      <c r="AH14" s="14" t="s">
        <v>63</v>
      </c>
      <c r="AI14" s="14">
        <v>0</v>
      </c>
      <c r="AJ14" s="14">
        <v>42166</v>
      </c>
      <c r="AK14" s="14" t="s">
        <v>63</v>
      </c>
    </row>
    <row r="15" spans="1:37">
      <c r="A15" s="13" t="s">
        <v>90</v>
      </c>
      <c r="B15" s="14">
        <v>42135</v>
      </c>
      <c r="C15" s="14">
        <v>12</v>
      </c>
      <c r="D15" s="14" t="s">
        <v>59</v>
      </c>
      <c r="E15" s="13" t="s">
        <v>74</v>
      </c>
      <c r="F15" s="14" t="s">
        <v>63</v>
      </c>
      <c r="G15" s="14">
        <v>1</v>
      </c>
      <c r="H15" s="14">
        <v>6</v>
      </c>
      <c r="I15" s="14">
        <v>1.4</v>
      </c>
      <c r="J15" s="14">
        <v>1.4</v>
      </c>
      <c r="K15" s="14" t="s">
        <v>61</v>
      </c>
      <c r="L15" s="14" t="s">
        <v>62</v>
      </c>
      <c r="M15" s="14">
        <v>1</v>
      </c>
      <c r="N15" s="14">
        <v>0</v>
      </c>
      <c r="O15" s="14">
        <v>0</v>
      </c>
      <c r="P15" s="14">
        <v>0</v>
      </c>
      <c r="Q15" s="14">
        <v>0</v>
      </c>
      <c r="R15" s="14" t="s">
        <v>63</v>
      </c>
      <c r="S15" s="14" t="s">
        <v>63</v>
      </c>
      <c r="T15" s="14" t="s">
        <v>63</v>
      </c>
      <c r="U15" s="14" t="s">
        <v>64</v>
      </c>
      <c r="V15" s="14">
        <v>0</v>
      </c>
      <c r="W15" s="14" t="s">
        <v>63</v>
      </c>
      <c r="X15" s="14" t="s">
        <v>63</v>
      </c>
      <c r="Y15" s="14">
        <v>0</v>
      </c>
      <c r="Z15" s="14" t="s">
        <v>63</v>
      </c>
      <c r="AA15" s="14" t="s">
        <v>65</v>
      </c>
      <c r="AB15" s="14" t="s">
        <v>63</v>
      </c>
      <c r="AC15" s="14">
        <v>0</v>
      </c>
      <c r="AD15" s="14" t="s">
        <v>66</v>
      </c>
      <c r="AE15" s="14">
        <v>0</v>
      </c>
      <c r="AF15" s="14"/>
      <c r="AG15" s="14" t="s">
        <v>63</v>
      </c>
      <c r="AH15" s="14" t="s">
        <v>63</v>
      </c>
      <c r="AI15" s="14">
        <v>0</v>
      </c>
      <c r="AJ15" s="14">
        <v>42166</v>
      </c>
      <c r="AK15" s="14" t="s">
        <v>63</v>
      </c>
    </row>
    <row r="16" spans="1:37">
      <c r="A16" s="13" t="s">
        <v>90</v>
      </c>
      <c r="B16" s="14">
        <v>42135</v>
      </c>
      <c r="C16" s="14">
        <v>9</v>
      </c>
      <c r="D16" s="14" t="s">
        <v>59</v>
      </c>
      <c r="E16" s="13" t="s">
        <v>91</v>
      </c>
      <c r="F16" s="14" t="s">
        <v>63</v>
      </c>
      <c r="G16" s="14">
        <v>1</v>
      </c>
      <c r="H16" s="14">
        <v>6</v>
      </c>
      <c r="I16" s="14">
        <v>1.5</v>
      </c>
      <c r="J16" s="14">
        <v>1.5</v>
      </c>
      <c r="K16" s="14" t="s">
        <v>61</v>
      </c>
      <c r="L16" s="14" t="s">
        <v>62</v>
      </c>
      <c r="M16" s="14">
        <v>1</v>
      </c>
      <c r="N16" s="14">
        <v>0</v>
      </c>
      <c r="O16" s="14">
        <v>0</v>
      </c>
      <c r="P16" s="14">
        <v>0</v>
      </c>
      <c r="Q16" s="14">
        <v>0</v>
      </c>
      <c r="R16" s="14" t="s">
        <v>63</v>
      </c>
      <c r="S16" s="14" t="s">
        <v>63</v>
      </c>
      <c r="T16" s="14" t="s">
        <v>63</v>
      </c>
      <c r="U16" s="14" t="s">
        <v>64</v>
      </c>
      <c r="V16" s="14">
        <v>0</v>
      </c>
      <c r="W16" s="14" t="s">
        <v>63</v>
      </c>
      <c r="X16" s="14" t="s">
        <v>63</v>
      </c>
      <c r="Y16" s="14">
        <v>0</v>
      </c>
      <c r="Z16" s="14" t="s">
        <v>63</v>
      </c>
      <c r="AA16" s="14" t="s">
        <v>65</v>
      </c>
      <c r="AB16" s="14" t="s">
        <v>63</v>
      </c>
      <c r="AC16" s="14">
        <v>0</v>
      </c>
      <c r="AD16" s="14" t="s">
        <v>66</v>
      </c>
      <c r="AE16" s="14">
        <v>0</v>
      </c>
      <c r="AF16" s="14"/>
      <c r="AG16" s="14" t="s">
        <v>63</v>
      </c>
      <c r="AH16" s="14" t="s">
        <v>63</v>
      </c>
      <c r="AI16" s="14">
        <v>0</v>
      </c>
      <c r="AJ16" s="14">
        <v>42166</v>
      </c>
      <c r="AK16" s="14" t="s">
        <v>63</v>
      </c>
    </row>
    <row r="17" spans="1:37">
      <c r="A17" s="13" t="s">
        <v>90</v>
      </c>
      <c r="B17" s="14">
        <v>42135</v>
      </c>
      <c r="C17" s="14">
        <v>8</v>
      </c>
      <c r="D17" s="14" t="s">
        <v>59</v>
      </c>
      <c r="E17" s="13" t="s">
        <v>92</v>
      </c>
      <c r="F17" s="14" t="s">
        <v>63</v>
      </c>
      <c r="G17" s="14">
        <v>1</v>
      </c>
      <c r="H17" s="14">
        <v>6</v>
      </c>
      <c r="I17" s="14">
        <v>1.6</v>
      </c>
      <c r="J17" s="14">
        <v>1.6</v>
      </c>
      <c r="K17" s="14" t="s">
        <v>61</v>
      </c>
      <c r="L17" s="14" t="s">
        <v>62</v>
      </c>
      <c r="M17" s="14">
        <v>1</v>
      </c>
      <c r="N17" s="14">
        <v>0</v>
      </c>
      <c r="O17" s="14">
        <v>0</v>
      </c>
      <c r="P17" s="14">
        <v>0</v>
      </c>
      <c r="Q17" s="14">
        <v>0</v>
      </c>
      <c r="R17" s="14" t="s">
        <v>63</v>
      </c>
      <c r="S17" s="14" t="s">
        <v>63</v>
      </c>
      <c r="T17" s="14" t="s">
        <v>63</v>
      </c>
      <c r="U17" s="14" t="s">
        <v>64</v>
      </c>
      <c r="V17" s="14">
        <v>0</v>
      </c>
      <c r="W17" s="14" t="s">
        <v>63</v>
      </c>
      <c r="X17" s="14" t="s">
        <v>63</v>
      </c>
      <c r="Y17" s="14">
        <v>0</v>
      </c>
      <c r="Z17" s="14" t="s">
        <v>63</v>
      </c>
      <c r="AA17" s="14" t="s">
        <v>65</v>
      </c>
      <c r="AB17" s="14" t="s">
        <v>63</v>
      </c>
      <c r="AC17" s="14">
        <v>0</v>
      </c>
      <c r="AD17" s="14" t="s">
        <v>66</v>
      </c>
      <c r="AE17" s="14">
        <v>0</v>
      </c>
      <c r="AF17" s="14"/>
      <c r="AG17" s="14" t="s">
        <v>63</v>
      </c>
      <c r="AH17" s="14" t="s">
        <v>63</v>
      </c>
      <c r="AI17" s="14">
        <v>0</v>
      </c>
      <c r="AJ17" s="14">
        <v>42166</v>
      </c>
      <c r="AK17" s="14" t="s">
        <v>63</v>
      </c>
    </row>
    <row r="18" spans="1:37">
      <c r="A18" s="13" t="s">
        <v>90</v>
      </c>
      <c r="B18" s="14">
        <v>42135</v>
      </c>
      <c r="C18" s="14">
        <v>7</v>
      </c>
      <c r="D18" s="14" t="s">
        <v>59</v>
      </c>
      <c r="E18" s="13" t="s">
        <v>93</v>
      </c>
      <c r="F18" s="14" t="s">
        <v>63</v>
      </c>
      <c r="G18" s="14">
        <v>1</v>
      </c>
      <c r="H18" s="14">
        <v>6</v>
      </c>
      <c r="I18" s="14">
        <v>1.7</v>
      </c>
      <c r="J18" s="14">
        <v>1.7</v>
      </c>
      <c r="K18" s="14" t="s">
        <v>61</v>
      </c>
      <c r="L18" s="14" t="s">
        <v>62</v>
      </c>
      <c r="M18" s="14">
        <v>1</v>
      </c>
      <c r="N18" s="14">
        <v>0</v>
      </c>
      <c r="O18" s="14">
        <v>0</v>
      </c>
      <c r="P18" s="14">
        <v>0</v>
      </c>
      <c r="Q18" s="14">
        <v>0</v>
      </c>
      <c r="R18" s="14" t="s">
        <v>63</v>
      </c>
      <c r="S18" s="14" t="s">
        <v>63</v>
      </c>
      <c r="T18" s="14" t="s">
        <v>63</v>
      </c>
      <c r="U18" s="14" t="s">
        <v>64</v>
      </c>
      <c r="V18" s="14">
        <v>0</v>
      </c>
      <c r="W18" s="14" t="s">
        <v>63</v>
      </c>
      <c r="X18" s="14" t="s">
        <v>63</v>
      </c>
      <c r="Y18" s="14">
        <v>0</v>
      </c>
      <c r="Z18" s="14" t="s">
        <v>63</v>
      </c>
      <c r="AA18" s="14" t="s">
        <v>65</v>
      </c>
      <c r="AB18" s="14" t="s">
        <v>63</v>
      </c>
      <c r="AC18" s="14">
        <v>0</v>
      </c>
      <c r="AD18" s="14" t="s">
        <v>66</v>
      </c>
      <c r="AE18" s="14">
        <v>0</v>
      </c>
      <c r="AF18" s="14"/>
      <c r="AG18" s="14" t="s">
        <v>63</v>
      </c>
      <c r="AH18" s="14" t="s">
        <v>63</v>
      </c>
      <c r="AI18" s="14">
        <v>0</v>
      </c>
      <c r="AJ18" s="14">
        <v>42166</v>
      </c>
      <c r="AK18" s="14" t="s">
        <v>63</v>
      </c>
    </row>
    <row r="19" spans="1:37">
      <c r="A19" s="13" t="s">
        <v>90</v>
      </c>
      <c r="B19" s="14">
        <v>42135</v>
      </c>
      <c r="C19" s="14">
        <v>6</v>
      </c>
      <c r="D19" s="14" t="s">
        <v>59</v>
      </c>
      <c r="E19" s="13" t="s">
        <v>94</v>
      </c>
      <c r="F19" s="14" t="s">
        <v>63</v>
      </c>
      <c r="G19" s="14">
        <v>1</v>
      </c>
      <c r="H19" s="14">
        <v>6</v>
      </c>
      <c r="I19" s="14">
        <v>1.8</v>
      </c>
      <c r="J19" s="14">
        <v>1.8</v>
      </c>
      <c r="K19" s="14" t="s">
        <v>61</v>
      </c>
      <c r="L19" s="14" t="s">
        <v>62</v>
      </c>
      <c r="M19" s="14">
        <v>1</v>
      </c>
      <c r="N19" s="14">
        <v>0</v>
      </c>
      <c r="O19" s="14">
        <v>0</v>
      </c>
      <c r="P19" s="14">
        <v>0</v>
      </c>
      <c r="Q19" s="14">
        <v>0</v>
      </c>
      <c r="R19" s="14" t="s">
        <v>63</v>
      </c>
      <c r="S19" s="14" t="s">
        <v>63</v>
      </c>
      <c r="T19" s="14" t="s">
        <v>63</v>
      </c>
      <c r="U19" s="14" t="s">
        <v>64</v>
      </c>
      <c r="V19" s="14">
        <v>0</v>
      </c>
      <c r="W19" s="14" t="s">
        <v>63</v>
      </c>
      <c r="X19" s="14" t="s">
        <v>63</v>
      </c>
      <c r="Y19" s="14">
        <v>0</v>
      </c>
      <c r="Z19" s="14" t="s">
        <v>63</v>
      </c>
      <c r="AA19" s="14" t="s">
        <v>65</v>
      </c>
      <c r="AB19" s="14" t="s">
        <v>63</v>
      </c>
      <c r="AC19" s="14">
        <v>0</v>
      </c>
      <c r="AD19" s="14" t="s">
        <v>66</v>
      </c>
      <c r="AE19" s="14">
        <v>0</v>
      </c>
      <c r="AF19" s="14"/>
      <c r="AG19" s="14" t="s">
        <v>63</v>
      </c>
      <c r="AH19" s="14" t="s">
        <v>63</v>
      </c>
      <c r="AI19" s="14">
        <v>0</v>
      </c>
      <c r="AJ19" s="14">
        <v>42166</v>
      </c>
      <c r="AK19" s="14" t="s">
        <v>63</v>
      </c>
    </row>
    <row r="20" spans="1:37">
      <c r="A20" s="13" t="s">
        <v>90</v>
      </c>
      <c r="B20" s="14">
        <v>42135</v>
      </c>
      <c r="C20" s="14">
        <v>11</v>
      </c>
      <c r="D20" s="14" t="s">
        <v>59</v>
      </c>
      <c r="E20" s="13" t="s">
        <v>95</v>
      </c>
      <c r="F20" s="14" t="s">
        <v>63</v>
      </c>
      <c r="G20" s="14">
        <v>2</v>
      </c>
      <c r="H20" s="14">
        <v>6</v>
      </c>
      <c r="I20" s="14">
        <v>1.9</v>
      </c>
      <c r="J20" s="14">
        <v>1.9</v>
      </c>
      <c r="K20" s="14" t="s">
        <v>61</v>
      </c>
      <c r="L20" s="14" t="s">
        <v>62</v>
      </c>
      <c r="M20" s="14">
        <v>1</v>
      </c>
      <c r="N20" s="14">
        <v>0</v>
      </c>
      <c r="O20" s="14">
        <v>0</v>
      </c>
      <c r="P20" s="14">
        <v>0</v>
      </c>
      <c r="Q20" s="14">
        <v>0</v>
      </c>
      <c r="R20" s="14" t="s">
        <v>63</v>
      </c>
      <c r="S20" s="14" t="s">
        <v>63</v>
      </c>
      <c r="T20" s="14" t="s">
        <v>63</v>
      </c>
      <c r="U20" s="14" t="s">
        <v>64</v>
      </c>
      <c r="V20" s="14">
        <v>0</v>
      </c>
      <c r="W20" s="14" t="s">
        <v>63</v>
      </c>
      <c r="X20" s="14" t="s">
        <v>63</v>
      </c>
      <c r="Y20" s="14">
        <v>0</v>
      </c>
      <c r="Z20" s="14" t="s">
        <v>63</v>
      </c>
      <c r="AA20" s="14" t="s">
        <v>65</v>
      </c>
      <c r="AB20" s="14" t="s">
        <v>63</v>
      </c>
      <c r="AC20" s="14">
        <v>0</v>
      </c>
      <c r="AD20" s="14" t="s">
        <v>66</v>
      </c>
      <c r="AE20" s="14">
        <v>0</v>
      </c>
      <c r="AF20" s="14"/>
      <c r="AG20" s="14" t="s">
        <v>63</v>
      </c>
      <c r="AH20" s="14" t="s">
        <v>63</v>
      </c>
      <c r="AI20" s="14">
        <v>0</v>
      </c>
      <c r="AJ20" s="14">
        <v>42166</v>
      </c>
      <c r="AK20" s="14" t="s">
        <v>63</v>
      </c>
    </row>
    <row r="21" spans="1:37">
      <c r="A21" s="13" t="s">
        <v>90</v>
      </c>
      <c r="B21" s="14">
        <v>42135</v>
      </c>
      <c r="C21" s="14">
        <v>10</v>
      </c>
      <c r="D21" s="14" t="s">
        <v>59</v>
      </c>
      <c r="E21" s="13" t="s">
        <v>96</v>
      </c>
      <c r="F21" s="14" t="s">
        <v>63</v>
      </c>
      <c r="G21" s="14">
        <v>2</v>
      </c>
      <c r="H21" s="14">
        <v>6</v>
      </c>
      <c r="I21" s="14">
        <v>2</v>
      </c>
      <c r="J21" s="14">
        <v>2</v>
      </c>
      <c r="K21" s="14" t="s">
        <v>61</v>
      </c>
      <c r="L21" s="14" t="s">
        <v>62</v>
      </c>
      <c r="M21" s="14">
        <v>1</v>
      </c>
      <c r="N21" s="14">
        <v>0</v>
      </c>
      <c r="O21" s="14">
        <v>0</v>
      </c>
      <c r="P21" s="14">
        <v>0</v>
      </c>
      <c r="Q21" s="14">
        <v>0</v>
      </c>
      <c r="R21" s="14" t="s">
        <v>63</v>
      </c>
      <c r="S21" s="14" t="s">
        <v>63</v>
      </c>
      <c r="T21" s="14" t="s">
        <v>63</v>
      </c>
      <c r="U21" s="14" t="s">
        <v>64</v>
      </c>
      <c r="V21" s="14">
        <v>0</v>
      </c>
      <c r="W21" s="14" t="s">
        <v>63</v>
      </c>
      <c r="X21" s="14" t="s">
        <v>63</v>
      </c>
      <c r="Y21" s="14">
        <v>0</v>
      </c>
      <c r="Z21" s="14" t="s">
        <v>63</v>
      </c>
      <c r="AA21" s="14" t="s">
        <v>65</v>
      </c>
      <c r="AB21" s="14" t="s">
        <v>63</v>
      </c>
      <c r="AC21" s="14">
        <v>0</v>
      </c>
      <c r="AD21" s="14" t="s">
        <v>66</v>
      </c>
      <c r="AE21" s="14">
        <v>0</v>
      </c>
      <c r="AF21" s="14"/>
      <c r="AG21" s="14" t="s">
        <v>63</v>
      </c>
      <c r="AH21" s="14" t="s">
        <v>63</v>
      </c>
      <c r="AI21" s="14">
        <v>0</v>
      </c>
      <c r="AJ21" s="14">
        <v>42166</v>
      </c>
      <c r="AK21" s="14" t="s">
        <v>63</v>
      </c>
    </row>
    <row r="22" spans="1:37">
      <c r="A22" s="13" t="s">
        <v>90</v>
      </c>
      <c r="B22" s="14">
        <v>42135</v>
      </c>
      <c r="C22" s="14">
        <v>1</v>
      </c>
      <c r="D22" s="14" t="s">
        <v>59</v>
      </c>
      <c r="E22" s="13" t="s">
        <v>97</v>
      </c>
      <c r="F22" s="14" t="s">
        <v>63</v>
      </c>
      <c r="G22" s="14">
        <v>1</v>
      </c>
      <c r="H22" s="14">
        <v>6</v>
      </c>
      <c r="I22" s="14">
        <v>2.1</v>
      </c>
      <c r="J22" s="14">
        <v>2.1</v>
      </c>
      <c r="K22" s="14" t="s">
        <v>61</v>
      </c>
      <c r="L22" s="14" t="s">
        <v>62</v>
      </c>
      <c r="M22" s="14">
        <v>1</v>
      </c>
      <c r="N22" s="14">
        <v>0</v>
      </c>
      <c r="O22" s="14">
        <v>0</v>
      </c>
      <c r="P22" s="14">
        <v>0</v>
      </c>
      <c r="Q22" s="14">
        <v>0</v>
      </c>
      <c r="R22" s="14" t="s">
        <v>63</v>
      </c>
      <c r="S22" s="14" t="s">
        <v>63</v>
      </c>
      <c r="T22" s="14" t="s">
        <v>63</v>
      </c>
      <c r="U22" s="14" t="s">
        <v>64</v>
      </c>
      <c r="V22" s="14">
        <v>0</v>
      </c>
      <c r="W22" s="14" t="s">
        <v>63</v>
      </c>
      <c r="X22" s="14" t="s">
        <v>63</v>
      </c>
      <c r="Y22" s="14">
        <v>0</v>
      </c>
      <c r="Z22" s="14" t="s">
        <v>63</v>
      </c>
      <c r="AA22" s="14" t="s">
        <v>65</v>
      </c>
      <c r="AB22" s="14" t="s">
        <v>63</v>
      </c>
      <c r="AC22" s="14">
        <v>0</v>
      </c>
      <c r="AD22" s="14" t="s">
        <v>66</v>
      </c>
      <c r="AE22" s="14">
        <v>0</v>
      </c>
      <c r="AF22" s="14"/>
      <c r="AG22" s="14" t="s">
        <v>63</v>
      </c>
      <c r="AH22" s="14" t="s">
        <v>63</v>
      </c>
      <c r="AI22" s="14">
        <v>0</v>
      </c>
      <c r="AJ22" s="14">
        <v>42166</v>
      </c>
      <c r="AK22" s="14" t="s">
        <v>63</v>
      </c>
    </row>
    <row r="23" spans="1:37">
      <c r="A23" s="13" t="s">
        <v>90</v>
      </c>
      <c r="B23" s="14">
        <v>42135</v>
      </c>
      <c r="C23" s="14">
        <v>2</v>
      </c>
      <c r="D23" s="14" t="s">
        <v>59</v>
      </c>
      <c r="E23" s="13" t="s">
        <v>98</v>
      </c>
      <c r="F23" s="14" t="s">
        <v>63</v>
      </c>
      <c r="G23" s="14">
        <v>1</v>
      </c>
      <c r="H23" s="14">
        <v>6</v>
      </c>
      <c r="I23" s="14">
        <v>2.2000000000000002</v>
      </c>
      <c r="J23" s="14">
        <v>2.2000000000000002</v>
      </c>
      <c r="K23" s="14" t="s">
        <v>61</v>
      </c>
      <c r="L23" s="14" t="s">
        <v>62</v>
      </c>
      <c r="M23" s="14">
        <v>1</v>
      </c>
      <c r="N23" s="14">
        <v>0</v>
      </c>
      <c r="O23" s="14">
        <v>0</v>
      </c>
      <c r="P23" s="14">
        <v>0</v>
      </c>
      <c r="Q23" s="14">
        <v>0</v>
      </c>
      <c r="R23" s="14" t="s">
        <v>63</v>
      </c>
      <c r="S23" s="14" t="s">
        <v>63</v>
      </c>
      <c r="T23" s="14" t="s">
        <v>63</v>
      </c>
      <c r="U23" s="14" t="s">
        <v>64</v>
      </c>
      <c r="V23" s="14">
        <v>0</v>
      </c>
      <c r="W23" s="14" t="s">
        <v>63</v>
      </c>
      <c r="X23" s="14" t="s">
        <v>63</v>
      </c>
      <c r="Y23" s="14">
        <v>0</v>
      </c>
      <c r="Z23" s="14" t="s">
        <v>63</v>
      </c>
      <c r="AA23" s="14" t="s">
        <v>65</v>
      </c>
      <c r="AB23" s="14" t="s">
        <v>63</v>
      </c>
      <c r="AC23" s="14">
        <v>0</v>
      </c>
      <c r="AD23" s="14" t="s">
        <v>66</v>
      </c>
      <c r="AE23" s="14">
        <v>0</v>
      </c>
      <c r="AF23" s="14"/>
      <c r="AG23" s="14" t="s">
        <v>63</v>
      </c>
      <c r="AH23" s="14" t="s">
        <v>63</v>
      </c>
      <c r="AI23" s="14">
        <v>0</v>
      </c>
      <c r="AJ23" s="14">
        <v>42166</v>
      </c>
      <c r="AK23" s="14" t="s">
        <v>63</v>
      </c>
    </row>
    <row r="24" spans="1:37">
      <c r="A24" s="13" t="s">
        <v>90</v>
      </c>
      <c r="B24" s="14">
        <v>42135</v>
      </c>
      <c r="C24" s="14">
        <v>3</v>
      </c>
      <c r="D24" s="14" t="s">
        <v>59</v>
      </c>
      <c r="E24" s="13" t="s">
        <v>99</v>
      </c>
      <c r="F24" s="14" t="s">
        <v>63</v>
      </c>
      <c r="G24" s="14">
        <v>1</v>
      </c>
      <c r="H24" s="14">
        <v>6</v>
      </c>
      <c r="I24" s="14">
        <v>2.2999999999999998</v>
      </c>
      <c r="J24" s="14">
        <v>2.2999999999999998</v>
      </c>
      <c r="K24" s="14" t="s">
        <v>61</v>
      </c>
      <c r="L24" s="14" t="s">
        <v>62</v>
      </c>
      <c r="M24" s="14">
        <v>1</v>
      </c>
      <c r="N24" s="14">
        <v>0</v>
      </c>
      <c r="O24" s="14">
        <v>0</v>
      </c>
      <c r="P24" s="14">
        <v>0</v>
      </c>
      <c r="Q24" s="14">
        <v>0</v>
      </c>
      <c r="R24" s="14" t="s">
        <v>63</v>
      </c>
      <c r="S24" s="14" t="s">
        <v>63</v>
      </c>
      <c r="T24" s="14" t="s">
        <v>63</v>
      </c>
      <c r="U24" s="14" t="s">
        <v>64</v>
      </c>
      <c r="V24" s="14">
        <v>0</v>
      </c>
      <c r="W24" s="14" t="s">
        <v>63</v>
      </c>
      <c r="X24" s="14" t="s">
        <v>63</v>
      </c>
      <c r="Y24" s="14">
        <v>0</v>
      </c>
      <c r="Z24" s="14" t="s">
        <v>63</v>
      </c>
      <c r="AA24" s="14" t="s">
        <v>65</v>
      </c>
      <c r="AB24" s="14" t="s">
        <v>63</v>
      </c>
      <c r="AC24" s="14">
        <v>0</v>
      </c>
      <c r="AD24" s="14" t="s">
        <v>66</v>
      </c>
      <c r="AE24" s="14">
        <v>0</v>
      </c>
      <c r="AF24" s="14"/>
      <c r="AG24" s="14" t="s">
        <v>63</v>
      </c>
      <c r="AH24" s="14" t="s">
        <v>63</v>
      </c>
      <c r="AI24" s="14">
        <v>0</v>
      </c>
      <c r="AJ24" s="14">
        <v>42166</v>
      </c>
      <c r="AK24" s="14" t="s">
        <v>63</v>
      </c>
    </row>
    <row r="25" spans="1:37">
      <c r="A25" s="13" t="s">
        <v>90</v>
      </c>
      <c r="B25" s="14">
        <v>42135</v>
      </c>
      <c r="C25" s="14">
        <v>4</v>
      </c>
      <c r="D25" s="14" t="s">
        <v>59</v>
      </c>
      <c r="E25" s="13" t="s">
        <v>100</v>
      </c>
      <c r="F25" s="14" t="s">
        <v>63</v>
      </c>
      <c r="G25" s="14">
        <v>1</v>
      </c>
      <c r="H25" s="14">
        <v>6</v>
      </c>
      <c r="I25" s="14">
        <v>2.4</v>
      </c>
      <c r="J25" s="14">
        <v>2.4</v>
      </c>
      <c r="K25" s="14" t="s">
        <v>61</v>
      </c>
      <c r="L25" s="14" t="s">
        <v>62</v>
      </c>
      <c r="M25" s="14">
        <v>1</v>
      </c>
      <c r="N25" s="14">
        <v>0</v>
      </c>
      <c r="O25" s="14">
        <v>0</v>
      </c>
      <c r="P25" s="14">
        <v>0</v>
      </c>
      <c r="Q25" s="14">
        <v>0</v>
      </c>
      <c r="R25" s="14" t="s">
        <v>63</v>
      </c>
      <c r="S25" s="14" t="s">
        <v>63</v>
      </c>
      <c r="T25" s="14" t="s">
        <v>63</v>
      </c>
      <c r="U25" s="14" t="s">
        <v>64</v>
      </c>
      <c r="V25" s="14">
        <v>0</v>
      </c>
      <c r="W25" s="14" t="s">
        <v>63</v>
      </c>
      <c r="X25" s="14" t="s">
        <v>63</v>
      </c>
      <c r="Y25" s="14">
        <v>0</v>
      </c>
      <c r="Z25" s="14" t="s">
        <v>63</v>
      </c>
      <c r="AA25" s="14" t="s">
        <v>65</v>
      </c>
      <c r="AB25" s="14" t="s">
        <v>63</v>
      </c>
      <c r="AC25" s="14">
        <v>0</v>
      </c>
      <c r="AD25" s="14" t="s">
        <v>66</v>
      </c>
      <c r="AE25" s="14">
        <v>0</v>
      </c>
      <c r="AF25" s="14"/>
      <c r="AG25" s="14" t="s">
        <v>63</v>
      </c>
      <c r="AH25" s="14" t="s">
        <v>63</v>
      </c>
      <c r="AI25" s="14">
        <v>0</v>
      </c>
      <c r="AJ25" s="14">
        <v>42166</v>
      </c>
      <c r="AK25" s="14" t="s">
        <v>63</v>
      </c>
    </row>
    <row r="26" spans="1:37">
      <c r="A26" s="13" t="s">
        <v>90</v>
      </c>
      <c r="B26" s="14">
        <v>42135</v>
      </c>
      <c r="C26" s="14">
        <v>5</v>
      </c>
      <c r="D26" s="14" t="s">
        <v>59</v>
      </c>
      <c r="E26" s="13" t="s">
        <v>101</v>
      </c>
      <c r="F26" s="14" t="s">
        <v>63</v>
      </c>
      <c r="G26" s="14">
        <v>1</v>
      </c>
      <c r="H26" s="14">
        <v>6</v>
      </c>
      <c r="I26" s="14">
        <v>2.5</v>
      </c>
      <c r="J26" s="14">
        <v>2.5</v>
      </c>
      <c r="K26" s="14" t="s">
        <v>61</v>
      </c>
      <c r="L26" s="14" t="s">
        <v>62</v>
      </c>
      <c r="M26" s="14">
        <v>1</v>
      </c>
      <c r="N26" s="14">
        <v>0</v>
      </c>
      <c r="O26" s="14">
        <v>0</v>
      </c>
      <c r="P26" s="14">
        <v>0</v>
      </c>
      <c r="Q26" s="14">
        <v>0</v>
      </c>
      <c r="R26" s="14" t="s">
        <v>63</v>
      </c>
      <c r="S26" s="14" t="s">
        <v>63</v>
      </c>
      <c r="T26" s="14" t="s">
        <v>63</v>
      </c>
      <c r="U26" s="14" t="s">
        <v>64</v>
      </c>
      <c r="V26" s="14">
        <v>0</v>
      </c>
      <c r="W26" s="14" t="s">
        <v>63</v>
      </c>
      <c r="X26" s="14" t="s">
        <v>63</v>
      </c>
      <c r="Y26" s="14">
        <v>0</v>
      </c>
      <c r="Z26" s="14" t="s">
        <v>63</v>
      </c>
      <c r="AA26" s="14" t="s">
        <v>65</v>
      </c>
      <c r="AB26" s="14" t="s">
        <v>63</v>
      </c>
      <c r="AC26" s="14">
        <v>0</v>
      </c>
      <c r="AD26" s="14" t="s">
        <v>66</v>
      </c>
      <c r="AE26" s="14">
        <v>0</v>
      </c>
      <c r="AF26" s="14"/>
      <c r="AG26" s="14" t="s">
        <v>63</v>
      </c>
      <c r="AH26" s="14" t="s">
        <v>63</v>
      </c>
      <c r="AI26" s="14">
        <v>0</v>
      </c>
      <c r="AJ26" s="14">
        <v>42166</v>
      </c>
      <c r="AK26" s="14" t="s">
        <v>63</v>
      </c>
    </row>
    <row r="27" spans="1:37">
      <c r="A27" s="13" t="s">
        <v>102</v>
      </c>
      <c r="B27" s="14">
        <v>42136</v>
      </c>
      <c r="C27" s="14">
        <v>1</v>
      </c>
      <c r="D27" s="14" t="s">
        <v>59</v>
      </c>
      <c r="E27" s="13" t="s">
        <v>103</v>
      </c>
      <c r="F27" s="14" t="s">
        <v>63</v>
      </c>
      <c r="G27" s="14">
        <v>1</v>
      </c>
      <c r="H27" s="14">
        <v>3</v>
      </c>
      <c r="I27" s="14">
        <v>2.6</v>
      </c>
      <c r="J27" s="14">
        <v>2.6</v>
      </c>
      <c r="K27" s="14" t="s">
        <v>61</v>
      </c>
      <c r="L27" s="14" t="s">
        <v>62</v>
      </c>
      <c r="M27" s="14">
        <v>1</v>
      </c>
      <c r="N27" s="14">
        <v>0</v>
      </c>
      <c r="O27" s="14">
        <v>0</v>
      </c>
      <c r="P27" s="14">
        <v>0</v>
      </c>
      <c r="Q27" s="14">
        <v>0</v>
      </c>
      <c r="R27" s="14" t="s">
        <v>63</v>
      </c>
      <c r="S27" s="14" t="s">
        <v>63</v>
      </c>
      <c r="T27" s="14" t="s">
        <v>63</v>
      </c>
      <c r="U27" s="14" t="s">
        <v>104</v>
      </c>
      <c r="V27" s="14">
        <v>0</v>
      </c>
      <c r="W27" s="14" t="s">
        <v>63</v>
      </c>
      <c r="X27" s="14" t="s">
        <v>63</v>
      </c>
      <c r="Y27" s="14">
        <v>0</v>
      </c>
      <c r="Z27" s="14" t="s">
        <v>63</v>
      </c>
      <c r="AA27" s="14" t="s">
        <v>65</v>
      </c>
      <c r="AB27" s="14" t="s">
        <v>63</v>
      </c>
      <c r="AC27" s="14">
        <v>0</v>
      </c>
      <c r="AD27" s="14" t="s">
        <v>66</v>
      </c>
      <c r="AE27" s="14">
        <v>0</v>
      </c>
      <c r="AF27" s="14"/>
      <c r="AG27" s="14" t="s">
        <v>63</v>
      </c>
      <c r="AH27" s="14" t="s">
        <v>63</v>
      </c>
      <c r="AI27" s="14">
        <v>0</v>
      </c>
      <c r="AJ27" s="14">
        <v>42167</v>
      </c>
      <c r="AK27" s="14" t="s">
        <v>63</v>
      </c>
    </row>
    <row r="28" spans="1:37">
      <c r="A28" s="13" t="s">
        <v>105</v>
      </c>
      <c r="B28" s="14">
        <v>42136</v>
      </c>
      <c r="C28" s="14">
        <v>1</v>
      </c>
      <c r="D28" s="14" t="s">
        <v>59</v>
      </c>
      <c r="E28" s="13" t="s">
        <v>106</v>
      </c>
      <c r="F28" s="14" t="s">
        <v>63</v>
      </c>
      <c r="G28" s="14">
        <v>1</v>
      </c>
      <c r="H28" s="14">
        <v>0</v>
      </c>
      <c r="I28" s="14">
        <v>2.7</v>
      </c>
      <c r="J28" s="14">
        <v>2.7</v>
      </c>
      <c r="K28" s="14" t="s">
        <v>61</v>
      </c>
      <c r="L28" s="14" t="s">
        <v>62</v>
      </c>
      <c r="M28" s="14">
        <v>1</v>
      </c>
      <c r="N28" s="14">
        <v>0</v>
      </c>
      <c r="O28" s="14">
        <v>0</v>
      </c>
      <c r="P28" s="14">
        <v>0</v>
      </c>
      <c r="Q28" s="14">
        <v>0</v>
      </c>
      <c r="R28" s="14" t="s">
        <v>63</v>
      </c>
      <c r="S28" s="14" t="s">
        <v>63</v>
      </c>
      <c r="T28" s="14" t="s">
        <v>63</v>
      </c>
      <c r="U28" s="14" t="s">
        <v>64</v>
      </c>
      <c r="V28" s="14">
        <v>0</v>
      </c>
      <c r="W28" s="14" t="s">
        <v>63</v>
      </c>
      <c r="X28" s="14" t="s">
        <v>63</v>
      </c>
      <c r="Y28" s="14">
        <v>0</v>
      </c>
      <c r="Z28" s="14" t="s">
        <v>63</v>
      </c>
      <c r="AA28" s="14" t="s">
        <v>65</v>
      </c>
      <c r="AB28" s="14" t="s">
        <v>63</v>
      </c>
      <c r="AC28" s="14">
        <v>0</v>
      </c>
      <c r="AD28" s="14" t="s">
        <v>66</v>
      </c>
      <c r="AE28" s="14">
        <v>0</v>
      </c>
      <c r="AF28" s="14"/>
      <c r="AG28" s="14" t="s">
        <v>63</v>
      </c>
      <c r="AH28" s="14" t="s">
        <v>63</v>
      </c>
      <c r="AI28" s="14">
        <v>0</v>
      </c>
      <c r="AJ28" s="14">
        <v>42200</v>
      </c>
      <c r="AK28" s="14" t="s">
        <v>63</v>
      </c>
    </row>
    <row r="29" spans="1:37">
      <c r="A29" s="13" t="s">
        <v>105</v>
      </c>
      <c r="B29" s="14">
        <v>42136</v>
      </c>
      <c r="C29" s="14">
        <v>10</v>
      </c>
      <c r="D29" s="14" t="s">
        <v>59</v>
      </c>
      <c r="E29" s="13" t="s">
        <v>107</v>
      </c>
      <c r="F29" s="14" t="s">
        <v>63</v>
      </c>
      <c r="G29" s="14">
        <v>1</v>
      </c>
      <c r="H29" s="14">
        <v>0</v>
      </c>
      <c r="I29" s="14">
        <v>2.8</v>
      </c>
      <c r="J29" s="14">
        <v>2.8</v>
      </c>
      <c r="K29" s="14" t="s">
        <v>61</v>
      </c>
      <c r="L29" s="14" t="s">
        <v>62</v>
      </c>
      <c r="M29" s="14">
        <v>1</v>
      </c>
      <c r="N29" s="14">
        <v>0</v>
      </c>
      <c r="O29" s="14">
        <v>0</v>
      </c>
      <c r="P29" s="14">
        <v>0</v>
      </c>
      <c r="Q29" s="14">
        <v>0</v>
      </c>
      <c r="R29" s="14" t="s">
        <v>63</v>
      </c>
      <c r="S29" s="14" t="s">
        <v>63</v>
      </c>
      <c r="T29" s="14" t="s">
        <v>63</v>
      </c>
      <c r="U29" s="14" t="s">
        <v>64</v>
      </c>
      <c r="V29" s="14">
        <v>0</v>
      </c>
      <c r="W29" s="14" t="s">
        <v>63</v>
      </c>
      <c r="X29" s="14" t="s">
        <v>63</v>
      </c>
      <c r="Y29" s="14">
        <v>0</v>
      </c>
      <c r="Z29" s="14" t="s">
        <v>63</v>
      </c>
      <c r="AA29" s="14" t="s">
        <v>65</v>
      </c>
      <c r="AB29" s="14" t="s">
        <v>63</v>
      </c>
      <c r="AC29" s="14">
        <v>0</v>
      </c>
      <c r="AD29" s="14" t="s">
        <v>66</v>
      </c>
      <c r="AE29" s="14">
        <v>0</v>
      </c>
      <c r="AF29" s="14"/>
      <c r="AG29" s="14" t="s">
        <v>63</v>
      </c>
      <c r="AH29" s="14" t="s">
        <v>63</v>
      </c>
      <c r="AI29" s="14">
        <v>0</v>
      </c>
      <c r="AJ29" s="14">
        <v>42200</v>
      </c>
      <c r="AK29" s="14" t="s">
        <v>63</v>
      </c>
    </row>
    <row r="30" spans="1:37">
      <c r="A30" s="13" t="s">
        <v>105</v>
      </c>
      <c r="B30" s="14">
        <v>42136</v>
      </c>
      <c r="C30" s="14">
        <v>8</v>
      </c>
      <c r="D30" s="14" t="s">
        <v>59</v>
      </c>
      <c r="E30" s="13" t="s">
        <v>108</v>
      </c>
      <c r="F30" s="14" t="s">
        <v>63</v>
      </c>
      <c r="G30" s="14">
        <v>1</v>
      </c>
      <c r="H30" s="14">
        <v>0</v>
      </c>
      <c r="I30" s="14">
        <v>2.9</v>
      </c>
      <c r="J30" s="14">
        <v>2.9</v>
      </c>
      <c r="K30" s="14" t="s">
        <v>61</v>
      </c>
      <c r="L30" s="14" t="s">
        <v>62</v>
      </c>
      <c r="M30" s="14">
        <v>1</v>
      </c>
      <c r="N30" s="14">
        <v>0</v>
      </c>
      <c r="O30" s="14">
        <v>0</v>
      </c>
      <c r="P30" s="14">
        <v>0</v>
      </c>
      <c r="Q30" s="14">
        <v>0</v>
      </c>
      <c r="R30" s="14" t="s">
        <v>63</v>
      </c>
      <c r="S30" s="14" t="s">
        <v>63</v>
      </c>
      <c r="T30" s="14" t="s">
        <v>63</v>
      </c>
      <c r="U30" s="14" t="s">
        <v>64</v>
      </c>
      <c r="V30" s="14">
        <v>0</v>
      </c>
      <c r="W30" s="14" t="s">
        <v>63</v>
      </c>
      <c r="X30" s="14" t="s">
        <v>63</v>
      </c>
      <c r="Y30" s="14">
        <v>0</v>
      </c>
      <c r="Z30" s="14" t="s">
        <v>63</v>
      </c>
      <c r="AA30" s="14" t="s">
        <v>65</v>
      </c>
      <c r="AB30" s="14" t="s">
        <v>63</v>
      </c>
      <c r="AC30" s="14">
        <v>0</v>
      </c>
      <c r="AD30" s="14" t="s">
        <v>66</v>
      </c>
      <c r="AE30" s="14">
        <v>0</v>
      </c>
      <c r="AF30" s="14"/>
      <c r="AG30" s="14" t="s">
        <v>63</v>
      </c>
      <c r="AH30" s="14" t="s">
        <v>63</v>
      </c>
      <c r="AI30" s="14">
        <v>0</v>
      </c>
      <c r="AJ30" s="14">
        <v>42200</v>
      </c>
      <c r="AK30" s="14" t="s">
        <v>63</v>
      </c>
    </row>
    <row r="31" spans="1:37">
      <c r="A31" s="13" t="s">
        <v>105</v>
      </c>
      <c r="B31" s="14">
        <v>42136</v>
      </c>
      <c r="C31" s="14">
        <v>7</v>
      </c>
      <c r="D31" s="14" t="s">
        <v>59</v>
      </c>
      <c r="E31" s="13" t="s">
        <v>109</v>
      </c>
      <c r="F31" s="14" t="s">
        <v>63</v>
      </c>
      <c r="G31" s="14">
        <v>1</v>
      </c>
      <c r="H31" s="14">
        <v>0</v>
      </c>
      <c r="I31" s="14">
        <v>3</v>
      </c>
      <c r="J31" s="14">
        <v>3</v>
      </c>
      <c r="K31" s="14" t="s">
        <v>61</v>
      </c>
      <c r="L31" s="14" t="s">
        <v>62</v>
      </c>
      <c r="M31" s="14">
        <v>1</v>
      </c>
      <c r="N31" s="14">
        <v>0</v>
      </c>
      <c r="O31" s="14">
        <v>0</v>
      </c>
      <c r="P31" s="14">
        <v>0</v>
      </c>
      <c r="Q31" s="14">
        <v>0</v>
      </c>
      <c r="R31" s="14" t="s">
        <v>63</v>
      </c>
      <c r="S31" s="14" t="s">
        <v>63</v>
      </c>
      <c r="T31" s="14" t="s">
        <v>63</v>
      </c>
      <c r="U31" s="14" t="s">
        <v>64</v>
      </c>
      <c r="V31" s="14">
        <v>0</v>
      </c>
      <c r="W31" s="14" t="s">
        <v>63</v>
      </c>
      <c r="X31" s="14" t="s">
        <v>63</v>
      </c>
      <c r="Y31" s="14">
        <v>0</v>
      </c>
      <c r="Z31" s="14" t="s">
        <v>63</v>
      </c>
      <c r="AA31" s="14" t="s">
        <v>65</v>
      </c>
      <c r="AB31" s="14" t="s">
        <v>63</v>
      </c>
      <c r="AC31" s="14">
        <v>0</v>
      </c>
      <c r="AD31" s="14" t="s">
        <v>66</v>
      </c>
      <c r="AE31" s="14">
        <v>0</v>
      </c>
      <c r="AF31" s="14"/>
      <c r="AG31" s="14" t="s">
        <v>63</v>
      </c>
      <c r="AH31" s="14" t="s">
        <v>63</v>
      </c>
      <c r="AI31" s="14">
        <v>0</v>
      </c>
      <c r="AJ31" s="14">
        <v>42200</v>
      </c>
      <c r="AK31" s="14" t="s">
        <v>63</v>
      </c>
    </row>
    <row r="32" spans="1:37">
      <c r="A32" s="13" t="s">
        <v>105</v>
      </c>
      <c r="B32" s="14">
        <v>42136</v>
      </c>
      <c r="C32" s="14">
        <v>6</v>
      </c>
      <c r="D32" s="14" t="s">
        <v>59</v>
      </c>
      <c r="E32" s="13" t="s">
        <v>110</v>
      </c>
      <c r="F32" s="14" t="s">
        <v>63</v>
      </c>
      <c r="G32" s="14">
        <v>1</v>
      </c>
      <c r="H32" s="14">
        <v>0</v>
      </c>
      <c r="I32" s="14">
        <v>3.1</v>
      </c>
      <c r="J32" s="14">
        <v>3.1</v>
      </c>
      <c r="K32" s="14" t="s">
        <v>61</v>
      </c>
      <c r="L32" s="14" t="s">
        <v>62</v>
      </c>
      <c r="M32" s="14">
        <v>1</v>
      </c>
      <c r="N32" s="14">
        <v>0</v>
      </c>
      <c r="O32" s="14">
        <v>0</v>
      </c>
      <c r="P32" s="14">
        <v>0</v>
      </c>
      <c r="Q32" s="14">
        <v>0</v>
      </c>
      <c r="R32" s="14" t="s">
        <v>63</v>
      </c>
      <c r="S32" s="14" t="s">
        <v>63</v>
      </c>
      <c r="T32" s="14" t="s">
        <v>63</v>
      </c>
      <c r="U32" s="14" t="s">
        <v>64</v>
      </c>
      <c r="V32" s="14">
        <v>0</v>
      </c>
      <c r="W32" s="14" t="s">
        <v>63</v>
      </c>
      <c r="X32" s="14" t="s">
        <v>63</v>
      </c>
      <c r="Y32" s="14">
        <v>0</v>
      </c>
      <c r="Z32" s="14" t="s">
        <v>63</v>
      </c>
      <c r="AA32" s="14" t="s">
        <v>65</v>
      </c>
      <c r="AB32" s="14" t="s">
        <v>63</v>
      </c>
      <c r="AC32" s="14">
        <v>0</v>
      </c>
      <c r="AD32" s="14" t="s">
        <v>66</v>
      </c>
      <c r="AE32" s="14">
        <v>0</v>
      </c>
      <c r="AF32" s="14"/>
      <c r="AG32" s="14" t="s">
        <v>63</v>
      </c>
      <c r="AH32" s="14" t="s">
        <v>63</v>
      </c>
      <c r="AI32" s="14">
        <v>0</v>
      </c>
      <c r="AJ32" s="14">
        <v>42200</v>
      </c>
      <c r="AK32" s="14" t="s">
        <v>63</v>
      </c>
    </row>
    <row r="33" spans="1:37">
      <c r="A33" s="13" t="s">
        <v>105</v>
      </c>
      <c r="B33" s="14">
        <v>42136</v>
      </c>
      <c r="C33" s="14">
        <v>5</v>
      </c>
      <c r="D33" s="14" t="s">
        <v>59</v>
      </c>
      <c r="E33" s="13" t="s">
        <v>111</v>
      </c>
      <c r="F33" s="14" t="s">
        <v>63</v>
      </c>
      <c r="G33" s="14">
        <v>1</v>
      </c>
      <c r="H33" s="14">
        <v>0</v>
      </c>
      <c r="I33" s="14">
        <v>3.2</v>
      </c>
      <c r="J33" s="14">
        <v>3.2</v>
      </c>
      <c r="K33" s="14" t="s">
        <v>61</v>
      </c>
      <c r="L33" s="14" t="s">
        <v>62</v>
      </c>
      <c r="M33" s="14">
        <v>1</v>
      </c>
      <c r="N33" s="14">
        <v>0</v>
      </c>
      <c r="O33" s="14">
        <v>0</v>
      </c>
      <c r="P33" s="14">
        <v>0</v>
      </c>
      <c r="Q33" s="14">
        <v>0</v>
      </c>
      <c r="R33" s="14" t="s">
        <v>63</v>
      </c>
      <c r="S33" s="14" t="s">
        <v>63</v>
      </c>
      <c r="T33" s="14" t="s">
        <v>63</v>
      </c>
      <c r="U33" s="14" t="s">
        <v>64</v>
      </c>
      <c r="V33" s="14">
        <v>0</v>
      </c>
      <c r="W33" s="14" t="s">
        <v>63</v>
      </c>
      <c r="X33" s="14" t="s">
        <v>63</v>
      </c>
      <c r="Y33" s="14">
        <v>0</v>
      </c>
      <c r="Z33" s="14" t="s">
        <v>63</v>
      </c>
      <c r="AA33" s="14" t="s">
        <v>65</v>
      </c>
      <c r="AB33" s="14" t="s">
        <v>63</v>
      </c>
      <c r="AC33" s="14">
        <v>0</v>
      </c>
      <c r="AD33" s="14" t="s">
        <v>66</v>
      </c>
      <c r="AE33" s="14">
        <v>0</v>
      </c>
      <c r="AF33" s="14"/>
      <c r="AG33" s="14" t="s">
        <v>63</v>
      </c>
      <c r="AH33" s="14" t="s">
        <v>63</v>
      </c>
      <c r="AI33" s="14">
        <v>0</v>
      </c>
      <c r="AJ33" s="14">
        <v>42200</v>
      </c>
      <c r="AK33" s="14" t="s">
        <v>63</v>
      </c>
    </row>
    <row r="34" spans="1:37">
      <c r="A34" s="13" t="s">
        <v>105</v>
      </c>
      <c r="B34" s="14">
        <v>42136</v>
      </c>
      <c r="C34" s="14">
        <v>4</v>
      </c>
      <c r="D34" s="14" t="s">
        <v>59</v>
      </c>
      <c r="E34" s="13" t="s">
        <v>112</v>
      </c>
      <c r="F34" s="14" t="s">
        <v>63</v>
      </c>
      <c r="G34" s="14">
        <v>1</v>
      </c>
      <c r="H34" s="14">
        <v>0</v>
      </c>
      <c r="I34" s="14">
        <v>3.3</v>
      </c>
      <c r="J34" s="14">
        <v>3.3</v>
      </c>
      <c r="K34" s="14" t="s">
        <v>61</v>
      </c>
      <c r="L34" s="14" t="s">
        <v>62</v>
      </c>
      <c r="M34" s="14">
        <v>1</v>
      </c>
      <c r="N34" s="14">
        <v>0</v>
      </c>
      <c r="O34" s="14">
        <v>0</v>
      </c>
      <c r="P34" s="14">
        <v>0</v>
      </c>
      <c r="Q34" s="14">
        <v>0</v>
      </c>
      <c r="R34" s="14" t="s">
        <v>63</v>
      </c>
      <c r="S34" s="14" t="s">
        <v>63</v>
      </c>
      <c r="T34" s="14" t="s">
        <v>63</v>
      </c>
      <c r="U34" s="14" t="s">
        <v>64</v>
      </c>
      <c r="V34" s="14">
        <v>0</v>
      </c>
      <c r="W34" s="14" t="s">
        <v>63</v>
      </c>
      <c r="X34" s="14" t="s">
        <v>63</v>
      </c>
      <c r="Y34" s="14">
        <v>0</v>
      </c>
      <c r="Z34" s="14" t="s">
        <v>63</v>
      </c>
      <c r="AA34" s="14" t="s">
        <v>65</v>
      </c>
      <c r="AB34" s="14" t="s">
        <v>63</v>
      </c>
      <c r="AC34" s="14">
        <v>0</v>
      </c>
      <c r="AD34" s="14" t="s">
        <v>66</v>
      </c>
      <c r="AE34" s="14">
        <v>0</v>
      </c>
      <c r="AF34" s="14"/>
      <c r="AG34" s="14" t="s">
        <v>63</v>
      </c>
      <c r="AH34" s="14" t="s">
        <v>63</v>
      </c>
      <c r="AI34" s="14">
        <v>0</v>
      </c>
      <c r="AJ34" s="14">
        <v>42200</v>
      </c>
      <c r="AK34" s="14" t="s">
        <v>63</v>
      </c>
    </row>
    <row r="35" spans="1:37">
      <c r="A35" s="13" t="s">
        <v>105</v>
      </c>
      <c r="B35" s="14">
        <v>42136</v>
      </c>
      <c r="C35" s="14">
        <v>3</v>
      </c>
      <c r="D35" s="14" t="s">
        <v>59</v>
      </c>
      <c r="E35" s="13" t="s">
        <v>113</v>
      </c>
      <c r="F35" s="14" t="s">
        <v>63</v>
      </c>
      <c r="G35" s="14">
        <v>1</v>
      </c>
      <c r="H35" s="14">
        <v>0</v>
      </c>
      <c r="I35" s="14">
        <v>3.4</v>
      </c>
      <c r="J35" s="14">
        <v>3.4</v>
      </c>
      <c r="K35" s="14" t="s">
        <v>61</v>
      </c>
      <c r="L35" s="14" t="s">
        <v>62</v>
      </c>
      <c r="M35" s="14">
        <v>1</v>
      </c>
      <c r="N35" s="14">
        <v>0</v>
      </c>
      <c r="O35" s="14">
        <v>0</v>
      </c>
      <c r="P35" s="14">
        <v>0</v>
      </c>
      <c r="Q35" s="14">
        <v>0</v>
      </c>
      <c r="R35" s="14" t="s">
        <v>63</v>
      </c>
      <c r="S35" s="14" t="s">
        <v>63</v>
      </c>
      <c r="T35" s="14" t="s">
        <v>63</v>
      </c>
      <c r="U35" s="14" t="s">
        <v>64</v>
      </c>
      <c r="V35" s="14">
        <v>0</v>
      </c>
      <c r="W35" s="14" t="s">
        <v>63</v>
      </c>
      <c r="X35" s="14" t="s">
        <v>63</v>
      </c>
      <c r="Y35" s="14">
        <v>0</v>
      </c>
      <c r="Z35" s="14" t="s">
        <v>63</v>
      </c>
      <c r="AA35" s="14" t="s">
        <v>65</v>
      </c>
      <c r="AB35" s="14" t="s">
        <v>63</v>
      </c>
      <c r="AC35" s="14">
        <v>0</v>
      </c>
      <c r="AD35" s="14" t="s">
        <v>66</v>
      </c>
      <c r="AE35" s="14">
        <v>0</v>
      </c>
      <c r="AF35" s="14"/>
      <c r="AG35" s="14" t="s">
        <v>63</v>
      </c>
      <c r="AH35" s="14" t="s">
        <v>63</v>
      </c>
      <c r="AI35" s="14">
        <v>0</v>
      </c>
      <c r="AJ35" s="14">
        <v>42200</v>
      </c>
      <c r="AK35" s="14" t="s">
        <v>63</v>
      </c>
    </row>
    <row r="36" spans="1:37">
      <c r="A36" s="13" t="s">
        <v>105</v>
      </c>
      <c r="B36" s="14">
        <v>42136</v>
      </c>
      <c r="C36" s="14">
        <v>2</v>
      </c>
      <c r="D36" s="14" t="s">
        <v>59</v>
      </c>
      <c r="E36" s="13" t="s">
        <v>114</v>
      </c>
      <c r="F36" s="14" t="s">
        <v>63</v>
      </c>
      <c r="G36" s="14">
        <v>1</v>
      </c>
      <c r="H36" s="14">
        <v>0</v>
      </c>
      <c r="I36" s="14">
        <v>3.5</v>
      </c>
      <c r="J36" s="14">
        <v>3.5</v>
      </c>
      <c r="K36" s="14" t="s">
        <v>61</v>
      </c>
      <c r="L36" s="14" t="s">
        <v>62</v>
      </c>
      <c r="M36" s="14">
        <v>1</v>
      </c>
      <c r="N36" s="14">
        <v>0</v>
      </c>
      <c r="O36" s="14">
        <v>0</v>
      </c>
      <c r="P36" s="14">
        <v>0</v>
      </c>
      <c r="Q36" s="14">
        <v>0</v>
      </c>
      <c r="R36" s="14" t="s">
        <v>63</v>
      </c>
      <c r="S36" s="14" t="s">
        <v>63</v>
      </c>
      <c r="T36" s="14" t="s">
        <v>63</v>
      </c>
      <c r="U36" s="14" t="s">
        <v>64</v>
      </c>
      <c r="V36" s="14">
        <v>0</v>
      </c>
      <c r="W36" s="14" t="s">
        <v>63</v>
      </c>
      <c r="X36" s="14" t="s">
        <v>63</v>
      </c>
      <c r="Y36" s="14">
        <v>0</v>
      </c>
      <c r="Z36" s="14" t="s">
        <v>63</v>
      </c>
      <c r="AA36" s="14" t="s">
        <v>65</v>
      </c>
      <c r="AB36" s="14" t="s">
        <v>63</v>
      </c>
      <c r="AC36" s="14">
        <v>0</v>
      </c>
      <c r="AD36" s="14" t="s">
        <v>66</v>
      </c>
      <c r="AE36" s="14">
        <v>0</v>
      </c>
      <c r="AF36" s="14"/>
      <c r="AG36" s="14" t="s">
        <v>63</v>
      </c>
      <c r="AH36" s="14" t="s">
        <v>63</v>
      </c>
      <c r="AI36" s="14">
        <v>0</v>
      </c>
      <c r="AJ36" s="14">
        <v>42200</v>
      </c>
      <c r="AK36" s="14" t="s">
        <v>63</v>
      </c>
    </row>
    <row r="37" spans="1:37">
      <c r="A37" s="13" t="s">
        <v>105</v>
      </c>
      <c r="B37" s="14">
        <v>42136</v>
      </c>
      <c r="C37" s="14">
        <v>9</v>
      </c>
      <c r="D37" s="14" t="s">
        <v>59</v>
      </c>
      <c r="E37" s="13" t="s">
        <v>115</v>
      </c>
      <c r="F37" s="14" t="s">
        <v>63</v>
      </c>
      <c r="G37" s="14">
        <v>1</v>
      </c>
      <c r="H37" s="14">
        <v>0</v>
      </c>
      <c r="I37" s="14">
        <v>3.6</v>
      </c>
      <c r="J37" s="14">
        <v>3.6</v>
      </c>
      <c r="K37" s="14" t="s">
        <v>61</v>
      </c>
      <c r="L37" s="14" t="s">
        <v>62</v>
      </c>
      <c r="M37" s="14">
        <v>1</v>
      </c>
      <c r="N37" s="14">
        <v>0</v>
      </c>
      <c r="O37" s="14">
        <v>0</v>
      </c>
      <c r="P37" s="14">
        <v>0</v>
      </c>
      <c r="Q37" s="14">
        <v>0</v>
      </c>
      <c r="R37" s="14" t="s">
        <v>63</v>
      </c>
      <c r="S37" s="14" t="s">
        <v>63</v>
      </c>
      <c r="T37" s="14" t="s">
        <v>63</v>
      </c>
      <c r="U37" s="14" t="s">
        <v>64</v>
      </c>
      <c r="V37" s="14">
        <v>0</v>
      </c>
      <c r="W37" s="14" t="s">
        <v>63</v>
      </c>
      <c r="X37" s="14" t="s">
        <v>63</v>
      </c>
      <c r="Y37" s="14">
        <v>0</v>
      </c>
      <c r="Z37" s="14" t="s">
        <v>63</v>
      </c>
      <c r="AA37" s="14" t="s">
        <v>65</v>
      </c>
      <c r="AB37" s="14" t="s">
        <v>63</v>
      </c>
      <c r="AC37" s="14">
        <v>0</v>
      </c>
      <c r="AD37" s="14" t="s">
        <v>66</v>
      </c>
      <c r="AE37" s="14">
        <v>0</v>
      </c>
      <c r="AF37" s="14"/>
      <c r="AG37" s="14" t="s">
        <v>63</v>
      </c>
      <c r="AH37" s="14" t="s">
        <v>63</v>
      </c>
      <c r="AI37" s="14">
        <v>0</v>
      </c>
      <c r="AJ37" s="14">
        <v>42200</v>
      </c>
      <c r="AK37" s="14" t="s">
        <v>63</v>
      </c>
    </row>
    <row r="38" spans="1:37">
      <c r="A38" s="13" t="s">
        <v>116</v>
      </c>
      <c r="B38" s="14">
        <v>42137</v>
      </c>
      <c r="C38" s="14">
        <v>2</v>
      </c>
      <c r="D38" s="14" t="s">
        <v>59</v>
      </c>
      <c r="E38" s="13" t="s">
        <v>117</v>
      </c>
      <c r="F38" s="14" t="s">
        <v>63</v>
      </c>
      <c r="G38" s="14">
        <v>1</v>
      </c>
      <c r="H38" s="14">
        <v>5</v>
      </c>
      <c r="I38" s="14">
        <v>3.7</v>
      </c>
      <c r="J38" s="14">
        <v>3.7</v>
      </c>
      <c r="K38" s="14" t="s">
        <v>61</v>
      </c>
      <c r="L38" s="14" t="s">
        <v>62</v>
      </c>
      <c r="M38" s="14">
        <v>1</v>
      </c>
      <c r="N38" s="14">
        <v>0</v>
      </c>
      <c r="O38" s="14">
        <v>0</v>
      </c>
      <c r="P38" s="14">
        <v>0</v>
      </c>
      <c r="Q38" s="14">
        <v>0</v>
      </c>
      <c r="R38" s="14" t="s">
        <v>63</v>
      </c>
      <c r="S38" s="14" t="s">
        <v>63</v>
      </c>
      <c r="T38" s="14" t="s">
        <v>63</v>
      </c>
      <c r="U38" s="14" t="s">
        <v>104</v>
      </c>
      <c r="V38" s="14">
        <v>0</v>
      </c>
      <c r="W38" s="14" t="s">
        <v>63</v>
      </c>
      <c r="X38" s="14" t="s">
        <v>63</v>
      </c>
      <c r="Y38" s="14">
        <v>0</v>
      </c>
      <c r="Z38" s="14" t="s">
        <v>63</v>
      </c>
      <c r="AA38" s="14" t="s">
        <v>65</v>
      </c>
      <c r="AB38" s="14" t="s">
        <v>63</v>
      </c>
      <c r="AC38" s="14">
        <v>0</v>
      </c>
      <c r="AD38" s="14" t="s">
        <v>66</v>
      </c>
      <c r="AE38" s="14">
        <v>0</v>
      </c>
      <c r="AF38" s="14"/>
      <c r="AG38" s="14" t="s">
        <v>63</v>
      </c>
      <c r="AH38" s="14" t="s">
        <v>63</v>
      </c>
      <c r="AI38" s="14">
        <v>0</v>
      </c>
      <c r="AJ38" s="14">
        <v>42168</v>
      </c>
      <c r="AK38" s="14" t="s">
        <v>63</v>
      </c>
    </row>
    <row r="39" spans="1:37">
      <c r="A39" s="13" t="s">
        <v>116</v>
      </c>
      <c r="B39" s="14">
        <v>42137</v>
      </c>
      <c r="C39" s="14">
        <v>1</v>
      </c>
      <c r="D39" s="14" t="s">
        <v>59</v>
      </c>
      <c r="E39" s="13" t="s">
        <v>118</v>
      </c>
      <c r="F39" s="14" t="s">
        <v>63</v>
      </c>
      <c r="G39" s="14">
        <v>1</v>
      </c>
      <c r="H39" s="14">
        <v>4</v>
      </c>
      <c r="I39" s="14">
        <v>3.8</v>
      </c>
      <c r="J39" s="14">
        <v>3.8</v>
      </c>
      <c r="K39" s="14" t="s">
        <v>61</v>
      </c>
      <c r="L39" s="14" t="s">
        <v>62</v>
      </c>
      <c r="M39" s="14">
        <v>1</v>
      </c>
      <c r="N39" s="14">
        <v>0</v>
      </c>
      <c r="O39" s="14">
        <v>0</v>
      </c>
      <c r="P39" s="14">
        <v>0</v>
      </c>
      <c r="Q39" s="14">
        <v>0</v>
      </c>
      <c r="R39" s="14" t="s">
        <v>63</v>
      </c>
      <c r="S39" s="14" t="s">
        <v>63</v>
      </c>
      <c r="T39" s="14" t="s">
        <v>63</v>
      </c>
      <c r="U39" s="14" t="s">
        <v>104</v>
      </c>
      <c r="V39" s="14">
        <v>0</v>
      </c>
      <c r="W39" s="14" t="s">
        <v>63</v>
      </c>
      <c r="X39" s="14" t="s">
        <v>63</v>
      </c>
      <c r="Y39" s="14">
        <v>0</v>
      </c>
      <c r="Z39" s="14" t="s">
        <v>63</v>
      </c>
      <c r="AA39" s="14" t="s">
        <v>65</v>
      </c>
      <c r="AB39" s="14" t="s">
        <v>63</v>
      </c>
      <c r="AC39" s="14">
        <v>0</v>
      </c>
      <c r="AD39" s="14" t="s">
        <v>66</v>
      </c>
      <c r="AE39" s="14">
        <v>0</v>
      </c>
      <c r="AF39" s="14"/>
      <c r="AG39" s="14" t="s">
        <v>63</v>
      </c>
      <c r="AH39" s="14" t="s">
        <v>63</v>
      </c>
      <c r="AI39" s="14">
        <v>0</v>
      </c>
      <c r="AJ39" s="14">
        <v>42168</v>
      </c>
      <c r="AK39" s="14" t="s">
        <v>63</v>
      </c>
    </row>
    <row r="40" spans="1:37">
      <c r="A40" s="13" t="s">
        <v>119</v>
      </c>
      <c r="B40" s="14">
        <v>42137</v>
      </c>
      <c r="C40" s="14">
        <v>1</v>
      </c>
      <c r="D40" s="14" t="s">
        <v>59</v>
      </c>
      <c r="E40" s="13" t="s">
        <v>120</v>
      </c>
      <c r="F40" s="14" t="s">
        <v>63</v>
      </c>
      <c r="G40" s="14">
        <v>9</v>
      </c>
      <c r="H40" s="14">
        <v>4</v>
      </c>
      <c r="I40" s="14">
        <v>3.9</v>
      </c>
      <c r="J40" s="14">
        <v>3.9</v>
      </c>
      <c r="K40" s="14" t="s">
        <v>61</v>
      </c>
      <c r="L40" s="14" t="s">
        <v>62</v>
      </c>
      <c r="M40" s="14">
        <v>1</v>
      </c>
      <c r="N40" s="14">
        <v>0</v>
      </c>
      <c r="O40" s="14">
        <v>0</v>
      </c>
      <c r="P40" s="14">
        <v>0</v>
      </c>
      <c r="Q40" s="14">
        <v>0</v>
      </c>
      <c r="R40" s="14" t="s">
        <v>63</v>
      </c>
      <c r="S40" s="14" t="s">
        <v>63</v>
      </c>
      <c r="T40" s="14" t="s">
        <v>63</v>
      </c>
      <c r="U40" s="14" t="s">
        <v>64</v>
      </c>
      <c r="V40" s="14">
        <v>0</v>
      </c>
      <c r="W40" s="14" t="s">
        <v>63</v>
      </c>
      <c r="X40" s="14" t="s">
        <v>63</v>
      </c>
      <c r="Y40" s="14">
        <v>0</v>
      </c>
      <c r="Z40" s="14" t="s">
        <v>63</v>
      </c>
      <c r="AA40" s="14" t="s">
        <v>65</v>
      </c>
      <c r="AB40" s="14" t="s">
        <v>63</v>
      </c>
      <c r="AC40" s="14">
        <v>0</v>
      </c>
      <c r="AD40" s="14" t="s">
        <v>66</v>
      </c>
      <c r="AE40" s="14">
        <v>0</v>
      </c>
      <c r="AF40" s="14"/>
      <c r="AG40" s="14" t="s">
        <v>63</v>
      </c>
      <c r="AH40" s="14" t="s">
        <v>63</v>
      </c>
      <c r="AI40" s="14">
        <v>0</v>
      </c>
      <c r="AJ40" s="14">
        <v>42168</v>
      </c>
      <c r="AK40" s="14" t="s">
        <v>63</v>
      </c>
    </row>
    <row r="41" spans="1:37">
      <c r="A41" s="13" t="s">
        <v>121</v>
      </c>
      <c r="B41" s="14">
        <v>42137</v>
      </c>
      <c r="C41" s="14">
        <v>1</v>
      </c>
      <c r="D41" s="14" t="s">
        <v>59</v>
      </c>
      <c r="E41" s="13" t="s">
        <v>122</v>
      </c>
      <c r="F41" s="14" t="s">
        <v>63</v>
      </c>
      <c r="G41" s="14">
        <v>1</v>
      </c>
      <c r="H41" s="14">
        <v>5</v>
      </c>
      <c r="I41" s="14">
        <v>4</v>
      </c>
      <c r="J41" s="14">
        <v>4</v>
      </c>
      <c r="K41" s="14" t="s">
        <v>61</v>
      </c>
      <c r="L41" s="14" t="s">
        <v>62</v>
      </c>
      <c r="M41" s="14">
        <v>1</v>
      </c>
      <c r="N41" s="14">
        <v>0</v>
      </c>
      <c r="O41" s="14">
        <v>0</v>
      </c>
      <c r="P41" s="14">
        <v>0</v>
      </c>
      <c r="Q41" s="14">
        <v>0</v>
      </c>
      <c r="R41" s="14" t="s">
        <v>63</v>
      </c>
      <c r="S41" s="14" t="s">
        <v>63</v>
      </c>
      <c r="T41" s="14" t="s">
        <v>63</v>
      </c>
      <c r="U41" s="14" t="s">
        <v>104</v>
      </c>
      <c r="V41" s="14">
        <v>0</v>
      </c>
      <c r="W41" s="14" t="s">
        <v>63</v>
      </c>
      <c r="X41" s="14" t="s">
        <v>63</v>
      </c>
      <c r="Y41" s="14">
        <v>0</v>
      </c>
      <c r="Z41" s="14" t="s">
        <v>63</v>
      </c>
      <c r="AA41" s="14" t="s">
        <v>65</v>
      </c>
      <c r="AB41" s="14" t="s">
        <v>63</v>
      </c>
      <c r="AC41" s="14">
        <v>0</v>
      </c>
      <c r="AD41" s="14" t="s">
        <v>66</v>
      </c>
      <c r="AE41" s="14">
        <v>0</v>
      </c>
      <c r="AF41" s="14"/>
      <c r="AG41" s="14" t="s">
        <v>63</v>
      </c>
      <c r="AH41" s="14" t="s">
        <v>63</v>
      </c>
      <c r="AI41" s="14">
        <v>0</v>
      </c>
      <c r="AJ41" s="14">
        <v>42168</v>
      </c>
      <c r="AK41" s="14" t="s">
        <v>63</v>
      </c>
    </row>
    <row r="42" spans="1:37">
      <c r="A42" s="13" t="s">
        <v>123</v>
      </c>
      <c r="B42" s="14">
        <v>42137</v>
      </c>
      <c r="C42" s="14">
        <v>2</v>
      </c>
      <c r="D42" s="14" t="s">
        <v>59</v>
      </c>
      <c r="E42" s="13" t="s">
        <v>124</v>
      </c>
      <c r="F42" s="14" t="s">
        <v>63</v>
      </c>
      <c r="G42" s="14">
        <v>8</v>
      </c>
      <c r="H42" s="14">
        <v>4</v>
      </c>
      <c r="I42" s="14">
        <v>4.0999999999999996</v>
      </c>
      <c r="J42" s="14">
        <v>4.0999999999999996</v>
      </c>
      <c r="K42" s="14" t="s">
        <v>61</v>
      </c>
      <c r="L42" s="14" t="s">
        <v>62</v>
      </c>
      <c r="M42" s="14">
        <v>1</v>
      </c>
      <c r="N42" s="14">
        <v>0</v>
      </c>
      <c r="O42" s="14">
        <v>0</v>
      </c>
      <c r="P42" s="14">
        <v>0</v>
      </c>
      <c r="Q42" s="14">
        <v>0</v>
      </c>
      <c r="R42" s="14" t="s">
        <v>63</v>
      </c>
      <c r="S42" s="14" t="s">
        <v>63</v>
      </c>
      <c r="T42" s="14" t="s">
        <v>63</v>
      </c>
      <c r="U42" s="14" t="s">
        <v>104</v>
      </c>
      <c r="V42" s="14">
        <v>0</v>
      </c>
      <c r="W42" s="14" t="s">
        <v>63</v>
      </c>
      <c r="X42" s="14" t="s">
        <v>63</v>
      </c>
      <c r="Y42" s="14">
        <v>0</v>
      </c>
      <c r="Z42" s="14" t="s">
        <v>63</v>
      </c>
      <c r="AA42" s="14" t="s">
        <v>65</v>
      </c>
      <c r="AB42" s="14" t="s">
        <v>63</v>
      </c>
      <c r="AC42" s="14">
        <v>0</v>
      </c>
      <c r="AD42" s="14" t="s">
        <v>66</v>
      </c>
      <c r="AE42" s="14">
        <v>0</v>
      </c>
      <c r="AF42" s="14"/>
      <c r="AG42" s="14" t="s">
        <v>63</v>
      </c>
      <c r="AH42" s="14" t="s">
        <v>63</v>
      </c>
      <c r="AI42" s="14">
        <v>0</v>
      </c>
      <c r="AJ42" s="14">
        <v>42168</v>
      </c>
      <c r="AK42" s="14" t="s">
        <v>63</v>
      </c>
    </row>
    <row r="43" spans="1:37">
      <c r="A43" s="13" t="s">
        <v>123</v>
      </c>
      <c r="B43" s="14">
        <v>42137</v>
      </c>
      <c r="C43" s="14">
        <v>1</v>
      </c>
      <c r="D43" s="14" t="s">
        <v>59</v>
      </c>
      <c r="E43" s="13" t="s">
        <v>125</v>
      </c>
      <c r="F43" s="14" t="s">
        <v>63</v>
      </c>
      <c r="G43" s="14">
        <v>4</v>
      </c>
      <c r="H43" s="14">
        <v>4</v>
      </c>
      <c r="I43" s="14">
        <v>4.2</v>
      </c>
      <c r="J43" s="14">
        <v>4.2</v>
      </c>
      <c r="K43" s="14" t="s">
        <v>61</v>
      </c>
      <c r="L43" s="14" t="s">
        <v>62</v>
      </c>
      <c r="M43" s="14">
        <v>1</v>
      </c>
      <c r="N43" s="14">
        <v>0</v>
      </c>
      <c r="O43" s="14">
        <v>0</v>
      </c>
      <c r="P43" s="14">
        <v>0</v>
      </c>
      <c r="Q43" s="14">
        <v>0</v>
      </c>
      <c r="R43" s="14" t="s">
        <v>63</v>
      </c>
      <c r="S43" s="14" t="s">
        <v>63</v>
      </c>
      <c r="T43" s="14" t="s">
        <v>63</v>
      </c>
      <c r="U43" s="14" t="s">
        <v>104</v>
      </c>
      <c r="V43" s="14">
        <v>0</v>
      </c>
      <c r="W43" s="14" t="s">
        <v>63</v>
      </c>
      <c r="X43" s="14" t="s">
        <v>63</v>
      </c>
      <c r="Y43" s="14">
        <v>0</v>
      </c>
      <c r="Z43" s="14" t="s">
        <v>63</v>
      </c>
      <c r="AA43" s="14" t="s">
        <v>65</v>
      </c>
      <c r="AB43" s="14" t="s">
        <v>63</v>
      </c>
      <c r="AC43" s="14">
        <v>0</v>
      </c>
      <c r="AD43" s="14" t="s">
        <v>66</v>
      </c>
      <c r="AE43" s="14">
        <v>0</v>
      </c>
      <c r="AF43" s="14"/>
      <c r="AG43" s="14" t="s">
        <v>63</v>
      </c>
      <c r="AH43" s="14" t="s">
        <v>63</v>
      </c>
      <c r="AI43" s="14">
        <v>0</v>
      </c>
      <c r="AJ43" s="14">
        <v>42168</v>
      </c>
      <c r="AK43" s="14" t="s">
        <v>63</v>
      </c>
    </row>
    <row r="44" spans="1:37">
      <c r="A44" s="13" t="s">
        <v>126</v>
      </c>
      <c r="B44" s="14">
        <v>42137</v>
      </c>
      <c r="C44" s="14">
        <v>1</v>
      </c>
      <c r="D44" s="14" t="s">
        <v>59</v>
      </c>
      <c r="E44" s="13" t="s">
        <v>127</v>
      </c>
      <c r="F44" s="14" t="s">
        <v>63</v>
      </c>
      <c r="G44" s="14">
        <v>1</v>
      </c>
      <c r="H44" s="14">
        <v>1</v>
      </c>
      <c r="I44" s="14">
        <v>4.3</v>
      </c>
      <c r="J44" s="14">
        <v>4.3</v>
      </c>
      <c r="K44" s="14" t="s">
        <v>61</v>
      </c>
      <c r="L44" s="14" t="s">
        <v>62</v>
      </c>
      <c r="M44" s="14">
        <v>1</v>
      </c>
      <c r="N44" s="14">
        <v>0</v>
      </c>
      <c r="O44" s="14">
        <v>0</v>
      </c>
      <c r="P44" s="14">
        <v>0</v>
      </c>
      <c r="Q44" s="14">
        <v>0</v>
      </c>
      <c r="R44" s="14" t="s">
        <v>63</v>
      </c>
      <c r="S44" s="14" t="s">
        <v>63</v>
      </c>
      <c r="T44" s="14" t="s">
        <v>63</v>
      </c>
      <c r="U44" s="14" t="s">
        <v>104</v>
      </c>
      <c r="V44" s="14">
        <v>0</v>
      </c>
      <c r="W44" s="14" t="s">
        <v>63</v>
      </c>
      <c r="X44" s="14" t="s">
        <v>63</v>
      </c>
      <c r="Y44" s="14">
        <v>0</v>
      </c>
      <c r="Z44" s="14" t="s">
        <v>63</v>
      </c>
      <c r="AA44" s="14" t="s">
        <v>65</v>
      </c>
      <c r="AB44" s="14" t="s">
        <v>63</v>
      </c>
      <c r="AC44" s="14">
        <v>0</v>
      </c>
      <c r="AD44" s="14" t="s">
        <v>66</v>
      </c>
      <c r="AE44" s="14">
        <v>0</v>
      </c>
      <c r="AF44" s="14"/>
      <c r="AG44" s="14" t="s">
        <v>63</v>
      </c>
      <c r="AH44" s="14" t="s">
        <v>63</v>
      </c>
      <c r="AI44" s="14">
        <v>0</v>
      </c>
      <c r="AJ44" s="14">
        <v>42168</v>
      </c>
      <c r="AK44" s="14" t="s">
        <v>63</v>
      </c>
    </row>
    <row r="45" spans="1:37">
      <c r="A45" s="13" t="s">
        <v>128</v>
      </c>
      <c r="B45" s="14">
        <v>42137</v>
      </c>
      <c r="C45" s="14">
        <v>1</v>
      </c>
      <c r="D45" s="14" t="s">
        <v>59</v>
      </c>
      <c r="E45" s="13" t="s">
        <v>127</v>
      </c>
      <c r="F45" s="14" t="s">
        <v>63</v>
      </c>
      <c r="G45" s="14">
        <v>7</v>
      </c>
      <c r="H45" s="14">
        <v>2</v>
      </c>
      <c r="I45" s="14">
        <v>4.4000000000000004</v>
      </c>
      <c r="J45" s="14">
        <v>4.4000000000000004</v>
      </c>
      <c r="K45" s="14" t="s">
        <v>61</v>
      </c>
      <c r="L45" s="14" t="s">
        <v>62</v>
      </c>
      <c r="M45" s="14">
        <v>1</v>
      </c>
      <c r="N45" s="14">
        <v>0</v>
      </c>
      <c r="O45" s="14">
        <v>0</v>
      </c>
      <c r="P45" s="14">
        <v>0</v>
      </c>
      <c r="Q45" s="14">
        <v>0</v>
      </c>
      <c r="R45" s="14" t="s">
        <v>63</v>
      </c>
      <c r="S45" s="14" t="s">
        <v>63</v>
      </c>
      <c r="T45" s="14" t="s">
        <v>63</v>
      </c>
      <c r="U45" s="14" t="s">
        <v>104</v>
      </c>
      <c r="V45" s="14">
        <v>0</v>
      </c>
      <c r="W45" s="14" t="s">
        <v>63</v>
      </c>
      <c r="X45" s="14" t="s">
        <v>63</v>
      </c>
      <c r="Y45" s="14">
        <v>0</v>
      </c>
      <c r="Z45" s="14" t="s">
        <v>63</v>
      </c>
      <c r="AA45" s="14" t="s">
        <v>65</v>
      </c>
      <c r="AB45" s="14" t="s">
        <v>63</v>
      </c>
      <c r="AC45" s="14">
        <v>0</v>
      </c>
      <c r="AD45" s="14" t="s">
        <v>66</v>
      </c>
      <c r="AE45" s="14">
        <v>0</v>
      </c>
      <c r="AF45" s="14"/>
      <c r="AG45" s="14" t="s">
        <v>63</v>
      </c>
      <c r="AH45" s="14" t="s">
        <v>63</v>
      </c>
      <c r="AI45" s="14">
        <v>0</v>
      </c>
      <c r="AJ45" s="14">
        <v>42168</v>
      </c>
      <c r="AK45" s="14" t="s">
        <v>63</v>
      </c>
    </row>
    <row r="46" spans="1:37">
      <c r="A46" s="13" t="s">
        <v>129</v>
      </c>
      <c r="B46" s="14">
        <v>42137</v>
      </c>
      <c r="C46" s="14">
        <v>1</v>
      </c>
      <c r="D46" s="14" t="s">
        <v>59</v>
      </c>
      <c r="E46" s="13" t="s">
        <v>130</v>
      </c>
      <c r="F46" s="14" t="s">
        <v>63</v>
      </c>
      <c r="G46" s="14">
        <v>4</v>
      </c>
      <c r="H46" s="14">
        <v>2</v>
      </c>
      <c r="I46" s="14">
        <v>4.5</v>
      </c>
      <c r="J46" s="14">
        <v>4.5</v>
      </c>
      <c r="K46" s="14" t="s">
        <v>61</v>
      </c>
      <c r="L46" s="14" t="s">
        <v>62</v>
      </c>
      <c r="M46" s="14">
        <v>1</v>
      </c>
      <c r="N46" s="14">
        <v>0</v>
      </c>
      <c r="O46" s="14">
        <v>0</v>
      </c>
      <c r="P46" s="14">
        <v>0</v>
      </c>
      <c r="Q46" s="14">
        <v>0</v>
      </c>
      <c r="R46" s="14" t="s">
        <v>63</v>
      </c>
      <c r="S46" s="14" t="s">
        <v>63</v>
      </c>
      <c r="T46" s="14" t="s">
        <v>63</v>
      </c>
      <c r="U46" s="14" t="s">
        <v>104</v>
      </c>
      <c r="V46" s="14">
        <v>0</v>
      </c>
      <c r="W46" s="14" t="s">
        <v>63</v>
      </c>
      <c r="X46" s="14" t="s">
        <v>63</v>
      </c>
      <c r="Y46" s="14">
        <v>0</v>
      </c>
      <c r="Z46" s="14" t="s">
        <v>63</v>
      </c>
      <c r="AA46" s="14" t="s">
        <v>65</v>
      </c>
      <c r="AB46" s="14" t="s">
        <v>63</v>
      </c>
      <c r="AC46" s="14">
        <v>0</v>
      </c>
      <c r="AD46" s="14" t="s">
        <v>66</v>
      </c>
      <c r="AE46" s="14">
        <v>0</v>
      </c>
      <c r="AF46" s="14"/>
      <c r="AG46" s="14" t="s">
        <v>63</v>
      </c>
      <c r="AH46" s="14" t="s">
        <v>63</v>
      </c>
      <c r="AI46" s="14">
        <v>0</v>
      </c>
      <c r="AJ46" s="14">
        <v>42168</v>
      </c>
      <c r="AK46" s="14" t="s">
        <v>63</v>
      </c>
    </row>
    <row r="47" spans="1:37">
      <c r="A47" s="13" t="s">
        <v>131</v>
      </c>
      <c r="B47" s="14">
        <v>42137</v>
      </c>
      <c r="C47" s="14">
        <v>3</v>
      </c>
      <c r="D47" s="14" t="s">
        <v>59</v>
      </c>
      <c r="E47" s="13" t="s">
        <v>132</v>
      </c>
      <c r="F47" s="14" t="s">
        <v>63</v>
      </c>
      <c r="G47" s="14">
        <v>8</v>
      </c>
      <c r="H47" s="14">
        <v>6</v>
      </c>
      <c r="I47" s="14">
        <v>4.5999999999999996</v>
      </c>
      <c r="J47" s="14">
        <v>4.5999999999999996</v>
      </c>
      <c r="K47" s="14" t="s">
        <v>61</v>
      </c>
      <c r="L47" s="14" t="s">
        <v>62</v>
      </c>
      <c r="M47" s="14">
        <v>1</v>
      </c>
      <c r="N47" s="14">
        <v>0</v>
      </c>
      <c r="O47" s="14">
        <v>0</v>
      </c>
      <c r="P47" s="14">
        <v>0</v>
      </c>
      <c r="Q47" s="14">
        <v>0</v>
      </c>
      <c r="R47" s="14" t="s">
        <v>63</v>
      </c>
      <c r="S47" s="14" t="s">
        <v>63</v>
      </c>
      <c r="T47" s="14" t="s">
        <v>63</v>
      </c>
      <c r="U47" s="14" t="s">
        <v>64</v>
      </c>
      <c r="V47" s="14">
        <v>0</v>
      </c>
      <c r="W47" s="14" t="s">
        <v>63</v>
      </c>
      <c r="X47" s="14" t="s">
        <v>63</v>
      </c>
      <c r="Y47" s="14">
        <v>0</v>
      </c>
      <c r="Z47" s="14" t="s">
        <v>63</v>
      </c>
      <c r="AA47" s="14" t="s">
        <v>65</v>
      </c>
      <c r="AB47" s="14" t="s">
        <v>63</v>
      </c>
      <c r="AC47" s="14">
        <v>0</v>
      </c>
      <c r="AD47" s="14" t="s">
        <v>66</v>
      </c>
      <c r="AE47" s="14">
        <v>0</v>
      </c>
      <c r="AF47" s="14"/>
      <c r="AG47" s="14" t="s">
        <v>63</v>
      </c>
      <c r="AH47" s="14" t="s">
        <v>63</v>
      </c>
      <c r="AI47" s="14">
        <v>0</v>
      </c>
      <c r="AJ47" s="14">
        <v>42170</v>
      </c>
      <c r="AK47" s="14" t="s">
        <v>63</v>
      </c>
    </row>
    <row r="48" spans="1:37">
      <c r="A48" s="13" t="s">
        <v>131</v>
      </c>
      <c r="B48" s="14">
        <v>42137</v>
      </c>
      <c r="C48" s="14">
        <v>1</v>
      </c>
      <c r="D48" s="14" t="s">
        <v>59</v>
      </c>
      <c r="E48" s="13" t="s">
        <v>133</v>
      </c>
      <c r="F48" s="14" t="s">
        <v>63</v>
      </c>
      <c r="G48" s="14">
        <v>8</v>
      </c>
      <c r="H48" s="14">
        <v>6</v>
      </c>
      <c r="I48" s="14">
        <v>4.7</v>
      </c>
      <c r="J48" s="14">
        <v>4.7</v>
      </c>
      <c r="K48" s="14" t="s">
        <v>61</v>
      </c>
      <c r="L48" s="14" t="s">
        <v>62</v>
      </c>
      <c r="M48" s="14">
        <v>1</v>
      </c>
      <c r="N48" s="14">
        <v>0</v>
      </c>
      <c r="O48" s="14">
        <v>0</v>
      </c>
      <c r="P48" s="14">
        <v>0</v>
      </c>
      <c r="Q48" s="14">
        <v>0</v>
      </c>
      <c r="R48" s="14" t="s">
        <v>63</v>
      </c>
      <c r="S48" s="14" t="s">
        <v>63</v>
      </c>
      <c r="T48" s="14" t="s">
        <v>63</v>
      </c>
      <c r="U48" s="14" t="s">
        <v>64</v>
      </c>
      <c r="V48" s="14">
        <v>0</v>
      </c>
      <c r="W48" s="14" t="s">
        <v>63</v>
      </c>
      <c r="X48" s="14" t="s">
        <v>63</v>
      </c>
      <c r="Y48" s="14">
        <v>0</v>
      </c>
      <c r="Z48" s="14" t="s">
        <v>63</v>
      </c>
      <c r="AA48" s="14" t="s">
        <v>65</v>
      </c>
      <c r="AB48" s="14" t="s">
        <v>63</v>
      </c>
      <c r="AC48" s="14">
        <v>0</v>
      </c>
      <c r="AD48" s="14" t="s">
        <v>66</v>
      </c>
      <c r="AE48" s="14">
        <v>0</v>
      </c>
      <c r="AF48" s="14"/>
      <c r="AG48" s="14" t="s">
        <v>63</v>
      </c>
      <c r="AH48" s="14" t="s">
        <v>63</v>
      </c>
      <c r="AI48" s="14">
        <v>0</v>
      </c>
      <c r="AJ48" s="14">
        <v>42170</v>
      </c>
      <c r="AK48" s="14" t="s">
        <v>63</v>
      </c>
    </row>
    <row r="49" spans="1:37">
      <c r="A49" s="13" t="s">
        <v>131</v>
      </c>
      <c r="B49" s="14">
        <v>42137</v>
      </c>
      <c r="C49" s="14">
        <v>2</v>
      </c>
      <c r="D49" s="14" t="s">
        <v>59</v>
      </c>
      <c r="E49" s="13" t="s">
        <v>134</v>
      </c>
      <c r="F49" s="14" t="s">
        <v>63</v>
      </c>
      <c r="G49" s="14">
        <v>8</v>
      </c>
      <c r="H49" s="14">
        <v>6</v>
      </c>
      <c r="I49" s="14">
        <v>4.8</v>
      </c>
      <c r="J49" s="14">
        <v>4.8</v>
      </c>
      <c r="K49" s="14" t="s">
        <v>61</v>
      </c>
      <c r="L49" s="14" t="s">
        <v>62</v>
      </c>
      <c r="M49" s="14">
        <v>1</v>
      </c>
      <c r="N49" s="14">
        <v>0</v>
      </c>
      <c r="O49" s="14">
        <v>0</v>
      </c>
      <c r="P49" s="14">
        <v>0</v>
      </c>
      <c r="Q49" s="14">
        <v>0</v>
      </c>
      <c r="R49" s="14" t="s">
        <v>63</v>
      </c>
      <c r="S49" s="14" t="s">
        <v>63</v>
      </c>
      <c r="T49" s="14" t="s">
        <v>63</v>
      </c>
      <c r="U49" s="14" t="s">
        <v>64</v>
      </c>
      <c r="V49" s="14">
        <v>0</v>
      </c>
      <c r="W49" s="14" t="s">
        <v>63</v>
      </c>
      <c r="X49" s="14" t="s">
        <v>63</v>
      </c>
      <c r="Y49" s="14">
        <v>0</v>
      </c>
      <c r="Z49" s="14" t="s">
        <v>63</v>
      </c>
      <c r="AA49" s="14" t="s">
        <v>65</v>
      </c>
      <c r="AB49" s="14" t="s">
        <v>63</v>
      </c>
      <c r="AC49" s="14">
        <v>0</v>
      </c>
      <c r="AD49" s="14" t="s">
        <v>66</v>
      </c>
      <c r="AE49" s="14">
        <v>0</v>
      </c>
      <c r="AF49" s="14"/>
      <c r="AG49" s="14" t="s">
        <v>63</v>
      </c>
      <c r="AH49" s="14" t="s">
        <v>63</v>
      </c>
      <c r="AI49" s="14">
        <v>0</v>
      </c>
      <c r="AJ49" s="14">
        <v>42170</v>
      </c>
      <c r="AK49" s="14" t="s">
        <v>63</v>
      </c>
    </row>
    <row r="50" spans="1:37">
      <c r="A50" s="13" t="s">
        <v>131</v>
      </c>
      <c r="B50" s="14">
        <v>42137</v>
      </c>
      <c r="C50" s="14">
        <v>4</v>
      </c>
      <c r="D50" s="14" t="s">
        <v>59</v>
      </c>
      <c r="E50" s="13" t="s">
        <v>135</v>
      </c>
      <c r="F50" s="14" t="s">
        <v>63</v>
      </c>
      <c r="G50" s="14">
        <v>10</v>
      </c>
      <c r="H50" s="14">
        <v>6</v>
      </c>
      <c r="I50" s="14">
        <v>4.9000000000000004</v>
      </c>
      <c r="J50" s="14">
        <v>4.9000000000000004</v>
      </c>
      <c r="K50" s="14" t="s">
        <v>61</v>
      </c>
      <c r="L50" s="14" t="s">
        <v>62</v>
      </c>
      <c r="M50" s="14">
        <v>1</v>
      </c>
      <c r="N50" s="14">
        <v>0</v>
      </c>
      <c r="O50" s="14">
        <v>0</v>
      </c>
      <c r="P50" s="14">
        <v>0</v>
      </c>
      <c r="Q50" s="14">
        <v>0</v>
      </c>
      <c r="R50" s="14" t="s">
        <v>63</v>
      </c>
      <c r="S50" s="14" t="s">
        <v>63</v>
      </c>
      <c r="T50" s="14" t="s">
        <v>63</v>
      </c>
      <c r="U50" s="14" t="s">
        <v>64</v>
      </c>
      <c r="V50" s="14">
        <v>0</v>
      </c>
      <c r="W50" s="14" t="s">
        <v>63</v>
      </c>
      <c r="X50" s="14" t="s">
        <v>63</v>
      </c>
      <c r="Y50" s="14">
        <v>0</v>
      </c>
      <c r="Z50" s="14" t="s">
        <v>63</v>
      </c>
      <c r="AA50" s="14" t="s">
        <v>65</v>
      </c>
      <c r="AB50" s="14" t="s">
        <v>63</v>
      </c>
      <c r="AC50" s="14">
        <v>0</v>
      </c>
      <c r="AD50" s="14" t="s">
        <v>66</v>
      </c>
      <c r="AE50" s="14">
        <v>0</v>
      </c>
      <c r="AF50" s="14"/>
      <c r="AG50" s="14" t="s">
        <v>63</v>
      </c>
      <c r="AH50" s="14" t="s">
        <v>63</v>
      </c>
      <c r="AI50" s="14">
        <v>0</v>
      </c>
      <c r="AJ50" s="14">
        <v>42170</v>
      </c>
      <c r="AK50" s="14" t="s">
        <v>63</v>
      </c>
    </row>
    <row r="51" spans="1:37">
      <c r="A51" s="13" t="s">
        <v>136</v>
      </c>
      <c r="B51" s="14">
        <v>42138</v>
      </c>
      <c r="C51" s="14">
        <v>2</v>
      </c>
      <c r="D51" s="14" t="s">
        <v>59</v>
      </c>
      <c r="E51" s="13" t="s">
        <v>137</v>
      </c>
      <c r="F51" s="14" t="s">
        <v>63</v>
      </c>
      <c r="G51" s="14">
        <v>1</v>
      </c>
      <c r="H51" s="14">
        <v>0</v>
      </c>
      <c r="I51" s="14">
        <v>5</v>
      </c>
      <c r="J51" s="14">
        <v>5</v>
      </c>
      <c r="K51" s="14" t="s">
        <v>61</v>
      </c>
      <c r="L51" s="14" t="s">
        <v>62</v>
      </c>
      <c r="M51" s="14">
        <v>1</v>
      </c>
      <c r="N51" s="14">
        <v>0</v>
      </c>
      <c r="O51" s="14">
        <v>0</v>
      </c>
      <c r="P51" s="14">
        <v>0</v>
      </c>
      <c r="Q51" s="14">
        <v>0</v>
      </c>
      <c r="R51" s="14" t="s">
        <v>63</v>
      </c>
      <c r="S51" s="14" t="s">
        <v>63</v>
      </c>
      <c r="T51" s="14" t="s">
        <v>63</v>
      </c>
      <c r="U51" s="14" t="s">
        <v>64</v>
      </c>
      <c r="V51" s="14">
        <v>0</v>
      </c>
      <c r="W51" s="14" t="s">
        <v>63</v>
      </c>
      <c r="X51" s="14" t="s">
        <v>63</v>
      </c>
      <c r="Y51" s="14">
        <v>0</v>
      </c>
      <c r="Z51" s="14" t="s">
        <v>63</v>
      </c>
      <c r="AA51" s="14" t="s">
        <v>65</v>
      </c>
      <c r="AB51" s="14" t="s">
        <v>63</v>
      </c>
      <c r="AC51" s="14">
        <v>0</v>
      </c>
      <c r="AD51" s="14" t="s">
        <v>66</v>
      </c>
      <c r="AE51" s="14">
        <v>0</v>
      </c>
      <c r="AF51" s="14"/>
      <c r="AG51" s="14" t="s">
        <v>63</v>
      </c>
      <c r="AH51" s="14" t="s">
        <v>63</v>
      </c>
      <c r="AI51" s="14">
        <v>0</v>
      </c>
      <c r="AJ51" s="14">
        <v>42170</v>
      </c>
      <c r="AK51" s="14" t="s">
        <v>63</v>
      </c>
    </row>
    <row r="52" spans="1:37">
      <c r="A52" s="13" t="s">
        <v>136</v>
      </c>
      <c r="B52" s="14">
        <v>42138</v>
      </c>
      <c r="C52" s="14">
        <v>1</v>
      </c>
      <c r="D52" s="14" t="s">
        <v>59</v>
      </c>
      <c r="E52" s="13" t="s">
        <v>138</v>
      </c>
      <c r="F52" s="14" t="s">
        <v>63</v>
      </c>
      <c r="G52" s="14">
        <v>1</v>
      </c>
      <c r="H52" s="14">
        <v>0</v>
      </c>
      <c r="I52" s="14">
        <v>5.0999999999999996</v>
      </c>
      <c r="J52" s="14">
        <v>5.0999999999999996</v>
      </c>
      <c r="K52" s="14" t="s">
        <v>61</v>
      </c>
      <c r="L52" s="14" t="s">
        <v>62</v>
      </c>
      <c r="M52" s="14">
        <v>1</v>
      </c>
      <c r="N52" s="14">
        <v>0</v>
      </c>
      <c r="O52" s="14">
        <v>0</v>
      </c>
      <c r="P52" s="14">
        <v>0</v>
      </c>
      <c r="Q52" s="14">
        <v>0</v>
      </c>
      <c r="R52" s="14" t="s">
        <v>63</v>
      </c>
      <c r="S52" s="14" t="s">
        <v>63</v>
      </c>
      <c r="T52" s="14" t="s">
        <v>63</v>
      </c>
      <c r="U52" s="14" t="s">
        <v>64</v>
      </c>
      <c r="V52" s="14">
        <v>0</v>
      </c>
      <c r="W52" s="14" t="s">
        <v>63</v>
      </c>
      <c r="X52" s="14" t="s">
        <v>63</v>
      </c>
      <c r="Y52" s="14">
        <v>0</v>
      </c>
      <c r="Z52" s="14" t="s">
        <v>63</v>
      </c>
      <c r="AA52" s="14" t="s">
        <v>65</v>
      </c>
      <c r="AB52" s="14" t="s">
        <v>63</v>
      </c>
      <c r="AC52" s="14">
        <v>0</v>
      </c>
      <c r="AD52" s="14" t="s">
        <v>66</v>
      </c>
      <c r="AE52" s="14">
        <v>0</v>
      </c>
      <c r="AF52" s="14"/>
      <c r="AG52" s="14" t="s">
        <v>63</v>
      </c>
      <c r="AH52" s="14" t="s">
        <v>63</v>
      </c>
      <c r="AI52" s="14">
        <v>0</v>
      </c>
      <c r="AJ52" s="14">
        <v>42170</v>
      </c>
      <c r="AK52" s="14" t="s">
        <v>63</v>
      </c>
    </row>
    <row r="53" spans="1:37">
      <c r="A53" s="13" t="s">
        <v>139</v>
      </c>
      <c r="B53" s="14">
        <v>42142</v>
      </c>
      <c r="C53" s="14">
        <v>5</v>
      </c>
      <c r="D53" s="14" t="s">
        <v>59</v>
      </c>
      <c r="E53" s="13" t="s">
        <v>140</v>
      </c>
      <c r="F53" s="14" t="s">
        <v>63</v>
      </c>
      <c r="G53" s="14">
        <v>1</v>
      </c>
      <c r="H53" s="14">
        <v>4</v>
      </c>
      <c r="I53" s="14">
        <v>5.2</v>
      </c>
      <c r="J53" s="14">
        <v>5.2</v>
      </c>
      <c r="K53" s="14" t="s">
        <v>61</v>
      </c>
      <c r="L53" s="14" t="s">
        <v>62</v>
      </c>
      <c r="M53" s="14">
        <v>1</v>
      </c>
      <c r="N53" s="14">
        <v>0</v>
      </c>
      <c r="O53" s="14">
        <v>0</v>
      </c>
      <c r="P53" s="14">
        <v>0</v>
      </c>
      <c r="Q53" s="14">
        <v>0</v>
      </c>
      <c r="R53" s="14" t="s">
        <v>63</v>
      </c>
      <c r="S53" s="14" t="s">
        <v>63</v>
      </c>
      <c r="T53" s="14" t="s">
        <v>63</v>
      </c>
      <c r="U53" s="14" t="s">
        <v>64</v>
      </c>
      <c r="V53" s="14">
        <v>0</v>
      </c>
      <c r="W53" s="14" t="s">
        <v>63</v>
      </c>
      <c r="X53" s="14" t="s">
        <v>63</v>
      </c>
      <c r="Y53" s="14">
        <v>0</v>
      </c>
      <c r="Z53" s="14" t="s">
        <v>63</v>
      </c>
      <c r="AA53" s="14" t="s">
        <v>65</v>
      </c>
      <c r="AB53" s="14" t="s">
        <v>63</v>
      </c>
      <c r="AC53" s="14">
        <v>0</v>
      </c>
      <c r="AD53" s="14" t="s">
        <v>66</v>
      </c>
      <c r="AE53" s="14">
        <v>0</v>
      </c>
      <c r="AF53" s="14"/>
      <c r="AG53" s="14" t="s">
        <v>63</v>
      </c>
      <c r="AH53" s="14" t="s">
        <v>63</v>
      </c>
      <c r="AI53" s="14">
        <v>0</v>
      </c>
      <c r="AJ53" s="14">
        <v>42173</v>
      </c>
      <c r="AK53" s="14" t="s">
        <v>63</v>
      </c>
    </row>
    <row r="54" spans="1:37">
      <c r="A54" s="13" t="s">
        <v>139</v>
      </c>
      <c r="B54" s="14">
        <v>42142</v>
      </c>
      <c r="C54" s="14">
        <v>4</v>
      </c>
      <c r="D54" s="14" t="s">
        <v>59</v>
      </c>
      <c r="E54" s="13" t="s">
        <v>141</v>
      </c>
      <c r="F54" s="14" t="s">
        <v>63</v>
      </c>
      <c r="G54" s="14">
        <v>3</v>
      </c>
      <c r="H54" s="14">
        <v>2</v>
      </c>
      <c r="I54" s="14">
        <v>5.3</v>
      </c>
      <c r="J54" s="14">
        <v>5.3</v>
      </c>
      <c r="K54" s="14" t="s">
        <v>61</v>
      </c>
      <c r="L54" s="14" t="s">
        <v>62</v>
      </c>
      <c r="M54" s="14">
        <v>1</v>
      </c>
      <c r="N54" s="14">
        <v>0</v>
      </c>
      <c r="O54" s="14">
        <v>0</v>
      </c>
      <c r="P54" s="14">
        <v>0</v>
      </c>
      <c r="Q54" s="14">
        <v>0</v>
      </c>
      <c r="R54" s="14" t="s">
        <v>63</v>
      </c>
      <c r="S54" s="14" t="s">
        <v>63</v>
      </c>
      <c r="T54" s="14" t="s">
        <v>63</v>
      </c>
      <c r="U54" s="14" t="s">
        <v>64</v>
      </c>
      <c r="V54" s="14">
        <v>0</v>
      </c>
      <c r="W54" s="14" t="s">
        <v>63</v>
      </c>
      <c r="X54" s="14" t="s">
        <v>63</v>
      </c>
      <c r="Y54" s="14">
        <v>0</v>
      </c>
      <c r="Z54" s="14" t="s">
        <v>63</v>
      </c>
      <c r="AA54" s="14" t="s">
        <v>65</v>
      </c>
      <c r="AB54" s="14" t="s">
        <v>63</v>
      </c>
      <c r="AC54" s="14">
        <v>0</v>
      </c>
      <c r="AD54" s="14" t="s">
        <v>66</v>
      </c>
      <c r="AE54" s="14">
        <v>0</v>
      </c>
      <c r="AF54" s="14"/>
      <c r="AG54" s="14" t="s">
        <v>63</v>
      </c>
      <c r="AH54" s="14" t="s">
        <v>63</v>
      </c>
      <c r="AI54" s="14">
        <v>0</v>
      </c>
      <c r="AJ54" s="14">
        <v>42173</v>
      </c>
      <c r="AK54" s="14" t="s">
        <v>63</v>
      </c>
    </row>
    <row r="55" spans="1:37">
      <c r="A55" s="13" t="s">
        <v>139</v>
      </c>
      <c r="B55" s="14">
        <v>42142</v>
      </c>
      <c r="C55" s="14">
        <v>1</v>
      </c>
      <c r="D55" s="14" t="s">
        <v>59</v>
      </c>
      <c r="E55" s="13" t="s">
        <v>142</v>
      </c>
      <c r="F55" s="14" t="s">
        <v>63</v>
      </c>
      <c r="G55" s="14">
        <v>9</v>
      </c>
      <c r="H55" s="14">
        <v>2</v>
      </c>
      <c r="I55" s="14">
        <v>5.4</v>
      </c>
      <c r="J55" s="14">
        <v>5.4</v>
      </c>
      <c r="K55" s="14" t="s">
        <v>61</v>
      </c>
      <c r="L55" s="14" t="s">
        <v>62</v>
      </c>
      <c r="M55" s="14">
        <v>1</v>
      </c>
      <c r="N55" s="14">
        <v>0</v>
      </c>
      <c r="O55" s="14">
        <v>0</v>
      </c>
      <c r="P55" s="14">
        <v>0</v>
      </c>
      <c r="Q55" s="14">
        <v>0</v>
      </c>
      <c r="R55" s="14" t="s">
        <v>63</v>
      </c>
      <c r="S55" s="14" t="s">
        <v>63</v>
      </c>
      <c r="T55" s="14" t="s">
        <v>63</v>
      </c>
      <c r="U55" s="14" t="s">
        <v>64</v>
      </c>
      <c r="V55" s="14">
        <v>0</v>
      </c>
      <c r="W55" s="14" t="s">
        <v>63</v>
      </c>
      <c r="X55" s="14" t="s">
        <v>63</v>
      </c>
      <c r="Y55" s="14">
        <v>0</v>
      </c>
      <c r="Z55" s="14" t="s">
        <v>63</v>
      </c>
      <c r="AA55" s="14" t="s">
        <v>65</v>
      </c>
      <c r="AB55" s="14" t="s">
        <v>63</v>
      </c>
      <c r="AC55" s="14">
        <v>0</v>
      </c>
      <c r="AD55" s="14" t="s">
        <v>66</v>
      </c>
      <c r="AE55" s="14">
        <v>0</v>
      </c>
      <c r="AF55" s="14"/>
      <c r="AG55" s="14" t="s">
        <v>63</v>
      </c>
      <c r="AH55" s="14" t="s">
        <v>63</v>
      </c>
      <c r="AI55" s="14">
        <v>0</v>
      </c>
      <c r="AJ55" s="14">
        <v>42173</v>
      </c>
      <c r="AK55" s="14" t="s">
        <v>63</v>
      </c>
    </row>
    <row r="56" spans="1:37">
      <c r="A56" s="13" t="s">
        <v>139</v>
      </c>
      <c r="B56" s="14">
        <v>42142</v>
      </c>
      <c r="C56" s="14">
        <v>2</v>
      </c>
      <c r="D56" s="14" t="s">
        <v>59</v>
      </c>
      <c r="E56" s="13" t="s">
        <v>142</v>
      </c>
      <c r="F56" s="14" t="s">
        <v>63</v>
      </c>
      <c r="G56" s="14">
        <v>9</v>
      </c>
      <c r="H56" s="14">
        <v>2</v>
      </c>
      <c r="I56" s="14">
        <v>5.5</v>
      </c>
      <c r="J56" s="14">
        <v>5.5</v>
      </c>
      <c r="K56" s="14" t="s">
        <v>61</v>
      </c>
      <c r="L56" s="14" t="s">
        <v>62</v>
      </c>
      <c r="M56" s="14">
        <v>1</v>
      </c>
      <c r="N56" s="14">
        <v>0</v>
      </c>
      <c r="O56" s="14">
        <v>0</v>
      </c>
      <c r="P56" s="14">
        <v>0</v>
      </c>
      <c r="Q56" s="14">
        <v>0</v>
      </c>
      <c r="R56" s="14" t="s">
        <v>63</v>
      </c>
      <c r="S56" s="14" t="s">
        <v>63</v>
      </c>
      <c r="T56" s="14" t="s">
        <v>63</v>
      </c>
      <c r="U56" s="14" t="s">
        <v>64</v>
      </c>
      <c r="V56" s="14">
        <v>0</v>
      </c>
      <c r="W56" s="14" t="s">
        <v>63</v>
      </c>
      <c r="X56" s="14" t="s">
        <v>63</v>
      </c>
      <c r="Y56" s="14">
        <v>0</v>
      </c>
      <c r="Z56" s="14" t="s">
        <v>63</v>
      </c>
      <c r="AA56" s="14" t="s">
        <v>65</v>
      </c>
      <c r="AB56" s="14" t="s">
        <v>63</v>
      </c>
      <c r="AC56" s="14">
        <v>0</v>
      </c>
      <c r="AD56" s="14" t="s">
        <v>66</v>
      </c>
      <c r="AE56" s="14">
        <v>0</v>
      </c>
      <c r="AF56" s="14"/>
      <c r="AG56" s="14" t="s">
        <v>63</v>
      </c>
      <c r="AH56" s="14" t="s">
        <v>63</v>
      </c>
      <c r="AI56" s="14">
        <v>0</v>
      </c>
      <c r="AJ56" s="14">
        <v>42173</v>
      </c>
      <c r="AK56" s="14" t="s">
        <v>63</v>
      </c>
    </row>
    <row r="57" spans="1:37">
      <c r="A57" s="13" t="s">
        <v>139</v>
      </c>
      <c r="B57" s="14">
        <v>42142</v>
      </c>
      <c r="C57" s="14">
        <v>3</v>
      </c>
      <c r="D57" s="14" t="s">
        <v>59</v>
      </c>
      <c r="E57" s="13" t="s">
        <v>143</v>
      </c>
      <c r="F57" s="14" t="s">
        <v>63</v>
      </c>
      <c r="G57" s="14">
        <v>27</v>
      </c>
      <c r="H57" s="14">
        <v>2</v>
      </c>
      <c r="I57" s="14">
        <v>5.6</v>
      </c>
      <c r="J57" s="14">
        <v>5.6</v>
      </c>
      <c r="K57" s="14" t="s">
        <v>61</v>
      </c>
      <c r="L57" s="14" t="s">
        <v>62</v>
      </c>
      <c r="M57" s="14">
        <v>1</v>
      </c>
      <c r="N57" s="14">
        <v>0</v>
      </c>
      <c r="O57" s="14">
        <v>0</v>
      </c>
      <c r="P57" s="14">
        <v>0</v>
      </c>
      <c r="Q57" s="14">
        <v>0</v>
      </c>
      <c r="R57" s="14" t="s">
        <v>63</v>
      </c>
      <c r="S57" s="14" t="s">
        <v>63</v>
      </c>
      <c r="T57" s="14" t="s">
        <v>63</v>
      </c>
      <c r="U57" s="14" t="s">
        <v>64</v>
      </c>
      <c r="V57" s="14">
        <v>0</v>
      </c>
      <c r="W57" s="14" t="s">
        <v>63</v>
      </c>
      <c r="X57" s="14" t="s">
        <v>63</v>
      </c>
      <c r="Y57" s="14">
        <v>0</v>
      </c>
      <c r="Z57" s="14" t="s">
        <v>63</v>
      </c>
      <c r="AA57" s="14" t="s">
        <v>65</v>
      </c>
      <c r="AB57" s="14" t="s">
        <v>63</v>
      </c>
      <c r="AC57" s="14">
        <v>0</v>
      </c>
      <c r="AD57" s="14" t="s">
        <v>66</v>
      </c>
      <c r="AE57" s="14">
        <v>0</v>
      </c>
      <c r="AF57" s="14"/>
      <c r="AG57" s="14" t="s">
        <v>63</v>
      </c>
      <c r="AH57" s="14" t="s">
        <v>63</v>
      </c>
      <c r="AI57" s="14">
        <v>0</v>
      </c>
      <c r="AJ57" s="14">
        <v>42173</v>
      </c>
      <c r="AK57" s="14" t="s">
        <v>63</v>
      </c>
    </row>
    <row r="58" spans="1:37">
      <c r="A58" s="13" t="s">
        <v>144</v>
      </c>
      <c r="B58" s="14">
        <v>42142</v>
      </c>
      <c r="C58" s="14">
        <v>1</v>
      </c>
      <c r="D58" s="14" t="s">
        <v>59</v>
      </c>
      <c r="E58" s="13" t="s">
        <v>145</v>
      </c>
      <c r="F58" s="14" t="s">
        <v>63</v>
      </c>
      <c r="G58" s="14">
        <v>2</v>
      </c>
      <c r="H58" s="14">
        <v>6</v>
      </c>
      <c r="I58" s="14">
        <v>5.7</v>
      </c>
      <c r="J58" s="14">
        <v>5.7</v>
      </c>
      <c r="K58" s="14" t="s">
        <v>61</v>
      </c>
      <c r="L58" s="14" t="s">
        <v>62</v>
      </c>
      <c r="M58" s="14">
        <v>1</v>
      </c>
      <c r="N58" s="14">
        <v>0</v>
      </c>
      <c r="O58" s="14">
        <v>0</v>
      </c>
      <c r="P58" s="14">
        <v>0</v>
      </c>
      <c r="Q58" s="14">
        <v>0</v>
      </c>
      <c r="R58" s="14" t="s">
        <v>63</v>
      </c>
      <c r="S58" s="14" t="s">
        <v>63</v>
      </c>
      <c r="T58" s="14" t="s">
        <v>63</v>
      </c>
      <c r="U58" s="14" t="s">
        <v>64</v>
      </c>
      <c r="V58" s="14">
        <v>0</v>
      </c>
      <c r="W58" s="14" t="s">
        <v>63</v>
      </c>
      <c r="X58" s="14" t="s">
        <v>63</v>
      </c>
      <c r="Y58" s="14">
        <v>0</v>
      </c>
      <c r="Z58" s="14" t="s">
        <v>63</v>
      </c>
      <c r="AA58" s="14" t="s">
        <v>65</v>
      </c>
      <c r="AB58" s="14" t="s">
        <v>63</v>
      </c>
      <c r="AC58" s="14">
        <v>0</v>
      </c>
      <c r="AD58" s="14" t="s">
        <v>66</v>
      </c>
      <c r="AE58" s="14">
        <v>0</v>
      </c>
      <c r="AF58" s="14"/>
      <c r="AG58" s="14" t="s">
        <v>63</v>
      </c>
      <c r="AH58" s="14" t="s">
        <v>63</v>
      </c>
      <c r="AI58" s="14">
        <v>0</v>
      </c>
      <c r="AJ58" s="14">
        <v>42177</v>
      </c>
      <c r="AK58" s="14" t="s">
        <v>63</v>
      </c>
    </row>
    <row r="59" spans="1:37">
      <c r="A59" s="13" t="s">
        <v>144</v>
      </c>
      <c r="B59" s="14">
        <v>42142</v>
      </c>
      <c r="C59" s="14">
        <v>2</v>
      </c>
      <c r="D59" s="14" t="s">
        <v>59</v>
      </c>
      <c r="E59" s="13" t="s">
        <v>146</v>
      </c>
      <c r="F59" s="14" t="s">
        <v>63</v>
      </c>
      <c r="G59" s="14">
        <v>4</v>
      </c>
      <c r="H59" s="14">
        <v>6</v>
      </c>
      <c r="I59" s="14">
        <v>5.8</v>
      </c>
      <c r="J59" s="14">
        <v>5.8</v>
      </c>
      <c r="K59" s="14" t="s">
        <v>61</v>
      </c>
      <c r="L59" s="14" t="s">
        <v>62</v>
      </c>
      <c r="M59" s="14">
        <v>1</v>
      </c>
      <c r="N59" s="14">
        <v>0</v>
      </c>
      <c r="O59" s="14">
        <v>0</v>
      </c>
      <c r="P59" s="14">
        <v>0</v>
      </c>
      <c r="Q59" s="14">
        <v>0</v>
      </c>
      <c r="R59" s="14" t="s">
        <v>63</v>
      </c>
      <c r="S59" s="14" t="s">
        <v>63</v>
      </c>
      <c r="T59" s="14" t="s">
        <v>63</v>
      </c>
      <c r="U59" s="14" t="s">
        <v>64</v>
      </c>
      <c r="V59" s="14">
        <v>0</v>
      </c>
      <c r="W59" s="14" t="s">
        <v>63</v>
      </c>
      <c r="X59" s="14" t="s">
        <v>63</v>
      </c>
      <c r="Y59" s="14">
        <v>0</v>
      </c>
      <c r="Z59" s="14" t="s">
        <v>63</v>
      </c>
      <c r="AA59" s="14" t="s">
        <v>65</v>
      </c>
      <c r="AB59" s="14" t="s">
        <v>63</v>
      </c>
      <c r="AC59" s="14">
        <v>0</v>
      </c>
      <c r="AD59" s="14" t="s">
        <v>66</v>
      </c>
      <c r="AE59" s="14">
        <v>0</v>
      </c>
      <c r="AF59" s="14"/>
      <c r="AG59" s="14" t="s">
        <v>63</v>
      </c>
      <c r="AH59" s="14" t="s">
        <v>63</v>
      </c>
      <c r="AI59" s="14">
        <v>0</v>
      </c>
      <c r="AJ59" s="14">
        <v>42177</v>
      </c>
      <c r="AK59" s="14" t="s">
        <v>63</v>
      </c>
    </row>
  </sheetData>
  <autoFilter ref="A1:A59"/>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mai 2015</vt:lpstr>
      <vt:lpstr>en_tete_devis</vt:lpstr>
      <vt:lpstr>detail_devis</vt:lpstr>
      <vt:lpstr>'mai 2015'!Criteres</vt:lpstr>
      <vt:lpstr>'mai 2015'!Extraire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dc:creator>
  <cp:lastModifiedBy>Pierre</cp:lastModifiedBy>
  <dcterms:created xsi:type="dcterms:W3CDTF">2015-05-20T13:08:44Z</dcterms:created>
  <dcterms:modified xsi:type="dcterms:W3CDTF">2015-05-21T13:42:29Z</dcterms:modified>
</cp:coreProperties>
</file>