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710"/>
  </bookViews>
  <sheets>
    <sheet name="Création de dossier" sheetId="1" r:id="rId1"/>
    <sheet name="AVP" sheetId="2" r:id="rId2"/>
  </sheets>
  <definedNames>
    <definedName name="Analyses" localSheetId="1">#REF!</definedName>
  </definedNames>
  <calcPr calcId="125725"/>
</workbook>
</file>

<file path=xl/calcChain.xml><?xml version="1.0" encoding="utf-8"?>
<calcChain xmlns="http://schemas.openxmlformats.org/spreadsheetml/2006/main">
  <c r="BH7" i="2"/>
  <c r="AT7"/>
  <c r="AS7"/>
  <c r="AR7"/>
  <c r="AQ7"/>
  <c r="AP7"/>
  <c r="AO7"/>
  <c r="BP7" s="1"/>
  <c r="AN7"/>
  <c r="BO7" s="1"/>
  <c r="AM7"/>
  <c r="AL7"/>
  <c r="AK7"/>
  <c r="AJ7"/>
  <c r="BM7" s="1"/>
  <c r="AI7"/>
  <c r="BN7" s="1"/>
  <c r="AH7"/>
  <c r="BK7" s="1"/>
  <c r="AG7"/>
  <c r="BL7" s="1"/>
  <c r="AF7"/>
  <c r="AE7"/>
  <c r="AD7"/>
  <c r="BJ7" s="1"/>
  <c r="AC7"/>
  <c r="AB7"/>
  <c r="AA7"/>
  <c r="BI7" s="1"/>
  <c r="U7"/>
  <c r="S7"/>
  <c r="R7"/>
  <c r="Q7"/>
  <c r="O7"/>
  <c r="M7"/>
  <c r="L7"/>
  <c r="Z7" s="1"/>
  <c r="BH6"/>
  <c r="AT6"/>
  <c r="AS6"/>
  <c r="AR6"/>
  <c r="AQ6"/>
  <c r="AP6"/>
  <c r="AO6"/>
  <c r="BP6" s="1"/>
  <c r="AN6"/>
  <c r="BO6" s="1"/>
  <c r="AM6"/>
  <c r="AL6"/>
  <c r="AK6"/>
  <c r="AJ6"/>
  <c r="BM6" s="1"/>
  <c r="AI6"/>
  <c r="BN6" s="1"/>
  <c r="AH6"/>
  <c r="BK6" s="1"/>
  <c r="AG6"/>
  <c r="BL6" s="1"/>
  <c r="AF6"/>
  <c r="AE6"/>
  <c r="AD6"/>
  <c r="BJ6" s="1"/>
  <c r="AC6"/>
  <c r="AB6"/>
  <c r="AA6"/>
  <c r="BI6" s="1"/>
  <c r="U6"/>
  <c r="S6"/>
  <c r="R6"/>
  <c r="Q6"/>
  <c r="O6"/>
  <c r="M6"/>
  <c r="L6"/>
  <c r="Z6" s="1"/>
  <c r="BH5"/>
  <c r="AT5"/>
  <c r="AS5"/>
  <c r="AR5"/>
  <c r="AQ5"/>
  <c r="AP5"/>
  <c r="AO5"/>
  <c r="BP5" s="1"/>
  <c r="AN5"/>
  <c r="BO5" s="1"/>
  <c r="AM5"/>
  <c r="AL5"/>
  <c r="AK5"/>
  <c r="AJ5"/>
  <c r="BM5" s="1"/>
  <c r="AI5"/>
  <c r="BN5" s="1"/>
  <c r="AH5"/>
  <c r="BK5" s="1"/>
  <c r="AG5"/>
  <c r="BL5" s="1"/>
  <c r="AF5"/>
  <c r="AE5"/>
  <c r="AD5"/>
  <c r="BJ5" s="1"/>
  <c r="AC5"/>
  <c r="AB5"/>
  <c r="AA5"/>
  <c r="BI5" s="1"/>
  <c r="U5"/>
  <c r="S5"/>
  <c r="R5"/>
  <c r="Q5"/>
  <c r="O5"/>
  <c r="M5"/>
  <c r="L5"/>
  <c r="BH4"/>
  <c r="AT4"/>
  <c r="AS4"/>
  <c r="AR4"/>
  <c r="AQ4"/>
  <c r="AP4"/>
  <c r="AO4"/>
  <c r="BP4" s="1"/>
  <c r="AN4"/>
  <c r="BO4" s="1"/>
  <c r="AM4"/>
  <c r="AL4"/>
  <c r="AK4"/>
  <c r="AJ4"/>
  <c r="BM4" s="1"/>
  <c r="AI4"/>
  <c r="BN4" s="1"/>
  <c r="AH4"/>
  <c r="BK4" s="1"/>
  <c r="AG4"/>
  <c r="BL4" s="1"/>
  <c r="AF4"/>
  <c r="AE4"/>
  <c r="AD4"/>
  <c r="BJ4" s="1"/>
  <c r="AC4"/>
  <c r="AB4"/>
  <c r="AA4"/>
  <c r="BI4" s="1"/>
  <c r="U4"/>
  <c r="S4"/>
  <c r="R4"/>
  <c r="Q4"/>
  <c r="O4"/>
  <c r="M4"/>
  <c r="L4"/>
  <c r="Z4" s="1"/>
  <c r="BH3"/>
  <c r="AT3"/>
  <c r="AS3"/>
  <c r="AR3"/>
  <c r="AQ3"/>
  <c r="AP3"/>
  <c r="AO3"/>
  <c r="BP3" s="1"/>
  <c r="AN3"/>
  <c r="BO3" s="1"/>
  <c r="AM3"/>
  <c r="AL3"/>
  <c r="AK3"/>
  <c r="AJ3"/>
  <c r="BM3" s="1"/>
  <c r="AI3"/>
  <c r="BN3" s="1"/>
  <c r="AH3"/>
  <c r="BK3" s="1"/>
  <c r="AG3"/>
  <c r="BL3" s="1"/>
  <c r="AF3"/>
  <c r="AE3"/>
  <c r="AD3"/>
  <c r="BJ3" s="1"/>
  <c r="AC3"/>
  <c r="AB3"/>
  <c r="AA3"/>
  <c r="BI3" s="1"/>
  <c r="U3"/>
  <c r="S3"/>
  <c r="R3"/>
  <c r="Q3"/>
  <c r="O3"/>
  <c r="M3"/>
  <c r="L3"/>
  <c r="Z3" s="1"/>
  <c r="BH2"/>
  <c r="AT2"/>
  <c r="AS2"/>
  <c r="AR2"/>
  <c r="AQ2"/>
  <c r="AP2"/>
  <c r="AO2"/>
  <c r="BP2" s="1"/>
  <c r="AN2"/>
  <c r="BO2" s="1"/>
  <c r="AM2"/>
  <c r="AL2"/>
  <c r="AK2"/>
  <c r="AJ2"/>
  <c r="BM2" s="1"/>
  <c r="AI2"/>
  <c r="BN2" s="1"/>
  <c r="AH2"/>
  <c r="BK2" s="1"/>
  <c r="AG2"/>
  <c r="BL2" s="1"/>
  <c r="AF2"/>
  <c r="AE2"/>
  <c r="BJ2" s="1"/>
  <c r="AD2"/>
  <c r="AC2"/>
  <c r="AB2"/>
  <c r="AA2"/>
  <c r="BI2" s="1"/>
  <c r="U2"/>
  <c r="S2"/>
  <c r="R2"/>
  <c r="Q2"/>
  <c r="O2"/>
  <c r="M2"/>
  <c r="L2"/>
  <c r="Z2" s="1"/>
  <c r="BQ2" l="1"/>
  <c r="BQ3"/>
  <c r="BQ4"/>
  <c r="BQ5"/>
  <c r="BQ6"/>
  <c r="BQ7"/>
</calcChain>
</file>

<file path=xl/sharedStrings.xml><?xml version="1.0" encoding="utf-8"?>
<sst xmlns="http://schemas.openxmlformats.org/spreadsheetml/2006/main" count="92" uniqueCount="84">
  <si>
    <t>Statut 
(Stup)</t>
  </si>
  <si>
    <t>Date de réception</t>
  </si>
  <si>
    <t>N° dossier</t>
  </si>
  <si>
    <t>NOM Prénom</t>
  </si>
  <si>
    <t>Sexe</t>
  </si>
  <si>
    <t>Date de naissance</t>
  </si>
  <si>
    <t>Age</t>
  </si>
  <si>
    <t>Analyses</t>
  </si>
  <si>
    <t>Dépistage</t>
  </si>
  <si>
    <t>Expert</t>
  </si>
  <si>
    <r>
      <t>Secrétaire</t>
    </r>
    <r>
      <rPr>
        <b/>
        <sz val="9"/>
        <color theme="0"/>
        <rFont val="Calibri"/>
        <family val="2"/>
        <scheme val="minor"/>
      </rPr>
      <t xml:space="preserve"> (Réception)</t>
    </r>
  </si>
  <si>
    <t>OH</t>
  </si>
  <si>
    <t>Contre expertise</t>
  </si>
  <si>
    <t>Date validation</t>
  </si>
  <si>
    <t>Délai (jours)</t>
  </si>
  <si>
    <t>Secrétaire (OH)</t>
  </si>
  <si>
    <t>STUP</t>
  </si>
  <si>
    <t>Médicaments</t>
  </si>
  <si>
    <t xml:space="preserve">Date validation </t>
  </si>
  <si>
    <t>Délai (jours ouvrés)</t>
  </si>
  <si>
    <t>Secrétaire (Stup)</t>
  </si>
  <si>
    <t>Remarques</t>
  </si>
  <si>
    <t>Non-conformité</t>
  </si>
  <si>
    <t>THC</t>
  </si>
  <si>
    <t>THC-OH</t>
  </si>
  <si>
    <t>THC-COOH</t>
  </si>
  <si>
    <t>Amphétamine</t>
  </si>
  <si>
    <t>MDMA</t>
  </si>
  <si>
    <t>MDA</t>
  </si>
  <si>
    <t>Méphédrone</t>
  </si>
  <si>
    <t>Ephedrine</t>
  </si>
  <si>
    <t>Pholcodine</t>
  </si>
  <si>
    <t>Morphine</t>
  </si>
  <si>
    <t>Codeine</t>
  </si>
  <si>
    <t>6-MAM</t>
  </si>
  <si>
    <t>Dihydrocodéine</t>
  </si>
  <si>
    <t>Codethyline</t>
  </si>
  <si>
    <t>EME</t>
  </si>
  <si>
    <t>BZE</t>
  </si>
  <si>
    <t>Cocaine</t>
  </si>
  <si>
    <t>Cocaéthylène</t>
  </si>
  <si>
    <t>NPS</t>
  </si>
  <si>
    <t>COFRAC - Logo</t>
  </si>
  <si>
    <t>CANNABIS</t>
  </si>
  <si>
    <t>AMPHETAMINES</t>
  </si>
  <si>
    <t>EPHEDRINE</t>
  </si>
  <si>
    <t>MEPHEDRONE</t>
  </si>
  <si>
    <t>OPIACES</t>
  </si>
  <si>
    <t>PHOLCODINE</t>
  </si>
  <si>
    <t>CODETHYLINE</t>
  </si>
  <si>
    <t>DIHYDROCODEINE</t>
  </si>
  <si>
    <t>COCAINE</t>
  </si>
  <si>
    <t xml:space="preserve">terminer </t>
  </si>
  <si>
    <t>25/12/2014</t>
  </si>
  <si>
    <t>15 01 8001</t>
  </si>
  <si>
    <t>test</t>
  </si>
  <si>
    <t>M</t>
  </si>
  <si>
    <t>18/12/1992</t>
  </si>
  <si>
    <t>Stup + Med</t>
  </si>
  <si>
    <t xml:space="preserve">S </t>
  </si>
  <si>
    <t>GT</t>
  </si>
  <si>
    <t>en manip</t>
  </si>
  <si>
    <t>29/12/2015</t>
  </si>
  <si>
    <t>15 01 8002</t>
  </si>
  <si>
    <t>avp</t>
  </si>
  <si>
    <t>30/07/1950</t>
  </si>
  <si>
    <t>Opia</t>
  </si>
  <si>
    <t>LH</t>
  </si>
  <si>
    <t>IS</t>
  </si>
  <si>
    <t>23/01/2015</t>
  </si>
  <si>
    <t>15 04 8012</t>
  </si>
  <si>
    <t>TEST AVP2 bis</t>
  </si>
  <si>
    <t>en cours</t>
  </si>
  <si>
    <t>31/01/2015</t>
  </si>
  <si>
    <t>15 04 8010</t>
  </si>
  <si>
    <t>TEST 01</t>
  </si>
  <si>
    <t>OH + Stup + Med</t>
  </si>
  <si>
    <t xml:space="preserve">U </t>
  </si>
  <si>
    <t>CC</t>
  </si>
  <si>
    <t>26/01/2015</t>
  </si>
  <si>
    <t>15 05 8010</t>
  </si>
  <si>
    <t xml:space="preserve">TEST 02 </t>
  </si>
  <si>
    <t>15 05 80</t>
  </si>
  <si>
    <t xml:space="preserve">BOF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</si>
</sst>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.0"/>
  </numFmts>
  <fonts count="10"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AA567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CE098"/>
        <bgColor indexed="64"/>
      </patternFill>
    </fill>
    <fill>
      <patternFill patternType="solid">
        <fgColor rgb="FFF68A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A165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DE8C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7ABBC"/>
        <bgColor indexed="64"/>
      </patternFill>
    </fill>
    <fill>
      <patternFill patternType="solid">
        <fgColor rgb="FFFCDBC0"/>
        <bgColor indexed="64"/>
      </patternFill>
    </fill>
    <fill>
      <patternFill patternType="solid">
        <fgColor rgb="FFFACBA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9F5DF"/>
        <bgColor indexed="64"/>
      </patternFill>
    </fill>
    <fill>
      <patternFill patternType="solid">
        <fgColor rgb="FFFDE7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108">
    <xf numFmtId="0" fontId="0" fillId="0" borderId="0" xfId="0"/>
    <xf numFmtId="0" fontId="0" fillId="6" borderId="0" xfId="0" applyFill="1"/>
    <xf numFmtId="164" fontId="2" fillId="7" borderId="0" xfId="0" applyNumberFormat="1" applyFont="1" applyFill="1" applyAlignment="1" applyProtection="1">
      <alignment horizontal="left" wrapText="1"/>
      <protection locked="0"/>
    </xf>
    <xf numFmtId="14" fontId="3" fillId="8" borderId="1" xfId="1" applyNumberFormat="1" applyFont="1" applyFill="1" applyBorder="1" applyAlignment="1" applyProtection="1">
      <alignment horizontal="center" vertical="center" textRotation="135" wrapText="1"/>
      <protection locked="0"/>
    </xf>
    <xf numFmtId="164" fontId="3" fillId="8" borderId="1" xfId="1" applyNumberFormat="1" applyFont="1" applyFill="1" applyBorder="1" applyAlignment="1" applyProtection="1">
      <alignment horizontal="center" vertical="center" textRotation="135" wrapText="1"/>
      <protection locked="0"/>
    </xf>
    <xf numFmtId="164" fontId="3" fillId="8" borderId="2" xfId="1" applyNumberFormat="1" applyFont="1" applyFill="1" applyBorder="1" applyAlignment="1" applyProtection="1">
      <alignment horizontal="center" vertical="center" textRotation="135" wrapText="1"/>
      <protection locked="0"/>
    </xf>
    <xf numFmtId="164" fontId="3" fillId="8" borderId="3" xfId="1" applyNumberFormat="1" applyFont="1" applyFill="1" applyBorder="1" applyAlignment="1" applyProtection="1">
      <alignment horizontal="center" vertical="center" textRotation="135" wrapText="1"/>
      <protection locked="0"/>
    </xf>
    <xf numFmtId="164" fontId="3" fillId="2" borderId="1" xfId="1" applyNumberFormat="1" applyFont="1" applyBorder="1" applyAlignment="1" applyProtection="1">
      <alignment horizontal="center" vertical="center" textRotation="135" wrapText="1"/>
    </xf>
    <xf numFmtId="14" fontId="3" fillId="2" borderId="1" xfId="1" applyNumberFormat="1" applyFont="1" applyBorder="1" applyAlignment="1" applyProtection="1">
      <alignment horizontal="center" vertical="center" textRotation="135" wrapText="1"/>
      <protection locked="0"/>
    </xf>
    <xf numFmtId="164" fontId="5" fillId="9" borderId="3" xfId="1" applyNumberFormat="1" applyFont="1" applyFill="1" applyBorder="1" applyAlignment="1" applyProtection="1">
      <alignment horizontal="center" vertical="center" textRotation="135" wrapText="1"/>
    </xf>
    <xf numFmtId="164" fontId="3" fillId="10" borderId="4" xfId="3" applyNumberFormat="1" applyFont="1" applyFill="1" applyBorder="1" applyAlignment="1" applyProtection="1">
      <alignment horizontal="center" vertical="center" textRotation="135" wrapText="1"/>
      <protection locked="0"/>
    </xf>
    <xf numFmtId="164" fontId="3" fillId="11" borderId="1" xfId="1" applyNumberFormat="1" applyFont="1" applyFill="1" applyBorder="1" applyAlignment="1" applyProtection="1">
      <alignment horizontal="center" vertical="center" textRotation="135" wrapText="1"/>
    </xf>
    <xf numFmtId="14" fontId="3" fillId="11" borderId="1" xfId="1" applyNumberFormat="1" applyFont="1" applyFill="1" applyBorder="1" applyAlignment="1" applyProtection="1">
      <alignment horizontal="center" vertical="center" textRotation="135" wrapText="1"/>
      <protection locked="0"/>
    </xf>
    <xf numFmtId="164" fontId="5" fillId="12" borderId="5" xfId="1" applyNumberFormat="1" applyFont="1" applyFill="1" applyBorder="1" applyAlignment="1" applyProtection="1">
      <alignment horizontal="center" vertical="center" textRotation="135" wrapText="1"/>
    </xf>
    <xf numFmtId="164" fontId="3" fillId="3" borderId="6" xfId="2" applyNumberFormat="1" applyFont="1" applyBorder="1" applyAlignment="1" applyProtection="1">
      <alignment horizontal="center" vertical="center" textRotation="135" wrapText="1"/>
      <protection locked="0"/>
    </xf>
    <xf numFmtId="164" fontId="3" fillId="13" borderId="3" xfId="1" applyNumberFormat="1" applyFont="1" applyFill="1" applyBorder="1" applyAlignment="1" applyProtection="1">
      <alignment horizontal="center" vertical="center" textRotation="135" wrapText="1"/>
      <protection locked="0"/>
    </xf>
    <xf numFmtId="164" fontId="3" fillId="0" borderId="0" xfId="2" applyNumberFormat="1" applyFont="1" applyFill="1" applyAlignment="1" applyProtection="1">
      <alignment horizontal="center" vertical="center" textRotation="135" wrapText="1"/>
      <protection locked="0"/>
    </xf>
    <xf numFmtId="165" fontId="3" fillId="9" borderId="7" xfId="1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4" borderId="8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4" borderId="9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4" borderId="3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5" borderId="8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5" borderId="9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5" borderId="3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6" borderId="8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6" borderId="9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6" borderId="3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7" borderId="8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7" borderId="9" xfId="4" applyNumberFormat="1" applyFont="1" applyFill="1" applyBorder="1" applyAlignment="1" applyProtection="1">
      <alignment horizontal="center" vertical="center" textRotation="135" wrapText="1"/>
      <protection locked="0"/>
    </xf>
    <xf numFmtId="165" fontId="5" fillId="17" borderId="3" xfId="4" applyNumberFormat="1" applyFont="1" applyFill="1" applyBorder="1" applyAlignment="1" applyProtection="1">
      <alignment horizontal="center" vertical="center" textRotation="135" wrapText="1"/>
      <protection locked="0"/>
    </xf>
    <xf numFmtId="2" fontId="5" fillId="18" borderId="4" xfId="4" applyNumberFormat="1" applyFont="1" applyFill="1" applyBorder="1" applyAlignment="1" applyProtection="1">
      <alignment horizontal="center" vertical="center" textRotation="135" wrapText="1"/>
      <protection locked="0"/>
    </xf>
    <xf numFmtId="2" fontId="5" fillId="5" borderId="4" xfId="4" applyNumberFormat="1" applyFont="1" applyBorder="1" applyAlignment="1" applyProtection="1">
      <alignment horizontal="center" vertical="center" textRotation="135" wrapText="1"/>
      <protection locked="0"/>
    </xf>
    <xf numFmtId="2" fontId="5" fillId="0" borderId="0" xfId="4" applyNumberFormat="1" applyFont="1" applyFill="1" applyBorder="1" applyAlignment="1" applyProtection="1">
      <alignment horizontal="center" vertical="center" textRotation="135" wrapText="1"/>
      <protection locked="0"/>
    </xf>
    <xf numFmtId="2" fontId="5" fillId="19" borderId="8" xfId="4" applyNumberFormat="1" applyFont="1" applyFill="1" applyBorder="1" applyAlignment="1" applyProtection="1">
      <alignment horizontal="center" vertical="center" textRotation="135" wrapText="1"/>
      <protection locked="0"/>
    </xf>
    <xf numFmtId="2" fontId="5" fillId="19" borderId="9" xfId="4" applyNumberFormat="1" applyFont="1" applyFill="1" applyBorder="1" applyAlignment="1" applyProtection="1">
      <alignment horizontal="center" vertical="center" textRotation="135" wrapText="1"/>
      <protection locked="0"/>
    </xf>
    <xf numFmtId="2" fontId="5" fillId="19" borderId="9" xfId="4" applyNumberFormat="1" applyFont="1" applyFill="1" applyBorder="1" applyAlignment="1" applyProtection="1">
      <alignment horizontal="center" vertical="center" textRotation="135" wrapText="1"/>
    </xf>
    <xf numFmtId="2" fontId="5" fillId="19" borderId="3" xfId="4" applyNumberFormat="1" applyFont="1" applyFill="1" applyBorder="1" applyAlignment="1" applyProtection="1">
      <alignment horizontal="center" vertical="center" textRotation="135" wrapText="1"/>
      <protection locked="0"/>
    </xf>
    <xf numFmtId="164" fontId="2" fillId="0" borderId="0" xfId="0" applyNumberFormat="1" applyFont="1" applyAlignment="1" applyProtection="1">
      <alignment horizontal="center" vertical="center" textRotation="135" wrapText="1"/>
      <protection locked="0"/>
    </xf>
    <xf numFmtId="164" fontId="2" fillId="20" borderId="4" xfId="0" applyNumberFormat="1" applyFont="1" applyFill="1" applyBorder="1" applyAlignment="1" applyProtection="1">
      <alignment horizontal="center" vertical="center" textRotation="135" wrapText="1"/>
    </xf>
    <xf numFmtId="2" fontId="5" fillId="14" borderId="10" xfId="4" applyNumberFormat="1" applyFont="1" applyFill="1" applyBorder="1" applyAlignment="1" applyProtection="1">
      <alignment horizontal="center" vertical="center" textRotation="135" wrapText="1"/>
    </xf>
    <xf numFmtId="2" fontId="5" fillId="15" borderId="11" xfId="4" applyNumberFormat="1" applyFont="1" applyFill="1" applyBorder="1" applyAlignment="1" applyProtection="1">
      <alignment horizontal="center" vertical="center" textRotation="135" wrapText="1"/>
    </xf>
    <xf numFmtId="2" fontId="5" fillId="15" borderId="9" xfId="4" applyNumberFormat="1" applyFont="1" applyFill="1" applyBorder="1" applyAlignment="1" applyProtection="1">
      <alignment horizontal="center" vertical="center" textRotation="135" wrapText="1"/>
    </xf>
    <xf numFmtId="2" fontId="5" fillId="15" borderId="5" xfId="4" applyNumberFormat="1" applyFont="1" applyFill="1" applyBorder="1" applyAlignment="1" applyProtection="1">
      <alignment horizontal="center" vertical="center" textRotation="135" wrapText="1"/>
    </xf>
    <xf numFmtId="2" fontId="5" fillId="16" borderId="12" xfId="4" applyNumberFormat="1" applyFont="1" applyFill="1" applyBorder="1" applyAlignment="1" applyProtection="1">
      <alignment horizontal="center" vertical="center" textRotation="135" wrapText="1"/>
    </xf>
    <xf numFmtId="2" fontId="5" fillId="16" borderId="13" xfId="4" applyNumberFormat="1" applyFont="1" applyFill="1" applyBorder="1" applyAlignment="1" applyProtection="1">
      <alignment horizontal="center" vertical="center" textRotation="135" wrapText="1"/>
    </xf>
    <xf numFmtId="2" fontId="5" fillId="16" borderId="14" xfId="4" applyNumberFormat="1" applyFont="1" applyFill="1" applyBorder="1" applyAlignment="1" applyProtection="1">
      <alignment horizontal="center" vertical="center" textRotation="135" wrapText="1"/>
    </xf>
    <xf numFmtId="2" fontId="5" fillId="17" borderId="10" xfId="4" applyNumberFormat="1" applyFont="1" applyFill="1" applyBorder="1" applyAlignment="1" applyProtection="1">
      <alignment horizontal="center" vertical="center" textRotation="135" wrapText="1"/>
    </xf>
    <xf numFmtId="0" fontId="6" fillId="21" borderId="2" xfId="0" applyFont="1" applyFill="1" applyBorder="1" applyProtection="1">
      <protection locked="0"/>
    </xf>
    <xf numFmtId="14" fontId="6" fillId="22" borderId="2" xfId="0" applyNumberFormat="1" applyFont="1" applyFill="1" applyBorder="1" applyAlignment="1" applyProtection="1">
      <alignment horizontal="center"/>
      <protection locked="0"/>
    </xf>
    <xf numFmtId="0" fontId="6" fillId="22" borderId="2" xfId="0" applyFont="1" applyFill="1" applyBorder="1" applyAlignment="1" applyProtection="1">
      <alignment horizontal="center"/>
    </xf>
    <xf numFmtId="0" fontId="6" fillId="22" borderId="2" xfId="0" applyFont="1" applyFill="1" applyBorder="1" applyAlignment="1" applyProtection="1">
      <alignment horizontal="left" vertical="center"/>
      <protection locked="0"/>
    </xf>
    <xf numFmtId="0" fontId="6" fillId="22" borderId="2" xfId="0" applyFont="1" applyFill="1" applyBorder="1" applyAlignment="1" applyProtection="1">
      <alignment horizontal="center"/>
      <protection locked="0"/>
    </xf>
    <xf numFmtId="0" fontId="6" fillId="22" borderId="15" xfId="0" applyFont="1" applyFill="1" applyBorder="1" applyAlignment="1" applyProtection="1">
      <alignment horizontal="center"/>
      <protection locked="0"/>
    </xf>
    <xf numFmtId="0" fontId="6" fillId="23" borderId="16" xfId="0" applyFont="1" applyFill="1" applyBorder="1" applyAlignment="1" applyProtection="1">
      <alignment horizontal="center"/>
    </xf>
    <xf numFmtId="0" fontId="6" fillId="23" borderId="2" xfId="0" applyFont="1" applyFill="1" applyBorder="1" applyAlignment="1" applyProtection="1">
      <alignment horizontal="center"/>
    </xf>
    <xf numFmtId="14" fontId="6" fillId="23" borderId="2" xfId="0" applyNumberFormat="1" applyFont="1" applyFill="1" applyBorder="1" applyAlignment="1" applyProtection="1">
      <alignment horizontal="center"/>
      <protection locked="0"/>
    </xf>
    <xf numFmtId="0" fontId="6" fillId="23" borderId="17" xfId="0" applyFont="1" applyFill="1" applyBorder="1" applyAlignment="1" applyProtection="1">
      <alignment horizontal="center"/>
    </xf>
    <xf numFmtId="0" fontId="6" fillId="24" borderId="18" xfId="0" applyFont="1" applyFill="1" applyBorder="1" applyAlignment="1" applyProtection="1">
      <alignment horizontal="center"/>
      <protection locked="0"/>
    </xf>
    <xf numFmtId="0" fontId="7" fillId="25" borderId="16" xfId="0" applyFont="1" applyFill="1" applyBorder="1" applyAlignment="1" applyProtection="1">
      <alignment horizontal="center"/>
    </xf>
    <xf numFmtId="0" fontId="8" fillId="25" borderId="2" xfId="0" applyFont="1" applyFill="1" applyBorder="1" applyAlignment="1" applyProtection="1">
      <alignment horizontal="center"/>
    </xf>
    <xf numFmtId="0" fontId="7" fillId="25" borderId="2" xfId="0" applyFont="1" applyFill="1" applyBorder="1" applyAlignment="1" applyProtection="1">
      <alignment horizontal="center"/>
    </xf>
    <xf numFmtId="14" fontId="8" fillId="25" borderId="2" xfId="0" applyNumberFormat="1" applyFont="1" applyFill="1" applyBorder="1" applyAlignment="1" applyProtection="1">
      <alignment horizontal="center"/>
      <protection locked="0"/>
    </xf>
    <xf numFmtId="0" fontId="6" fillId="26" borderId="17" xfId="0" applyFont="1" applyFill="1" applyBorder="1" applyAlignment="1" applyProtection="1">
      <alignment horizontal="center"/>
    </xf>
    <xf numFmtId="0" fontId="6" fillId="27" borderId="18" xfId="0" applyFont="1" applyFill="1" applyBorder="1" applyProtection="1">
      <protection locked="0"/>
    </xf>
    <xf numFmtId="0" fontId="6" fillId="28" borderId="18" xfId="0" applyFont="1" applyFill="1" applyBorder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165" fontId="6" fillId="23" borderId="17" xfId="0" applyNumberFormat="1" applyFont="1" applyFill="1" applyBorder="1" applyAlignment="1" applyProtection="1">
      <alignment horizontal="center" vertical="center"/>
      <protection locked="0"/>
    </xf>
    <xf numFmtId="165" fontId="6" fillId="21" borderId="16" xfId="0" applyNumberFormat="1" applyFont="1" applyFill="1" applyBorder="1" applyAlignment="1" applyProtection="1">
      <alignment horizontal="center" vertical="center"/>
      <protection locked="0"/>
    </xf>
    <xf numFmtId="165" fontId="6" fillId="21" borderId="2" xfId="0" applyNumberFormat="1" applyFont="1" applyFill="1" applyBorder="1" applyAlignment="1" applyProtection="1">
      <alignment horizontal="center" vertical="center"/>
      <protection locked="0"/>
    </xf>
    <xf numFmtId="165" fontId="6" fillId="21" borderId="19" xfId="0" applyNumberFormat="1" applyFont="1" applyFill="1" applyBorder="1" applyAlignment="1" applyProtection="1">
      <alignment horizontal="center" vertical="center"/>
      <protection locked="0"/>
    </xf>
    <xf numFmtId="165" fontId="6" fillId="29" borderId="15" xfId="0" applyNumberFormat="1" applyFont="1" applyFill="1" applyBorder="1" applyAlignment="1" applyProtection="1">
      <alignment horizontal="center" vertical="center"/>
      <protection locked="0"/>
    </xf>
    <xf numFmtId="165" fontId="6" fillId="29" borderId="2" xfId="0" applyNumberFormat="1" applyFont="1" applyFill="1" applyBorder="1" applyAlignment="1" applyProtection="1">
      <alignment horizontal="center" vertical="center"/>
      <protection locked="0"/>
    </xf>
    <xf numFmtId="165" fontId="6" fillId="29" borderId="17" xfId="0" applyNumberFormat="1" applyFont="1" applyFill="1" applyBorder="1" applyAlignment="1" applyProtection="1">
      <alignment horizontal="center" vertical="center"/>
      <protection locked="0"/>
    </xf>
    <xf numFmtId="165" fontId="6" fillId="30" borderId="16" xfId="0" applyNumberFormat="1" applyFont="1" applyFill="1" applyBorder="1" applyAlignment="1" applyProtection="1">
      <alignment horizontal="center" vertical="center"/>
      <protection locked="0"/>
    </xf>
    <xf numFmtId="165" fontId="6" fillId="30" borderId="2" xfId="0" applyNumberFormat="1" applyFont="1" applyFill="1" applyBorder="1" applyAlignment="1" applyProtection="1">
      <alignment horizontal="center" vertical="center"/>
      <protection locked="0"/>
    </xf>
    <xf numFmtId="165" fontId="6" fillId="30" borderId="17" xfId="0" applyNumberFormat="1" applyFont="1" applyFill="1" applyBorder="1" applyAlignment="1" applyProtection="1">
      <alignment horizontal="center" vertical="center"/>
      <protection locked="0"/>
    </xf>
    <xf numFmtId="165" fontId="6" fillId="31" borderId="16" xfId="0" applyNumberFormat="1" applyFont="1" applyFill="1" applyBorder="1" applyAlignment="1" applyProtection="1">
      <alignment horizontal="center" vertical="center"/>
      <protection locked="0"/>
    </xf>
    <xf numFmtId="165" fontId="6" fillId="31" borderId="2" xfId="0" applyNumberFormat="1" applyFont="1" applyFill="1" applyBorder="1" applyAlignment="1" applyProtection="1">
      <alignment horizontal="center" vertical="center"/>
      <protection locked="0"/>
    </xf>
    <xf numFmtId="165" fontId="6" fillId="31" borderId="19" xfId="0" applyNumberFormat="1" applyFont="1" applyFill="1" applyBorder="1" applyAlignment="1" applyProtection="1">
      <alignment horizontal="center" vertical="center"/>
      <protection locked="0"/>
    </xf>
    <xf numFmtId="165" fontId="6" fillId="32" borderId="20" xfId="0" applyNumberFormat="1" applyFont="1" applyFill="1" applyBorder="1" applyAlignment="1" applyProtection="1">
      <alignment horizontal="center" vertical="center"/>
      <protection locked="0"/>
    </xf>
    <xf numFmtId="165" fontId="6" fillId="33" borderId="18" xfId="0" applyNumberFormat="1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34" borderId="16" xfId="0" applyFont="1" applyFill="1" applyBorder="1" applyProtection="1">
      <protection locked="0"/>
    </xf>
    <xf numFmtId="0" fontId="6" fillId="34" borderId="2" xfId="0" applyFont="1" applyFill="1" applyBorder="1" applyProtection="1">
      <protection locked="0"/>
    </xf>
    <xf numFmtId="0" fontId="6" fillId="34" borderId="2" xfId="0" applyFont="1" applyFill="1" applyBorder="1" applyProtection="1"/>
    <xf numFmtId="0" fontId="6" fillId="34" borderId="2" xfId="0" applyFont="1" applyFill="1" applyBorder="1" applyAlignment="1" applyProtection="1">
      <alignment horizontal="center"/>
      <protection locked="0"/>
    </xf>
    <xf numFmtId="14" fontId="6" fillId="34" borderId="2" xfId="0" applyNumberFormat="1" applyFont="1" applyFill="1" applyBorder="1" applyAlignment="1" applyProtection="1">
      <alignment horizontal="center"/>
      <protection locked="0"/>
    </xf>
    <xf numFmtId="14" fontId="6" fillId="34" borderId="19" xfId="0" applyNumberFormat="1" applyFont="1" applyFill="1" applyBorder="1" applyAlignment="1" applyProtection="1">
      <alignment horizontal="center"/>
      <protection locked="0"/>
    </xf>
    <xf numFmtId="0" fontId="9" fillId="23" borderId="21" xfId="0" applyFont="1" applyFill="1" applyBorder="1" applyAlignment="1" applyProtection="1">
      <alignment horizontal="center"/>
    </xf>
    <xf numFmtId="0" fontId="9" fillId="21" borderId="18" xfId="0" applyFont="1" applyFill="1" applyBorder="1" applyAlignment="1" applyProtection="1">
      <alignment horizontal="center"/>
    </xf>
    <xf numFmtId="0" fontId="9" fillId="29" borderId="15" xfId="0" applyFont="1" applyFill="1" applyBorder="1" applyAlignment="1" applyProtection="1">
      <alignment horizontal="center"/>
    </xf>
    <xf numFmtId="0" fontId="9" fillId="29" borderId="2" xfId="0" applyFont="1" applyFill="1" applyBorder="1" applyAlignment="1" applyProtection="1">
      <alignment horizontal="center"/>
    </xf>
    <xf numFmtId="0" fontId="9" fillId="29" borderId="17" xfId="0" applyFont="1" applyFill="1" applyBorder="1" applyAlignment="1" applyProtection="1">
      <alignment horizontal="center"/>
    </xf>
    <xf numFmtId="0" fontId="9" fillId="30" borderId="16" xfId="0" applyFont="1" applyFill="1" applyBorder="1" applyAlignment="1" applyProtection="1">
      <alignment horizontal="center"/>
    </xf>
    <xf numFmtId="0" fontId="9" fillId="30" borderId="2" xfId="0" applyFont="1" applyFill="1" applyBorder="1" applyAlignment="1" applyProtection="1">
      <alignment horizontal="center"/>
    </xf>
    <xf numFmtId="0" fontId="9" fillId="30" borderId="19" xfId="0" applyFont="1" applyFill="1" applyBorder="1" applyAlignment="1" applyProtection="1">
      <alignment horizontal="center"/>
    </xf>
    <xf numFmtId="0" fontId="9" fillId="31" borderId="20" xfId="0" applyFont="1" applyFill="1" applyBorder="1" applyAlignment="1" applyProtection="1">
      <alignment horizontal="center"/>
    </xf>
    <xf numFmtId="0" fontId="6" fillId="0" borderId="0" xfId="0" applyFont="1" applyProtection="1">
      <protection locked="0"/>
    </xf>
    <xf numFmtId="14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 textRotation="135"/>
      <protection locked="0"/>
    </xf>
    <xf numFmtId="2" fontId="6" fillId="0" borderId="0" xfId="0" applyNumberFormat="1" applyFont="1" applyAlignment="1" applyProtection="1">
      <alignment horizontal="center" vertical="center" textRotation="135"/>
      <protection locked="0"/>
    </xf>
    <xf numFmtId="2" fontId="6" fillId="0" borderId="0" xfId="0" applyNumberFormat="1" applyFont="1" applyAlignment="1" applyProtection="1">
      <alignment textRotation="135"/>
      <protection locked="0"/>
    </xf>
    <xf numFmtId="2" fontId="6" fillId="0" borderId="0" xfId="0" applyNumberFormat="1" applyFont="1" applyFill="1" applyAlignment="1" applyProtection="1">
      <alignment textRotation="135"/>
      <protection locked="0"/>
    </xf>
    <xf numFmtId="0" fontId="6" fillId="0" borderId="0" xfId="0" applyFont="1" applyProtection="1"/>
  </cellXfs>
  <cellStyles count="5">
    <cellStyle name="60 % - Accent6" xfId="4" builtinId="52"/>
    <cellStyle name="Accent2" xfId="1" builtinId="33"/>
    <cellStyle name="Accent5" xfId="2" builtinId="45"/>
    <cellStyle name="Accent6" xfId="3" builtinId="49"/>
    <cellStyle name="Normal" xfId="0" builtinId="0"/>
  </cellStyles>
  <dxfs count="20">
    <dxf>
      <font>
        <color theme="1" tint="0.499984740745262"/>
      </font>
      <numFmt numFmtId="1" formatCode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0.499984740745262"/>
      </font>
      <numFmt numFmtId="1" formatCode="0"/>
    </dxf>
    <dxf>
      <font>
        <color theme="1" tint="0.499984740745262"/>
      </font>
      <numFmt numFmtId="1" formatCode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 tint="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0.499984740745262"/>
      </font>
      <numFmt numFmtId="1" formatCode="0"/>
    </dxf>
    <dxf>
      <font>
        <b/>
        <i val="0"/>
        <color rgb="FFE0122F"/>
      </font>
      <fill>
        <patternFill patternType="solid">
          <bgColor theme="9" tint="0.59996337778862885"/>
        </patternFill>
      </fill>
    </dxf>
    <dxf>
      <font>
        <b/>
        <i val="0"/>
        <color rgb="FFE0122F"/>
      </font>
      <fill>
        <patternFill patternType="solid">
          <bgColor theme="5" tint="0.79998168889431442"/>
        </patternFill>
      </fill>
    </dxf>
    <dxf>
      <font>
        <color theme="1" tint="0.499984740745262"/>
      </font>
      <numFmt numFmtId="1" formatCode="0"/>
    </dxf>
    <dxf>
      <font>
        <b/>
        <i val="0"/>
        <color rgb="FFE0122F"/>
      </font>
      <fill>
        <patternFill patternType="solid">
          <bgColor theme="9" tint="0.59996337778862885"/>
        </patternFill>
      </fill>
    </dxf>
    <dxf>
      <font>
        <b/>
        <i val="0"/>
        <color rgb="FFE0122F"/>
      </font>
      <fill>
        <patternFill patternType="solid">
          <bgColor theme="5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workbookViewId="0"/>
  </sheetViews>
  <sheetFormatPr baseColWidth="10" defaultRowHeight="15"/>
  <cols>
    <col min="1" max="16384" width="11.42578125" style="1"/>
  </cols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Q7"/>
  <sheetViews>
    <sheetView workbookViewId="0">
      <selection activeCell="P2" sqref="P2"/>
    </sheetView>
  </sheetViews>
  <sheetFormatPr baseColWidth="10" defaultColWidth="11.42578125" defaultRowHeight="12.75"/>
  <cols>
    <col min="1" max="1" width="12.5703125" style="97" customWidth="1"/>
    <col min="2" max="2" width="10.42578125" style="98" bestFit="1" customWidth="1"/>
    <col min="3" max="3" width="11.140625" style="97" customWidth="1"/>
    <col min="4" max="4" width="13.85546875" style="97" bestFit="1" customWidth="1"/>
    <col min="5" max="5" width="4.42578125" style="99" bestFit="1" customWidth="1"/>
    <col min="6" max="6" width="10.5703125" style="99" bestFit="1" customWidth="1"/>
    <col min="7" max="7" width="5.85546875" style="100" customWidth="1"/>
    <col min="8" max="8" width="15.42578125" style="99" bestFit="1" customWidth="1"/>
    <col min="9" max="10" width="4.42578125" style="99" bestFit="1" customWidth="1"/>
    <col min="11" max="11" width="4.42578125" style="99" customWidth="1"/>
    <col min="12" max="12" width="5.140625" style="101" customWidth="1"/>
    <col min="13" max="13" width="4.42578125" style="101" bestFit="1" customWidth="1"/>
    <col min="14" max="14" width="10.85546875" style="98" customWidth="1"/>
    <col min="15" max="15" width="6.85546875" style="101" bestFit="1" customWidth="1"/>
    <col min="16" max="16" width="4.42578125" style="99" bestFit="1" customWidth="1"/>
    <col min="17" max="17" width="6.5703125" style="101" bestFit="1" customWidth="1"/>
    <col min="18" max="18" width="5.140625" style="101" bestFit="1" customWidth="1"/>
    <col min="19" max="19" width="4.42578125" style="101" bestFit="1" customWidth="1"/>
    <col min="20" max="20" width="10.85546875" style="98" customWidth="1"/>
    <col min="21" max="21" width="7" style="101" customWidth="1"/>
    <col min="22" max="22" width="4.42578125" style="99" bestFit="1" customWidth="1"/>
    <col min="23" max="23" width="32.28515625" style="97" customWidth="1"/>
    <col min="24" max="24" width="16.5703125" style="65" customWidth="1"/>
    <col min="25" max="25" width="0.85546875" style="65" customWidth="1"/>
    <col min="26" max="26" width="6.140625" style="102" customWidth="1"/>
    <col min="27" max="28" width="5" style="102" bestFit="1" customWidth="1"/>
    <col min="29" max="29" width="5" style="103" bestFit="1" customWidth="1"/>
    <col min="30" max="34" width="5.42578125" style="103" bestFit="1" customWidth="1"/>
    <col min="35" max="38" width="5" style="103" bestFit="1" customWidth="1"/>
    <col min="39" max="39" width="5" style="103" customWidth="1"/>
    <col min="40" max="40" width="5.42578125" style="103" bestFit="1" customWidth="1"/>
    <col min="41" max="44" width="5" style="103" bestFit="1" customWidth="1"/>
    <col min="45" max="45" width="9.140625" style="104" customWidth="1"/>
    <col min="46" max="46" width="9.140625" style="105" customWidth="1"/>
    <col min="47" max="47" width="2.28515625" style="106" customWidth="1"/>
    <col min="48" max="48" width="4.42578125" style="97" bestFit="1" customWidth="1"/>
    <col min="49" max="49" width="14.5703125" style="97" bestFit="1" customWidth="1"/>
    <col min="50" max="50" width="28.140625" style="97" bestFit="1" customWidth="1"/>
    <col min="51" max="51" width="25.28515625" style="97" bestFit="1" customWidth="1"/>
    <col min="52" max="52" width="56.7109375" style="97" bestFit="1" customWidth="1"/>
    <col min="53" max="53" width="25.28515625" style="107" bestFit="1" customWidth="1"/>
    <col min="54" max="54" width="8.140625" style="107" bestFit="1" customWidth="1"/>
    <col min="55" max="55" width="14" style="107" bestFit="1" customWidth="1"/>
    <col min="56" max="57" width="11.42578125" style="99"/>
    <col min="58" max="58" width="7.140625" style="99" customWidth="1"/>
    <col min="59" max="59" width="5.28515625" style="97" customWidth="1"/>
    <col min="60" max="60" width="8.7109375" style="101" bestFit="1" customWidth="1"/>
    <col min="61" max="61" width="9.85546875" style="101" bestFit="1" customWidth="1"/>
    <col min="62" max="62" width="12.42578125" style="101" bestFit="1" customWidth="1"/>
    <col min="63" max="63" width="9" style="101" bestFit="1" customWidth="1"/>
    <col min="64" max="64" width="11" style="101" bestFit="1" customWidth="1"/>
    <col min="65" max="65" width="14.7109375" style="101" bestFit="1" customWidth="1"/>
    <col min="66" max="66" width="6.140625" style="101" bestFit="1" customWidth="1"/>
    <col min="67" max="67" width="10.28515625" style="101" bestFit="1" customWidth="1"/>
    <col min="68" max="69" width="13.28515625" style="101" bestFit="1" customWidth="1"/>
    <col min="70" max="16384" width="11.42578125" style="97"/>
  </cols>
  <sheetData>
    <row r="1" spans="1:69" s="37" customFormat="1" ht="75.75" customHeight="1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6" t="s">
        <v>10</v>
      </c>
      <c r="L1" s="7" t="s">
        <v>11</v>
      </c>
      <c r="M1" s="7" t="s">
        <v>12</v>
      </c>
      <c r="N1" s="8" t="s">
        <v>13</v>
      </c>
      <c r="O1" s="9" t="s">
        <v>14</v>
      </c>
      <c r="P1" s="10" t="s">
        <v>15</v>
      </c>
      <c r="Q1" s="11" t="s">
        <v>16</v>
      </c>
      <c r="R1" s="11" t="s">
        <v>12</v>
      </c>
      <c r="S1" s="11" t="s">
        <v>17</v>
      </c>
      <c r="T1" s="12" t="s">
        <v>18</v>
      </c>
      <c r="U1" s="13" t="s">
        <v>19</v>
      </c>
      <c r="V1" s="10" t="s">
        <v>20</v>
      </c>
      <c r="W1" s="14" t="s">
        <v>21</v>
      </c>
      <c r="X1" s="15" t="s">
        <v>22</v>
      </c>
      <c r="Y1" s="16"/>
      <c r="Z1" s="17" t="s">
        <v>11</v>
      </c>
      <c r="AA1" s="18" t="s">
        <v>23</v>
      </c>
      <c r="AB1" s="19" t="s">
        <v>24</v>
      </c>
      <c r="AC1" s="20" t="s">
        <v>25</v>
      </c>
      <c r="AD1" s="21" t="s">
        <v>26</v>
      </c>
      <c r="AE1" s="22" t="s">
        <v>27</v>
      </c>
      <c r="AF1" s="22" t="s">
        <v>28</v>
      </c>
      <c r="AG1" s="22" t="s">
        <v>29</v>
      </c>
      <c r="AH1" s="23" t="s">
        <v>30</v>
      </c>
      <c r="AI1" s="24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6" t="s">
        <v>36</v>
      </c>
      <c r="AO1" s="27" t="s">
        <v>37</v>
      </c>
      <c r="AP1" s="28" t="s">
        <v>38</v>
      </c>
      <c r="AQ1" s="28" t="s">
        <v>39</v>
      </c>
      <c r="AR1" s="29" t="s">
        <v>40</v>
      </c>
      <c r="AS1" s="30" t="s">
        <v>41</v>
      </c>
      <c r="AT1" s="31" t="s">
        <v>17</v>
      </c>
      <c r="AU1" s="32"/>
      <c r="AV1" s="33"/>
      <c r="AW1" s="34"/>
      <c r="AX1" s="34"/>
      <c r="AY1" s="34"/>
      <c r="AZ1" s="34"/>
      <c r="BA1" s="35"/>
      <c r="BB1" s="35"/>
      <c r="BC1" s="35"/>
      <c r="BD1" s="34"/>
      <c r="BE1" s="34"/>
      <c r="BF1" s="36"/>
      <c r="BH1" s="38" t="s">
        <v>42</v>
      </c>
      <c r="BI1" s="39" t="s">
        <v>43</v>
      </c>
      <c r="BJ1" s="40" t="s">
        <v>44</v>
      </c>
      <c r="BK1" s="41" t="s">
        <v>45</v>
      </c>
      <c r="BL1" s="42" t="s">
        <v>46</v>
      </c>
      <c r="BM1" s="43" t="s">
        <v>47</v>
      </c>
      <c r="BN1" s="44" t="s">
        <v>48</v>
      </c>
      <c r="BO1" s="44" t="s">
        <v>49</v>
      </c>
      <c r="BP1" s="45" t="s">
        <v>50</v>
      </c>
      <c r="BQ1" s="46" t="s">
        <v>51</v>
      </c>
    </row>
    <row r="2" spans="1:69" s="65" customFormat="1">
      <c r="A2" s="47" t="s">
        <v>52</v>
      </c>
      <c r="B2" s="48" t="s">
        <v>53</v>
      </c>
      <c r="C2" s="49" t="s">
        <v>54</v>
      </c>
      <c r="D2" s="50" t="s">
        <v>55</v>
      </c>
      <c r="E2" s="48" t="s">
        <v>56</v>
      </c>
      <c r="F2" s="48" t="s">
        <v>57</v>
      </c>
      <c r="G2" s="51">
        <v>23</v>
      </c>
      <c r="H2" s="51" t="s">
        <v>58</v>
      </c>
      <c r="I2" s="51" t="s">
        <v>59</v>
      </c>
      <c r="J2" s="51" t="s">
        <v>60</v>
      </c>
      <c r="K2" s="52"/>
      <c r="L2" s="53" t="str">
        <f t="shared" ref="L2:L7" si="0">IF(H2="OH",1,IF(H2="OH + Stup ",1,IF(H2="OH + Stup + Med",1,IF(H2="OH + Med",1,""))))</f>
        <v/>
      </c>
      <c r="M2" s="54" t="str">
        <f t="shared" ref="M2:M7" si="1">IF(H2="CE OH",1,IF(H2="CE OH + Stup",1,IF(H2="CE OH + Stup + Med",1,IF(H2="CE OH + Med",1,""))))</f>
        <v/>
      </c>
      <c r="N2" s="55">
        <v>42005</v>
      </c>
      <c r="O2" s="56">
        <f t="shared" ref="O2:O7" si="2">IF(N2-B2="0",1,IF(N2-B2&gt;0,N2-B2,""))</f>
        <v>7</v>
      </c>
      <c r="P2" s="57"/>
      <c r="Q2" s="58">
        <f t="shared" ref="Q2:Q7" si="3">IF(COUNTIF(H2,"*Stup *"),1,IF(COUNTIF(H2,"*Can*"),1,IF(COUNTIF(H2,"*Amphet*"),1,IF(COUNTIF(H2,"*Coc*"),1,IF(COUNTIF(H2,"*Can*"),1,IF(COUNTIF(H2,"*Opia*"),1,""))))))</f>
        <v>1</v>
      </c>
      <c r="R2" s="59" t="str">
        <f t="shared" ref="R2:R7" si="4">IF(H2="CE OH + Stup",1,IF(H2="CE Stup",1,IF(H2="CE OH + Stup + Med",1,IF(GK2="CE Stup + Med",1,""))))</f>
        <v/>
      </c>
      <c r="S2" s="60">
        <f t="shared" ref="S2:S7" si="5">IF(COUNTIF(H2,"*Med*"),1,"")</f>
        <v>1</v>
      </c>
      <c r="T2" s="61"/>
      <c r="U2" s="62" t="str">
        <f>IF(T2&gt;0,NETWORKDAYS(B2,T2,#REF!),"")</f>
        <v/>
      </c>
      <c r="V2" s="57"/>
      <c r="W2" s="63"/>
      <c r="X2" s="64"/>
      <c r="Z2" s="66" t="str">
        <f t="shared" ref="Z2:Z7" si="6">IF(OR(L2=1,M2=1),"","NE")</f>
        <v>NE</v>
      </c>
      <c r="AA2" s="67" t="str">
        <f t="shared" ref="AA2:AA7" si="7">IF(OR(COUNTIF(H2,"*STUP*"),COUNTIF(H2,"*CAN*")),"","NE")</f>
        <v/>
      </c>
      <c r="AB2" s="68" t="str">
        <f t="shared" ref="AB2:AB7" si="8">IF(OR(COUNTIF(H2,"*STUP*"),COUNTIF(H2,"*CAN*")),"","NE")</f>
        <v/>
      </c>
      <c r="AC2" s="69" t="str">
        <f t="shared" ref="AC2:AC7" si="9">IF(OR(COUNTIF(H2,"*STUP*"),COUNTIF(H2,"*CAN*")),"","NE")</f>
        <v/>
      </c>
      <c r="AD2" s="70" t="str">
        <f t="shared" ref="AD2:AD7" si="10">IF(OR(COUNTIF(H2,"*STUP*"),COUNTIF(H2,"*AMP*")),"","NE")</f>
        <v/>
      </c>
      <c r="AE2" s="71" t="str">
        <f t="shared" ref="AE2:AE7" si="11">IF(OR(COUNTIF(H2,"*STUP*"),COUNTIF(H2,"*AMP*")),"","NE")</f>
        <v/>
      </c>
      <c r="AF2" s="71" t="str">
        <f t="shared" ref="AF2:AF7" si="12">IF(OR(COUNTIF(H2,"*STUP*"),COUNTIF(H2,"*AMP*")),"","NE")</f>
        <v/>
      </c>
      <c r="AG2" s="71" t="str">
        <f t="shared" ref="AG2:AG7" si="13">IF(OR(COUNTIF(H2,"*STUP*"),COUNTIF(H2,"*AMP*")),"","NE")</f>
        <v/>
      </c>
      <c r="AH2" s="72" t="str">
        <f t="shared" ref="AH2:AH7" si="14">IF(OR(COUNTIF(H2,"*STUP*"),COUNTIF(H2,"*AMP*")),"","NE")</f>
        <v/>
      </c>
      <c r="AI2" s="73" t="str">
        <f t="shared" ref="AI2:AI7" si="15">IF(OR(COUNTIF(H2,"*STUP*"),COUNTIF(H2,"*OPIA*")),"","NE")</f>
        <v/>
      </c>
      <c r="AJ2" s="74" t="str">
        <f t="shared" ref="AJ2:AJ7" si="16">IF(OR(COUNTIF(H2,"*STUP*"),COUNTIF(H2,"*OPIA*")),"","NE")</f>
        <v/>
      </c>
      <c r="AK2" s="74" t="str">
        <f t="shared" ref="AK2:AK7" si="17">IF(OR(COUNTIF(H2,"*STUP*"),COUNTIF(H2,"*OPIA*")),"","NE")</f>
        <v/>
      </c>
      <c r="AL2" s="74" t="str">
        <f t="shared" ref="AL2:AL7" si="18">IF(OR(COUNTIF(H2,"*STUP*"),COUNTIF(H2,"*OPIA*")),"","NE")</f>
        <v/>
      </c>
      <c r="AM2" s="74" t="str">
        <f t="shared" ref="AM2:AM7" si="19">IF(OR(COUNTIF(H2,"*STUP*"),COUNTIF(H2,"*OPIA*")),"","NE")</f>
        <v/>
      </c>
      <c r="AN2" s="75" t="str">
        <f t="shared" ref="AN2:AN7" si="20">IF(OR(COUNTIF(H2,"*STUP*"),COUNTIF(H2,"*OPIA*")),"","NE")</f>
        <v/>
      </c>
      <c r="AO2" s="76" t="str">
        <f t="shared" ref="AO2:AO7" si="21">IF(OR(COUNTIF(H2,"*STUP*"),COUNTIF(H2,"*COC*")),"","NE")</f>
        <v/>
      </c>
      <c r="AP2" s="77" t="str">
        <f t="shared" ref="AP2:AP7" si="22">IF(OR(COUNTIF(H2,"*STUP*"),COUNTIF(H2,"*COC*")),"","NE")</f>
        <v/>
      </c>
      <c r="AQ2" s="77" t="str">
        <f t="shared" ref="AQ2:AQ7" si="23">IF(OR(COUNTIF(H2,"*STUP*"),COUNTIF(H2,"*COC*")),"","NE")</f>
        <v/>
      </c>
      <c r="AR2" s="78" t="str">
        <f t="shared" ref="AR2:AR7" si="24">IF(OR(COUNTIF(H2,"*STUP*"),COUNTIF(H2,"*COC*")),"","NE")</f>
        <v/>
      </c>
      <c r="AS2" s="79" t="str">
        <f t="shared" ref="AS2:AS7" si="25">IF(OR(COUNTIF(H2,"*STUP*"),COUNTIF(H2,"*A*"),COUNTIF(H2,"*COC*")),"","NE")</f>
        <v/>
      </c>
      <c r="AT2" s="80" t="str">
        <f t="shared" ref="AT2:AT7" si="26">IF(COUNTIF(H2,"*med*"),"","NE")</f>
        <v/>
      </c>
      <c r="AU2" s="81"/>
      <c r="AV2" s="82"/>
      <c r="AW2" s="83"/>
      <c r="AX2" s="83"/>
      <c r="AY2" s="83"/>
      <c r="AZ2" s="83"/>
      <c r="BA2" s="84"/>
      <c r="BB2" s="84"/>
      <c r="BC2" s="84"/>
      <c r="BD2" s="85"/>
      <c r="BE2" s="86"/>
      <c r="BF2" s="87"/>
      <c r="BH2" s="88" t="str">
        <f t="shared" ref="BH2:BH7" si="27">IF(COUNTIF(H2,"*Med*"),"Sans Logo","")</f>
        <v>Sans Logo</v>
      </c>
      <c r="BI2" s="89" t="str">
        <f t="shared" ref="BI2:BI7" si="28">IF(AA2="NE","NE",IF(AND(AA2&gt;=0.5,AB2&gt;=0.5,AC2&gt;0.5),"THC + Met",IF(AND(AA2&gt;=0.5,AB2=0,AC2&gt;=0.5),"THC + COOH",IF(AND(AA2=0,AB2=0,AC2&gt;=0.5)," COOHSeul",IF(AC2=0,"ND","")))))</f>
        <v>THC + Met</v>
      </c>
      <c r="BJ2" s="90" t="str">
        <f t="shared" ref="BJ2:BJ7" si="29">IF(AD2="NE","NE",IF(AND(AD2&gt;=0.5,AE2&gt;=0.5,AF2&gt;0.5),"MDMAMet",IF(AND(AD2&gt;=0.5,AE2&gt;=0.5,AF2=0),"MDMA+Amph",IF(AND(AD2&gt;=0.5,AE2=0,AF2=0),"AmphetSeul",IF(AND(AD2=0,AE2&gt;=0.5,AF2=0),"MDMASeul",IF(AD2=0,"ND",""))))))</f>
        <v>MDMAMet</v>
      </c>
      <c r="BK2" s="91" t="str">
        <f t="shared" ref="BK2:BK7" si="30">IF(AH2="NE","NE",IF(AH2&gt;=0.5,"Ephedrine","ND"))</f>
        <v>Ephedrine</v>
      </c>
      <c r="BL2" s="92" t="str">
        <f t="shared" ref="BL2:BL7" si="31">IF(AG2="NE","NE",IF(AG2&gt;=0.5,"Mephedrone","ND"))</f>
        <v>Mephedrone</v>
      </c>
      <c r="BM2" s="93" t="str">
        <f t="shared" ref="BM2:BM7" si="32">IF(AJ2="NE","NE",IF(AND(AJ2&gt;=0.5,AK2&gt;=0.5,AL2&gt;0.5),"Opia + 6-MAM",IF(AND(AJ2&gt;=0.5,AK2&gt;=0.5,AL2=0),"Opia SANS 6-MAM",IF(AND(AJ2&gt;=0.5,AK2=0,AL2=0),"Morphine",IF(AND(AK2&gt;=0.5,AJ2=0,AL2=0),"Codeine",IF(AD2=0,"ND",""))))))</f>
        <v>Opia + 6-MAM</v>
      </c>
      <c r="BN2" s="94" t="str">
        <f t="shared" ref="BN2:BN7" si="33">IF(AI2="NE","NE",IF(AI2&gt;=0.5,"Pholco","ND"))</f>
        <v>Pholco</v>
      </c>
      <c r="BO2" s="94" t="str">
        <f t="shared" ref="BO2:BO7" si="34">IF(AN2="NE","NE",IF(AN2&gt;=0.5,"Codethyline","ND"))</f>
        <v>Codethyline</v>
      </c>
      <c r="BP2" s="95" t="e">
        <f>IF(AO2="NE","NE",IF(#REF!&gt;=0.5,"Dihydrocodeine","ND"))</f>
        <v>#REF!</v>
      </c>
      <c r="BQ2" s="96" t="str">
        <f t="shared" ref="BQ2:BQ7" si="35">IF(AO2="NE","NE",IF(AND(AO2&gt;=0.5,AP2&gt;=0.5,AQ2&gt;0.5,AR2&gt;=0.5),"Coc + 3 Met",IF(AND(AO2&gt;=0.5,AP2&gt;=0.5,AQ2&gt;=0.5,AR2=0),"Coc + EME + BZE",IF(AND(AO2&gt;=0.5,AP2&gt;0.5,AQ2=0,AR2&gt;=0.5),"Met sans Coc",IF(AND(AO2&gt;=0.5,AP2&gt;=0.5,AQ2=0,AR2=0),"BZE+EME",IF(AND(AO2=0,AP2&gt;=0.5,AQ2=0,AR2=0),"BZEseul",IF(AD2=0,"ND","")))))))</f>
        <v>Coc + 3 Met</v>
      </c>
    </row>
    <row r="3" spans="1:69" s="65" customFormat="1">
      <c r="A3" s="47" t="s">
        <v>61</v>
      </c>
      <c r="B3" s="48" t="s">
        <v>62</v>
      </c>
      <c r="C3" s="49" t="s">
        <v>63</v>
      </c>
      <c r="D3" s="50" t="s">
        <v>64</v>
      </c>
      <c r="E3" s="48"/>
      <c r="F3" s="48" t="s">
        <v>65</v>
      </c>
      <c r="G3" s="51">
        <v>34</v>
      </c>
      <c r="H3" s="51" t="s">
        <v>66</v>
      </c>
      <c r="I3" s="51" t="s">
        <v>59</v>
      </c>
      <c r="J3" s="51" t="s">
        <v>67</v>
      </c>
      <c r="K3" s="52"/>
      <c r="L3" s="53" t="str">
        <f t="shared" si="0"/>
        <v/>
      </c>
      <c r="M3" s="54" t="str">
        <f t="shared" si="1"/>
        <v/>
      </c>
      <c r="N3" s="55"/>
      <c r="O3" s="56" t="str">
        <f t="shared" si="2"/>
        <v/>
      </c>
      <c r="P3" s="57"/>
      <c r="Q3" s="58">
        <f t="shared" si="3"/>
        <v>1</v>
      </c>
      <c r="R3" s="59" t="str">
        <f t="shared" si="4"/>
        <v/>
      </c>
      <c r="S3" s="60" t="str">
        <f t="shared" si="5"/>
        <v/>
      </c>
      <c r="T3" s="61">
        <v>42006</v>
      </c>
      <c r="U3" s="62" t="e">
        <f>IF(T3&gt;0,NETWORKDAYS(B3,T3,#REF!),"")</f>
        <v>#REF!</v>
      </c>
      <c r="V3" s="57" t="s">
        <v>68</v>
      </c>
      <c r="W3" s="63"/>
      <c r="X3" s="64"/>
      <c r="Z3" s="66" t="str">
        <f t="shared" si="6"/>
        <v>NE</v>
      </c>
      <c r="AA3" s="67" t="str">
        <f t="shared" si="7"/>
        <v>NE</v>
      </c>
      <c r="AB3" s="68" t="str">
        <f t="shared" si="8"/>
        <v>NE</v>
      </c>
      <c r="AC3" s="69" t="str">
        <f t="shared" si="9"/>
        <v>NE</v>
      </c>
      <c r="AD3" s="70" t="str">
        <f t="shared" si="10"/>
        <v>NE</v>
      </c>
      <c r="AE3" s="71" t="str">
        <f t="shared" si="11"/>
        <v>NE</v>
      </c>
      <c r="AF3" s="71" t="str">
        <f t="shared" si="12"/>
        <v>NE</v>
      </c>
      <c r="AG3" s="71" t="str">
        <f t="shared" si="13"/>
        <v>NE</v>
      </c>
      <c r="AH3" s="72" t="str">
        <f t="shared" si="14"/>
        <v>NE</v>
      </c>
      <c r="AI3" s="73" t="str">
        <f t="shared" si="15"/>
        <v/>
      </c>
      <c r="AJ3" s="74" t="str">
        <f t="shared" si="16"/>
        <v/>
      </c>
      <c r="AK3" s="74" t="str">
        <f t="shared" si="17"/>
        <v/>
      </c>
      <c r="AL3" s="74" t="str">
        <f t="shared" si="18"/>
        <v/>
      </c>
      <c r="AM3" s="74" t="str">
        <f t="shared" si="19"/>
        <v/>
      </c>
      <c r="AN3" s="75" t="str">
        <f t="shared" si="20"/>
        <v/>
      </c>
      <c r="AO3" s="76" t="str">
        <f t="shared" si="21"/>
        <v>NE</v>
      </c>
      <c r="AP3" s="77" t="str">
        <f t="shared" si="22"/>
        <v>NE</v>
      </c>
      <c r="AQ3" s="77" t="str">
        <f t="shared" si="23"/>
        <v>NE</v>
      </c>
      <c r="AR3" s="78" t="str">
        <f t="shared" si="24"/>
        <v>NE</v>
      </c>
      <c r="AS3" s="79" t="str">
        <f t="shared" si="25"/>
        <v/>
      </c>
      <c r="AT3" s="80" t="str">
        <f t="shared" si="26"/>
        <v>NE</v>
      </c>
      <c r="AU3" s="81"/>
      <c r="AV3" s="82"/>
      <c r="AW3" s="83"/>
      <c r="AX3" s="83"/>
      <c r="AY3" s="83"/>
      <c r="AZ3" s="83"/>
      <c r="BA3" s="84"/>
      <c r="BB3" s="84"/>
      <c r="BC3" s="84"/>
      <c r="BD3" s="85"/>
      <c r="BE3" s="86"/>
      <c r="BF3" s="87"/>
      <c r="BH3" s="88" t="str">
        <f t="shared" si="27"/>
        <v/>
      </c>
      <c r="BI3" s="89" t="str">
        <f t="shared" si="28"/>
        <v>NE</v>
      </c>
      <c r="BJ3" s="90" t="str">
        <f t="shared" si="29"/>
        <v>NE</v>
      </c>
      <c r="BK3" s="91" t="str">
        <f t="shared" si="30"/>
        <v>NE</v>
      </c>
      <c r="BL3" s="92" t="str">
        <f t="shared" si="31"/>
        <v>NE</v>
      </c>
      <c r="BM3" s="93" t="str">
        <f t="shared" si="32"/>
        <v>Opia + 6-MAM</v>
      </c>
      <c r="BN3" s="94" t="str">
        <f t="shared" si="33"/>
        <v>Pholco</v>
      </c>
      <c r="BO3" s="94" t="str">
        <f t="shared" si="34"/>
        <v>Codethyline</v>
      </c>
      <c r="BP3" s="95" t="str">
        <f>IF(AO3="NE","NE",IF(#REF!&gt;=0.5,"Dihydrocodeine","ND"))</f>
        <v>NE</v>
      </c>
      <c r="BQ3" s="96" t="str">
        <f t="shared" si="35"/>
        <v>NE</v>
      </c>
    </row>
    <row r="4" spans="1:69" s="65" customFormat="1">
      <c r="A4" s="47" t="s">
        <v>61</v>
      </c>
      <c r="B4" s="48" t="s">
        <v>69</v>
      </c>
      <c r="C4" s="51" t="s">
        <v>70</v>
      </c>
      <c r="D4" s="50" t="s">
        <v>71</v>
      </c>
      <c r="E4" s="51" t="s">
        <v>56</v>
      </c>
      <c r="F4" s="51"/>
      <c r="G4" s="51"/>
      <c r="H4" s="51"/>
      <c r="I4" s="51"/>
      <c r="J4" s="51"/>
      <c r="K4" s="52"/>
      <c r="L4" s="53" t="str">
        <f t="shared" si="0"/>
        <v/>
      </c>
      <c r="M4" s="54" t="str">
        <f t="shared" si="1"/>
        <v/>
      </c>
      <c r="N4" s="55"/>
      <c r="O4" s="56" t="str">
        <f t="shared" si="2"/>
        <v/>
      </c>
      <c r="P4" s="57"/>
      <c r="Q4" s="58" t="str">
        <f t="shared" si="3"/>
        <v/>
      </c>
      <c r="R4" s="59" t="str">
        <f t="shared" si="4"/>
        <v/>
      </c>
      <c r="S4" s="60" t="str">
        <f t="shared" si="5"/>
        <v/>
      </c>
      <c r="T4" s="61"/>
      <c r="U4" s="62" t="str">
        <f>IF(T4&gt;0,NETWORKDAYS(B4,T4,#REF!),"")</f>
        <v/>
      </c>
      <c r="V4" s="57"/>
      <c r="W4" s="63"/>
      <c r="X4" s="64"/>
      <c r="Z4" s="66" t="str">
        <f t="shared" si="6"/>
        <v>NE</v>
      </c>
      <c r="AA4" s="67" t="str">
        <f t="shared" si="7"/>
        <v>NE</v>
      </c>
      <c r="AB4" s="68" t="str">
        <f t="shared" si="8"/>
        <v>NE</v>
      </c>
      <c r="AC4" s="69" t="str">
        <f t="shared" si="9"/>
        <v>NE</v>
      </c>
      <c r="AD4" s="70" t="str">
        <f t="shared" si="10"/>
        <v>NE</v>
      </c>
      <c r="AE4" s="71" t="str">
        <f t="shared" si="11"/>
        <v>NE</v>
      </c>
      <c r="AF4" s="71" t="str">
        <f t="shared" si="12"/>
        <v>NE</v>
      </c>
      <c r="AG4" s="71" t="str">
        <f t="shared" si="13"/>
        <v>NE</v>
      </c>
      <c r="AH4" s="72" t="str">
        <f t="shared" si="14"/>
        <v>NE</v>
      </c>
      <c r="AI4" s="73" t="str">
        <f t="shared" si="15"/>
        <v>NE</v>
      </c>
      <c r="AJ4" s="74" t="str">
        <f t="shared" si="16"/>
        <v>NE</v>
      </c>
      <c r="AK4" s="74" t="str">
        <f t="shared" si="17"/>
        <v>NE</v>
      </c>
      <c r="AL4" s="74" t="str">
        <f t="shared" si="18"/>
        <v>NE</v>
      </c>
      <c r="AM4" s="74" t="str">
        <f t="shared" si="19"/>
        <v>NE</v>
      </c>
      <c r="AN4" s="75" t="str">
        <f t="shared" si="20"/>
        <v>NE</v>
      </c>
      <c r="AO4" s="76" t="str">
        <f t="shared" si="21"/>
        <v>NE</v>
      </c>
      <c r="AP4" s="77" t="str">
        <f t="shared" si="22"/>
        <v>NE</v>
      </c>
      <c r="AQ4" s="77" t="str">
        <f t="shared" si="23"/>
        <v>NE</v>
      </c>
      <c r="AR4" s="78" t="str">
        <f t="shared" si="24"/>
        <v>NE</v>
      </c>
      <c r="AS4" s="79" t="str">
        <f t="shared" si="25"/>
        <v>NE</v>
      </c>
      <c r="AT4" s="80" t="str">
        <f t="shared" si="26"/>
        <v>NE</v>
      </c>
      <c r="AU4" s="81"/>
      <c r="AV4" s="82"/>
      <c r="AW4" s="83"/>
      <c r="AX4" s="83"/>
      <c r="AY4" s="83"/>
      <c r="AZ4" s="83"/>
      <c r="BA4" s="84"/>
      <c r="BB4" s="84"/>
      <c r="BC4" s="84"/>
      <c r="BD4" s="85"/>
      <c r="BE4" s="86"/>
      <c r="BF4" s="87"/>
      <c r="BH4" s="88" t="str">
        <f t="shared" si="27"/>
        <v/>
      </c>
      <c r="BI4" s="89" t="str">
        <f t="shared" si="28"/>
        <v>NE</v>
      </c>
      <c r="BJ4" s="90" t="str">
        <f t="shared" si="29"/>
        <v>NE</v>
      </c>
      <c r="BK4" s="91" t="str">
        <f t="shared" si="30"/>
        <v>NE</v>
      </c>
      <c r="BL4" s="92" t="str">
        <f t="shared" si="31"/>
        <v>NE</v>
      </c>
      <c r="BM4" s="93" t="str">
        <f t="shared" si="32"/>
        <v>NE</v>
      </c>
      <c r="BN4" s="94" t="str">
        <f t="shared" si="33"/>
        <v>NE</v>
      </c>
      <c r="BO4" s="94" t="str">
        <f t="shared" si="34"/>
        <v>NE</v>
      </c>
      <c r="BP4" s="95" t="str">
        <f>IF(AO4="NE","NE",IF(#REF!&gt;=0.5,"Dihydrocodeine","ND"))</f>
        <v>NE</v>
      </c>
      <c r="BQ4" s="96" t="str">
        <f t="shared" si="35"/>
        <v>NE</v>
      </c>
    </row>
    <row r="5" spans="1:69" s="65" customFormat="1">
      <c r="A5" s="47" t="s">
        <v>72</v>
      </c>
      <c r="B5" s="48" t="s">
        <v>73</v>
      </c>
      <c r="C5" s="51" t="s">
        <v>74</v>
      </c>
      <c r="D5" s="50" t="s">
        <v>75</v>
      </c>
      <c r="E5" s="48"/>
      <c r="F5" s="48">
        <v>40179</v>
      </c>
      <c r="G5" s="51">
        <v>5</v>
      </c>
      <c r="H5" s="51" t="s">
        <v>76</v>
      </c>
      <c r="I5" s="51" t="s">
        <v>77</v>
      </c>
      <c r="J5" s="51" t="s">
        <v>78</v>
      </c>
      <c r="K5" s="52"/>
      <c r="L5" s="53">
        <f t="shared" si="0"/>
        <v>1</v>
      </c>
      <c r="M5" s="54" t="str">
        <f t="shared" si="1"/>
        <v/>
      </c>
      <c r="N5" s="55"/>
      <c r="O5" s="56" t="str">
        <f t="shared" si="2"/>
        <v/>
      </c>
      <c r="P5" s="57"/>
      <c r="Q5" s="58">
        <f t="shared" si="3"/>
        <v>1</v>
      </c>
      <c r="R5" s="59" t="str">
        <f t="shared" si="4"/>
        <v/>
      </c>
      <c r="S5" s="60">
        <f t="shared" si="5"/>
        <v>1</v>
      </c>
      <c r="T5" s="61"/>
      <c r="U5" s="62" t="str">
        <f>IF(T5&gt;0,NETWORKDAYS(B5,T5,#REF!),"")</f>
        <v/>
      </c>
      <c r="V5" s="57"/>
      <c r="W5" s="63"/>
      <c r="X5" s="64"/>
      <c r="Z5" s="66"/>
      <c r="AA5" s="67" t="str">
        <f t="shared" si="7"/>
        <v/>
      </c>
      <c r="AB5" s="68" t="str">
        <f t="shared" si="8"/>
        <v/>
      </c>
      <c r="AC5" s="69" t="str">
        <f t="shared" si="9"/>
        <v/>
      </c>
      <c r="AD5" s="70" t="str">
        <f t="shared" si="10"/>
        <v/>
      </c>
      <c r="AE5" s="71" t="str">
        <f t="shared" si="11"/>
        <v/>
      </c>
      <c r="AF5" s="71" t="str">
        <f t="shared" si="12"/>
        <v/>
      </c>
      <c r="AG5" s="71" t="str">
        <f t="shared" si="13"/>
        <v/>
      </c>
      <c r="AH5" s="72" t="str">
        <f t="shared" si="14"/>
        <v/>
      </c>
      <c r="AI5" s="73" t="str">
        <f t="shared" si="15"/>
        <v/>
      </c>
      <c r="AJ5" s="74" t="str">
        <f t="shared" si="16"/>
        <v/>
      </c>
      <c r="AK5" s="74" t="str">
        <f t="shared" si="17"/>
        <v/>
      </c>
      <c r="AL5" s="74" t="str">
        <f t="shared" si="18"/>
        <v/>
      </c>
      <c r="AM5" s="74" t="str">
        <f t="shared" si="19"/>
        <v/>
      </c>
      <c r="AN5" s="75" t="str">
        <f t="shared" si="20"/>
        <v/>
      </c>
      <c r="AO5" s="76" t="str">
        <f t="shared" si="21"/>
        <v/>
      </c>
      <c r="AP5" s="77" t="str">
        <f t="shared" si="22"/>
        <v/>
      </c>
      <c r="AQ5" s="77" t="str">
        <f t="shared" si="23"/>
        <v/>
      </c>
      <c r="AR5" s="78" t="str">
        <f t="shared" si="24"/>
        <v/>
      </c>
      <c r="AS5" s="79" t="str">
        <f t="shared" si="25"/>
        <v/>
      </c>
      <c r="AT5" s="80" t="str">
        <f t="shared" si="26"/>
        <v/>
      </c>
      <c r="AU5" s="81"/>
      <c r="AV5" s="82"/>
      <c r="AW5" s="83"/>
      <c r="AX5" s="83"/>
      <c r="AY5" s="83"/>
      <c r="AZ5" s="83"/>
      <c r="BA5" s="84"/>
      <c r="BB5" s="84"/>
      <c r="BC5" s="84"/>
      <c r="BD5" s="85"/>
      <c r="BE5" s="86"/>
      <c r="BF5" s="87"/>
      <c r="BH5" s="88" t="str">
        <f t="shared" si="27"/>
        <v>Sans Logo</v>
      </c>
      <c r="BI5" s="89" t="str">
        <f t="shared" si="28"/>
        <v>THC + Met</v>
      </c>
      <c r="BJ5" s="90" t="str">
        <f t="shared" si="29"/>
        <v>MDMAMet</v>
      </c>
      <c r="BK5" s="91" t="str">
        <f t="shared" si="30"/>
        <v>Ephedrine</v>
      </c>
      <c r="BL5" s="92" t="str">
        <f t="shared" si="31"/>
        <v>Mephedrone</v>
      </c>
      <c r="BM5" s="93" t="str">
        <f t="shared" si="32"/>
        <v>Opia + 6-MAM</v>
      </c>
      <c r="BN5" s="94" t="str">
        <f t="shared" si="33"/>
        <v>Pholco</v>
      </c>
      <c r="BO5" s="94" t="str">
        <f t="shared" si="34"/>
        <v>Codethyline</v>
      </c>
      <c r="BP5" s="95" t="e">
        <f>IF(AO5="NE","NE",IF(#REF!&gt;=0.5,"Dihydrocodeine","ND"))</f>
        <v>#REF!</v>
      </c>
      <c r="BQ5" s="96" t="str">
        <f t="shared" si="35"/>
        <v>Coc + 3 Met</v>
      </c>
    </row>
    <row r="6" spans="1:69" s="65" customFormat="1">
      <c r="A6" s="47" t="s">
        <v>72</v>
      </c>
      <c r="B6" s="48" t="s">
        <v>79</v>
      </c>
      <c r="C6" s="51" t="s">
        <v>80</v>
      </c>
      <c r="D6" s="50" t="s">
        <v>81</v>
      </c>
      <c r="E6" s="51"/>
      <c r="F6" s="51"/>
      <c r="G6" s="51"/>
      <c r="H6" s="51"/>
      <c r="I6" s="51"/>
      <c r="J6" s="51"/>
      <c r="K6" s="52"/>
      <c r="L6" s="53" t="str">
        <f t="shared" si="0"/>
        <v/>
      </c>
      <c r="M6" s="54" t="str">
        <f t="shared" si="1"/>
        <v/>
      </c>
      <c r="N6" s="55"/>
      <c r="O6" s="56" t="str">
        <f t="shared" si="2"/>
        <v/>
      </c>
      <c r="P6" s="57"/>
      <c r="Q6" s="58" t="str">
        <f t="shared" si="3"/>
        <v/>
      </c>
      <c r="R6" s="59" t="str">
        <f t="shared" si="4"/>
        <v/>
      </c>
      <c r="S6" s="60" t="str">
        <f t="shared" si="5"/>
        <v/>
      </c>
      <c r="T6" s="61"/>
      <c r="U6" s="62" t="str">
        <f>IF(T6&gt;0,NETWORKDAYS(B6,T6,#REF!),"")</f>
        <v/>
      </c>
      <c r="V6" s="57"/>
      <c r="W6" s="63"/>
      <c r="X6" s="64"/>
      <c r="Z6" s="66" t="str">
        <f t="shared" si="6"/>
        <v>NE</v>
      </c>
      <c r="AA6" s="67" t="str">
        <f t="shared" si="7"/>
        <v>NE</v>
      </c>
      <c r="AB6" s="68" t="str">
        <f t="shared" si="8"/>
        <v>NE</v>
      </c>
      <c r="AC6" s="69" t="str">
        <f t="shared" si="9"/>
        <v>NE</v>
      </c>
      <c r="AD6" s="70" t="str">
        <f t="shared" si="10"/>
        <v>NE</v>
      </c>
      <c r="AE6" s="71" t="str">
        <f t="shared" si="11"/>
        <v>NE</v>
      </c>
      <c r="AF6" s="71" t="str">
        <f t="shared" si="12"/>
        <v>NE</v>
      </c>
      <c r="AG6" s="71" t="str">
        <f t="shared" si="13"/>
        <v>NE</v>
      </c>
      <c r="AH6" s="72" t="str">
        <f t="shared" si="14"/>
        <v>NE</v>
      </c>
      <c r="AI6" s="73" t="str">
        <f t="shared" si="15"/>
        <v>NE</v>
      </c>
      <c r="AJ6" s="74" t="str">
        <f t="shared" si="16"/>
        <v>NE</v>
      </c>
      <c r="AK6" s="74" t="str">
        <f t="shared" si="17"/>
        <v>NE</v>
      </c>
      <c r="AL6" s="74" t="str">
        <f t="shared" si="18"/>
        <v>NE</v>
      </c>
      <c r="AM6" s="74" t="str">
        <f t="shared" si="19"/>
        <v>NE</v>
      </c>
      <c r="AN6" s="75" t="str">
        <f t="shared" si="20"/>
        <v>NE</v>
      </c>
      <c r="AO6" s="76" t="str">
        <f t="shared" si="21"/>
        <v>NE</v>
      </c>
      <c r="AP6" s="77" t="str">
        <f t="shared" si="22"/>
        <v>NE</v>
      </c>
      <c r="AQ6" s="77" t="str">
        <f t="shared" si="23"/>
        <v>NE</v>
      </c>
      <c r="AR6" s="78" t="str">
        <f t="shared" si="24"/>
        <v>NE</v>
      </c>
      <c r="AS6" s="79" t="str">
        <f t="shared" si="25"/>
        <v>NE</v>
      </c>
      <c r="AT6" s="80" t="str">
        <f t="shared" si="26"/>
        <v>NE</v>
      </c>
      <c r="AU6" s="81"/>
      <c r="AV6" s="82"/>
      <c r="AW6" s="83"/>
      <c r="AX6" s="83"/>
      <c r="AY6" s="83"/>
      <c r="AZ6" s="83"/>
      <c r="BA6" s="84"/>
      <c r="BB6" s="84"/>
      <c r="BC6" s="84"/>
      <c r="BD6" s="85"/>
      <c r="BE6" s="86"/>
      <c r="BF6" s="87"/>
      <c r="BH6" s="88" t="str">
        <f t="shared" si="27"/>
        <v/>
      </c>
      <c r="BI6" s="89" t="str">
        <f t="shared" si="28"/>
        <v>NE</v>
      </c>
      <c r="BJ6" s="90" t="str">
        <f t="shared" si="29"/>
        <v>NE</v>
      </c>
      <c r="BK6" s="91" t="str">
        <f t="shared" si="30"/>
        <v>NE</v>
      </c>
      <c r="BL6" s="92" t="str">
        <f t="shared" si="31"/>
        <v>NE</v>
      </c>
      <c r="BM6" s="93" t="str">
        <f t="shared" si="32"/>
        <v>NE</v>
      </c>
      <c r="BN6" s="94" t="str">
        <f t="shared" si="33"/>
        <v>NE</v>
      </c>
      <c r="BO6" s="94" t="str">
        <f t="shared" si="34"/>
        <v>NE</v>
      </c>
      <c r="BP6" s="95" t="str">
        <f>IF(AO6="NE","NE",IF(#REF!&gt;=0.5,"Dihydrocodeine","ND"))</f>
        <v>NE</v>
      </c>
      <c r="BQ6" s="96" t="str">
        <f t="shared" si="35"/>
        <v>NE</v>
      </c>
    </row>
    <row r="7" spans="1:69" s="65" customFormat="1">
      <c r="A7" s="47"/>
      <c r="B7" s="48" t="s">
        <v>73</v>
      </c>
      <c r="C7" s="51" t="s">
        <v>82</v>
      </c>
      <c r="D7" s="50" t="s">
        <v>83</v>
      </c>
      <c r="E7" s="51"/>
      <c r="F7" s="48">
        <v>29496</v>
      </c>
      <c r="G7" s="51"/>
      <c r="H7" s="51"/>
      <c r="I7" s="51"/>
      <c r="J7" s="51"/>
      <c r="K7" s="52"/>
      <c r="L7" s="53" t="str">
        <f t="shared" si="0"/>
        <v/>
      </c>
      <c r="M7" s="54" t="str">
        <f t="shared" si="1"/>
        <v/>
      </c>
      <c r="N7" s="55"/>
      <c r="O7" s="56" t="str">
        <f t="shared" si="2"/>
        <v/>
      </c>
      <c r="P7" s="57"/>
      <c r="Q7" s="58" t="str">
        <f t="shared" si="3"/>
        <v/>
      </c>
      <c r="R7" s="59" t="str">
        <f t="shared" si="4"/>
        <v/>
      </c>
      <c r="S7" s="60" t="str">
        <f t="shared" si="5"/>
        <v/>
      </c>
      <c r="T7" s="61"/>
      <c r="U7" s="62" t="str">
        <f>IF(T7&gt;0,NETWORKDAYS(B7,T7,#REF!),"")</f>
        <v/>
      </c>
      <c r="V7" s="57"/>
      <c r="W7" s="63"/>
      <c r="X7" s="64"/>
      <c r="Z7" s="66" t="str">
        <f t="shared" si="6"/>
        <v>NE</v>
      </c>
      <c r="AA7" s="67" t="str">
        <f t="shared" si="7"/>
        <v>NE</v>
      </c>
      <c r="AB7" s="68" t="str">
        <f t="shared" si="8"/>
        <v>NE</v>
      </c>
      <c r="AC7" s="69" t="str">
        <f t="shared" si="9"/>
        <v>NE</v>
      </c>
      <c r="AD7" s="70" t="str">
        <f t="shared" si="10"/>
        <v>NE</v>
      </c>
      <c r="AE7" s="71" t="str">
        <f t="shared" si="11"/>
        <v>NE</v>
      </c>
      <c r="AF7" s="71" t="str">
        <f t="shared" si="12"/>
        <v>NE</v>
      </c>
      <c r="AG7" s="71" t="str">
        <f t="shared" si="13"/>
        <v>NE</v>
      </c>
      <c r="AH7" s="72" t="str">
        <f t="shared" si="14"/>
        <v>NE</v>
      </c>
      <c r="AI7" s="73" t="str">
        <f t="shared" si="15"/>
        <v>NE</v>
      </c>
      <c r="AJ7" s="74" t="str">
        <f t="shared" si="16"/>
        <v>NE</v>
      </c>
      <c r="AK7" s="74" t="str">
        <f t="shared" si="17"/>
        <v>NE</v>
      </c>
      <c r="AL7" s="74" t="str">
        <f t="shared" si="18"/>
        <v>NE</v>
      </c>
      <c r="AM7" s="74" t="str">
        <f t="shared" si="19"/>
        <v>NE</v>
      </c>
      <c r="AN7" s="75" t="str">
        <f t="shared" si="20"/>
        <v>NE</v>
      </c>
      <c r="AO7" s="76" t="str">
        <f t="shared" si="21"/>
        <v>NE</v>
      </c>
      <c r="AP7" s="77" t="str">
        <f t="shared" si="22"/>
        <v>NE</v>
      </c>
      <c r="AQ7" s="77" t="str">
        <f t="shared" si="23"/>
        <v>NE</v>
      </c>
      <c r="AR7" s="78" t="str">
        <f t="shared" si="24"/>
        <v>NE</v>
      </c>
      <c r="AS7" s="79" t="str">
        <f t="shared" si="25"/>
        <v>NE</v>
      </c>
      <c r="AT7" s="80" t="str">
        <f t="shared" si="26"/>
        <v>NE</v>
      </c>
      <c r="AU7" s="81"/>
      <c r="AV7" s="82"/>
      <c r="AW7" s="83"/>
      <c r="AX7" s="83"/>
      <c r="AY7" s="83"/>
      <c r="AZ7" s="83"/>
      <c r="BA7" s="84"/>
      <c r="BB7" s="84"/>
      <c r="BC7" s="84"/>
      <c r="BD7" s="85"/>
      <c r="BE7" s="86"/>
      <c r="BF7" s="87"/>
      <c r="BH7" s="88" t="str">
        <f t="shared" si="27"/>
        <v/>
      </c>
      <c r="BI7" s="89" t="str">
        <f t="shared" si="28"/>
        <v>NE</v>
      </c>
      <c r="BJ7" s="90" t="str">
        <f t="shared" si="29"/>
        <v>NE</v>
      </c>
      <c r="BK7" s="91" t="str">
        <f t="shared" si="30"/>
        <v>NE</v>
      </c>
      <c r="BL7" s="92" t="str">
        <f t="shared" si="31"/>
        <v>NE</v>
      </c>
      <c r="BM7" s="93" t="str">
        <f t="shared" si="32"/>
        <v>NE</v>
      </c>
      <c r="BN7" s="94" t="str">
        <f t="shared" si="33"/>
        <v>NE</v>
      </c>
      <c r="BO7" s="94" t="str">
        <f t="shared" si="34"/>
        <v>NE</v>
      </c>
      <c r="BP7" s="95" t="str">
        <f>IF(AO7="NE","NE",IF(#REF!&gt;=0.5,"Dihydrocodeine","ND"))</f>
        <v>NE</v>
      </c>
      <c r="BQ7" s="96" t="str">
        <f t="shared" si="35"/>
        <v>NE</v>
      </c>
    </row>
  </sheetData>
  <conditionalFormatting sqref="O2:O7">
    <cfRule type="cellIs" dxfId="19" priority="20" operator="greaterThan">
      <formula>3</formula>
    </cfRule>
  </conditionalFormatting>
  <conditionalFormatting sqref="U2:U7">
    <cfRule type="cellIs" dxfId="18" priority="19" operator="greaterThan">
      <formula>3</formula>
    </cfRule>
  </conditionalFormatting>
  <conditionalFormatting sqref="Z2:AT7">
    <cfRule type="cellIs" dxfId="17" priority="18" operator="equal">
      <formula>0</formula>
    </cfRule>
  </conditionalFormatting>
  <conditionalFormatting sqref="O2:O7">
    <cfRule type="cellIs" dxfId="16" priority="17" operator="greaterThan">
      <formula>3</formula>
    </cfRule>
  </conditionalFormatting>
  <conditionalFormatting sqref="U2:U7">
    <cfRule type="cellIs" dxfId="15" priority="16" operator="greaterThan">
      <formula>3</formula>
    </cfRule>
  </conditionalFormatting>
  <conditionalFormatting sqref="AN2:AT7">
    <cfRule type="cellIs" dxfId="14" priority="15" operator="equal">
      <formula>0</formula>
    </cfRule>
  </conditionalFormatting>
  <conditionalFormatting sqref="D1 D4:D1048576">
    <cfRule type="duplicateValues" dxfId="13" priority="13"/>
    <cfRule type="duplicateValues" dxfId="12" priority="14"/>
  </conditionalFormatting>
  <conditionalFormatting sqref="C1 C4:C1048576">
    <cfRule type="duplicateValues" dxfId="11" priority="12"/>
  </conditionalFormatting>
  <conditionalFormatting sqref="Z2:AT7">
    <cfRule type="containsText" dxfId="10" priority="11" operator="containsText" text="NE">
      <formula>NOT(ISERROR(SEARCH("NE",Z2)))</formula>
    </cfRule>
  </conditionalFormatting>
  <conditionalFormatting sqref="Z1:AT1048576">
    <cfRule type="cellIs" dxfId="9" priority="10" operator="greaterThan">
      <formula>0</formula>
    </cfRule>
  </conditionalFormatting>
  <conditionalFormatting sqref="C2">
    <cfRule type="duplicateValues" dxfId="8" priority="9"/>
  </conditionalFormatting>
  <conditionalFormatting sqref="D2">
    <cfRule type="duplicateValues" dxfId="7" priority="7"/>
    <cfRule type="duplicateValues" dxfId="6" priority="8"/>
  </conditionalFormatting>
  <conditionalFormatting sqref="AU2:AU7">
    <cfRule type="cellIs" dxfId="5" priority="6" operator="equal">
      <formula>0</formula>
    </cfRule>
  </conditionalFormatting>
  <conditionalFormatting sqref="AU2:AU7">
    <cfRule type="cellIs" dxfId="4" priority="5" operator="equal">
      <formula>0</formula>
    </cfRule>
  </conditionalFormatting>
  <conditionalFormatting sqref="C3">
    <cfRule type="duplicateValues" dxfId="3" priority="4"/>
  </conditionalFormatting>
  <conditionalFormatting sqref="D3">
    <cfRule type="duplicateValues" dxfId="2" priority="2"/>
    <cfRule type="duplicateValues" dxfId="1" priority="3"/>
  </conditionalFormatting>
  <conditionalFormatting sqref="AN2:AT7">
    <cfRule type="aboveAverage" dxfId="0" priority="1"/>
  </conditionalFormatting>
  <dataValidations count="1">
    <dataValidation type="list" allowBlank="1" showInputMessage="1" showErrorMessage="1" sqref="H2:H1048576">
      <formula1>Analyses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 de dossier</vt:lpstr>
      <vt:lpstr>AVP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2015-02-01T16:33:00Z</dcterms:created>
  <dcterms:modified xsi:type="dcterms:W3CDTF">2015-02-01T16:54:10Z</dcterms:modified>
</cp:coreProperties>
</file>