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bookViews>
    <workbookView xWindow="480" yWindow="15" windowWidth="10395" windowHeight="5640" activeTab="4"/>
  </bookViews>
  <sheets>
    <sheet name="CALCUL" sheetId="4" r:id="rId1"/>
    <sheet name="D" sheetId="1" state="hidden" r:id="rId2"/>
    <sheet name="DONNEES" sheetId="9" r:id="rId3"/>
    <sheet name="Feuil1" sheetId="8" state="hidden" r:id="rId4"/>
    <sheet name="Rachid" sheetId="10" r:id="rId5"/>
  </sheets>
  <definedNames>
    <definedName name="_xlnm._FilterDatabase" localSheetId="0" hidden="1">CALCUL!#REF!</definedName>
    <definedName name="_xlnm._FilterDatabase" localSheetId="1" hidden="1">D!$B$11:$O$114</definedName>
    <definedName name="_xlnm._FilterDatabase" localSheetId="2" hidden="1">DONNEES!$A$1:$M$182</definedName>
    <definedName name="Base">OFFSET(D!$B$11,,,COUNTA(D!$B:$B)+1,13)</definedName>
    <definedName name="Base_Graph">OFFSET(#REF!,,,COUNTA(#REF!),1)</definedName>
    <definedName name="BaseY">OFFSET(#REF!,,,COUNTA(#REF!),1)</definedName>
    <definedName name="Ca">CALCUL!#REF!</definedName>
    <definedName name="Classement">CALCUL!#REF!</definedName>
    <definedName name="Col_Commerciaux">OFFSET(Col_dates,,11)</definedName>
    <definedName name="Col_dates">OFFSET(DONNEES!$B$2,,,COUNT(DONNEES!$B:$B))</definedName>
    <definedName name="Col_montants">OFFSET(Col_dates,,3)</definedName>
    <definedName name="Données">OFFSET(DONNEES!$A$1,,,COUNTA(DONNEES!$A:$A)+1,13)</definedName>
    <definedName name="DouzeMois">CALCUL!#REF!</definedName>
    <definedName name="Liste_mois">Rachid!$I$2:$I$13</definedName>
    <definedName name="Montant">CALCUL!#REF!</definedName>
    <definedName name="Np">CALCUL!#REF!</definedName>
    <definedName name="Objectif">CALCUL!#REF!</definedName>
    <definedName name="OLE_LINK1" localSheetId="3">Feuil1!$B$20</definedName>
    <definedName name="Produits">CALCUL!#REF!</definedName>
    <definedName name="Rp">CALCUL!#REF!</definedName>
    <definedName name="Vendeurs">CALCUL!#REF!</definedName>
  </definedNames>
  <calcPr calcId="145621"/>
  <pivotCaches>
    <pivotCache cacheId="0" r:id="rId6"/>
  </pivotCaches>
</workbook>
</file>

<file path=xl/calcChain.xml><?xml version="1.0" encoding="utf-8"?>
<calcChain xmlns="http://schemas.openxmlformats.org/spreadsheetml/2006/main">
  <c r="L184" i="9" l="1"/>
  <c r="L183" i="9"/>
  <c r="L182" i="9"/>
  <c r="A2" i="10" a="1"/>
  <c r="A2" i="10" l="1"/>
  <c r="B2" i="10" s="1"/>
  <c r="A4" i="10"/>
  <c r="B4" i="10" s="1"/>
  <c r="A6" i="10"/>
  <c r="B6" i="10" s="1"/>
  <c r="A8" i="10"/>
  <c r="B8" i="10" s="1"/>
  <c r="A10" i="10"/>
  <c r="B10" i="10" s="1"/>
  <c r="A12" i="10"/>
  <c r="B12" i="10" s="1"/>
  <c r="A3" i="10"/>
  <c r="B3" i="10" s="1"/>
  <c r="A5" i="10"/>
  <c r="B5" i="10" s="1"/>
  <c r="A7" i="10"/>
  <c r="B7" i="10" s="1"/>
  <c r="A9" i="10"/>
  <c r="B9" i="10" s="1"/>
  <c r="A11" i="10"/>
  <c r="B11" i="10" s="1"/>
  <c r="L181" i="9"/>
  <c r="L180" i="9" l="1"/>
  <c r="L179" i="9"/>
  <c r="L178" i="9"/>
  <c r="L177" i="9"/>
  <c r="L176" i="9"/>
  <c r="L175" i="9"/>
  <c r="L174" i="9"/>
  <c r="L173" i="9"/>
  <c r="L172" i="9"/>
  <c r="L171" i="9"/>
  <c r="L170" i="9"/>
  <c r="L169" i="9"/>
  <c r="L168" i="9"/>
  <c r="L167" i="9"/>
  <c r="L166" i="9"/>
  <c r="L165" i="9" l="1"/>
  <c r="L164" i="9"/>
  <c r="L163" i="9"/>
  <c r="L162" i="9"/>
  <c r="L161" i="9"/>
  <c r="L160" i="9" l="1"/>
  <c r="L159" i="9"/>
  <c r="L158" i="9" l="1"/>
  <c r="L157" i="9"/>
  <c r="L156" i="9"/>
  <c r="L155" i="9"/>
  <c r="L154" i="9"/>
  <c r="L153" i="9"/>
  <c r="L152" i="9"/>
  <c r="L151" i="9" l="1"/>
  <c r="L150" i="9" l="1"/>
  <c r="L149" i="9" l="1"/>
  <c r="L148" i="9" l="1"/>
  <c r="L147" i="9"/>
  <c r="L146" i="9" l="1"/>
  <c r="L145" i="9" l="1"/>
  <c r="L136" i="9" l="1"/>
  <c r="L137" i="9"/>
  <c r="L138" i="9"/>
  <c r="L139" i="9"/>
  <c r="L140" i="9"/>
  <c r="L141" i="9"/>
  <c r="L142" i="9"/>
  <c r="L143" i="9"/>
  <c r="L144" i="9"/>
  <c r="L135" i="9" l="1"/>
  <c r="L134" i="9" l="1"/>
  <c r="L133" i="9" l="1"/>
  <c r="L132" i="9"/>
  <c r="L131" i="9"/>
  <c r="L130" i="9" l="1"/>
  <c r="L129" i="9"/>
  <c r="L128" i="9" l="1"/>
  <c r="L126" i="9"/>
  <c r="L127" i="9"/>
  <c r="L125" i="9" l="1"/>
  <c r="L124" i="9"/>
  <c r="L123" i="9" l="1"/>
  <c r="L116" i="9" l="1"/>
  <c r="K33" i="4" a="1"/>
  <c r="K33" i="4" s="1"/>
  <c r="L33" i="4" a="1"/>
  <c r="L33" i="4" s="1"/>
  <c r="L34" i="4" a="1"/>
  <c r="L34" i="4" s="1"/>
  <c r="L35" i="4" a="1"/>
  <c r="L35" i="4" s="1"/>
  <c r="L36" i="4" a="1"/>
  <c r="L36" i="4" s="1"/>
  <c r="L37" i="4" a="1"/>
  <c r="L37" i="4" s="1"/>
  <c r="N7" i="4" a="1"/>
  <c r="N7" i="4" s="1"/>
  <c r="K34" i="4" l="1" a="1"/>
  <c r="K34" i="4" s="1"/>
  <c r="K35" i="4" a="1"/>
  <c r="K35" i="4" s="1"/>
  <c r="L104" i="9" l="1"/>
  <c r="L105" i="9"/>
  <c r="L106" i="9"/>
  <c r="L107" i="9"/>
  <c r="L108" i="9"/>
  <c r="L109" i="9"/>
  <c r="L110" i="9"/>
  <c r="L111" i="9"/>
  <c r="L112" i="9"/>
  <c r="L113" i="9"/>
  <c r="L114" i="9"/>
  <c r="L115" i="9"/>
  <c r="L117" i="9"/>
  <c r="L118" i="9"/>
  <c r="L119" i="9"/>
  <c r="L120" i="9"/>
  <c r="L121" i="9"/>
  <c r="L122" i="9"/>
  <c r="L103" i="9" l="1"/>
  <c r="L102" i="9"/>
  <c r="L101" i="9"/>
  <c r="L100" i="9"/>
  <c r="L99" i="9"/>
  <c r="L98" i="9"/>
  <c r="L97" i="9"/>
  <c r="L96" i="9"/>
  <c r="L95" i="9"/>
  <c r="L94" i="9"/>
  <c r="L93" i="9"/>
  <c r="L92" i="9"/>
  <c r="L91" i="9"/>
  <c r="L90" i="9"/>
  <c r="L89" i="9"/>
  <c r="L88" i="9"/>
  <c r="L87" i="9"/>
  <c r="L86" i="9"/>
  <c r="L85" i="9"/>
  <c r="L84" i="9"/>
  <c r="L83" i="9"/>
  <c r="L82" i="9"/>
  <c r="L81" i="9"/>
  <c r="L80" i="9"/>
  <c r="L79" i="9"/>
  <c r="L78" i="9"/>
  <c r="L77" i="9"/>
  <c r="L76" i="9"/>
  <c r="L75" i="9"/>
  <c r="L74" i="9"/>
  <c r="L73" i="9"/>
  <c r="L72" i="9"/>
  <c r="L71" i="9"/>
  <c r="L70" i="9"/>
  <c r="L69" i="9"/>
  <c r="L68" i="9"/>
  <c r="L67" i="9"/>
  <c r="L66" i="9"/>
  <c r="L65" i="9"/>
  <c r="L64" i="9"/>
  <c r="L63" i="9"/>
  <c r="L62" i="9"/>
  <c r="L61" i="9"/>
  <c r="L60" i="9"/>
  <c r="L59" i="9"/>
  <c r="L58" i="9"/>
  <c r="L57" i="9"/>
  <c r="L56" i="9"/>
  <c r="L55" i="9"/>
  <c r="L54" i="9"/>
  <c r="L53" i="9"/>
  <c r="L52" i="9"/>
  <c r="L51" i="9"/>
  <c r="L50" i="9"/>
  <c r="L49" i="9"/>
  <c r="L48" i="9"/>
  <c r="L47" i="9"/>
  <c r="L46" i="9"/>
  <c r="L45" i="9"/>
  <c r="L44" i="9"/>
  <c r="L43" i="9"/>
  <c r="L42" i="9"/>
  <c r="L41" i="9"/>
  <c r="L40" i="9"/>
  <c r="L39" i="9"/>
  <c r="L38" i="9"/>
  <c r="L37" i="9"/>
  <c r="L36" i="9"/>
  <c r="L35" i="9"/>
  <c r="L34" i="9"/>
  <c r="L33" i="9"/>
  <c r="L32" i="9"/>
  <c r="L31" i="9"/>
  <c r="L30" i="9"/>
  <c r="L29" i="9"/>
  <c r="L28" i="9"/>
  <c r="L27" i="9"/>
  <c r="L26" i="9"/>
  <c r="L25" i="9"/>
  <c r="L24" i="9"/>
  <c r="L23" i="9"/>
  <c r="L22" i="9"/>
  <c r="L21" i="9"/>
  <c r="L20" i="9"/>
  <c r="L19" i="9"/>
  <c r="L18" i="9"/>
  <c r="L17" i="9"/>
  <c r="L16" i="9"/>
  <c r="L15" i="9"/>
  <c r="L14" i="9"/>
  <c r="L13" i="9"/>
  <c r="L12" i="9"/>
  <c r="L11" i="9"/>
  <c r="L10" i="9"/>
  <c r="L9" i="9"/>
  <c r="L8" i="9"/>
  <c r="L7" i="9"/>
  <c r="L6" i="9"/>
  <c r="L5" i="9"/>
  <c r="H4" i="9"/>
  <c r="L4" i="9" s="1"/>
  <c r="L3" i="9"/>
  <c r="L2" i="9"/>
  <c r="M111" i="1" l="1"/>
  <c r="M112" i="1"/>
  <c r="M113" i="1"/>
  <c r="M114" i="1"/>
  <c r="C6" i="1" l="1" a="1"/>
  <c r="C6" i="1" s="1"/>
  <c r="C5" i="1"/>
  <c r="C4" i="1" a="1"/>
  <c r="C4" i="1" s="1"/>
  <c r="M109" i="1"/>
  <c r="M110" i="1"/>
  <c r="M108" i="1"/>
  <c r="M107" i="1"/>
  <c r="B9" i="1"/>
  <c r="M106" i="1" l="1"/>
  <c r="M105" i="1"/>
  <c r="M101" i="1" l="1"/>
  <c r="M102" i="1"/>
  <c r="M103" i="1"/>
  <c r="M104" i="1"/>
  <c r="K5" i="1" l="1"/>
  <c r="M95" i="1" l="1"/>
  <c r="M96" i="1"/>
  <c r="M97" i="1"/>
  <c r="M98" i="1"/>
  <c r="M99" i="1"/>
  <c r="M100" i="1"/>
  <c r="M94" i="1"/>
  <c r="M88" i="1" l="1"/>
  <c r="M89" i="1"/>
  <c r="M90" i="1"/>
  <c r="M91" i="1"/>
  <c r="M92" i="1"/>
  <c r="M93" i="1"/>
  <c r="M87" i="1" l="1"/>
  <c r="M86" i="1" l="1"/>
  <c r="M85" i="1" l="1"/>
  <c r="M84" i="1"/>
  <c r="M83" i="1" l="1"/>
  <c r="M82" i="1"/>
  <c r="S12" i="1"/>
  <c r="T12" i="1"/>
  <c r="U12" i="1"/>
  <c r="V12" i="1"/>
  <c r="W12" i="1"/>
  <c r="X12" i="1"/>
  <c r="Y12" i="1"/>
  <c r="Z12" i="1"/>
  <c r="AA12" i="1"/>
  <c r="AB12" i="1"/>
  <c r="AC12" i="1"/>
  <c r="AD12" i="1"/>
  <c r="S13" i="1"/>
  <c r="T13" i="1"/>
  <c r="U13" i="1"/>
  <c r="V13" i="1"/>
  <c r="W13" i="1"/>
  <c r="X13" i="1"/>
  <c r="Y13" i="1"/>
  <c r="Z13" i="1"/>
  <c r="AA13" i="1"/>
  <c r="AB13" i="1"/>
  <c r="AC13" i="1"/>
  <c r="AD13" i="1"/>
  <c r="S14" i="1"/>
  <c r="T14" i="1"/>
  <c r="U14" i="1"/>
  <c r="V14" i="1"/>
  <c r="W14" i="1"/>
  <c r="X14" i="1"/>
  <c r="Y14" i="1"/>
  <c r="Z14" i="1"/>
  <c r="AA14" i="1"/>
  <c r="AB14" i="1"/>
  <c r="AC14" i="1"/>
  <c r="AD14" i="1"/>
  <c r="S15" i="1"/>
  <c r="T15" i="1"/>
  <c r="U15" i="1"/>
  <c r="V15" i="1"/>
  <c r="W15" i="1"/>
  <c r="X15" i="1"/>
  <c r="Y15" i="1"/>
  <c r="Z15" i="1"/>
  <c r="AA15" i="1"/>
  <c r="AB15" i="1"/>
  <c r="AC15" i="1"/>
  <c r="AD15" i="1"/>
  <c r="S16" i="1"/>
  <c r="T16" i="1"/>
  <c r="U16" i="1"/>
  <c r="V16" i="1"/>
  <c r="W16" i="1"/>
  <c r="X16" i="1"/>
  <c r="Y16" i="1"/>
  <c r="Z16" i="1"/>
  <c r="AA16" i="1"/>
  <c r="AB16" i="1"/>
  <c r="AC16" i="1"/>
  <c r="AD16" i="1"/>
  <c r="S17" i="1"/>
  <c r="T17" i="1"/>
  <c r="U17" i="1"/>
  <c r="V17" i="1"/>
  <c r="W17" i="1"/>
  <c r="X17" i="1"/>
  <c r="Y17" i="1"/>
  <c r="Z17" i="1"/>
  <c r="AA17" i="1"/>
  <c r="AB17" i="1"/>
  <c r="AC17" i="1"/>
  <c r="AD17" i="1"/>
  <c r="S18" i="1"/>
  <c r="T18" i="1"/>
  <c r="U18" i="1"/>
  <c r="V18" i="1"/>
  <c r="W18" i="1"/>
  <c r="X18" i="1"/>
  <c r="Y18" i="1"/>
  <c r="Z18" i="1"/>
  <c r="AA18" i="1"/>
  <c r="AB18" i="1"/>
  <c r="AC18" i="1"/>
  <c r="AD18" i="1"/>
  <c r="S19" i="1"/>
  <c r="T19" i="1"/>
  <c r="U19" i="1"/>
  <c r="V19" i="1"/>
  <c r="W19" i="1"/>
  <c r="X19" i="1"/>
  <c r="Y19" i="1"/>
  <c r="Z19" i="1"/>
  <c r="AA19" i="1"/>
  <c r="AB19" i="1"/>
  <c r="AC19" i="1"/>
  <c r="AD19" i="1"/>
  <c r="S20" i="1"/>
  <c r="T20" i="1"/>
  <c r="U20" i="1"/>
  <c r="V20" i="1"/>
  <c r="W20" i="1"/>
  <c r="X20" i="1"/>
  <c r="Y20" i="1"/>
  <c r="Z20" i="1"/>
  <c r="AA20" i="1"/>
  <c r="AB20" i="1"/>
  <c r="AC20" i="1"/>
  <c r="AD20" i="1"/>
  <c r="S21" i="1"/>
  <c r="T21" i="1"/>
  <c r="U21" i="1"/>
  <c r="V21" i="1"/>
  <c r="W21" i="1"/>
  <c r="X21" i="1"/>
  <c r="Y21" i="1"/>
  <c r="Z21" i="1"/>
  <c r="AA21" i="1"/>
  <c r="AB21" i="1"/>
  <c r="AC21" i="1"/>
  <c r="AD21" i="1"/>
  <c r="S22" i="1"/>
  <c r="T22" i="1"/>
  <c r="U22" i="1"/>
  <c r="V22" i="1"/>
  <c r="W22" i="1"/>
  <c r="X22" i="1"/>
  <c r="Y22" i="1"/>
  <c r="Z22" i="1"/>
  <c r="AA22" i="1"/>
  <c r="AB22" i="1"/>
  <c r="AC22" i="1"/>
  <c r="AD22" i="1"/>
  <c r="S23" i="1"/>
  <c r="T23" i="1"/>
  <c r="U23" i="1"/>
  <c r="V23" i="1"/>
  <c r="W23" i="1"/>
  <c r="X23" i="1"/>
  <c r="Y23" i="1"/>
  <c r="Z23" i="1"/>
  <c r="AA23" i="1"/>
  <c r="AB23" i="1"/>
  <c r="AC23" i="1"/>
  <c r="AD23" i="1"/>
  <c r="S24" i="1"/>
  <c r="T24" i="1"/>
  <c r="U24" i="1"/>
  <c r="V24" i="1"/>
  <c r="W24" i="1"/>
  <c r="X24" i="1"/>
  <c r="Y24" i="1"/>
  <c r="Z24" i="1"/>
  <c r="AA24" i="1"/>
  <c r="AB24" i="1"/>
  <c r="AC24" i="1"/>
  <c r="AD24" i="1"/>
  <c r="S25" i="1"/>
  <c r="T25" i="1"/>
  <c r="U25" i="1"/>
  <c r="V25" i="1"/>
  <c r="W25" i="1"/>
  <c r="X25" i="1"/>
  <c r="Y25" i="1"/>
  <c r="Z25" i="1"/>
  <c r="AA25" i="1"/>
  <c r="AB25" i="1"/>
  <c r="AC25" i="1"/>
  <c r="AD25" i="1"/>
  <c r="S26" i="1"/>
  <c r="T26" i="1"/>
  <c r="U26" i="1"/>
  <c r="V26" i="1"/>
  <c r="W26" i="1"/>
  <c r="X26" i="1"/>
  <c r="Y26" i="1"/>
  <c r="Z26" i="1"/>
  <c r="AA26" i="1"/>
  <c r="AB26" i="1"/>
  <c r="AC26" i="1"/>
  <c r="AD26" i="1"/>
  <c r="S27" i="1"/>
  <c r="T27" i="1"/>
  <c r="U27" i="1"/>
  <c r="V27" i="1"/>
  <c r="W27" i="1"/>
  <c r="X27" i="1"/>
  <c r="Y27" i="1"/>
  <c r="Z27" i="1"/>
  <c r="AA27" i="1"/>
  <c r="AB27" i="1"/>
  <c r="AC27" i="1"/>
  <c r="AD27" i="1"/>
  <c r="S28" i="1"/>
  <c r="T28" i="1"/>
  <c r="U28" i="1"/>
  <c r="U29" i="1" s="1"/>
  <c r="V28" i="1"/>
  <c r="W28" i="1"/>
  <c r="W29" i="1" s="1"/>
  <c r="X28" i="1"/>
  <c r="Y28" i="1"/>
  <c r="Y29" i="1" s="1"/>
  <c r="Z28" i="1"/>
  <c r="Z29" i="1" s="1"/>
  <c r="AA28" i="1"/>
  <c r="AA29" i="1" s="1"/>
  <c r="AB28" i="1"/>
  <c r="AB29" i="1" s="1"/>
  <c r="AC28" i="1"/>
  <c r="AC29" i="1" s="1"/>
  <c r="AD28" i="1"/>
  <c r="AD29" i="1" s="1"/>
  <c r="F3" i="1"/>
  <c r="M81" i="1"/>
  <c r="M80" i="1"/>
  <c r="M70" i="1"/>
  <c r="M71" i="1"/>
  <c r="M72" i="1"/>
  <c r="M73" i="1"/>
  <c r="M74" i="1"/>
  <c r="M75" i="1"/>
  <c r="M76" i="1"/>
  <c r="M77" i="1"/>
  <c r="M78" i="1"/>
  <c r="M79" i="1"/>
  <c r="M69" i="1"/>
  <c r="G3" i="1"/>
  <c r="M51" i="1"/>
  <c r="M52" i="1"/>
  <c r="M53" i="1"/>
  <c r="M54" i="1"/>
  <c r="M55" i="1"/>
  <c r="M56" i="1"/>
  <c r="M57" i="1"/>
  <c r="M58" i="1"/>
  <c r="M59" i="1"/>
  <c r="M60" i="1"/>
  <c r="M61" i="1"/>
  <c r="M62" i="1"/>
  <c r="M63" i="1"/>
  <c r="M64" i="1"/>
  <c r="M65" i="1"/>
  <c r="M66" i="1"/>
  <c r="M67" i="1"/>
  <c r="M68" i="1"/>
  <c r="M50" i="1"/>
  <c r="M49" i="1"/>
  <c r="AF13" i="1"/>
  <c r="AG13" i="1" s="1"/>
  <c r="AF14" i="1"/>
  <c r="AG14" i="1" s="1"/>
  <c r="AF15" i="1"/>
  <c r="AG15" i="1" s="1"/>
  <c r="AF16" i="1"/>
  <c r="AG16" i="1" s="1"/>
  <c r="AF17" i="1"/>
  <c r="AG17" i="1" s="1"/>
  <c r="AF18" i="1"/>
  <c r="AG18" i="1" s="1"/>
  <c r="AF19" i="1"/>
  <c r="AG19" i="1" s="1"/>
  <c r="AF20" i="1"/>
  <c r="AG20" i="1" s="1"/>
  <c r="AF21" i="1"/>
  <c r="AG21" i="1" s="1"/>
  <c r="AF22" i="1"/>
  <c r="AG22" i="1" s="1"/>
  <c r="AF23" i="1"/>
  <c r="AG23" i="1" s="1"/>
  <c r="AF24" i="1"/>
  <c r="AG24" i="1" s="1"/>
  <c r="AF25" i="1"/>
  <c r="AG25" i="1" s="1"/>
  <c r="AF26" i="1"/>
  <c r="AG26" i="1" s="1"/>
  <c r="AF27" i="1"/>
  <c r="AG27" i="1" s="1"/>
  <c r="AF28" i="1"/>
  <c r="AG28" i="1" s="1"/>
  <c r="AF29" i="1"/>
  <c r="AG29" i="1" s="1"/>
  <c r="AF12" i="1"/>
  <c r="AG12" i="1" s="1"/>
  <c r="F4" i="1"/>
  <c r="M32" i="1"/>
  <c r="M33" i="1"/>
  <c r="M34" i="1"/>
  <c r="M36" i="1"/>
  <c r="M37" i="1"/>
  <c r="M38" i="1"/>
  <c r="M18" i="1"/>
  <c r="M23" i="1"/>
  <c r="M27" i="1"/>
  <c r="M39" i="1"/>
  <c r="M40" i="1"/>
  <c r="M41" i="1"/>
  <c r="M42" i="1"/>
  <c r="M43" i="1"/>
  <c r="M44" i="1"/>
  <c r="M46" i="1"/>
  <c r="M47" i="1"/>
  <c r="M48" i="1"/>
  <c r="M45" i="1"/>
  <c r="F7" i="1"/>
  <c r="F6" i="1"/>
  <c r="F5" i="1"/>
  <c r="V29" i="1"/>
  <c r="I14" i="1"/>
  <c r="M14" i="1"/>
  <c r="M28" i="1"/>
  <c r="M29" i="1"/>
  <c r="M25" i="1"/>
  <c r="M19" i="1"/>
  <c r="M20" i="1"/>
  <c r="M17" i="1"/>
  <c r="M16" i="1"/>
  <c r="M15" i="1"/>
  <c r="M24" i="1"/>
  <c r="M21" i="1"/>
  <c r="M22" i="1"/>
  <c r="M13" i="1"/>
  <c r="M35" i="1"/>
  <c r="M31" i="1"/>
  <c r="M26" i="1"/>
  <c r="M12" i="1"/>
  <c r="M30" i="1"/>
  <c r="X29" i="1"/>
  <c r="S29" i="1"/>
  <c r="T29" i="1"/>
  <c r="I3" i="1" l="1"/>
  <c r="AE18" i="1"/>
  <c r="AE16" i="1"/>
  <c r="AE27" i="1"/>
  <c r="AE23" i="1"/>
  <c r="AE19" i="1"/>
  <c r="AE28" i="1"/>
  <c r="AE17" i="1"/>
  <c r="AE12" i="1"/>
  <c r="AE20" i="1"/>
  <c r="AE14" i="1"/>
  <c r="AE13" i="1"/>
  <c r="AE25" i="1"/>
  <c r="AE24" i="1"/>
  <c r="AE26" i="1"/>
  <c r="AE22" i="1"/>
  <c r="AE21" i="1"/>
  <c r="AE15" i="1"/>
  <c r="AJ12" i="1"/>
  <c r="AF30" i="1"/>
  <c r="AJ18" i="1"/>
  <c r="AJ29" i="1"/>
  <c r="AI17" i="1"/>
  <c r="AI25" i="1"/>
  <c r="AI16" i="1"/>
  <c r="AI24" i="1"/>
  <c r="AJ13" i="1"/>
  <c r="AJ17" i="1"/>
  <c r="AJ21" i="1"/>
  <c r="AJ25" i="1"/>
  <c r="AJ14" i="1"/>
  <c r="AJ22" i="1"/>
  <c r="AJ26" i="1"/>
  <c r="AI13" i="1"/>
  <c r="AI21" i="1"/>
  <c r="AI29" i="1"/>
  <c r="AI20" i="1"/>
  <c r="AI28" i="1"/>
  <c r="AI26" i="1"/>
  <c r="AI22" i="1"/>
  <c r="AI18" i="1"/>
  <c r="AI14" i="1"/>
  <c r="AI27" i="1"/>
  <c r="AI23" i="1"/>
  <c r="AI19" i="1"/>
  <c r="AI15" i="1"/>
  <c r="AI12" i="1"/>
  <c r="AJ28" i="1"/>
  <c r="AJ24" i="1"/>
  <c r="AJ20" i="1"/>
  <c r="AJ16" i="1"/>
  <c r="AJ27" i="1"/>
  <c r="AJ23" i="1"/>
  <c r="AJ19" i="1"/>
  <c r="AJ15" i="1"/>
  <c r="AE29" i="1" l="1"/>
</calcChain>
</file>

<file path=xl/connections.xml><?xml version="1.0" encoding="utf-8"?>
<connections xmlns="http://schemas.openxmlformats.org/spreadsheetml/2006/main">
  <connection id="1" odcFile="C:\Documents and Settings\user\Mes documents\Mes sources de données\SUIVI DES PAIEMENTS.xlsx DONNEES$_FilterDatabase.odc" name="SUIVI DES PAIEMENTS.xlsx DONNEES$_FilterDatabase" type="1" refreshedVersion="0" background="1" refreshOnLoad="1" saveData="1">
    <dbPr connection="DSN=Fichiers Excel;DBQ=E:\auto plus2012\AutoPlus2013\Excel\SUIVI DES PAIEMENTS.xlsx;DefaultDir=E:\auto plus2012\AutoPlus2013\Excel;DriverId=790;MaxBufferSize=2048;PageTimeout=5;" command="SELECT * FROM `E:\auto plus2012\AutoPlus2013\Excel\SUIVI DES PAIEMENTS.xlsx`.`DONNEES$_FilterDatabase`"/>
  </connection>
</connections>
</file>

<file path=xl/sharedStrings.xml><?xml version="1.0" encoding="utf-8"?>
<sst xmlns="http://schemas.openxmlformats.org/spreadsheetml/2006/main" count="1565" uniqueCount="544">
  <si>
    <t>B.C</t>
  </si>
  <si>
    <t>DATE</t>
  </si>
  <si>
    <t>CLIENT</t>
  </si>
  <si>
    <t>VERS.INITIAL</t>
  </si>
  <si>
    <t>VERS.FINAL</t>
  </si>
  <si>
    <t>0360543</t>
  </si>
  <si>
    <t>KP2</t>
  </si>
  <si>
    <t>MEZIOUD HADJ</t>
  </si>
  <si>
    <t>SOLDE</t>
  </si>
  <si>
    <t>MONTANT</t>
  </si>
  <si>
    <t>0360544</t>
  </si>
  <si>
    <t>CL4</t>
  </si>
  <si>
    <t>KEMOUN ABDELKADER</t>
  </si>
  <si>
    <t>0360545</t>
  </si>
  <si>
    <t>L46</t>
  </si>
  <si>
    <t>OUAHMICHE AMINE ABDELAZIZ</t>
  </si>
  <si>
    <t>0360603</t>
  </si>
  <si>
    <t>MEZIOUD YAHI</t>
  </si>
  <si>
    <t>0360717</t>
  </si>
  <si>
    <t>BAHRI AICHA</t>
  </si>
  <si>
    <t>0360718</t>
  </si>
  <si>
    <t>MEZIOUD HANENE</t>
  </si>
  <si>
    <t>0360776</t>
  </si>
  <si>
    <t>BOUAZZA ABDELLAH</t>
  </si>
  <si>
    <t>0360778</t>
  </si>
  <si>
    <t>HAIDOUR HOUARI</t>
  </si>
  <si>
    <t>0360811</t>
  </si>
  <si>
    <t>CL2</t>
  </si>
  <si>
    <t>ZERROUKI MOHAMED AMINE</t>
  </si>
  <si>
    <t>BOURAHYA MEDDAH</t>
  </si>
  <si>
    <t>SUIVI DES PAIEMENTS CLIENT</t>
  </si>
  <si>
    <t>0360630</t>
  </si>
  <si>
    <t>BEY MOHAMED</t>
  </si>
  <si>
    <t>SOUMIA HADJ TAYEB</t>
  </si>
  <si>
    <t>0360708</t>
  </si>
  <si>
    <t>ABELKADER BENSAHNOUN</t>
  </si>
  <si>
    <t>TIN HINANE MECHTA</t>
  </si>
  <si>
    <t>0360691</t>
  </si>
  <si>
    <t>REDA MALEK DRIS</t>
  </si>
  <si>
    <t>0360850</t>
  </si>
  <si>
    <t>RADEM MOHAMED</t>
  </si>
  <si>
    <t>NADJIB MOHAMED BOUAKAZ</t>
  </si>
  <si>
    <t>Janvier</t>
  </si>
  <si>
    <t>Février</t>
  </si>
  <si>
    <t>Mars</t>
  </si>
  <si>
    <t>Avril</t>
  </si>
  <si>
    <t>Mai</t>
  </si>
  <si>
    <t>Juin</t>
  </si>
  <si>
    <t>Juillet</t>
  </si>
  <si>
    <t>Août</t>
  </si>
  <si>
    <t>Septembre</t>
  </si>
  <si>
    <t>Octobre</t>
  </si>
  <si>
    <t>Novembre</t>
  </si>
  <si>
    <t>Décembre</t>
  </si>
  <si>
    <t>MAU</t>
  </si>
  <si>
    <t>TW2</t>
  </si>
  <si>
    <t>79H</t>
  </si>
  <si>
    <t>KU2</t>
  </si>
  <si>
    <t>TFP</t>
  </si>
  <si>
    <t>TFU</t>
  </si>
  <si>
    <t>90B</t>
  </si>
  <si>
    <t>90K</t>
  </si>
  <si>
    <t>90L</t>
  </si>
  <si>
    <t>CL3</t>
  </si>
  <si>
    <t>CT5</t>
  </si>
  <si>
    <t>M32</t>
  </si>
  <si>
    <t>M3B</t>
  </si>
  <si>
    <t>TOTAUX</t>
  </si>
  <si>
    <t>BELHADJ AHMED</t>
  </si>
  <si>
    <t>Période &gt;</t>
  </si>
  <si>
    <t>ETAT RECAPITULATIVE DES VENTES VN</t>
  </si>
  <si>
    <t>Résultat de filtre</t>
  </si>
  <si>
    <t>Somme de filtre</t>
  </si>
  <si>
    <t>%</t>
  </si>
  <si>
    <t>Moyenne de filtre</t>
  </si>
  <si>
    <t>Nombre de filtre</t>
  </si>
  <si>
    <t>Min de filtre</t>
  </si>
  <si>
    <t>Max de filtre</t>
  </si>
  <si>
    <t>MONT</t>
  </si>
  <si>
    <t>INITIAL</t>
  </si>
  <si>
    <t>FINAL</t>
  </si>
  <si>
    <t>0360509</t>
  </si>
  <si>
    <t>BENALOU MOKHTAR</t>
  </si>
  <si>
    <t>0360580</t>
  </si>
  <si>
    <t>ABDELLAH MOHAMED</t>
  </si>
  <si>
    <t>0360910</t>
  </si>
  <si>
    <t>HACHELEF FATIMA ZOHRA</t>
  </si>
  <si>
    <t>0360528</t>
  </si>
  <si>
    <t>BENMESSAOUD MOHAMED OUAMEUR</t>
  </si>
  <si>
    <t>0428379</t>
  </si>
  <si>
    <t>ACHOUR ACHOUR</t>
  </si>
  <si>
    <t>0428380</t>
  </si>
  <si>
    <t>ABDELLAH BAGHDADI</t>
  </si>
  <si>
    <t>0360873</t>
  </si>
  <si>
    <t>PRODUIT</t>
  </si>
  <si>
    <t>COMMERCIAL</t>
  </si>
  <si>
    <t>modele tableau de bord commercial gratuit</t>
  </si>
  <si>
    <t>http://www.youtube.com/watch?v=ld8N88wXRIc</t>
  </si>
  <si>
    <t>0360532</t>
  </si>
  <si>
    <t>CHADLI MOHAMED BOUZIDEN</t>
  </si>
  <si>
    <t>CHQ 0360856</t>
  </si>
  <si>
    <t>0360533</t>
  </si>
  <si>
    <t>HIRECHE M'HAMED</t>
  </si>
  <si>
    <t>0360534</t>
  </si>
  <si>
    <t>SAIDI FARID</t>
  </si>
  <si>
    <t>0360722</t>
  </si>
  <si>
    <t>BOUGHARI MOHAMED</t>
  </si>
  <si>
    <t>0360673</t>
  </si>
  <si>
    <t>HAMOU ABDELHAMID</t>
  </si>
  <si>
    <t>0360649</t>
  </si>
  <si>
    <t>SENOUCI AMAR</t>
  </si>
  <si>
    <t>RESTE</t>
  </si>
  <si>
    <t>Valeurs</t>
  </si>
  <si>
    <t>Qts</t>
  </si>
  <si>
    <t xml:space="preserve"> '=SOMME((FREQUENCE(SI(G3:G71="";"";SI(SOUS.TOTAL(3;DECALER(G2;LIGNE(G1:G69);))=1;EQUIV(G3:G71;G3:G71;0)));LIGNE(G1:G69))&gt;0)*1)</t>
  </si>
  <si>
    <t>0428123</t>
  </si>
  <si>
    <t>YAHIA SNOUCI</t>
  </si>
  <si>
    <t>0428124</t>
  </si>
  <si>
    <t>ARGOUB NOUREDDINE</t>
  </si>
  <si>
    <t>0428126</t>
  </si>
  <si>
    <t>YAHIA M'HAMED</t>
  </si>
  <si>
    <t>0428127</t>
  </si>
  <si>
    <t>REBAHI RABAH</t>
  </si>
  <si>
    <t>0360530</t>
  </si>
  <si>
    <t>CHERIFI NOUR EL HODA</t>
  </si>
  <si>
    <t>0428125</t>
  </si>
  <si>
    <t>REBAHI MOHAMED</t>
  </si>
  <si>
    <t>0428128</t>
  </si>
  <si>
    <t>REGGAD RABAH</t>
  </si>
  <si>
    <t>CHQ 0540483</t>
  </si>
  <si>
    <t>0360506</t>
  </si>
  <si>
    <t>0360507</t>
  </si>
  <si>
    <t>BENFRIHA MORSLI</t>
  </si>
  <si>
    <t>0360734</t>
  </si>
  <si>
    <t>LAKHDAR BELOUAD</t>
  </si>
  <si>
    <t>Étiquettes de lignes</t>
  </si>
  <si>
    <t>BELBLIDIA ABDERAHMANE</t>
  </si>
  <si>
    <t>IHAB HOUCINE</t>
  </si>
  <si>
    <t>CHQ BEA2683889</t>
  </si>
  <si>
    <t>0360523</t>
  </si>
  <si>
    <t>0428131</t>
  </si>
  <si>
    <t>HAMIANI MOURAD</t>
  </si>
  <si>
    <t>0428141</t>
  </si>
  <si>
    <t>GHANEM BEN CHERIF SALAH</t>
  </si>
  <si>
    <t>0360535</t>
  </si>
  <si>
    <t>GUIDOUME MOHAMED</t>
  </si>
  <si>
    <t>CHQ BEA2684371</t>
  </si>
  <si>
    <t>0360529</t>
  </si>
  <si>
    <t>ZITOUNI MOHAMED RAFIK</t>
  </si>
  <si>
    <t>DECHARGE-28/04</t>
  </si>
  <si>
    <t>0360531</t>
  </si>
  <si>
    <t>0428132</t>
  </si>
  <si>
    <t>BENALOU ZOHIR</t>
  </si>
  <si>
    <t>0428137</t>
  </si>
  <si>
    <t>MEZIOUD AZEDDINE</t>
  </si>
  <si>
    <t>0428129</t>
  </si>
  <si>
    <t>REBAHI MENAOUER</t>
  </si>
  <si>
    <t>0428130</t>
  </si>
  <si>
    <t>0428138</t>
  </si>
  <si>
    <t>0428133</t>
  </si>
  <si>
    <t>0428135</t>
  </si>
  <si>
    <t>YAHIA MOHAMED</t>
  </si>
  <si>
    <t>0428143</t>
  </si>
  <si>
    <t>MEZIOUD ABDELWAHEB</t>
  </si>
  <si>
    <t>0428139</t>
  </si>
  <si>
    <t>0428136</t>
  </si>
  <si>
    <t>ADDA BENGUENOUNA</t>
  </si>
  <si>
    <t>0428142</t>
  </si>
  <si>
    <t>RAI AMAR</t>
  </si>
  <si>
    <t>DECHARGE-04/05</t>
  </si>
  <si>
    <t>0360502</t>
  </si>
  <si>
    <t>BOUDJELLAL FATIHA</t>
  </si>
  <si>
    <t>0428374</t>
  </si>
  <si>
    <t>BOUDJELLAL BENAMEUR</t>
  </si>
  <si>
    <t>0428377</t>
  </si>
  <si>
    <t>BELMIRED MOHAMED</t>
  </si>
  <si>
    <t>31/01-06/02</t>
  </si>
  <si>
    <t>Aucun versement</t>
  </si>
  <si>
    <t>DATE_2VERS</t>
  </si>
  <si>
    <t>DATE_1VERS</t>
  </si>
  <si>
    <t>12/03/203</t>
  </si>
  <si>
    <t>0360679</t>
  </si>
  <si>
    <t>ZENAG ABDELKADER</t>
  </si>
  <si>
    <t>0428140</t>
  </si>
  <si>
    <t>GRAICH MOKHTAR</t>
  </si>
  <si>
    <t>0428144</t>
  </si>
  <si>
    <t>BENATALLAH BENALI</t>
  </si>
  <si>
    <t>0428389</t>
  </si>
  <si>
    <t>AICHOR MOHAMED</t>
  </si>
  <si>
    <t>0428387</t>
  </si>
  <si>
    <t>HADJEB BOUALEM</t>
  </si>
  <si>
    <t>0360607</t>
  </si>
  <si>
    <t>NESSAH ABDERRAHMANE</t>
  </si>
  <si>
    <t>0428388</t>
  </si>
  <si>
    <t>BELOUKARIF MOHAMED</t>
  </si>
  <si>
    <t>0360619</t>
  </si>
  <si>
    <t>BENYOUCEF MAHFOUDH</t>
  </si>
  <si>
    <t>0428386</t>
  </si>
  <si>
    <t>BENDAIMA MOHAMED NAZIH</t>
  </si>
  <si>
    <t>0360510</t>
  </si>
  <si>
    <t>MAZOUZI HICHAM</t>
  </si>
  <si>
    <t>0360513</t>
  </si>
  <si>
    <t>BARKAT BENMEKKI SOUFIANE</t>
  </si>
  <si>
    <t>0360540</t>
  </si>
  <si>
    <t>BENAMEUR MOURAD</t>
  </si>
  <si>
    <t>0360514</t>
  </si>
  <si>
    <t>KEBIR MOHAMED KAMEL</t>
  </si>
  <si>
    <t>x</t>
  </si>
  <si>
    <r>
      <t>120104/</t>
    </r>
    <r>
      <rPr>
        <sz val="11"/>
        <color rgb="FFFF0000"/>
        <rFont val="Calibri"/>
        <family val="2"/>
        <scheme val="minor"/>
      </rPr>
      <t>131934</t>
    </r>
  </si>
  <si>
    <t>N°RECU1</t>
  </si>
  <si>
    <t>N°RECU2</t>
  </si>
  <si>
    <t>152355</t>
  </si>
  <si>
    <t>150127</t>
  </si>
  <si>
    <t>140921</t>
  </si>
  <si>
    <t>143145</t>
  </si>
  <si>
    <t>095743</t>
  </si>
  <si>
    <t>153828</t>
  </si>
  <si>
    <t>141107</t>
  </si>
  <si>
    <t>100135</t>
  </si>
  <si>
    <t>110309</t>
  </si>
  <si>
    <t>111251</t>
  </si>
  <si>
    <t>141013</t>
  </si>
  <si>
    <t>CHQ 0838129</t>
  </si>
  <si>
    <t>095702</t>
  </si>
  <si>
    <t>105114</t>
  </si>
  <si>
    <t>095559</t>
  </si>
  <si>
    <t>CHQ 2617562</t>
  </si>
  <si>
    <t>131209</t>
  </si>
  <si>
    <t>095057/114141</t>
  </si>
  <si>
    <t>120031</t>
  </si>
  <si>
    <t>0428145</t>
  </si>
  <si>
    <t>ASRI MEHDI</t>
  </si>
  <si>
    <t>0428147</t>
  </si>
  <si>
    <t>52B</t>
  </si>
  <si>
    <t>RABA YAMINA</t>
  </si>
  <si>
    <t>0428146</t>
  </si>
  <si>
    <t>52L</t>
  </si>
  <si>
    <t>BAKHTI OMAR</t>
  </si>
  <si>
    <t>0428148</t>
  </si>
  <si>
    <t>AGGOUN RADHOUANE</t>
  </si>
  <si>
    <t>0428403</t>
  </si>
  <si>
    <t>BELARBI AHMED</t>
  </si>
  <si>
    <t>0428006</t>
  </si>
  <si>
    <t>BELADJEL NACER</t>
  </si>
  <si>
    <t>0419128</t>
  </si>
  <si>
    <t>BENACEUR MOHAMED CHAFI</t>
  </si>
  <si>
    <t>121441</t>
  </si>
  <si>
    <t>0360710</t>
  </si>
  <si>
    <t>BOUDAOUD HADJ</t>
  </si>
  <si>
    <t>134646</t>
  </si>
  <si>
    <t>0360700</t>
  </si>
  <si>
    <t>OULD AMAR TAYEB</t>
  </si>
  <si>
    <t>093909</t>
  </si>
  <si>
    <t>0428149</t>
  </si>
  <si>
    <t>GHERBI MOHAMED</t>
  </si>
  <si>
    <t>104713</t>
  </si>
  <si>
    <t>0428150</t>
  </si>
  <si>
    <t>GOUACEM ABDELKADER</t>
  </si>
  <si>
    <t>0360763</t>
  </si>
  <si>
    <t>BOUCHAKOUR BENAOUDA</t>
  </si>
  <si>
    <t>093023</t>
  </si>
  <si>
    <t>0360654</t>
  </si>
  <si>
    <t>RAHOU MOHAMED ABDELWAHEB</t>
  </si>
  <si>
    <t>152420</t>
  </si>
  <si>
    <t>0428371</t>
  </si>
  <si>
    <t>BOUKERCHE ABDELKADER</t>
  </si>
  <si>
    <t>0428008</t>
  </si>
  <si>
    <t>BOUALEM BOUALEM</t>
  </si>
  <si>
    <t>Introduction sur le tableau de bord commercial</t>
  </si>
  <si>
    <t>… </t>
  </si>
  <si>
    <t>C’est exactement ce que Tdb Ccial vous donne comme analyse rapidement. L’avantage de cet outil est que l’analyse est fait juste par un clic, un seul clic et on a accès à tous les éléments de notre tableau de bord. Ce tableau de bord peut être vu mensuelle, trimestriellement ou annuellement. En fait il est totalement flexible sur le choix de la période à suivre.</t>
  </si>
  <si>
    <t>Le chiffre d’affaires global</t>
  </si>
  <si>
    <t>Le chiffre d’affaires par commercial</t>
  </si>
  <si>
    <t>Le chiffre d’affaires par produit</t>
  </si>
  <si>
    <t>et la performance des commerciaux par rapport à leurs objectifs de vente</t>
  </si>
  <si>
    <t>En tant que responsable commercial vous devez suivre et connaitre périodiquement:</t>
  </si>
  <si>
    <t>0428153</t>
  </si>
  <si>
    <t>DAHOU ABED</t>
  </si>
  <si>
    <t>DECHARGE</t>
  </si>
  <si>
    <t>0428154</t>
  </si>
  <si>
    <t>0428408</t>
  </si>
  <si>
    <t>MEGHAZI AHMED</t>
  </si>
  <si>
    <t>0428409</t>
  </si>
  <si>
    <t>FATAH AHMED</t>
  </si>
  <si>
    <t>0360611</t>
  </si>
  <si>
    <t>MEGHIT MONIR</t>
  </si>
  <si>
    <t>094734</t>
  </si>
  <si>
    <t>0428155</t>
  </si>
  <si>
    <t>BENALOU FETRHI</t>
  </si>
  <si>
    <t>0428372</t>
  </si>
  <si>
    <t>BENALLOU AOUED</t>
  </si>
  <si>
    <t>0428369</t>
  </si>
  <si>
    <t>BOUROKBA CHEIKH</t>
  </si>
  <si>
    <t>0428011</t>
  </si>
  <si>
    <t>MORSLI MOHAMED</t>
  </si>
  <si>
    <t>0428014</t>
  </si>
  <si>
    <t>LOUALI ABDELAZIZ</t>
  </si>
  <si>
    <t>0428251</t>
  </si>
  <si>
    <t>MEBARKI SID LARBI</t>
  </si>
  <si>
    <t>0360670</t>
  </si>
  <si>
    <t>BOURICHA BRAHIM EL KHALIL</t>
  </si>
  <si>
    <t>120347</t>
  </si>
  <si>
    <t>0360658</t>
  </si>
  <si>
    <t>BOURICHA ABDELHAFID</t>
  </si>
  <si>
    <t>Donne ln° de ligne de la dernière cellule non vide</t>
  </si>
  <si>
    <t xml:space="preserve">Avec : =PETITE.VALEUR(SI(('Feuille à copier'!$C$2:$C$596=$A3)*('Feuille à copier'!$B$2:$B$596=$E3);'Feuille à copier'!F$2:F$596);1) </t>
  </si>
  <si>
    <t>0428156</t>
  </si>
  <si>
    <t>DECHARGE-22/05</t>
  </si>
  <si>
    <t>GORRIDH AYAD</t>
  </si>
  <si>
    <t>091731</t>
  </si>
  <si>
    <t>0360684</t>
  </si>
  <si>
    <t>ZEGAI LAREDJ</t>
  </si>
  <si>
    <t>105121</t>
  </si>
  <si>
    <t>0360688</t>
  </si>
  <si>
    <t>141652</t>
  </si>
  <si>
    <t>120104/131934</t>
  </si>
  <si>
    <t>Il est très important pour une entreprise de commercialisation de bien structurer son activité commerciale : pour mieux travailler au quotidien, mais aussi pour analyser et optimiser cette activité dans la durée.</t>
  </si>
  <si>
    <t>On un seul clic, ce tableau de bord  peut vous faire gagner un temps précieux dans vos travaux d’analyse.</t>
  </si>
  <si>
    <t>Il est possible de faire des analyses mensuelles, trimestriellement ou annuellement, il est totalement flexible sur le choix de la période à suivre.</t>
  </si>
  <si>
    <t>Connaitre</t>
  </si>
  <si>
    <t>Il répond donc à la question « Quelle proportion de mes affaires ai-je fait progresser pendant la période ? ». Un taux de progression qui baisse indique soit une moindre qualité des affaires arrivant dans l’étape, soit une moindre efficacité de mon action commerciale dans l’étape. A corriger dans les deux cas.</t>
  </si>
  <si>
    <t>-</t>
  </si>
  <si>
    <t>Le chiffre réalisé de la période  par rapport à l’objectif prévu.</t>
  </si>
  <si>
    <t>Réalisation par vendeur en valeur et pourcentage par rapport au chiffre d’affaire.</t>
  </si>
  <si>
    <t>Le produit le plus vendu de la période.</t>
  </si>
  <si>
    <t>Le volume des ventes par gamme de produit.</t>
  </si>
  <si>
    <t>Le meilleur vendeur et  le meilleur produit.</t>
  </si>
  <si>
    <t>Le taux de progression des affaires pour une étape et une période</t>
  </si>
  <si>
    <t>Liste des créances sur clients à la période prédestinée.</t>
  </si>
  <si>
    <t>Les 5 Top des produits.</t>
  </si>
  <si>
    <t>Présentation graphique de la performance des vendeurs et l’évolution des produits.</t>
  </si>
  <si>
    <t>0428158</t>
  </si>
  <si>
    <t>0428412</t>
  </si>
  <si>
    <t>AMMARI AHMED</t>
  </si>
  <si>
    <t>0428157</t>
  </si>
  <si>
    <t>BOURIHIA IMAN</t>
  </si>
  <si>
    <t>0428009</t>
  </si>
  <si>
    <t>GHECIL KARIM</t>
  </si>
  <si>
    <t>0428366</t>
  </si>
  <si>
    <t>GUESSAB BELKACEM</t>
  </si>
  <si>
    <t>0428363</t>
  </si>
  <si>
    <t>SAYAH FADHILA</t>
  </si>
  <si>
    <t>0428365</t>
  </si>
  <si>
    <t>BOUHOUIA MOSTAFA</t>
  </si>
  <si>
    <t>0428254</t>
  </si>
  <si>
    <t>NADJI BELAHRECHE</t>
  </si>
  <si>
    <t>0428255</t>
  </si>
  <si>
    <t>BENYAMINA AHMED</t>
  </si>
  <si>
    <t>0428256</t>
  </si>
  <si>
    <t>KHANE MILOUD</t>
  </si>
  <si>
    <t>0428413</t>
  </si>
  <si>
    <t>BENALOU ZOUHIR</t>
  </si>
  <si>
    <t>0360501</t>
  </si>
  <si>
    <t>CHQ2618813</t>
  </si>
  <si>
    <t>0428017</t>
  </si>
  <si>
    <t>BENAMEUR BELKACEM</t>
  </si>
  <si>
    <t>0360585</t>
  </si>
  <si>
    <t>MOKHTAR ABDELKADER</t>
  </si>
  <si>
    <t>CHQ2618988</t>
  </si>
  <si>
    <t>0360669</t>
  </si>
  <si>
    <t>MAZOUZI BENALLAL</t>
  </si>
  <si>
    <t>0428248</t>
  </si>
  <si>
    <t>BENALLOU MOHAMED</t>
  </si>
  <si>
    <t>CHQ2618837</t>
  </si>
  <si>
    <t>0360505</t>
  </si>
  <si>
    <t>SARL AUTO PLUS TIARET</t>
  </si>
  <si>
    <t>CHQ2608811</t>
  </si>
  <si>
    <t>KHALFA ABDELKADER</t>
  </si>
  <si>
    <t>0428018</t>
  </si>
  <si>
    <t>0428161</t>
  </si>
  <si>
    <t>BELGACEM HABIB</t>
  </si>
  <si>
    <t>0428162</t>
  </si>
  <si>
    <t>KATBI ABDELHAK</t>
  </si>
  <si>
    <t>0428021</t>
  </si>
  <si>
    <t>MERINE BELHOCINE HADJ</t>
  </si>
  <si>
    <t>0428165</t>
  </si>
  <si>
    <t>LAZREG ABDELKADER</t>
  </si>
  <si>
    <t>CPA0838302</t>
  </si>
  <si>
    <t>0428164</t>
  </si>
  <si>
    <t>0428163</t>
  </si>
  <si>
    <t>0428420</t>
  </si>
  <si>
    <t>LAMIRI MOHAMED EL-AMINE</t>
  </si>
  <si>
    <t>0428499</t>
  </si>
  <si>
    <t>KHELIFA LAKHDAR</t>
  </si>
  <si>
    <t>0428166</t>
  </si>
  <si>
    <t>BOURAHIA MOHAMED</t>
  </si>
  <si>
    <t>CHASSIS</t>
  </si>
  <si>
    <t>0360768</t>
  </si>
  <si>
    <t>KOUADRIA MOHAMED</t>
  </si>
  <si>
    <t>0428353</t>
  </si>
  <si>
    <t>BENRABAH SHAHRAZED</t>
  </si>
  <si>
    <t>0428167</t>
  </si>
  <si>
    <t>FOURARI FATIHA</t>
  </si>
  <si>
    <t>CPA0838344</t>
  </si>
  <si>
    <t>0428172</t>
  </si>
  <si>
    <t>KENTOUR RABAH</t>
  </si>
  <si>
    <t>0428426</t>
  </si>
  <si>
    <t>BRAIK TAHAR AZIZ</t>
  </si>
  <si>
    <t>CHETOUANE ABBES</t>
  </si>
  <si>
    <t>GUELMAOUI BEKHALED</t>
  </si>
  <si>
    <t>0428424</t>
  </si>
  <si>
    <t>0428425</t>
  </si>
  <si>
    <t>0428428</t>
  </si>
  <si>
    <t>GASMI OMAR</t>
  </si>
  <si>
    <t>0428423</t>
  </si>
  <si>
    <t>LAKAF KAMEL</t>
  </si>
  <si>
    <t>0428422</t>
  </si>
  <si>
    <t>DEROUCHE AHMED AMINE</t>
  </si>
  <si>
    <t>0428421</t>
  </si>
  <si>
    <t>LEIT ILIES</t>
  </si>
  <si>
    <t>0428032</t>
  </si>
  <si>
    <t>ARIBI ABDELKADER</t>
  </si>
  <si>
    <t>BENCHOHRA YOUCEF</t>
  </si>
  <si>
    <t>ENSEG</t>
  </si>
  <si>
    <t>092900</t>
  </si>
  <si>
    <t>091850</t>
  </si>
  <si>
    <t>0419343</t>
  </si>
  <si>
    <t>0428177</t>
  </si>
  <si>
    <t>DROUCHE ABDELHAMID</t>
  </si>
  <si>
    <t>151207</t>
  </si>
  <si>
    <t>0428033</t>
  </si>
  <si>
    <t>MEKHATRIA ABDELKADER</t>
  </si>
  <si>
    <t>095637</t>
  </si>
  <si>
    <t>0428179</t>
  </si>
  <si>
    <t>BENSAKHRIA MOHAMED</t>
  </si>
  <si>
    <t>153147</t>
  </si>
  <si>
    <t>0428178</t>
  </si>
  <si>
    <t>BENMERZOUG AHMED</t>
  </si>
  <si>
    <t>145110</t>
  </si>
  <si>
    <t>0428182</t>
  </si>
  <si>
    <t>BESGHIR MOHAMED</t>
  </si>
  <si>
    <t>095603</t>
  </si>
  <si>
    <t>0428036</t>
  </si>
  <si>
    <t>FLU</t>
  </si>
  <si>
    <t>HOB DJILLALI</t>
  </si>
  <si>
    <t>152656</t>
  </si>
  <si>
    <t>0428041</t>
  </si>
  <si>
    <t>BENYAHIA ABDELLAH</t>
  </si>
  <si>
    <t>140150</t>
  </si>
  <si>
    <t>0428049</t>
  </si>
  <si>
    <t>MESLEM AMEL</t>
  </si>
  <si>
    <t>125911</t>
  </si>
  <si>
    <t>0428043</t>
  </si>
  <si>
    <t>GHEZLI DJAMILA EP/HACHEMI ABED</t>
  </si>
  <si>
    <t>0428185</t>
  </si>
  <si>
    <t>BENALLOU ZOUHIR</t>
  </si>
  <si>
    <t>0428035</t>
  </si>
  <si>
    <t>DJELLOULI LAID</t>
  </si>
  <si>
    <t>103326</t>
  </si>
  <si>
    <t>130418</t>
  </si>
  <si>
    <t>0428183</t>
  </si>
  <si>
    <t>ABDI AHMED</t>
  </si>
  <si>
    <t>130551</t>
  </si>
  <si>
    <t>0428181</t>
  </si>
  <si>
    <t>BELGUENDOUZ BENAOUDA</t>
  </si>
  <si>
    <t>CHQ.BADR0361202</t>
  </si>
  <si>
    <t>0428047</t>
  </si>
  <si>
    <t>KEDIR SIDI MOHAMED</t>
  </si>
  <si>
    <t>113152</t>
  </si>
  <si>
    <t>0428051</t>
  </si>
  <si>
    <t>SARL TRANSPORT SANITAIRE AMEL</t>
  </si>
  <si>
    <t>105735</t>
  </si>
  <si>
    <t>0428052</t>
  </si>
  <si>
    <t>0428190</t>
  </si>
  <si>
    <t>GUETTAF ABDERAHMANE</t>
  </si>
  <si>
    <t>091830</t>
  </si>
  <si>
    <t>0428188</t>
  </si>
  <si>
    <t>CHALGOU CHAREF</t>
  </si>
  <si>
    <t>143529</t>
  </si>
  <si>
    <t>0428186</t>
  </si>
  <si>
    <t>ABIDET BELGACEM</t>
  </si>
  <si>
    <t>135548</t>
  </si>
  <si>
    <t>0428120</t>
  </si>
  <si>
    <t>DEROUICHE M'HAMED</t>
  </si>
  <si>
    <t>0428187</t>
  </si>
  <si>
    <t>SADOUKI ABDELKADER</t>
  </si>
  <si>
    <t>0428192</t>
  </si>
  <si>
    <t>CHIKHAOUI DJILLALI</t>
  </si>
  <si>
    <t>102558</t>
  </si>
  <si>
    <t>0428343</t>
  </si>
  <si>
    <t>BELFODIL MOHAMED AMINE</t>
  </si>
  <si>
    <t>0428351</t>
  </si>
  <si>
    <t>BENDOUDA BENAOUDA</t>
  </si>
  <si>
    <t>091951</t>
  </si>
  <si>
    <t>0428247</t>
  </si>
  <si>
    <t>BENALLOU AOUAD</t>
  </si>
  <si>
    <t>100555</t>
  </si>
  <si>
    <t>0428305</t>
  </si>
  <si>
    <t>AISSA ALI</t>
  </si>
  <si>
    <t>135438</t>
  </si>
  <si>
    <t>0428307</t>
  </si>
  <si>
    <t>SEGHIR DJILLALI</t>
  </si>
  <si>
    <t>112326</t>
  </si>
  <si>
    <t>0428309</t>
  </si>
  <si>
    <t>GHIOUB TAHAR</t>
  </si>
  <si>
    <t>092543</t>
  </si>
  <si>
    <t>KHATIR KARIM</t>
  </si>
  <si>
    <t>094948</t>
  </si>
  <si>
    <t>?</t>
  </si>
  <si>
    <t>0428327</t>
  </si>
  <si>
    <t>FENDIL ADDA</t>
  </si>
  <si>
    <t>132943</t>
  </si>
  <si>
    <t>0428310</t>
  </si>
  <si>
    <t>HAMIDI ABDELKADER</t>
  </si>
  <si>
    <t>1115243</t>
  </si>
  <si>
    <t>0428449</t>
  </si>
  <si>
    <t>TALEB SEDDIK</t>
  </si>
  <si>
    <t>090855</t>
  </si>
  <si>
    <t>0428454</t>
  </si>
  <si>
    <t>MENDJEL HAKIMA</t>
  </si>
  <si>
    <t>095158</t>
  </si>
  <si>
    <t>0428463</t>
  </si>
  <si>
    <t>TIRES HOUARI</t>
  </si>
  <si>
    <t>100047</t>
  </si>
  <si>
    <t>0428466</t>
  </si>
  <si>
    <t>GOUDJIL ABDELKADER</t>
  </si>
  <si>
    <t>134034</t>
  </si>
  <si>
    <t>0428118</t>
  </si>
  <si>
    <t>DJERBOUA MOHAMED</t>
  </si>
  <si>
    <t>095007</t>
  </si>
  <si>
    <t>0428465</t>
  </si>
  <si>
    <t>FERNANE ABDELKADER ABDERRAZEK</t>
  </si>
  <si>
    <t>092128</t>
  </si>
  <si>
    <t>0428198</t>
  </si>
  <si>
    <t>150650</t>
  </si>
  <si>
    <t>BENABBOU ABDERAHMANE</t>
  </si>
  <si>
    <t>0428197</t>
  </si>
  <si>
    <t>0428194</t>
  </si>
  <si>
    <t>DROUCHE LABDIA</t>
  </si>
  <si>
    <t>085525</t>
  </si>
  <si>
    <t>093628</t>
  </si>
  <si>
    <t>0428193</t>
  </si>
  <si>
    <t>GHLAMALLAH ZOULIKHA</t>
  </si>
  <si>
    <t>095902</t>
  </si>
  <si>
    <t>0428196</t>
  </si>
  <si>
    <t>GUENDOUZ BELKACEM</t>
  </si>
  <si>
    <t>121551</t>
  </si>
  <si>
    <t>avr</t>
  </si>
  <si>
    <t>Commerciaux</t>
  </si>
  <si>
    <t>ListeMois</t>
  </si>
  <si>
    <t>Sous-Totaux</t>
  </si>
  <si>
    <t>Choisir le mois</t>
  </si>
  <si>
    <t>Extraction sans doublons avec tri croissant des commerciaux</t>
  </si>
  <si>
    <t>On peut prendre en compte aussi les années si tu veux</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</si>
</sst>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3" formatCode="_-* #,##0.00\ _€_-;\-* #,##0.00\ _€_-;_-* &quot;-&quot;??\ _€_-;_-@_-"/>
    <numFmt numFmtId="164" formatCode="_-* #,##0\ _€_-;\-* #,##0\ _€_-;_-* &quot;-&quot;??\ _€_-;_-@_-"/>
    <numFmt numFmtId="165" formatCode="dd/mm/yy;@"/>
  </numFmts>
  <fonts count="25" x14ac:knownFonts="1">
    <font>
      <sz val="11"/>
      <color theme="1"/>
      <name val="Calibri"/>
      <family val="2"/>
      <scheme val="minor"/>
    </font>
    <font>
      <sz val="11"/>
      <color theme="1"/>
      <name val="Calibri"/>
      <family val="2"/>
      <scheme val="minor"/>
    </font>
    <font>
      <b/>
      <sz val="11"/>
      <color theme="1"/>
      <name val="Calibri"/>
      <family val="2"/>
      <scheme val="minor"/>
    </font>
    <font>
      <sz val="12"/>
      <color theme="0"/>
      <name val="Calibri"/>
      <family val="2"/>
      <scheme val="minor"/>
    </font>
    <font>
      <sz val="11"/>
      <color theme="1"/>
      <name val="Times New Roman"/>
      <family val="1"/>
    </font>
    <font>
      <b/>
      <sz val="12"/>
      <color theme="1"/>
      <name val="Calibri"/>
      <family val="2"/>
      <scheme val="minor"/>
    </font>
    <font>
      <sz val="10"/>
      <color theme="1"/>
      <name val="Georgia"/>
      <family val="1"/>
    </font>
    <font>
      <b/>
      <sz val="8"/>
      <color theme="1"/>
      <name val="Georgia"/>
      <family val="1"/>
    </font>
    <font>
      <b/>
      <sz val="9"/>
      <color theme="1"/>
      <name val="Georgia"/>
      <family val="1"/>
    </font>
    <font>
      <sz val="8"/>
      <color rgb="FFFF0000"/>
      <name val="Georgia"/>
      <family val="1"/>
    </font>
    <font>
      <sz val="12"/>
      <color theme="1"/>
      <name val="Georgia"/>
      <family val="1"/>
    </font>
    <font>
      <b/>
      <sz val="12"/>
      <color rgb="FFFF0000"/>
      <name val="Georgia"/>
      <family val="1"/>
    </font>
    <font>
      <sz val="10"/>
      <color theme="1"/>
      <name val="Calibri"/>
      <family val="2"/>
      <scheme val="minor"/>
    </font>
    <font>
      <sz val="11"/>
      <color theme="0"/>
      <name val="Calibri"/>
      <family val="2"/>
      <scheme val="minor"/>
    </font>
    <font>
      <sz val="10"/>
      <color theme="1"/>
      <name val="Times New Roman"/>
      <family val="1"/>
    </font>
    <font>
      <sz val="10"/>
      <color theme="1"/>
      <name val="Arial Unicode MS"/>
      <family val="2"/>
    </font>
    <font>
      <sz val="11"/>
      <color rgb="FFFF0000"/>
      <name val="Calibri"/>
      <family val="2"/>
      <scheme val="minor"/>
    </font>
    <font>
      <sz val="14"/>
      <color theme="0"/>
      <name val="Calibri"/>
      <family val="2"/>
      <scheme val="minor"/>
    </font>
    <font>
      <sz val="11"/>
      <color rgb="FFFF0000"/>
      <name val="Times New Roman"/>
      <family val="1"/>
    </font>
    <font>
      <sz val="11"/>
      <name val="Times New Roman"/>
      <family val="1"/>
    </font>
    <font>
      <b/>
      <sz val="24"/>
      <color rgb="FF888888"/>
      <name val="Calibri"/>
      <family val="2"/>
      <scheme val="minor"/>
    </font>
    <font>
      <sz val="11"/>
      <color rgb="FF888888"/>
      <name val="Calibri"/>
      <family val="2"/>
      <scheme val="minor"/>
    </font>
    <font>
      <sz val="10"/>
      <color rgb="FFFF0000"/>
      <name val="Calibri"/>
      <family val="2"/>
      <scheme val="minor"/>
    </font>
    <font>
      <sz val="10"/>
      <name val="Calibri"/>
      <family val="2"/>
      <scheme val="minor"/>
    </font>
    <font>
      <u/>
      <sz val="11"/>
      <color rgb="FF5D7430"/>
      <name val="Calibri"/>
      <family val="2"/>
      <scheme val="minor"/>
    </font>
  </fonts>
  <fills count="9">
    <fill>
      <patternFill patternType="none"/>
    </fill>
    <fill>
      <patternFill patternType="gray125"/>
    </fill>
    <fill>
      <patternFill patternType="solid">
        <fgColor theme="0" tint="-0.249977111117893"/>
        <bgColor indexed="64"/>
      </patternFill>
    </fill>
    <fill>
      <patternFill patternType="solid">
        <fgColor theme="5"/>
      </patternFill>
    </fill>
    <fill>
      <patternFill patternType="solid">
        <fgColor rgb="FFFFC000"/>
        <bgColor indexed="64"/>
      </patternFill>
    </fill>
    <fill>
      <patternFill patternType="solid">
        <fgColor rgb="FFFFFF00"/>
        <bgColor indexed="64"/>
      </patternFill>
    </fill>
    <fill>
      <patternFill patternType="solid">
        <fgColor theme="9" tint="0.59999389629810485"/>
        <bgColor indexed="64"/>
      </patternFill>
    </fill>
    <fill>
      <patternFill patternType="solid">
        <fgColor rgb="FF92D050"/>
        <bgColor indexed="64"/>
      </patternFill>
    </fill>
    <fill>
      <patternFill patternType="solid">
        <fgColor rgb="FFFF0000"/>
        <bgColor indexed="64"/>
      </patternFill>
    </fill>
  </fills>
  <borders count="23">
    <border>
      <left/>
      <right/>
      <top/>
      <bottom/>
      <diagonal/>
    </border>
    <border>
      <left/>
      <right/>
      <top/>
      <bottom style="thick">
        <color rgb="FF0070C0"/>
      </bottom>
      <diagonal/>
    </border>
    <border>
      <left/>
      <right/>
      <top style="medium">
        <color theme="6" tint="-0.499984740745262"/>
      </top>
      <bottom/>
      <diagonal/>
    </border>
    <border>
      <left/>
      <right/>
      <top/>
      <bottom style="medium">
        <color theme="6" tint="-0.499984740745262"/>
      </bottom>
      <diagonal/>
    </border>
    <border>
      <left/>
      <right style="dashed">
        <color rgb="FF0070C0"/>
      </right>
      <top style="dashed">
        <color rgb="FF0070C0"/>
      </top>
      <bottom style="dashed">
        <color rgb="FF0070C0"/>
      </bottom>
      <diagonal/>
    </border>
    <border>
      <left style="dashed">
        <color rgb="FF0070C0"/>
      </left>
      <right style="dashed">
        <color rgb="FF0070C0"/>
      </right>
      <top style="dashed">
        <color rgb="FF0070C0"/>
      </top>
      <bottom style="dashed">
        <color rgb="FF0070C0"/>
      </bottom>
      <diagonal/>
    </border>
    <border>
      <left style="dashed">
        <color rgb="FF0070C0"/>
      </left>
      <right/>
      <top style="dashed">
        <color rgb="FF0070C0"/>
      </top>
      <bottom style="dashed">
        <color rgb="FF0070C0"/>
      </bottom>
      <diagonal/>
    </border>
    <border>
      <left/>
      <right style="dashed">
        <color rgb="FF0070C0"/>
      </right>
      <top style="dashed">
        <color rgb="FF0070C0"/>
      </top>
      <bottom style="medium">
        <color theme="6" tint="-0.499984740745262"/>
      </bottom>
      <diagonal/>
    </border>
    <border>
      <left/>
      <right style="medium">
        <color auto="1"/>
      </right>
      <top/>
      <bottom style="thin">
        <color auto="1"/>
      </bottom>
      <diagonal/>
    </border>
    <border>
      <left/>
      <right/>
      <top/>
      <bottom style="thin">
        <color auto="1"/>
      </bottom>
      <diagonal/>
    </border>
    <border>
      <left style="thin">
        <color theme="0" tint="-0.499984740745262"/>
      </left>
      <right style="thin">
        <color theme="0" tint="-0.499984740745262"/>
      </right>
      <top style="thin">
        <color theme="0" tint="-0.499984740745262"/>
      </top>
      <bottom style="thin">
        <color theme="0" tint="-0.499984740745262"/>
      </bottom>
      <diagonal/>
    </border>
    <border>
      <left/>
      <right/>
      <top style="dashed">
        <color theme="0" tint="-0.499984740745262"/>
      </top>
      <bottom style="dashed">
        <color theme="0" tint="-0.499984740745262"/>
      </bottom>
      <diagonal/>
    </border>
    <border>
      <left style="medium">
        <color theme="0" tint="-0.499984740745262"/>
      </left>
      <right/>
      <top style="thick">
        <color rgb="FF0070C0"/>
      </top>
      <bottom style="dashed">
        <color theme="0" tint="-0.499984740745262"/>
      </bottom>
      <diagonal/>
    </border>
    <border>
      <left/>
      <right/>
      <top/>
      <bottom style="dashed">
        <color theme="0" tint="-0.499984740745262"/>
      </bottom>
      <diagonal/>
    </border>
    <border>
      <left style="medium">
        <color theme="0" tint="-0.499984740745262"/>
      </left>
      <right style="medium">
        <color theme="0" tint="-0.499984740745262"/>
      </right>
      <top style="thick">
        <color rgb="FF0070C0"/>
      </top>
      <bottom style="dashed">
        <color theme="0" tint="-0.499984740745262"/>
      </bottom>
      <diagonal/>
    </border>
    <border>
      <left style="medium">
        <color theme="0" tint="-0.499984740745262"/>
      </left>
      <right style="medium">
        <color theme="0" tint="-0.499984740745262"/>
      </right>
      <top style="dashed">
        <color theme="0" tint="-0.499984740745262"/>
      </top>
      <bottom style="dashed">
        <color theme="0" tint="-0.499984740745262"/>
      </bottom>
      <diagonal/>
    </border>
    <border>
      <left style="medium">
        <color theme="0" tint="-0.499984740745262"/>
      </left>
      <right/>
      <top style="dashed">
        <color theme="0" tint="-0.499984740745262"/>
      </top>
      <bottom style="dashed">
        <color theme="0" tint="-0.499984740745262"/>
      </bottom>
      <diagonal/>
    </border>
    <border>
      <left style="thin">
        <color theme="0" tint="-0.499984740745262"/>
      </left>
      <right/>
      <top style="thin">
        <color theme="0" tint="-0.499984740745262"/>
      </top>
      <bottom/>
      <diagonal/>
    </border>
    <border>
      <left/>
      <right/>
      <top style="thin">
        <color theme="0" tint="-0.499984740745262"/>
      </top>
      <bottom/>
      <diagonal/>
    </border>
    <border>
      <left style="thin">
        <color theme="0" tint="-0.499984740745262"/>
      </left>
      <right/>
      <top/>
      <bottom/>
      <diagonal/>
    </border>
    <border>
      <left style="dashed">
        <color rgb="FF0070C0"/>
      </left>
      <right/>
      <top/>
      <bottom/>
      <diagonal/>
    </border>
    <border>
      <left style="thin">
        <color theme="0" tint="-0.499984740745262"/>
      </left>
      <right/>
      <top style="thin">
        <color theme="0" tint="-0.499984740745262"/>
      </top>
      <bottom style="thin">
        <color theme="0" tint="-0.499984740745262"/>
      </bottom>
      <diagonal/>
    </border>
    <border>
      <left/>
      <right style="thin">
        <color theme="0" tint="-0.499984740745262"/>
      </right>
      <top style="thin">
        <color theme="0" tint="-0.499984740745262"/>
      </top>
      <bottom style="thin">
        <color theme="0" tint="-0.499984740745262"/>
      </bottom>
      <diagonal/>
    </border>
  </borders>
  <cellStyleXfs count="4">
    <xf numFmtId="0" fontId="0" fillId="0" borderId="0"/>
    <xf numFmtId="43" fontId="1" fillId="0" borderId="0" applyFont="0" applyFill="0" applyBorder="0" applyAlignment="0" applyProtection="0"/>
    <xf numFmtId="9" fontId="1" fillId="0" borderId="0" applyFont="0" applyFill="0" applyBorder="0" applyAlignment="0" applyProtection="0"/>
    <xf numFmtId="0" fontId="13" fillId="3" borderId="0" applyNumberFormat="0" applyBorder="0" applyAlignment="0" applyProtection="0"/>
  </cellStyleXfs>
  <cellXfs count="140">
    <xf numFmtId="0" fontId="0" fillId="0" borderId="0" xfId="0"/>
    <xf numFmtId="0" fontId="3" fillId="0" borderId="0" xfId="0" applyFont="1" applyFill="1" applyAlignment="1">
      <alignment vertical="center"/>
    </xf>
    <xf numFmtId="0" fontId="5" fillId="0" borderId="0" xfId="0" applyFont="1"/>
    <xf numFmtId="0" fontId="0" fillId="0" borderId="0" xfId="0" applyAlignment="1">
      <alignment vertical="center"/>
    </xf>
    <xf numFmtId="0" fontId="2" fillId="2" borderId="1" xfId="0" applyFont="1" applyFill="1" applyBorder="1" applyAlignment="1">
      <alignment horizontal="center" vertical="center"/>
    </xf>
    <xf numFmtId="0" fontId="0" fillId="0" borderId="0" xfId="0" applyAlignment="1">
      <alignment horizontal="left" vertical="center" indent="1"/>
    </xf>
    <xf numFmtId="0" fontId="9" fillId="0" borderId="0" xfId="0" applyFont="1" applyAlignment="1">
      <alignment horizontal="center"/>
    </xf>
    <xf numFmtId="43" fontId="9" fillId="0" borderId="0" xfId="1" applyFont="1" applyAlignment="1">
      <alignment horizontal="center"/>
    </xf>
    <xf numFmtId="0" fontId="8" fillId="2" borderId="3" xfId="0" applyFont="1" applyFill="1" applyBorder="1" applyAlignment="1">
      <alignment horizontal="center" vertical="center"/>
    </xf>
    <xf numFmtId="164" fontId="7" fillId="0" borderId="2" xfId="1" applyNumberFormat="1" applyFont="1" applyFill="1" applyBorder="1" applyAlignment="1">
      <alignment vertical="center"/>
    </xf>
    <xf numFmtId="164" fontId="7" fillId="0" borderId="4" xfId="1" applyNumberFormat="1" applyFont="1" applyFill="1" applyBorder="1" applyAlignment="1">
      <alignment vertical="center"/>
    </xf>
    <xf numFmtId="164" fontId="7" fillId="0" borderId="5" xfId="1" applyNumberFormat="1" applyFont="1" applyFill="1" applyBorder="1" applyAlignment="1">
      <alignment vertical="center"/>
    </xf>
    <xf numFmtId="164" fontId="7" fillId="0" borderId="6" xfId="1" applyNumberFormat="1" applyFont="1" applyFill="1" applyBorder="1" applyAlignment="1">
      <alignment vertical="center"/>
    </xf>
    <xf numFmtId="0" fontId="7" fillId="0" borderId="0" xfId="0" applyFont="1" applyFill="1" applyBorder="1" applyAlignment="1">
      <alignment horizontal="left" vertical="center"/>
    </xf>
    <xf numFmtId="164" fontId="7" fillId="0" borderId="4" xfId="1" applyNumberFormat="1" applyFont="1" applyFill="1" applyBorder="1" applyAlignment="1">
      <alignment horizontal="left" vertical="center" indent="3"/>
    </xf>
    <xf numFmtId="164" fontId="7" fillId="0" borderId="7" xfId="1" applyNumberFormat="1" applyFont="1" applyFill="1" applyBorder="1" applyAlignment="1">
      <alignment horizontal="left" vertical="center" indent="3"/>
    </xf>
    <xf numFmtId="164" fontId="11" fillId="0" borderId="2" xfId="1" applyNumberFormat="1" applyFont="1" applyFill="1" applyBorder="1" applyAlignment="1">
      <alignment horizontal="center" vertical="center"/>
    </xf>
    <xf numFmtId="0" fontId="6" fillId="2" borderId="3" xfId="0" applyFont="1" applyFill="1" applyBorder="1" applyAlignment="1">
      <alignment horizontal="center" vertical="center"/>
    </xf>
    <xf numFmtId="0" fontId="12" fillId="0" borderId="0" xfId="0" applyFont="1" applyBorder="1" applyAlignment="1">
      <alignment horizontal="center" vertical="center"/>
    </xf>
    <xf numFmtId="164" fontId="4" fillId="0" borderId="0" xfId="1" applyNumberFormat="1" applyFont="1" applyBorder="1"/>
    <xf numFmtId="43" fontId="4" fillId="0" borderId="0" xfId="1" applyFont="1" applyBorder="1"/>
    <xf numFmtId="9" fontId="0" fillId="0" borderId="0" xfId="2" applyFont="1" applyBorder="1" applyAlignment="1">
      <alignment horizontal="center"/>
    </xf>
    <xf numFmtId="0" fontId="0" fillId="0" borderId="10" xfId="0" applyFont="1" applyBorder="1" applyAlignment="1">
      <alignment horizontal="center" vertical="center"/>
    </xf>
    <xf numFmtId="164" fontId="4" fillId="0" borderId="10" xfId="1" applyNumberFormat="1" applyFont="1" applyBorder="1"/>
    <xf numFmtId="9" fontId="0" fillId="0" borderId="10" xfId="2" applyFont="1" applyBorder="1" applyAlignment="1">
      <alignment horizontal="center" vertical="center"/>
    </xf>
    <xf numFmtId="0" fontId="3" fillId="0" borderId="0" xfId="0" applyFont="1" applyFill="1" applyAlignment="1">
      <alignment horizontal="center" vertical="center"/>
    </xf>
    <xf numFmtId="0" fontId="0" fillId="0" borderId="10" xfId="0" applyBorder="1" applyAlignment="1">
      <alignment horizontal="center" vertical="center"/>
    </xf>
    <xf numFmtId="49" fontId="0" fillId="0" borderId="13" xfId="0" applyNumberFormat="1" applyBorder="1" applyAlignment="1">
      <alignment horizontal="center"/>
    </xf>
    <xf numFmtId="49" fontId="0" fillId="0" borderId="11" xfId="0" applyNumberFormat="1" applyBorder="1" applyAlignment="1">
      <alignment horizontal="center"/>
    </xf>
    <xf numFmtId="14" fontId="0" fillId="0" borderId="14" xfId="0" applyNumberFormat="1" applyBorder="1" applyAlignment="1">
      <alignment horizontal="center"/>
    </xf>
    <xf numFmtId="0" fontId="0" fillId="0" borderId="14" xfId="0" applyBorder="1" applyAlignment="1">
      <alignment horizontal="center"/>
    </xf>
    <xf numFmtId="0" fontId="0" fillId="0" borderId="14" xfId="0" applyBorder="1" applyAlignment="1">
      <alignment horizontal="left" indent="1"/>
    </xf>
    <xf numFmtId="43" fontId="4" fillId="0" borderId="14" xfId="0" applyNumberFormat="1" applyFont="1" applyBorder="1"/>
    <xf numFmtId="0" fontId="0" fillId="0" borderId="12" xfId="0" applyBorder="1" applyAlignment="1">
      <alignment horizontal="left" indent="1"/>
    </xf>
    <xf numFmtId="14" fontId="0" fillId="0" borderId="15" xfId="0" applyNumberFormat="1" applyBorder="1" applyAlignment="1">
      <alignment horizontal="center"/>
    </xf>
    <xf numFmtId="0" fontId="0" fillId="0" borderId="15" xfId="0" applyBorder="1" applyAlignment="1">
      <alignment horizontal="center"/>
    </xf>
    <xf numFmtId="0" fontId="0" fillId="0" borderId="15" xfId="0" applyBorder="1" applyAlignment="1">
      <alignment horizontal="left" indent="1"/>
    </xf>
    <xf numFmtId="43" fontId="4" fillId="0" borderId="15" xfId="0" applyNumberFormat="1" applyFont="1" applyBorder="1"/>
    <xf numFmtId="0" fontId="0" fillId="0" borderId="16" xfId="0" applyBorder="1" applyAlignment="1">
      <alignment horizontal="left" indent="1"/>
    </xf>
    <xf numFmtId="43" fontId="4" fillId="0" borderId="15" xfId="0" applyNumberFormat="1" applyFont="1" applyFill="1" applyBorder="1"/>
    <xf numFmtId="0" fontId="9" fillId="0" borderId="0" xfId="0" applyFont="1" applyFill="1" applyAlignment="1">
      <alignment horizontal="center"/>
    </xf>
    <xf numFmtId="0" fontId="9" fillId="0" borderId="0" xfId="0" applyFont="1" applyFill="1"/>
    <xf numFmtId="43" fontId="9" fillId="0" borderId="0" xfId="1" applyFont="1" applyFill="1" applyAlignment="1">
      <alignment horizontal="center"/>
    </xf>
    <xf numFmtId="0" fontId="0" fillId="0" borderId="11" xfId="0" applyBorder="1" applyAlignment="1">
      <alignment horizontal="center"/>
    </xf>
    <xf numFmtId="49" fontId="0" fillId="0" borderId="15" xfId="0" applyNumberFormat="1" applyBorder="1" applyAlignment="1">
      <alignment horizontal="center"/>
    </xf>
    <xf numFmtId="43" fontId="4" fillId="0" borderId="17" xfId="1" applyFont="1" applyBorder="1"/>
    <xf numFmtId="9" fontId="0" fillId="0" borderId="18" xfId="2" applyFont="1" applyBorder="1" applyAlignment="1">
      <alignment horizontal="center"/>
    </xf>
    <xf numFmtId="43" fontId="4" fillId="0" borderId="19" xfId="1" applyFont="1" applyBorder="1"/>
    <xf numFmtId="43" fontId="0" fillId="0" borderId="0" xfId="1" applyFont="1"/>
    <xf numFmtId="43" fontId="0" fillId="0" borderId="0" xfId="0" applyNumberFormat="1"/>
    <xf numFmtId="0" fontId="0" fillId="0" borderId="0" xfId="0" pivotButton="1"/>
    <xf numFmtId="9" fontId="0" fillId="0" borderId="0" xfId="2" applyFont="1" applyBorder="1" applyAlignment="1">
      <alignment horizontal="left"/>
    </xf>
    <xf numFmtId="43" fontId="0" fillId="0" borderId="0" xfId="1" applyFont="1" applyBorder="1" applyAlignment="1">
      <alignment horizontal="center"/>
    </xf>
    <xf numFmtId="164" fontId="0" fillId="0" borderId="0" xfId="0" applyNumberFormat="1"/>
    <xf numFmtId="164" fontId="7" fillId="0" borderId="20" xfId="1" applyNumberFormat="1" applyFont="1" applyFill="1" applyBorder="1" applyAlignment="1">
      <alignment vertical="center"/>
    </xf>
    <xf numFmtId="0" fontId="15" fillId="0" borderId="0" xfId="0" applyFont="1"/>
    <xf numFmtId="164" fontId="0" fillId="0" borderId="0" xfId="1" applyNumberFormat="1" applyFont="1"/>
    <xf numFmtId="0" fontId="16" fillId="0" borderId="15" xfId="0" applyFont="1" applyBorder="1" applyAlignment="1">
      <alignment horizontal="center"/>
    </xf>
    <xf numFmtId="49" fontId="16" fillId="0" borderId="11" xfId="0" applyNumberFormat="1" applyFont="1" applyBorder="1" applyAlignment="1">
      <alignment horizontal="center"/>
    </xf>
    <xf numFmtId="165" fontId="0" fillId="0" borderId="0" xfId="0" pivotButton="1" applyNumberFormat="1"/>
    <xf numFmtId="0" fontId="0" fillId="0" borderId="0" xfId="0" applyAlignment="1">
      <alignment horizontal="center"/>
    </xf>
    <xf numFmtId="0" fontId="16" fillId="0" borderId="15" xfId="0" applyFont="1" applyBorder="1" applyAlignment="1">
      <alignment horizontal="left" indent="1"/>
    </xf>
    <xf numFmtId="14" fontId="16" fillId="0" borderId="15" xfId="0" applyNumberFormat="1" applyFont="1" applyBorder="1" applyAlignment="1">
      <alignment horizontal="center"/>
    </xf>
    <xf numFmtId="43" fontId="18" fillId="0" borderId="15" xfId="0" applyNumberFormat="1" applyFont="1" applyBorder="1"/>
    <xf numFmtId="0" fontId="0" fillId="0" borderId="0" xfId="0" applyFont="1" applyBorder="1" applyAlignment="1">
      <alignment horizontal="center" vertical="center"/>
    </xf>
    <xf numFmtId="9" fontId="0" fillId="0" borderId="0" xfId="2" applyFont="1" applyBorder="1" applyAlignment="1">
      <alignment horizontal="center" vertical="center"/>
    </xf>
    <xf numFmtId="14" fontId="4" fillId="0" borderId="14" xfId="0" applyNumberFormat="1" applyFont="1" applyBorder="1" applyAlignment="1">
      <alignment horizontal="center"/>
    </xf>
    <xf numFmtId="14" fontId="4" fillId="0" borderId="15" xfId="0" applyNumberFormat="1" applyFont="1" applyBorder="1" applyAlignment="1">
      <alignment horizontal="center"/>
    </xf>
    <xf numFmtId="14" fontId="18" fillId="0" borderId="15" xfId="0" applyNumberFormat="1" applyFont="1" applyBorder="1" applyAlignment="1">
      <alignment horizontal="center"/>
    </xf>
    <xf numFmtId="14" fontId="4" fillId="0" borderId="15" xfId="0" applyNumberFormat="1" applyFont="1" applyFill="1" applyBorder="1" applyAlignment="1">
      <alignment horizontal="center"/>
    </xf>
    <xf numFmtId="43" fontId="4" fillId="0" borderId="15" xfId="0" applyNumberFormat="1" applyFont="1" applyBorder="1" applyAlignment="1">
      <alignment horizontal="center"/>
    </xf>
    <xf numFmtId="43" fontId="4" fillId="0" borderId="18" xfId="1" applyFont="1" applyBorder="1" applyAlignment="1">
      <alignment horizontal="center"/>
    </xf>
    <xf numFmtId="43" fontId="4" fillId="0" borderId="0" xfId="1" applyFont="1" applyBorder="1" applyAlignment="1">
      <alignment horizontal="center"/>
    </xf>
    <xf numFmtId="49" fontId="4" fillId="0" borderId="14" xfId="0" applyNumberFormat="1" applyFont="1" applyBorder="1" applyAlignment="1">
      <alignment horizontal="center"/>
    </xf>
    <xf numFmtId="49" fontId="4" fillId="0" borderId="15" xfId="0" applyNumberFormat="1" applyFont="1" applyBorder="1" applyAlignment="1">
      <alignment horizontal="center"/>
    </xf>
    <xf numFmtId="49" fontId="18" fillId="0" borderId="15" xfId="0" applyNumberFormat="1" applyFont="1" applyBorder="1" applyAlignment="1">
      <alignment horizontal="center"/>
    </xf>
    <xf numFmtId="49" fontId="4" fillId="0" borderId="15" xfId="0" applyNumberFormat="1" applyFont="1" applyFill="1" applyBorder="1" applyAlignment="1">
      <alignment horizontal="center"/>
    </xf>
    <xf numFmtId="49" fontId="0" fillId="0" borderId="0" xfId="0" applyNumberFormat="1" applyAlignment="1">
      <alignment horizontal="center"/>
    </xf>
    <xf numFmtId="49" fontId="19" fillId="0" borderId="15" xfId="0" applyNumberFormat="1" applyFont="1" applyBorder="1" applyAlignment="1">
      <alignment horizontal="left"/>
    </xf>
    <xf numFmtId="0" fontId="0" fillId="4" borderId="0" xfId="0" applyFill="1"/>
    <xf numFmtId="43" fontId="19" fillId="0" borderId="15" xfId="0" applyNumberFormat="1" applyFont="1" applyBorder="1"/>
    <xf numFmtId="0" fontId="20" fillId="0" borderId="0" xfId="0" applyFont="1" applyAlignment="1">
      <alignment vertical="center"/>
    </xf>
    <xf numFmtId="0" fontId="21" fillId="0" borderId="0" xfId="0" applyFont="1"/>
    <xf numFmtId="0" fontId="21" fillId="0" borderId="0" xfId="0" applyFont="1" applyAlignment="1">
      <alignment horizontal="left" vertical="center" indent="1"/>
    </xf>
    <xf numFmtId="14" fontId="0" fillId="0" borderId="15" xfId="0" applyNumberFormat="1" applyBorder="1" applyAlignment="1">
      <alignment horizontal="center"/>
    </xf>
    <xf numFmtId="14" fontId="0" fillId="0" borderId="15" xfId="0" applyNumberFormat="1" applyBorder="1" applyAlignment="1">
      <alignment horizontal="center"/>
    </xf>
    <xf numFmtId="14" fontId="0" fillId="0" borderId="15" xfId="0" applyNumberFormat="1" applyBorder="1" applyAlignment="1">
      <alignment horizontal="center"/>
    </xf>
    <xf numFmtId="14" fontId="0" fillId="0" borderId="15" xfId="0" applyNumberFormat="1" applyBorder="1" applyAlignment="1">
      <alignment horizontal="center"/>
    </xf>
    <xf numFmtId="14" fontId="0" fillId="0" borderId="15" xfId="0" applyNumberFormat="1" applyBorder="1" applyAlignment="1">
      <alignment horizontal="center"/>
    </xf>
    <xf numFmtId="14" fontId="0" fillId="0" borderId="15" xfId="0" applyNumberFormat="1" applyBorder="1" applyAlignment="1">
      <alignment horizontal="center"/>
    </xf>
    <xf numFmtId="0" fontId="12" fillId="0" borderId="0" xfId="0" applyFont="1" applyBorder="1" applyAlignment="1">
      <alignment horizontal="center"/>
    </xf>
    <xf numFmtId="49" fontId="12" fillId="0" borderId="0" xfId="0" applyNumberFormat="1" applyFont="1" applyBorder="1" applyAlignment="1">
      <alignment horizontal="center"/>
    </xf>
    <xf numFmtId="14" fontId="12" fillId="0" borderId="0" xfId="0" applyNumberFormat="1" applyFont="1" applyBorder="1" applyAlignment="1">
      <alignment horizontal="center"/>
    </xf>
    <xf numFmtId="0" fontId="12" fillId="0" borderId="0" xfId="0" applyFont="1" applyBorder="1" applyAlignment="1">
      <alignment horizontal="left" indent="1"/>
    </xf>
    <xf numFmtId="0" fontId="22" fillId="0" borderId="0" xfId="0" applyFont="1" applyBorder="1" applyAlignment="1">
      <alignment horizontal="center"/>
    </xf>
    <xf numFmtId="49" fontId="22" fillId="0" borderId="0" xfId="0" applyNumberFormat="1" applyFont="1" applyBorder="1" applyAlignment="1">
      <alignment horizontal="center"/>
    </xf>
    <xf numFmtId="14" fontId="22" fillId="0" borderId="0" xfId="0" applyNumberFormat="1" applyFont="1" applyBorder="1" applyAlignment="1">
      <alignment horizontal="center"/>
    </xf>
    <xf numFmtId="0" fontId="12" fillId="0" borderId="0" xfId="0" applyFont="1" applyBorder="1"/>
    <xf numFmtId="0" fontId="23" fillId="0" borderId="0" xfId="0" applyFont="1" applyBorder="1" applyAlignment="1">
      <alignment horizontal="left" indent="1"/>
    </xf>
    <xf numFmtId="0" fontId="23" fillId="0" borderId="0" xfId="0" applyFont="1" applyBorder="1" applyAlignment="1">
      <alignment horizontal="center"/>
    </xf>
    <xf numFmtId="0" fontId="0" fillId="0" borderId="0" xfId="0" applyFont="1" applyBorder="1" applyAlignment="1">
      <alignment horizontal="left" vertical="center" indent="1"/>
    </xf>
    <xf numFmtId="43" fontId="12" fillId="0" borderId="0" xfId="0" applyNumberFormat="1" applyFont="1" applyBorder="1"/>
    <xf numFmtId="43" fontId="23" fillId="0" borderId="0" xfId="0" applyNumberFormat="1" applyFont="1" applyBorder="1"/>
    <xf numFmtId="49" fontId="23" fillId="0" borderId="0" xfId="0" applyNumberFormat="1" applyFont="1" applyBorder="1" applyAlignment="1">
      <alignment horizontal="center"/>
    </xf>
    <xf numFmtId="14" fontId="23" fillId="0" borderId="0" xfId="0" applyNumberFormat="1" applyFont="1" applyBorder="1" applyAlignment="1">
      <alignment horizontal="center"/>
    </xf>
    <xf numFmtId="49" fontId="23" fillId="0" borderId="0" xfId="0" applyNumberFormat="1" applyFont="1" applyBorder="1" applyAlignment="1">
      <alignment horizontal="left"/>
    </xf>
    <xf numFmtId="43" fontId="12" fillId="0" borderId="0" xfId="0" applyNumberFormat="1" applyFont="1" applyFill="1" applyBorder="1"/>
    <xf numFmtId="49" fontId="12" fillId="0" borderId="0" xfId="0" applyNumberFormat="1" applyFont="1" applyFill="1" applyBorder="1" applyAlignment="1">
      <alignment horizontal="center"/>
    </xf>
    <xf numFmtId="14" fontId="12" fillId="0" borderId="0" xfId="0" applyNumberFormat="1" applyFont="1" applyFill="1" applyBorder="1" applyAlignment="1">
      <alignment horizontal="center"/>
    </xf>
    <xf numFmtId="43" fontId="12" fillId="0" borderId="0" xfId="0" applyNumberFormat="1" applyFont="1" applyBorder="1" applyAlignment="1">
      <alignment horizontal="center"/>
    </xf>
    <xf numFmtId="0" fontId="0" fillId="0" borderId="0" xfId="0" applyFont="1"/>
    <xf numFmtId="0" fontId="24" fillId="0" borderId="0" xfId="0" applyFont="1" applyBorder="1" applyAlignment="1">
      <alignment horizontal="left" vertical="center" indent="1"/>
    </xf>
    <xf numFmtId="0" fontId="24" fillId="0" borderId="0" xfId="0" applyFont="1" applyBorder="1" applyAlignment="1">
      <alignment horizontal="left" vertical="center"/>
    </xf>
    <xf numFmtId="0" fontId="12" fillId="0" borderId="0" xfId="0" applyFont="1" applyFill="1" applyBorder="1" applyAlignment="1">
      <alignment horizontal="left" indent="1"/>
    </xf>
    <xf numFmtId="14" fontId="0" fillId="0" borderId="0" xfId="0" applyNumberFormat="1" applyFont="1"/>
    <xf numFmtId="0" fontId="12" fillId="0" borderId="0" xfId="0" applyFont="1" applyFill="1" applyBorder="1" applyAlignment="1">
      <alignment horizontal="center"/>
    </xf>
    <xf numFmtId="43" fontId="24" fillId="0" borderId="0" xfId="1" applyFont="1" applyBorder="1" applyAlignment="1">
      <alignment horizontal="left" vertical="center" indent="1"/>
    </xf>
    <xf numFmtId="43" fontId="12" fillId="0" borderId="0" xfId="1" applyFont="1" applyBorder="1"/>
    <xf numFmtId="43" fontId="23" fillId="0" borderId="0" xfId="1" applyFont="1" applyBorder="1"/>
    <xf numFmtId="0" fontId="12" fillId="0" borderId="0" xfId="0" applyFont="1" applyBorder="1" applyAlignment="1">
      <alignment horizontal="center"/>
    </xf>
    <xf numFmtId="0" fontId="12" fillId="0" borderId="0" xfId="0" applyFont="1" applyBorder="1" applyAlignment="1">
      <alignment horizontal="left"/>
    </xf>
    <xf numFmtId="165" fontId="0" fillId="0" borderId="0" xfId="0" applyNumberFormat="1"/>
    <xf numFmtId="0" fontId="12" fillId="0" borderId="0" xfId="0" applyFont="1" applyBorder="1" applyAlignment="1">
      <alignment horizontal="center"/>
    </xf>
    <xf numFmtId="0" fontId="12" fillId="0" borderId="0" xfId="0" applyFont="1" applyBorder="1" applyAlignment="1">
      <alignment horizontal="center"/>
    </xf>
    <xf numFmtId="43" fontId="14" fillId="0" borderId="0" xfId="0" applyNumberFormat="1" applyFont="1"/>
    <xf numFmtId="164" fontId="14" fillId="0" borderId="0" xfId="0" applyNumberFormat="1" applyFont="1"/>
    <xf numFmtId="49" fontId="0" fillId="0" borderId="0" xfId="0" applyNumberFormat="1" applyFont="1" applyAlignment="1">
      <alignment horizontal="center"/>
    </xf>
    <xf numFmtId="43" fontId="12" fillId="0" borderId="0" xfId="1" applyFont="1"/>
    <xf numFmtId="0" fontId="17" fillId="3" borderId="0" xfId="3" applyFont="1" applyAlignment="1">
      <alignment horizontal="center" vertical="center"/>
    </xf>
    <xf numFmtId="0" fontId="10" fillId="0" borderId="9" xfId="0" applyFont="1" applyFill="1" applyBorder="1" applyAlignment="1">
      <alignment horizontal="center" vertical="center"/>
    </xf>
    <xf numFmtId="0" fontId="10" fillId="0" borderId="8" xfId="0" applyFont="1" applyFill="1" applyBorder="1" applyAlignment="1">
      <alignment horizontal="center" vertical="center"/>
    </xf>
    <xf numFmtId="164" fontId="4" fillId="0" borderId="21" xfId="1" applyNumberFormat="1" applyFont="1" applyBorder="1" applyAlignment="1">
      <alignment horizontal="center"/>
    </xf>
    <xf numFmtId="164" fontId="4" fillId="0" borderId="22" xfId="1" applyNumberFormat="1" applyFont="1" applyBorder="1" applyAlignment="1">
      <alignment horizontal="center"/>
    </xf>
    <xf numFmtId="0" fontId="0" fillId="0" borderId="21" xfId="0" applyFont="1" applyBorder="1" applyAlignment="1">
      <alignment horizontal="center" vertical="center"/>
    </xf>
    <xf numFmtId="0" fontId="0" fillId="0" borderId="22" xfId="0" applyFont="1" applyBorder="1" applyAlignment="1">
      <alignment horizontal="center" vertical="center"/>
    </xf>
    <xf numFmtId="0" fontId="0" fillId="5" borderId="0" xfId="0" applyFill="1"/>
    <xf numFmtId="0" fontId="2" fillId="0" borderId="0" xfId="0" applyFont="1" applyAlignment="1">
      <alignment horizontal="center" vertical="center"/>
    </xf>
    <xf numFmtId="0" fontId="0" fillId="6" borderId="0" xfId="0" applyFill="1"/>
    <xf numFmtId="0" fontId="0" fillId="7" borderId="0" xfId="0" applyFill="1" applyAlignment="1">
      <alignment horizontal="center" vertical="center"/>
    </xf>
    <xf numFmtId="0" fontId="2" fillId="8" borderId="0" xfId="0" applyFont="1" applyFill="1"/>
  </cellXfs>
  <cellStyles count="4">
    <cellStyle name="Accent2" xfId="3" builtinId="33"/>
    <cellStyle name="Milliers" xfId="1" builtinId="3"/>
    <cellStyle name="Normal" xfId="0" builtinId="0"/>
    <cellStyle name="Pourcentage" xfId="2" builtinId="5"/>
  </cellStyles>
  <dxfs count="19">
    <dxf>
      <numFmt numFmtId="35" formatCode="_-* #,##0.00\ _€_-;\-* #,##0.00\ _€_-;_-* &quot;-&quot;??\ _€_-;_-@_-"/>
    </dxf>
    <dxf>
      <numFmt numFmtId="35" formatCode="_-* #,##0.00\ _€_-;\-* #,##0.00\ _€_-;_-* &quot;-&quot;??\ _€_-;_-@_-"/>
    </dxf>
    <dxf>
      <font>
        <name val="Times New Roman"/>
        <scheme val="none"/>
      </font>
    </dxf>
    <dxf>
      <font>
        <sz val="10"/>
      </font>
    </dxf>
    <dxf>
      <numFmt numFmtId="164" formatCode="_-* #,##0\ _€_-;\-* #,##0\ _€_-;_-* &quot;-&quot;??\ _€_-;_-@_-"/>
    </dxf>
    <dxf>
      <numFmt numFmtId="165" formatCode="dd/mm/yy;@"/>
    </dxf>
    <dxf>
      <numFmt numFmtId="35" formatCode="_-* #,##0.00\ _€_-;\-* #,##0.00\ _€_-;_-* &quot;-&quot;??\ _€_-;_-@_-"/>
    </dxf>
    <dxf>
      <numFmt numFmtId="35" formatCode="_-* #,##0.00\ _€_-;\-* #,##0.00\ _€_-;_-* &quot;-&quot;??\ _€_-;_-@_-"/>
    </dxf>
    <dxf>
      <font>
        <name val="Times New Roman"/>
        <scheme val="none"/>
      </font>
    </dxf>
    <dxf>
      <font>
        <sz val="10"/>
      </font>
    </dxf>
    <dxf>
      <numFmt numFmtId="164" formatCode="_-* #,##0\ _€_-;\-* #,##0\ _€_-;_-* &quot;-&quot;??\ _€_-;_-@_-"/>
    </dxf>
    <dxf>
      <numFmt numFmtId="165" formatCode="dd/mm/yy;@"/>
    </dxf>
    <dxf>
      <numFmt numFmtId="165" formatCode="dd/mm/yy;@"/>
    </dxf>
    <dxf>
      <numFmt numFmtId="164" formatCode="_-* #,##0\ _€_-;\-* #,##0\ _€_-;_-* &quot;-&quot;??\ _€_-;_-@_-"/>
    </dxf>
    <dxf>
      <font>
        <sz val="10"/>
      </font>
    </dxf>
    <dxf>
      <font>
        <name val="Times New Roman"/>
        <scheme val="none"/>
      </font>
    </dxf>
    <dxf>
      <numFmt numFmtId="35" formatCode="_-* #,##0.00\ _€_-;\-* #,##0.00\ _€_-;_-* &quot;-&quot;??\ _€_-;_-@_-"/>
    </dxf>
    <dxf>
      <numFmt numFmtId="35" formatCode="_-* #,##0.00\ _€_-;\-* #,##0.00\ _€_-;_-* &quot;-&quot;??\ _€_-;_-@_-"/>
    </dxf>
    <dxf>
      <font>
        <sz val="9"/>
      </font>
    </dxf>
  </dxfs>
  <tableStyles count="5" defaultTableStyle="TableStyleMedium2" defaultPivotStyle="PivotStyleLight16">
    <tableStyle name="Style de segment 1" pivot="0" table="0" count="1">
      <tableStyleElement type="wholeTable" dxfId="18"/>
    </tableStyle>
    <tableStyle name="Style de segment 2" pivot="0" table="0" count="0"/>
    <tableStyle name="Style de segment 3" pivot="0" table="0" count="1"/>
    <tableStyle name="Style de segment 4" pivot="0" table="0" count="0"/>
    <tableStyle name="Style de segment 5" pivot="0" table="0" count="0"/>
  </tableStyles>
  <colors>
    <mruColors>
      <color rgb="FF5D7430"/>
      <color rgb="FF717171"/>
      <color rgb="FF008A3E"/>
      <color rgb="FF6F6F6F"/>
      <color rgb="FF797979"/>
      <color rgb="FF007635"/>
      <color rgb="FFEAEAEA"/>
      <color rgb="FFE6E6E6"/>
      <color rgb="FFE0E0E0"/>
      <color rgb="FF4D4D4D"/>
    </mruColors>
  </colors>
  <extLst>
    <ext xmlns:x14="http://schemas.microsoft.com/office/spreadsheetml/2009/9/main" uri="{46F421CA-312F-682f-3DD2-61675219B42D}">
      <x14:dxfs count="1">
        <dxf>
          <font>
            <sz val="8"/>
          </font>
        </dxf>
      </x14:dxfs>
    </ext>
    <ext xmlns:x14="http://schemas.microsoft.com/office/spreadsheetml/2009/9/main" uri="{EB79DEF2-80B8-43e5-95BD-54CBDDF9020C}">
      <x14:slicerStyles defaultSlicerStyle="SlicerStyleLight1">
        <x14:slicerStyle name="Style de segment 1"/>
        <x14:slicerStyle name="Style de segment 2"/>
        <x14:slicerStyle name="Style de segment 3">
          <x14:slicerStyleElements>
            <x14:slicerStyleElement type="unselectedItemWithNoData" dxfId="0"/>
          </x14:slicerStyleElements>
        </x14:slicerStyle>
        <x14:slicerStyle name="Style de segment 4"/>
        <x14:slicerStyle name="Style de segment 5"/>
      </x14:slicerStyles>
    </ext>
  </extLst>
</styleSheet>
</file>

<file path=xl/_rels/workbook.xml.rels><?xml version="1.0" encoding="UTF-8" standalone="yes"?>
<Relationships xmlns="http://schemas.openxmlformats.org/package/2006/relationships"><Relationship Id="rId8" Type="http://schemas.openxmlformats.org/officeDocument/2006/relationships/connections" Target="connection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3</xdr:col>
      <xdr:colOff>790575</xdr:colOff>
      <xdr:row>1</xdr:row>
      <xdr:rowOff>47625</xdr:rowOff>
    </xdr:from>
    <xdr:to>
      <xdr:col>5</xdr:col>
      <xdr:colOff>66676</xdr:colOff>
      <xdr:row>13</xdr:row>
      <xdr:rowOff>171450</xdr:rowOff>
    </xdr:to>
    <xdr:cxnSp macro="">
      <xdr:nvCxnSpPr>
        <xdr:cNvPr id="3" name="Connecteur droit avec flèche 2"/>
        <xdr:cNvCxnSpPr/>
      </xdr:nvCxnSpPr>
      <xdr:spPr>
        <a:xfrm flipH="1" flipV="1">
          <a:off x="4333875" y="238125"/>
          <a:ext cx="1476376" cy="240982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866777</xdr:colOff>
      <xdr:row>12</xdr:row>
      <xdr:rowOff>47627</xdr:rowOff>
    </xdr:from>
    <xdr:to>
      <xdr:col>2</xdr:col>
      <xdr:colOff>9525</xdr:colOff>
      <xdr:row>26</xdr:row>
      <xdr:rowOff>28575</xdr:rowOff>
    </xdr:to>
    <xdr:cxnSp macro="">
      <xdr:nvCxnSpPr>
        <xdr:cNvPr id="6" name="Connecteur droit avec flèche 5"/>
        <xdr:cNvCxnSpPr/>
      </xdr:nvCxnSpPr>
      <xdr:spPr>
        <a:xfrm flipH="1" flipV="1">
          <a:off x="866777" y="2333627"/>
          <a:ext cx="1924048" cy="2647948"/>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user" refreshedDate="41515.618152430558" createdVersion="4" refreshedVersion="4" minRefreshableVersion="3" recordCount="185">
  <cacheSource type="worksheet">
    <worksheetSource name="=Données"/>
  </cacheSource>
  <cacheFields count="13">
    <cacheField name="B.C" numFmtId="49">
      <sharedItems containsBlank="1" containsMixedTypes="1" containsNumber="1" containsInteger="1" minValue="360972" maxValue="360972"/>
    </cacheField>
    <cacheField name="DATE" numFmtId="14">
      <sharedItems containsSemiMixedTypes="0" containsNonDate="0" containsDate="1" containsString="0" minDate="2012-06-04T00:00:00" maxDate="3072-12-26T00:00:00" count="94">
        <d v="2013-01-02T00:00:00"/>
        <d v="2013-01-23T00:00:00"/>
        <d v="2013-01-31T00:00:00"/>
        <d v="2013-02-05T00:00:00"/>
        <d v="2013-02-18T00:00:00"/>
        <d v="2013-02-19T00:00:00"/>
        <d v="2013-03-11T00:00:00"/>
        <d v="2013-03-12T00:00:00"/>
        <d v="2013-03-13T00:00:00"/>
        <d v="2013-03-17T00:00:00"/>
        <d v="2013-03-21T00:00:00"/>
        <d v="2013-03-26T00:00:00"/>
        <d v="2013-03-31T00:00:00"/>
        <d v="2013-04-02T00:00:00"/>
        <d v="2013-04-08T00:00:00"/>
        <d v="2013-04-09T00:00:00"/>
        <d v="2013-04-15T00:00:00"/>
        <d v="2013-04-17T00:00:00"/>
        <d v="2013-04-21T00:00:00"/>
        <d v="2013-04-22T00:00:00"/>
        <d v="2013-04-23T00:00:00"/>
        <d v="2013-04-25T00:00:00"/>
        <d v="2013-04-27T00:00:00"/>
        <d v="2013-04-28T00:00:00"/>
        <d v="2013-04-29T00:00:00"/>
        <d v="2013-05-02T00:00:00"/>
        <d v="2013-04-30T00:00:00"/>
        <d v="2013-05-04T00:00:00"/>
        <d v="2013-05-05T00:00:00"/>
        <d v="2013-05-30T00:00:00"/>
        <d v="2013-03-23T00:00:00"/>
        <d v="2013-04-11T00:00:00"/>
        <d v="2013-04-10T00:00:00"/>
        <d v="2013-04-16T00:00:00"/>
        <d v="2013-05-07T00:00:00"/>
        <d v="2013-05-08T00:00:00"/>
        <d v="2013-05-06T00:00:00"/>
        <d v="2012-12-12T00:00:00"/>
        <d v="2013-05-12T00:00:00"/>
        <d v="2013-05-13T00:00:00"/>
        <d v="2013-02-25T00:00:00"/>
        <d v="2013-03-19T00:00:00"/>
        <d v="2013-05-18T00:00:00"/>
        <d v="2013-05-19T00:00:00"/>
        <d v="2013-05-16T00:00:00"/>
        <d v="2013-03-24T00:00:00"/>
        <d v="2013-05-20T00:00:00"/>
        <d v="2013-05-21T00:00:00"/>
        <d v="2013-03-18T00:00:00"/>
        <d v="2013-05-22T00:00:00"/>
        <d v="2012-12-27T00:00:00"/>
        <d v="2013-03-14T00:00:00"/>
        <d v="2013-05-26T00:00:00"/>
        <d v="2013-05-25T00:00:00"/>
        <d v="2013-05-27T00:00:00"/>
        <d v="2013-05-28T00:00:00"/>
        <d v="2013-05-29T00:00:00"/>
        <d v="2013-06-03T00:00:00"/>
        <d v="2013-06-04T00:00:00"/>
        <d v="2013-02-24T00:00:00"/>
        <d v="2012-06-04T00:00:00"/>
        <d v="2012-06-11T00:00:00"/>
        <d v="2013-06-10T00:00:00"/>
        <d v="2013-06-09T00:00:00"/>
        <d v="3072-12-25T00:00:00"/>
        <d v="2013-06-06T00:00:00"/>
        <d v="2013-06-05T00:00:00"/>
        <d v="2013-06-18T00:00:00"/>
        <d v="2012-11-29T00:00:00"/>
        <d v="2013-06-26T00:00:00"/>
        <d v="2013-06-27T00:00:00"/>
        <d v="2013-06-30T00:00:00"/>
        <d v="2013-07-03T00:00:00"/>
        <d v="2013-07-09T00:00:00"/>
        <d v="2013-07-21T00:00:00"/>
        <d v="2013-07-30T00:00:00"/>
        <d v="2013-07-23T00:00:00"/>
        <d v="2013-07-16T00:00:00"/>
        <d v="2013-07-15T00:00:00"/>
        <d v="2013-07-29T00:00:00"/>
        <d v="2013-08-04T00:00:00"/>
        <d v="2013-08-12T00:00:00"/>
        <d v="2013-08-10T00:00:00"/>
        <d v="2013-08-06T00:00:00"/>
        <d v="2013-08-14T00:00:00"/>
        <d v="2013-06-23T00:00:00"/>
        <d v="2013-06-20T00:00:00"/>
        <d v="2013-08-11T00:00:00"/>
        <d v="2013-07-04T00:00:00"/>
        <d v="2013-08-05T00:00:00"/>
        <d v="2013-08-27T00:00:00"/>
        <d v="2013-08-25T00:00:00"/>
        <d v="2013-08-18T00:00:00"/>
        <d v="2013-08-20T00:00:00"/>
      </sharedItems>
      <fieldGroup base="1">
        <rangePr autoStart="0" autoEnd="0" groupBy="months" startDate="2012-01-01T00:00:00" endDate="2013-12-31T00:00:00"/>
        <groupItems count="14">
          <s v="&lt;01/01/2012"/>
          <s v="janv"/>
          <s v="févr"/>
          <s v="mars"/>
          <s v="avr"/>
          <s v="mai"/>
          <s v="juin"/>
          <s v="juil"/>
          <s v="août"/>
          <s v="sept"/>
          <s v="oct"/>
          <s v="nov"/>
          <s v="déc"/>
          <s v="&gt;31/12/2013"/>
        </groupItems>
      </fieldGroup>
    </cacheField>
    <cacheField name="PRODUIT" numFmtId="0">
      <sharedItems count="12">
        <s v="CL4"/>
        <s v="CL2"/>
        <s v="L46"/>
        <s v="79H"/>
        <s v="KP2"/>
        <s v="M32"/>
        <s v="M3B"/>
        <s v="KU2"/>
        <s v="MAU"/>
        <s v="52B"/>
        <s v="52L"/>
        <s v="FLU"/>
      </sharedItems>
    </cacheField>
    <cacheField name="CLIENT" numFmtId="0">
      <sharedItems count="169">
        <s v="HACHELEF FATIMA ZOHRA"/>
        <s v="RADEM MOHAMED"/>
        <s v="ZERROUKI MOHAMED AMINE"/>
        <s v="BOURAHYA MEDDAH"/>
        <s v="HAIDOUR HOUARI"/>
        <s v="BOUAZZA ABDELLAH"/>
        <s v="BOUGHARI MOHAMED"/>
        <s v="BAHRI AICHA"/>
        <s v="MEZIOUD HANENE"/>
        <s v="ABELKADER BENSAHNOUN"/>
        <s v="REDA MALEK DRIS"/>
        <s v="HAMOU ABDELHAMID"/>
        <s v="BEY MOHAMED"/>
        <s v="MEZIOUD YAHI"/>
        <s v="ABDELLAH MOHAMED"/>
        <s v="SENOUCI AMAR"/>
        <s v="KEMOUN ABDELKADER"/>
        <s v="OUAHMICHE AMINE ABDELAZIZ"/>
        <s v="MEZIOUD HADJ"/>
        <s v="BENALOU MOKHTAR"/>
        <s v="BENMESSAOUD MOHAMED OUAMEUR"/>
        <s v="ACHOUR ACHOUR"/>
        <s v="ABDELLAH BAGHDADI"/>
        <s v="BELHADJ AHMED"/>
        <s v="CHADLI MOHAMED BOUZIDEN"/>
        <s v="HIRECHE M'HAMED"/>
        <s v="SAIDI FARID"/>
        <s v="YAHIA SNOUCI"/>
        <s v="ARGOUB NOUREDDINE"/>
        <s v="YAHIA M'HAMED"/>
        <s v="REBAHI RABAH"/>
        <s v="CHERIFI NOUR EL HODA"/>
        <s v="REBAHI MOHAMED"/>
        <s v="LAKHDAR BELOUAD"/>
        <s v="REGGAD RABAH"/>
        <s v="BENFRIHA MORSLI"/>
        <s v="IHAB HOUCINE"/>
        <s v="HAMIANI MOURAD"/>
        <s v="GHANEM BEN CHERIF SALAH"/>
        <s v="GUIDOUME MOHAMED"/>
        <s v="ZITOUNI MOHAMED RAFIK"/>
        <s v="BENALOU ZOHIR"/>
        <s v="MEZIOUD AZEDDINE"/>
        <s v="REBAHI MENAOUER"/>
        <s v="YAHIA MOHAMED"/>
        <s v="MEZIOUD ABDELWAHEB"/>
        <s v="ADDA BENGUENOUNA"/>
        <s v="RAI AMAR"/>
        <s v="BOUDJELLAL FATIHA"/>
        <s v="BOUDJELLAL BENAMEUR"/>
        <s v="BELMIRED MOHAMED"/>
        <s v="ZENAG ABDELKADER"/>
        <s v="GRAICH MOKHTAR"/>
        <s v="BENATALLAH BENALI"/>
        <s v="AICHOR MOHAMED"/>
        <s v="HADJEB BOUALEM"/>
        <s v="NESSAH ABDERRAHMANE"/>
        <s v="BELOUKARIF MOHAMED"/>
        <s v="BENYOUCEF MAHFOUDH"/>
        <s v="BENDAIMA MOHAMED NAZIH"/>
        <s v="MAZOUZI HICHAM"/>
        <s v="BARKAT BENMEKKI SOUFIANE"/>
        <s v="BENAMEUR MOURAD"/>
        <s v="KEBIR MOHAMED KAMEL"/>
        <s v="ASRI MEHDI"/>
        <s v="RABA YAMINA"/>
        <s v="BAKHTI OMAR"/>
        <s v="AGGOUN RADHOUANE"/>
        <s v="BELARBI AHMED"/>
        <s v="BELADJEL NACER"/>
        <s v="BENACEUR MOHAMED CHAFI"/>
        <s v="BOUDAOUD HADJ"/>
        <s v="OULD AMAR TAYEB"/>
        <s v="GHERBI MOHAMED"/>
        <s v="GOUACEM ABDELKADER"/>
        <s v="BOUCHAKOUR BENAOUDA"/>
        <s v="RAHOU MOHAMED ABDELWAHEB"/>
        <s v="BOUKERCHE ABDELKADER"/>
        <s v="BOUALEM BOUALEM"/>
        <s v="DAHOU ABED"/>
        <s v="MEGHAZI AHMED"/>
        <s v="FATAH AHMED"/>
        <s v="MEGHIT MONIR"/>
        <s v="BENALOU FETRHI"/>
        <s v="BENALLOU AOUED"/>
        <s v="BOUROKBA CHEIKH"/>
        <s v="MORSLI MOHAMED"/>
        <s v="LOUALI ABDELAZIZ"/>
        <s v="MEBARKI SID LARBI"/>
        <s v="BOURICHA BRAHIM EL KHALIL"/>
        <s v="BOURICHA ABDELHAFID"/>
        <s v="GORRIDH AYAD"/>
        <s v="ZEGAI LAREDJ"/>
        <s v="AMMARI AHMED"/>
        <s v="BOURIHIA IMAN"/>
        <s v="GHECIL KARIM"/>
        <s v="GUESSAB BELKACEM"/>
        <s v="SAYAH FADHILA"/>
        <s v="BOUHOUIA MOSTAFA"/>
        <s v="NADJI BELAHRECHE"/>
        <s v="BENYAMINA AHMED"/>
        <s v="KHANE MILOUD"/>
        <s v="BENALOU ZOUHIR"/>
        <s v="SARL AUTO PLUS TIARET"/>
        <s v="BENAMEUR BELKACEM"/>
        <s v="MOKHTAR ABDELKADER"/>
        <s v="MAZOUZI BENALLAL"/>
        <s v="BENALLOU MOHAMED"/>
        <s v="KHALFA ABDELKADER"/>
        <s v="BELGACEM HABIB"/>
        <s v="KATBI ABDELHAK"/>
        <s v="MERINE BELHOCINE HADJ"/>
        <s v="LAZREG ABDELKADER"/>
        <s v="LAMIRI MOHAMED EL-AMINE"/>
        <s v="KHELIFA LAKHDAR"/>
        <s v="BOURAHIA MOHAMED"/>
        <s v="KOUADRIA MOHAMED"/>
        <s v="BENRABAH SHAHRAZED"/>
        <s v="FOURARI FATIHA"/>
        <s v="KENTOUR RABAH"/>
        <s v="BRAIK TAHAR AZIZ"/>
        <s v="CHETOUANE ABBES"/>
        <s v="GUELMAOUI BEKHALED"/>
        <s v="GASMI OMAR"/>
        <s v="LAKAF KAMEL"/>
        <s v="DEROUCHE AHMED AMINE"/>
        <s v="LEIT ILIES"/>
        <s v="ARIBI ABDELKADER"/>
        <s v="BENCHOHRA YOUCEF"/>
        <s v="DROUCHE ABDELHAMID"/>
        <s v="MEKHATRIA ABDELKADER"/>
        <s v="BENSAKHRIA MOHAMED"/>
        <s v="BENMERZOUG AHMED"/>
        <s v="BESGHIR MOHAMED"/>
        <s v="HOB DJILLALI"/>
        <s v="BENYAHIA ABDELLAH"/>
        <s v="MESLEM AMEL"/>
        <s v="GHEZLI DJAMILA EP/HACHEMI ABED"/>
        <s v="BENALLOU ZOUHIR"/>
        <s v="DJELLOULI LAID"/>
        <s v="ABDI AHMED"/>
        <s v="BELGUENDOUZ BENAOUDA"/>
        <s v="KEDIR SIDI MOHAMED"/>
        <s v="SARL TRANSPORT SANITAIRE AMEL"/>
        <s v="GUETTAF ABDERAHMANE"/>
        <s v="CHALGOU CHAREF"/>
        <s v="ABIDET BELGACEM"/>
        <s v="DEROUICHE M'HAMED"/>
        <s v="SADOUKI ABDELKADER"/>
        <s v="CHIKHAOUI DJILLALI"/>
        <s v="BELFODIL MOHAMED AMINE"/>
        <s v="BENDOUDA BENAOUDA"/>
        <s v="BENALLOU AOUAD"/>
        <s v="AISSA ALI"/>
        <s v="SEGHIR DJILLALI"/>
        <s v="GHIOUB TAHAR"/>
        <s v="KHATIR KARIM"/>
        <s v="FENDIL ADDA"/>
        <s v="HAMIDI ABDELKADER"/>
        <s v="TALEB SEDDIK"/>
        <s v="MENDJEL HAKIMA"/>
        <s v="TIRES HOUARI"/>
        <s v="GOUDJIL ABDELKADER"/>
        <s v="DJERBOUA MOHAMED"/>
        <s v="FERNANE ABDELKADER ABDERRAZEK"/>
        <s v="BENABBOU ABDERAHMANE"/>
        <s v="DROUCHE LABDIA"/>
        <s v="GHLAMALLAH ZOULIKHA"/>
        <s v="GUENDOUZ BELKACEM"/>
      </sharedItems>
    </cacheField>
    <cacheField name="MONTANT" numFmtId="43">
      <sharedItems containsSemiMixedTypes="0" containsString="0" containsNumber="1" minValue="894431.63" maxValue="2516500"/>
    </cacheField>
    <cacheField name="N°RECU1" numFmtId="0">
      <sharedItems containsBlank="1" containsMixedTypes="1" containsNumber="1" containsInteger="1" minValue="11108" maxValue="153514"/>
    </cacheField>
    <cacheField name="DATE_1VERS" numFmtId="0">
      <sharedItems containsDate="1" containsBlank="1" containsMixedTypes="1" minDate="2013-01-02T00:00:00" maxDate="2013-08-28T00:00:00"/>
    </cacheField>
    <cacheField name="VERS.INITIAL" numFmtId="43">
      <sharedItems containsString="0" containsBlank="1" containsNumber="1" minValue="9000" maxValue="2516500"/>
    </cacheField>
    <cacheField name="N°RECU2" numFmtId="0">
      <sharedItems containsBlank="1" containsMixedTypes="1" containsNumber="1" containsInteger="1" minValue="95149" maxValue="140541"/>
    </cacheField>
    <cacheField name="DATE_2VERS" numFmtId="0">
      <sharedItems containsNonDate="0" containsDate="1" containsString="0" containsBlank="1" minDate="2013-03-27T00:00:00" maxDate="2013-08-10T00:00:00"/>
    </cacheField>
    <cacheField name="VERS.FINAL" numFmtId="43">
      <sharedItems containsString="0" containsBlank="1" containsNumber="1" containsInteger="1" minValue="10000" maxValue="2256500"/>
    </cacheField>
    <cacheField name="SOLDE" numFmtId="0">
      <sharedItems containsString="0" containsBlank="1" containsNumber="1" minValue="-50000" maxValue="2223500"/>
    </cacheField>
    <cacheField name="COMMERCIAL" numFmtId="0">
      <sharedItems count="4">
        <s v="NADJIB MOHAMED BOUAKAZ"/>
        <s v="TIN HINANE MECHTA"/>
        <s v="SOUMIA HADJ TAYEB"/>
        <s v="BELBLIDIA ABDERAHMANE"/>
      </sharedItems>
    </cacheField>
  </cacheFields>
  <extLst>
    <ext xmlns:x14="http://schemas.microsoft.com/office/spreadsheetml/2009/9/main" uri="{725AE2AE-9491-48be-B2B4-4EB974FC3084}">
      <x14:pivotCacheDefinition pivotCacheId="5"/>
    </ext>
  </extLst>
</pivotCacheDefinition>
</file>

<file path=xl/pivotCache/pivotCacheRecords1.xml><?xml version="1.0" encoding="utf-8"?>
<pivotCacheRecords xmlns="http://schemas.openxmlformats.org/spreadsheetml/2006/main" xmlns:r="http://schemas.openxmlformats.org/officeDocument/2006/relationships" count="185">
  <r>
    <s v="0360910"/>
    <x v="0"/>
    <x v="0"/>
    <x v="0"/>
    <n v="1397500"/>
    <n v="131258"/>
    <d v="2013-01-02T00:00:00"/>
    <n v="140000"/>
    <s v="131209"/>
    <d v="2013-04-14T00:00:00"/>
    <n v="1257500"/>
    <n v="0"/>
    <x v="0"/>
  </r>
  <r>
    <s v="0360850"/>
    <x v="1"/>
    <x v="1"/>
    <x v="1"/>
    <n v="1254500"/>
    <n v="112150"/>
    <d v="2013-03-14T00:00:00"/>
    <n v="1124500"/>
    <s v="CHQ 2617562"/>
    <d v="2013-04-28T00:00:00"/>
    <n v="130000"/>
    <n v="0"/>
    <x v="1"/>
  </r>
  <r>
    <s v="0360811"/>
    <x v="2"/>
    <x v="1"/>
    <x v="2"/>
    <n v="1234500"/>
    <s v="095057/114141"/>
    <s v="31/01-06/02"/>
    <n v="130000"/>
    <s v="120031"/>
    <d v="2013-03-27T00:00:00"/>
    <n v="1104500"/>
    <n v="0"/>
    <x v="1"/>
  </r>
  <r>
    <s v="0360873"/>
    <x v="3"/>
    <x v="0"/>
    <x v="3"/>
    <n v="1397500"/>
    <n v="134708"/>
    <d v="2013-02-05T00:00:00"/>
    <n v="140000"/>
    <n v="140541"/>
    <d v="2013-04-09T00:00:00"/>
    <n v="1257500"/>
    <n v="0"/>
    <x v="0"/>
  </r>
  <r>
    <s v="0360778"/>
    <x v="4"/>
    <x v="0"/>
    <x v="4"/>
    <n v="1397500"/>
    <n v="142632"/>
    <d v="2013-02-18T00:00:00"/>
    <n v="140000"/>
    <s v="152355"/>
    <d v="2013-04-09T00:00:00"/>
    <n v="1257500"/>
    <n v="0"/>
    <x v="0"/>
  </r>
  <r>
    <s v="0360776"/>
    <x v="5"/>
    <x v="0"/>
    <x v="5"/>
    <n v="1397500"/>
    <n v="114148"/>
    <d v="2013-02-19T00:00:00"/>
    <n v="140000"/>
    <s v="105114"/>
    <d v="2013-04-08T00:00:00"/>
    <n v="1257500"/>
    <n v="0"/>
    <x v="1"/>
  </r>
  <r>
    <s v="0360722"/>
    <x v="6"/>
    <x v="2"/>
    <x v="6"/>
    <n v="1244000"/>
    <n v="104558"/>
    <d v="2013-03-11T00:00:00"/>
    <n v="140000"/>
    <s v="150127"/>
    <d v="2013-04-22T00:00:00"/>
    <n v="1104000"/>
    <n v="0"/>
    <x v="1"/>
  </r>
  <r>
    <s v="0360717"/>
    <x v="7"/>
    <x v="2"/>
    <x v="7"/>
    <n v="1156000"/>
    <n v="93016"/>
    <s v="12/03/203"/>
    <n v="120000"/>
    <s v="140921"/>
    <d v="2013-04-10T00:00:00"/>
    <n v="1036000"/>
    <n v="0"/>
    <x v="0"/>
  </r>
  <r>
    <s v="0360718"/>
    <x v="7"/>
    <x v="2"/>
    <x v="8"/>
    <n v="1156000"/>
    <n v="92849"/>
    <d v="2013-03-12T00:00:00"/>
    <n v="120000"/>
    <s v="141013"/>
    <d v="2013-04-10T00:00:00"/>
    <n v="1036000"/>
    <n v="0"/>
    <x v="0"/>
  </r>
  <r>
    <s v="0360708"/>
    <x v="7"/>
    <x v="2"/>
    <x v="9"/>
    <n v="1244000"/>
    <n v="94528"/>
    <d v="2013-03-12T00:00:00"/>
    <n v="140000"/>
    <s v="CHQ 0838129"/>
    <d v="2013-04-17T00:00:00"/>
    <n v="1104000"/>
    <n v="0"/>
    <x v="1"/>
  </r>
  <r>
    <s v="0360691"/>
    <x v="8"/>
    <x v="2"/>
    <x v="10"/>
    <n v="1156000"/>
    <m/>
    <d v="2013-03-13T00:00:00"/>
    <n v="140000"/>
    <s v="143145"/>
    <d v="2013-04-10T00:00:00"/>
    <n v="1016000"/>
    <n v="0"/>
    <x v="1"/>
  </r>
  <r>
    <s v="0360673"/>
    <x v="9"/>
    <x v="2"/>
    <x v="11"/>
    <n v="1061000"/>
    <n v="144133"/>
    <d v="2013-03-17T00:00:00"/>
    <n v="110000"/>
    <s v="095743"/>
    <d v="2013-04-23T00:00:00"/>
    <n v="951000"/>
    <n v="0"/>
    <x v="1"/>
  </r>
  <r>
    <s v="0360630"/>
    <x v="10"/>
    <x v="3"/>
    <x v="12"/>
    <n v="1837500"/>
    <n v="135528"/>
    <d v="2013-03-21T00:00:00"/>
    <n v="190000"/>
    <s v="153828"/>
    <d v="2013-04-09T00:00:00"/>
    <n v="1647500"/>
    <n v="0"/>
    <x v="2"/>
  </r>
  <r>
    <s v="0360603"/>
    <x v="11"/>
    <x v="2"/>
    <x v="13"/>
    <n v="1128000"/>
    <n v="134741"/>
    <d v="2013-03-26T00:00:00"/>
    <n v="120000"/>
    <s v="141107"/>
    <d v="2013-04-10T00:00:00"/>
    <n v="1008000"/>
    <n v="0"/>
    <x v="0"/>
  </r>
  <r>
    <s v="0360580"/>
    <x v="12"/>
    <x v="1"/>
    <x v="14"/>
    <n v="1254500"/>
    <n v="111707"/>
    <d v="2013-03-31T00:00:00"/>
    <n v="130000"/>
    <s v="095702"/>
    <d v="2013-04-11T00:00:00"/>
    <n v="1124500"/>
    <n v="0"/>
    <x v="2"/>
  </r>
  <r>
    <s v="0360649"/>
    <x v="13"/>
    <x v="0"/>
    <x v="15"/>
    <n v="1397500"/>
    <n v="151118"/>
    <d v="2013-03-19T00:00:00"/>
    <n v="140000"/>
    <s v="100135"/>
    <d v="2013-04-02T00:00:00"/>
    <n v="1257500"/>
    <n v="0"/>
    <x v="1"/>
  </r>
  <r>
    <s v="0360544"/>
    <x v="14"/>
    <x v="0"/>
    <x v="16"/>
    <n v="1397500"/>
    <n v="145350"/>
    <d v="2013-04-09T00:00:00"/>
    <n v="1000000"/>
    <m/>
    <m/>
    <m/>
    <n v="397500"/>
    <x v="0"/>
  </r>
  <r>
    <s v="0360545"/>
    <x v="14"/>
    <x v="2"/>
    <x v="17"/>
    <n v="1128000"/>
    <n v="93012"/>
    <d v="2013-04-08T00:00:00"/>
    <n v="130000"/>
    <m/>
    <m/>
    <m/>
    <n v="998000"/>
    <x v="1"/>
  </r>
  <r>
    <s v="0360543"/>
    <x v="15"/>
    <x v="4"/>
    <x v="18"/>
    <n v="1825500"/>
    <n v="93203"/>
    <d v="2013-04-09T00:00:00"/>
    <n v="1825500"/>
    <m/>
    <m/>
    <m/>
    <n v="0"/>
    <x v="0"/>
  </r>
  <r>
    <s v="0360509"/>
    <x v="16"/>
    <x v="0"/>
    <x v="19"/>
    <n v="1677500"/>
    <n v="115116"/>
    <d v="2013-04-15T00:00:00"/>
    <n v="1677500"/>
    <m/>
    <m/>
    <m/>
    <n v="0"/>
    <x v="1"/>
  </r>
  <r>
    <s v="0360528"/>
    <x v="17"/>
    <x v="0"/>
    <x v="20"/>
    <n v="1562500"/>
    <n v="105257"/>
    <d v="2013-04-17T00:00:00"/>
    <n v="1562500"/>
    <m/>
    <m/>
    <m/>
    <n v="0"/>
    <x v="0"/>
  </r>
  <r>
    <s v="0428379"/>
    <x v="18"/>
    <x v="5"/>
    <x v="21"/>
    <n v="1766500"/>
    <n v="142010"/>
    <d v="2013-04-21T00:00:00"/>
    <n v="1776500"/>
    <m/>
    <m/>
    <m/>
    <n v="-10000"/>
    <x v="1"/>
  </r>
  <r>
    <s v="0428380"/>
    <x v="18"/>
    <x v="5"/>
    <x v="22"/>
    <n v="1604500"/>
    <n v="141738"/>
    <d v="2013-04-21T00:00:00"/>
    <n v="200000"/>
    <m/>
    <m/>
    <m/>
    <n v="1404500"/>
    <x v="1"/>
  </r>
  <r>
    <m/>
    <x v="19"/>
    <x v="2"/>
    <x v="23"/>
    <n v="1250000"/>
    <m/>
    <m/>
    <m/>
    <s v="110309"/>
    <d v="2013-04-11T00:00:00"/>
    <n v="10000"/>
    <n v="1240000"/>
    <x v="1"/>
  </r>
  <r>
    <s v="0360532"/>
    <x v="20"/>
    <x v="6"/>
    <x v="24"/>
    <n v="2179400"/>
    <s v="CHQ 0360856"/>
    <d v="2013-04-23T00:00:00"/>
    <n v="2179400"/>
    <m/>
    <m/>
    <m/>
    <n v="0"/>
    <x v="0"/>
  </r>
  <r>
    <s v="0360533"/>
    <x v="20"/>
    <x v="1"/>
    <x v="25"/>
    <n v="1254500"/>
    <n v="91903"/>
    <d v="2013-04-23T00:00:00"/>
    <n v="1254500"/>
    <m/>
    <m/>
    <m/>
    <n v="0"/>
    <x v="0"/>
  </r>
  <r>
    <s v="0360534"/>
    <x v="20"/>
    <x v="1"/>
    <x v="26"/>
    <n v="1254500"/>
    <n v="94827"/>
    <d v="2013-04-23T00:00:00"/>
    <n v="1254500"/>
    <m/>
    <m/>
    <m/>
    <n v="0"/>
    <x v="0"/>
  </r>
  <r>
    <s v="0428123"/>
    <x v="21"/>
    <x v="1"/>
    <x v="27"/>
    <n v="1200000"/>
    <n v="153514"/>
    <d v="2013-04-25T00:00:00"/>
    <n v="1200000"/>
    <m/>
    <m/>
    <m/>
    <n v="0"/>
    <x v="0"/>
  </r>
  <r>
    <s v="0428124"/>
    <x v="21"/>
    <x v="1"/>
    <x v="28"/>
    <n v="1200000"/>
    <n v="153234"/>
    <d v="2013-04-25T00:00:00"/>
    <n v="1200000"/>
    <m/>
    <m/>
    <m/>
    <n v="0"/>
    <x v="0"/>
  </r>
  <r>
    <s v="0428126"/>
    <x v="21"/>
    <x v="1"/>
    <x v="29"/>
    <n v="1200000"/>
    <n v="153322"/>
    <d v="2013-04-25T00:00:00"/>
    <n v="1200000"/>
    <m/>
    <m/>
    <m/>
    <n v="0"/>
    <x v="0"/>
  </r>
  <r>
    <s v="0428127"/>
    <x v="21"/>
    <x v="1"/>
    <x v="30"/>
    <n v="1200000"/>
    <n v="153357"/>
    <d v="2013-04-25T00:00:00"/>
    <n v="1200000"/>
    <m/>
    <m/>
    <m/>
    <n v="0"/>
    <x v="0"/>
  </r>
  <r>
    <s v="0360530"/>
    <x v="21"/>
    <x v="1"/>
    <x v="31"/>
    <n v="1200000"/>
    <n v="140515"/>
    <d v="2013-04-25T00:00:00"/>
    <n v="1200000"/>
    <m/>
    <m/>
    <m/>
    <n v="0"/>
    <x v="0"/>
  </r>
  <r>
    <s v="0428125"/>
    <x v="21"/>
    <x v="1"/>
    <x v="32"/>
    <n v="1200000"/>
    <n v="93950"/>
    <d v="2013-04-28T00:00:00"/>
    <n v="1200000"/>
    <m/>
    <m/>
    <m/>
    <n v="0"/>
    <x v="0"/>
  </r>
  <r>
    <s v="0360734"/>
    <x v="22"/>
    <x v="2"/>
    <x v="33"/>
    <n v="1156000"/>
    <n v="102049"/>
    <d v="2013-03-19T00:00:00"/>
    <n v="140000"/>
    <s v="111251"/>
    <d v="2013-04-25T00:00:00"/>
    <n v="1016000"/>
    <n v="0"/>
    <x v="1"/>
  </r>
  <r>
    <s v="0428128"/>
    <x v="23"/>
    <x v="2"/>
    <x v="34"/>
    <n v="1133500"/>
    <s v="CHQ 0540483"/>
    <d v="2013-04-28T00:00:00"/>
    <n v="1133500"/>
    <m/>
    <m/>
    <m/>
    <n v="0"/>
    <x v="0"/>
  </r>
  <r>
    <s v="0360506"/>
    <x v="24"/>
    <x v="2"/>
    <x v="2"/>
    <n v="1038500"/>
    <n v="114251"/>
    <d v="2013-04-29T00:00:00"/>
    <n v="1038500"/>
    <m/>
    <m/>
    <m/>
    <n v="0"/>
    <x v="1"/>
  </r>
  <r>
    <s v="0360507"/>
    <x v="24"/>
    <x v="7"/>
    <x v="35"/>
    <n v="1475000"/>
    <n v="151423"/>
    <d v="2013-04-29T00:00:00"/>
    <n v="150000"/>
    <m/>
    <m/>
    <m/>
    <n v="1325000"/>
    <x v="1"/>
  </r>
  <r>
    <s v="0360523"/>
    <x v="25"/>
    <x v="2"/>
    <x v="36"/>
    <n v="1020072.65"/>
    <s v="CHQ BEA2683889"/>
    <d v="2013-01-17T00:00:00"/>
    <n v="303692.31"/>
    <m/>
    <m/>
    <m/>
    <n v="716380.34000000008"/>
    <x v="3"/>
  </r>
  <r>
    <s v="0428131"/>
    <x v="24"/>
    <x v="7"/>
    <x v="37"/>
    <n v="1431500"/>
    <n v="123547"/>
    <d v="2013-04-29T00:00:00"/>
    <n v="150000"/>
    <m/>
    <m/>
    <m/>
    <n v="1281500"/>
    <x v="0"/>
  </r>
  <r>
    <s v="0428141"/>
    <x v="25"/>
    <x v="2"/>
    <x v="38"/>
    <n v="1031000"/>
    <s v="Aucun versement"/>
    <m/>
    <m/>
    <m/>
    <m/>
    <m/>
    <n v="1031000"/>
    <x v="0"/>
  </r>
  <r>
    <s v="0360535"/>
    <x v="26"/>
    <x v="8"/>
    <x v="39"/>
    <n v="2183500"/>
    <s v="CHQ BEA2684371"/>
    <d v="2013-04-09T00:00:00"/>
    <n v="650769.23"/>
    <m/>
    <m/>
    <m/>
    <n v="1532730.77"/>
    <x v="0"/>
  </r>
  <r>
    <s v="0360529"/>
    <x v="24"/>
    <x v="7"/>
    <x v="40"/>
    <n v="1431500"/>
    <s v="DECHARGE-28/04"/>
    <d v="2013-04-28T00:00:00"/>
    <n v="150000"/>
    <m/>
    <m/>
    <m/>
    <n v="1281500"/>
    <x v="0"/>
  </r>
  <r>
    <s v="0360531"/>
    <x v="24"/>
    <x v="7"/>
    <x v="13"/>
    <n v="1455000"/>
    <n v="150240"/>
    <d v="2013-04-28T00:00:00"/>
    <n v="150000"/>
    <m/>
    <m/>
    <m/>
    <n v="1305000"/>
    <x v="0"/>
  </r>
  <r>
    <s v="0428132"/>
    <x v="24"/>
    <x v="7"/>
    <x v="41"/>
    <n v="1431500"/>
    <n v="112355"/>
    <d v="2013-04-29T00:00:00"/>
    <n v="150000"/>
    <m/>
    <m/>
    <m/>
    <n v="1281500"/>
    <x v="0"/>
  </r>
  <r>
    <s v="0428137"/>
    <x v="24"/>
    <x v="7"/>
    <x v="42"/>
    <n v="1455000"/>
    <n v="144235"/>
    <d v="2013-04-29T00:00:00"/>
    <n v="150000"/>
    <m/>
    <m/>
    <m/>
    <n v="1305000"/>
    <x v="0"/>
  </r>
  <r>
    <s v="0428129"/>
    <x v="24"/>
    <x v="7"/>
    <x v="43"/>
    <n v="1455000"/>
    <n v="112105"/>
    <d v="2013-04-29T00:00:00"/>
    <n v="150000"/>
    <m/>
    <m/>
    <m/>
    <n v="1305000"/>
    <x v="0"/>
  </r>
  <r>
    <s v="0428130"/>
    <x v="24"/>
    <x v="7"/>
    <x v="32"/>
    <n v="1455000"/>
    <n v="111708"/>
    <d v="2013-04-29T00:00:00"/>
    <n v="150000"/>
    <m/>
    <m/>
    <m/>
    <n v="1305000"/>
    <x v="0"/>
  </r>
  <r>
    <s v="0428138"/>
    <x v="24"/>
    <x v="7"/>
    <x v="30"/>
    <n v="1455000"/>
    <n v="111430"/>
    <d v="2013-04-29T00:00:00"/>
    <n v="150000"/>
    <m/>
    <m/>
    <m/>
    <n v="1305000"/>
    <x v="0"/>
  </r>
  <r>
    <s v="0428133"/>
    <x v="24"/>
    <x v="7"/>
    <x v="27"/>
    <n v="1455000"/>
    <n v="112010"/>
    <d v="2013-04-29T00:00:00"/>
    <n v="150000"/>
    <m/>
    <m/>
    <m/>
    <n v="1305000"/>
    <x v="0"/>
  </r>
  <r>
    <s v="0428135"/>
    <x v="24"/>
    <x v="7"/>
    <x v="44"/>
    <n v="1455000"/>
    <n v="111905"/>
    <d v="2013-04-29T00:00:00"/>
    <n v="150000"/>
    <m/>
    <m/>
    <m/>
    <n v="1305000"/>
    <x v="0"/>
  </r>
  <r>
    <s v="0428143"/>
    <x v="25"/>
    <x v="7"/>
    <x v="45"/>
    <n v="1455000"/>
    <n v="103106"/>
    <d v="2013-05-02T00:00:00"/>
    <n v="150000"/>
    <m/>
    <m/>
    <m/>
    <n v="1305000"/>
    <x v="0"/>
  </r>
  <r>
    <s v="0428139"/>
    <x v="25"/>
    <x v="7"/>
    <x v="7"/>
    <n v="1455000"/>
    <n v="103203"/>
    <d v="2013-05-02T00:00:00"/>
    <n v="150000"/>
    <m/>
    <m/>
    <m/>
    <n v="1305000"/>
    <x v="0"/>
  </r>
  <r>
    <s v="0428136"/>
    <x v="24"/>
    <x v="7"/>
    <x v="46"/>
    <n v="1455000"/>
    <n v="112148"/>
    <d v="2013-04-29T00:00:00"/>
    <n v="150000"/>
    <m/>
    <m/>
    <m/>
    <n v="1305000"/>
    <x v="0"/>
  </r>
  <r>
    <s v="0428142"/>
    <x v="27"/>
    <x v="2"/>
    <x v="47"/>
    <n v="1128000"/>
    <s v="DECHARGE-04/05"/>
    <d v="2013-05-04T00:00:00"/>
    <n v="1128000"/>
    <m/>
    <m/>
    <m/>
    <n v="0"/>
    <x v="0"/>
  </r>
  <r>
    <s v="0360502"/>
    <x v="26"/>
    <x v="3"/>
    <x v="48"/>
    <n v="1576500"/>
    <n v="91556"/>
    <d v="2013-04-10T00:00:00"/>
    <n v="190000"/>
    <m/>
    <m/>
    <m/>
    <n v="1386500"/>
    <x v="1"/>
  </r>
  <r>
    <s v="0428374"/>
    <x v="25"/>
    <x v="2"/>
    <x v="49"/>
    <n v="1128000"/>
    <n v="150213"/>
    <d v="2013-05-02T00:00:00"/>
    <n v="1128000"/>
    <m/>
    <m/>
    <m/>
    <n v="0"/>
    <x v="1"/>
  </r>
  <r>
    <s v="0428377"/>
    <x v="25"/>
    <x v="2"/>
    <x v="50"/>
    <n v="1181500"/>
    <n v="93413"/>
    <d v="2013-04-10T00:00:00"/>
    <n v="130000"/>
    <m/>
    <m/>
    <m/>
    <n v="1051500"/>
    <x v="1"/>
  </r>
  <r>
    <s v="0360679"/>
    <x v="9"/>
    <x v="2"/>
    <x v="51"/>
    <n v="1244000"/>
    <n v="100643"/>
    <d v="2013-03-17T00:00:00"/>
    <n v="140000"/>
    <s v="095559"/>
    <d v="2013-05-05T00:00:00"/>
    <n v="1114000"/>
    <n v="-10000"/>
    <x v="1"/>
  </r>
  <r>
    <s v="0428140"/>
    <x v="28"/>
    <x v="2"/>
    <x v="52"/>
    <n v="1128000"/>
    <n v="144036"/>
    <d v="2013-05-05T00:00:00"/>
    <n v="1128000"/>
    <m/>
    <m/>
    <m/>
    <n v="0"/>
    <x v="0"/>
  </r>
  <r>
    <s v="0428144"/>
    <x v="28"/>
    <x v="2"/>
    <x v="53"/>
    <n v="1156000"/>
    <n v="145443"/>
    <d v="2013-05-05T00:00:00"/>
    <n v="1156000"/>
    <m/>
    <m/>
    <m/>
    <n v="0"/>
    <x v="0"/>
  </r>
  <r>
    <s v="0428389"/>
    <x v="25"/>
    <x v="2"/>
    <x v="54"/>
    <n v="1366000"/>
    <n v="153018"/>
    <d v="2013-03-24T00:00:00"/>
    <n v="140000"/>
    <m/>
    <m/>
    <m/>
    <n v="1226000"/>
    <x v="2"/>
  </r>
  <r>
    <s v="0428387"/>
    <x v="25"/>
    <x v="2"/>
    <x v="55"/>
    <n v="1204000"/>
    <n v="95327"/>
    <d v="2013-04-17T00:00:00"/>
    <n v="130000"/>
    <m/>
    <m/>
    <m/>
    <n v="1074000"/>
    <x v="2"/>
  </r>
  <r>
    <s v="0360607"/>
    <x v="25"/>
    <x v="2"/>
    <x v="56"/>
    <n v="1181500"/>
    <n v="115956"/>
    <d v="2013-03-25T00:00:00"/>
    <n v="121000"/>
    <m/>
    <m/>
    <m/>
    <n v="1060500"/>
    <x v="2"/>
  </r>
  <r>
    <s v="0428388"/>
    <x v="29"/>
    <x v="2"/>
    <x v="57"/>
    <n v="1343500"/>
    <n v="113301"/>
    <d v="2013-04-11T00:00:00"/>
    <n v="140000"/>
    <m/>
    <m/>
    <m/>
    <n v="1203500"/>
    <x v="2"/>
  </r>
  <r>
    <s v="0360619"/>
    <x v="30"/>
    <x v="0"/>
    <x v="58"/>
    <n v="1397500"/>
    <s v="120104/131934"/>
    <d v="2013-03-25T00:00:00"/>
    <n v="140000"/>
    <m/>
    <d v="2013-04-15T00:00:00"/>
    <n v="1257500"/>
    <n v="0"/>
    <x v="2"/>
  </r>
  <r>
    <s v="0428386"/>
    <x v="26"/>
    <x v="0"/>
    <x v="59"/>
    <n v="1779500"/>
    <n v="151945"/>
    <d v="2013-04-30T00:00:00"/>
    <n v="1779500"/>
    <m/>
    <m/>
    <m/>
    <n v="0"/>
    <x v="2"/>
  </r>
  <r>
    <s v="0360510"/>
    <x v="31"/>
    <x v="0"/>
    <x v="60"/>
    <n v="1370500"/>
    <n v="113700"/>
    <d v="2013-03-12T00:00:00"/>
    <n v="140000"/>
    <m/>
    <m/>
    <m/>
    <n v="1230500"/>
    <x v="2"/>
  </r>
  <r>
    <s v="0360513"/>
    <x v="31"/>
    <x v="0"/>
    <x v="61"/>
    <n v="1370500"/>
    <n v="145224"/>
    <d v="2013-04-11T00:00:00"/>
    <n v="140000"/>
    <m/>
    <m/>
    <m/>
    <n v="1230500"/>
    <x v="2"/>
  </r>
  <r>
    <s v="0360540"/>
    <x v="32"/>
    <x v="2"/>
    <x v="62"/>
    <n v="1343500"/>
    <n v="113337"/>
    <d v="2013-04-10T00:00:00"/>
    <n v="130000"/>
    <m/>
    <m/>
    <m/>
    <n v="1213500"/>
    <x v="2"/>
  </r>
  <r>
    <s v="0360514"/>
    <x v="33"/>
    <x v="0"/>
    <x v="63"/>
    <n v="1370500"/>
    <n v="101255"/>
    <d v="2013-04-16T00:00:00"/>
    <n v="140000"/>
    <m/>
    <m/>
    <m/>
    <n v="1230500"/>
    <x v="2"/>
  </r>
  <r>
    <s v="0428145"/>
    <x v="34"/>
    <x v="1"/>
    <x v="64"/>
    <n v="1234500"/>
    <n v="92419"/>
    <d v="2013-05-06T00:00:00"/>
    <n v="1234500"/>
    <m/>
    <m/>
    <m/>
    <n v="0"/>
    <x v="0"/>
  </r>
  <r>
    <s v="0428147"/>
    <x v="34"/>
    <x v="9"/>
    <x v="65"/>
    <n v="1139500"/>
    <n v="134936"/>
    <d v="2013-05-07T00:00:00"/>
    <n v="1139500"/>
    <m/>
    <m/>
    <m/>
    <n v="0"/>
    <x v="0"/>
  </r>
  <r>
    <s v="0428146"/>
    <x v="35"/>
    <x v="10"/>
    <x v="66"/>
    <n v="1009500"/>
    <n v="92259"/>
    <d v="2013-05-08T00:00:00"/>
    <n v="1009500"/>
    <m/>
    <m/>
    <m/>
    <n v="0"/>
    <x v="0"/>
  </r>
  <r>
    <s v="0428148"/>
    <x v="35"/>
    <x v="2"/>
    <x v="67"/>
    <n v="1128000"/>
    <n v="94850"/>
    <d v="2013-05-08T00:00:00"/>
    <n v="1128000"/>
    <m/>
    <m/>
    <m/>
    <n v="0"/>
    <x v="0"/>
  </r>
  <r>
    <s v="0428403"/>
    <x v="36"/>
    <x v="2"/>
    <x v="68"/>
    <n v="1156000"/>
    <n v="144421"/>
    <d v="2013-05-07T00:00:00"/>
    <n v="1156000"/>
    <m/>
    <m/>
    <m/>
    <n v="0"/>
    <x v="2"/>
  </r>
  <r>
    <s v="0428006"/>
    <x v="35"/>
    <x v="2"/>
    <x v="69"/>
    <n v="1396000"/>
    <n v="92711"/>
    <d v="2013-05-08T00:00:00"/>
    <n v="140000"/>
    <m/>
    <m/>
    <m/>
    <n v="1256000"/>
    <x v="3"/>
  </r>
  <r>
    <s v="0419128"/>
    <x v="37"/>
    <x v="0"/>
    <x v="70"/>
    <n v="1832500"/>
    <m/>
    <m/>
    <m/>
    <s v="121441"/>
    <d v="2013-05-08T00:00:00"/>
    <n v="1643670"/>
    <n v="188830"/>
    <x v="2"/>
  </r>
  <r>
    <s v="0360710"/>
    <x v="7"/>
    <x v="8"/>
    <x v="71"/>
    <n v="2516500"/>
    <m/>
    <m/>
    <m/>
    <s v="134646"/>
    <d v="2013-05-09T00:00:00"/>
    <n v="2256500"/>
    <n v="260000"/>
    <x v="2"/>
  </r>
  <r>
    <s v="0360700"/>
    <x v="7"/>
    <x v="2"/>
    <x v="72"/>
    <n v="1128500"/>
    <m/>
    <m/>
    <m/>
    <s v="093909"/>
    <d v="2013-05-12T00:00:00"/>
    <n v="1008000"/>
    <n v="120500"/>
    <x v="2"/>
  </r>
  <r>
    <s v="0428149"/>
    <x v="38"/>
    <x v="10"/>
    <x v="73"/>
    <n v="1099500"/>
    <m/>
    <m/>
    <m/>
    <s v="104713"/>
    <d v="2013-05-12T00:00:00"/>
    <n v="1099500"/>
    <n v="0"/>
    <x v="0"/>
  </r>
  <r>
    <s v="0428150"/>
    <x v="39"/>
    <x v="9"/>
    <x v="74"/>
    <n v="1277500"/>
    <n v="145135"/>
    <d v="2013-05-12T00:00:00"/>
    <n v="1277500"/>
    <m/>
    <m/>
    <m/>
    <n v="0"/>
    <x v="0"/>
  </r>
  <r>
    <s v="0360763"/>
    <x v="40"/>
    <x v="0"/>
    <x v="75"/>
    <n v="1397500"/>
    <n v="135610"/>
    <d v="2013-02-25T00:00:00"/>
    <n v="140000"/>
    <s v="093023"/>
    <d v="2013-04-07T00:00:00"/>
    <n v="1257500"/>
    <n v="0"/>
    <x v="1"/>
  </r>
  <r>
    <s v="0360654"/>
    <x v="41"/>
    <x v="2"/>
    <x v="76"/>
    <n v="1156000"/>
    <n v="141503"/>
    <d v="2013-03-19T00:00:00"/>
    <n v="120000"/>
    <s v="152420"/>
    <d v="2013-04-08T00:00:00"/>
    <n v="1035999"/>
    <n v="1"/>
    <x v="1"/>
  </r>
  <r>
    <s v="0428371"/>
    <x v="38"/>
    <x v="10"/>
    <x v="77"/>
    <n v="1009500"/>
    <n v="110634"/>
    <d v="2013-05-12T00:00:00"/>
    <n v="1009500"/>
    <m/>
    <m/>
    <m/>
    <n v="0"/>
    <x v="1"/>
  </r>
  <r>
    <s v="0428008"/>
    <x v="39"/>
    <x v="2"/>
    <x v="78"/>
    <n v="1234000"/>
    <n v="144147"/>
    <d v="2013-05-13T00:00:00"/>
    <n v="1234000"/>
    <m/>
    <m/>
    <m/>
    <n v="0"/>
    <x v="3"/>
  </r>
  <r>
    <s v="0428153"/>
    <x v="42"/>
    <x v="2"/>
    <x v="79"/>
    <n v="1186000"/>
    <s v="DECHARGE"/>
    <d v="2013-05-18T00:00:00"/>
    <n v="1186000"/>
    <m/>
    <m/>
    <m/>
    <n v="0"/>
    <x v="2"/>
  </r>
  <r>
    <s v="0428154"/>
    <x v="43"/>
    <x v="10"/>
    <x v="3"/>
    <n v="1079500"/>
    <n v="131124"/>
    <d v="2013-05-19T00:00:00"/>
    <n v="120000"/>
    <m/>
    <m/>
    <m/>
    <n v="959500"/>
    <x v="0"/>
  </r>
  <r>
    <s v="0428408"/>
    <x v="44"/>
    <x v="2"/>
    <x v="80"/>
    <n v="1211500"/>
    <n v="114333"/>
    <d v="2013-03-14T00:00:00"/>
    <n v="121000"/>
    <m/>
    <m/>
    <m/>
    <n v="1090500"/>
    <x v="2"/>
  </r>
  <r>
    <s v="0428409"/>
    <x v="43"/>
    <x v="10"/>
    <x v="81"/>
    <n v="1099500"/>
    <n v="95528"/>
    <d v="2013-05-19T00:00:00"/>
    <n v="120000"/>
    <m/>
    <m/>
    <m/>
    <n v="979500"/>
    <x v="1"/>
  </r>
  <r>
    <s v="0360611"/>
    <x v="45"/>
    <x v="2"/>
    <x v="82"/>
    <n v="1204000"/>
    <m/>
    <m/>
    <m/>
    <s v="094734"/>
    <d v="2013-05-16T00:00:00"/>
    <n v="1083000"/>
    <n v="121000"/>
    <x v="2"/>
  </r>
  <r>
    <s v="0428155"/>
    <x v="46"/>
    <x v="10"/>
    <x v="83"/>
    <n v="1079500"/>
    <n v="112154"/>
    <d v="2013-05-20T00:00:00"/>
    <n v="110000"/>
    <m/>
    <m/>
    <m/>
    <n v="969500"/>
    <x v="0"/>
  </r>
  <r>
    <s v="0428372"/>
    <x v="34"/>
    <x v="10"/>
    <x v="84"/>
    <n v="1009500"/>
    <n v="144154"/>
    <d v="2013-05-07T00:00:00"/>
    <n v="1009500"/>
    <m/>
    <m/>
    <m/>
    <n v="0"/>
    <x v="1"/>
  </r>
  <r>
    <s v="0428369"/>
    <x v="46"/>
    <x v="7"/>
    <x v="85"/>
    <n v="1451500"/>
    <n v="104613"/>
    <d v="2013-05-20T00:00:00"/>
    <n v="150000"/>
    <m/>
    <m/>
    <m/>
    <n v="1301500"/>
    <x v="1"/>
  </r>
  <r>
    <s v="0428011"/>
    <x v="47"/>
    <x v="10"/>
    <x v="86"/>
    <n v="1009500"/>
    <n v="115144"/>
    <d v="2013-05-20T00:00:00"/>
    <n v="1009500"/>
    <m/>
    <m/>
    <m/>
    <n v="0"/>
    <x v="3"/>
  </r>
  <r>
    <s v="0428014"/>
    <x v="47"/>
    <x v="9"/>
    <x v="87"/>
    <n v="1119500"/>
    <n v="104355"/>
    <d v="2013-05-21T00:00:00"/>
    <n v="1119500"/>
    <m/>
    <m/>
    <m/>
    <n v="0"/>
    <x v="3"/>
  </r>
  <r>
    <s v="0428251"/>
    <x v="47"/>
    <x v="9"/>
    <x v="88"/>
    <n v="1139500"/>
    <n v="90711"/>
    <d v="2013-05-21T00:00:00"/>
    <n v="1139500"/>
    <m/>
    <m/>
    <m/>
    <n v="0"/>
    <x v="1"/>
  </r>
  <r>
    <s v="0360670"/>
    <x v="9"/>
    <x v="2"/>
    <x v="89"/>
    <n v="1366000"/>
    <m/>
    <m/>
    <m/>
    <s v="120347"/>
    <d v="2013-05-21T00:00:00"/>
    <n v="1226000"/>
    <n v="140000"/>
    <x v="2"/>
  </r>
  <r>
    <s v="0360658"/>
    <x v="48"/>
    <x v="2"/>
    <x v="90"/>
    <n v="1128000"/>
    <m/>
    <m/>
    <m/>
    <n v="120438"/>
    <d v="2013-05-21T00:00:00"/>
    <n v="1008000"/>
    <n v="120000"/>
    <x v="2"/>
  </r>
  <r>
    <s v="0428156"/>
    <x v="49"/>
    <x v="10"/>
    <x v="40"/>
    <n v="1079500"/>
    <s v="DECHARGE-22/05"/>
    <d v="2013-05-21T00:00:00"/>
    <n v="110000"/>
    <m/>
    <m/>
    <m/>
    <n v="969500"/>
    <x v="0"/>
  </r>
  <r>
    <n v="360972"/>
    <x v="50"/>
    <x v="8"/>
    <x v="91"/>
    <n v="2163500"/>
    <m/>
    <m/>
    <m/>
    <s v="091731"/>
    <d v="2013-05-21T00:00:00"/>
    <n v="17500"/>
    <n v="2146000"/>
    <x v="3"/>
  </r>
  <r>
    <s v="0360684"/>
    <x v="51"/>
    <x v="2"/>
    <x v="92"/>
    <n v="1061000"/>
    <n v="150108"/>
    <d v="2013-03-13T00:00:00"/>
    <n v="106100"/>
    <s v="105121"/>
    <d v="2013-05-21T00:00:00"/>
    <n v="954900"/>
    <n v="0"/>
    <x v="3"/>
  </r>
  <r>
    <s v="0360688"/>
    <x v="8"/>
    <x v="2"/>
    <x v="86"/>
    <n v="1061000"/>
    <n v="93705"/>
    <d v="2013-03-13T00:00:00"/>
    <n v="110000"/>
    <s v="141652"/>
    <d v="2013-05-20T00:00:00"/>
    <n v="951000"/>
    <n v="0"/>
    <x v="3"/>
  </r>
  <r>
    <s v="0428371"/>
    <x v="38"/>
    <x v="10"/>
    <x v="77"/>
    <n v="1009500"/>
    <n v="110634"/>
    <d v="2013-05-12T00:00:00"/>
    <n v="1009500"/>
    <m/>
    <m/>
    <m/>
    <n v="0"/>
    <x v="1"/>
  </r>
  <r>
    <s v="0428158"/>
    <x v="52"/>
    <x v="10"/>
    <x v="2"/>
    <n v="1059500"/>
    <n v="143637"/>
    <d v="2013-05-26T00:00:00"/>
    <n v="110000"/>
    <m/>
    <m/>
    <m/>
    <n v="949500"/>
    <x v="0"/>
  </r>
  <r>
    <s v="0428412"/>
    <x v="52"/>
    <x v="10"/>
    <x v="93"/>
    <n v="1079500"/>
    <n v="112037"/>
    <d v="2013-05-26T00:00:00"/>
    <n v="130000"/>
    <m/>
    <m/>
    <m/>
    <n v="949500"/>
    <x v="2"/>
  </r>
  <r>
    <s v="0428157"/>
    <x v="52"/>
    <x v="10"/>
    <x v="94"/>
    <n v="1009500"/>
    <n v="111442"/>
    <d v="2013-05-26T00:00:00"/>
    <n v="1009500"/>
    <m/>
    <m/>
    <m/>
    <n v="0"/>
    <x v="0"/>
  </r>
  <r>
    <s v="0428009"/>
    <x v="39"/>
    <x v="0"/>
    <x v="95"/>
    <n v="1545500"/>
    <n v="144026"/>
    <d v="2013-05-19T00:00:00"/>
    <n v="1400000"/>
    <m/>
    <m/>
    <m/>
    <n v="145500"/>
    <x v="3"/>
  </r>
  <r>
    <s v="0428366"/>
    <x v="53"/>
    <x v="2"/>
    <x v="96"/>
    <n v="1204000"/>
    <n v="110039"/>
    <d v="2013-05-08T00:00:00"/>
    <n v="1175500"/>
    <m/>
    <m/>
    <m/>
    <n v="28500"/>
    <x v="1"/>
  </r>
  <r>
    <s v="0428363"/>
    <x v="52"/>
    <x v="10"/>
    <x v="97"/>
    <n v="1125500"/>
    <n v="94227"/>
    <d v="2013-05-26T00:00:00"/>
    <n v="130000"/>
    <m/>
    <m/>
    <m/>
    <n v="995500"/>
    <x v="1"/>
  </r>
  <r>
    <s v="0428365"/>
    <x v="53"/>
    <x v="2"/>
    <x v="98"/>
    <n v="1071000"/>
    <n v="95009"/>
    <d v="2013-05-23T00:00:00"/>
    <n v="1091000"/>
    <m/>
    <m/>
    <m/>
    <n v="-20000"/>
    <x v="1"/>
  </r>
  <r>
    <s v="0428254"/>
    <x v="47"/>
    <x v="9"/>
    <x v="99"/>
    <n v="1275500"/>
    <n v="112342"/>
    <d v="2013-05-08T00:00:00"/>
    <n v="1175500"/>
    <n v="95149"/>
    <d v="2013-05-22T00:00:00"/>
    <n v="130000"/>
    <n v="-30000"/>
    <x v="1"/>
  </r>
  <r>
    <s v="0428255"/>
    <x v="53"/>
    <x v="10"/>
    <x v="100"/>
    <n v="1125500"/>
    <n v="112523"/>
    <d v="2013-05-08T00:00:00"/>
    <n v="1175500"/>
    <m/>
    <m/>
    <m/>
    <n v="-50000"/>
    <x v="1"/>
  </r>
  <r>
    <s v="0428256"/>
    <x v="53"/>
    <x v="10"/>
    <x v="101"/>
    <n v="1079500"/>
    <n v="93827"/>
    <d v="2013-05-20T00:00:00"/>
    <n v="1079500"/>
    <m/>
    <m/>
    <m/>
    <n v="0"/>
    <x v="1"/>
  </r>
  <r>
    <s v="0428413"/>
    <x v="54"/>
    <x v="10"/>
    <x v="102"/>
    <n v="1009500"/>
    <n v="93754"/>
    <d v="2013-05-27T00:00:00"/>
    <n v="110000"/>
    <m/>
    <m/>
    <m/>
    <n v="899500"/>
    <x v="2"/>
  </r>
  <r>
    <s v="0360501"/>
    <x v="26"/>
    <x v="7"/>
    <x v="103"/>
    <n v="1475000"/>
    <s v="CHQ2618813"/>
    <d v="2013-05-07T00:00:00"/>
    <n v="150000"/>
    <m/>
    <m/>
    <m/>
    <n v="1325000"/>
    <x v="1"/>
  </r>
  <r>
    <s v="0428017"/>
    <x v="55"/>
    <x v="9"/>
    <x v="104"/>
    <n v="1109500"/>
    <n v="90412"/>
    <d v="2013-05-28T00:00:00"/>
    <n v="1109500"/>
    <m/>
    <m/>
    <m/>
    <n v="0"/>
    <x v="3"/>
  </r>
  <r>
    <s v="0360585"/>
    <x v="12"/>
    <x v="9"/>
    <x v="105"/>
    <n v="1159500"/>
    <s v="CHQ2618988"/>
    <d v="2013-05-22T00:00:00"/>
    <n v="1039500"/>
    <m/>
    <m/>
    <m/>
    <n v="120000"/>
    <x v="1"/>
  </r>
  <r>
    <s v="0360669"/>
    <x v="9"/>
    <x v="2"/>
    <x v="106"/>
    <n v="1156000"/>
    <n v="124322"/>
    <d v="2013-03-20T00:00:00"/>
    <n v="140000"/>
    <m/>
    <m/>
    <m/>
    <n v="1016000"/>
    <x v="1"/>
  </r>
  <r>
    <s v="0428248"/>
    <x v="35"/>
    <x v="10"/>
    <x v="107"/>
    <n v="1079500"/>
    <s v="CHQ2618837"/>
    <d v="2013-05-08T00:00:00"/>
    <n v="1079500"/>
    <m/>
    <m/>
    <m/>
    <n v="0"/>
    <x v="1"/>
  </r>
  <r>
    <s v="0360505"/>
    <x v="26"/>
    <x v="7"/>
    <x v="103"/>
    <n v="1475000"/>
    <s v="CHQ2608811"/>
    <d v="2013-05-07T00:00:00"/>
    <n v="150000"/>
    <m/>
    <m/>
    <m/>
    <n v="1325000"/>
    <x v="1"/>
  </r>
  <r>
    <s v="0428018"/>
    <x v="55"/>
    <x v="2"/>
    <x v="108"/>
    <n v="1231500"/>
    <n v="103243"/>
    <d v="2013-05-28T00:00:00"/>
    <n v="125000"/>
    <m/>
    <m/>
    <m/>
    <n v="1106500"/>
    <x v="3"/>
  </r>
  <r>
    <s v="0428161"/>
    <x v="56"/>
    <x v="0"/>
    <x v="109"/>
    <n v="1640000"/>
    <n v="103837"/>
    <d v="2013-05-29T00:00:00"/>
    <n v="1640000"/>
    <m/>
    <m/>
    <m/>
    <n v="0"/>
    <x v="0"/>
  </r>
  <r>
    <s v="0428162"/>
    <x v="29"/>
    <x v="9"/>
    <x v="110"/>
    <n v="1099500"/>
    <n v="141803"/>
    <d v="2013-05-30T00:00:00"/>
    <n v="1099500"/>
    <m/>
    <m/>
    <m/>
    <n v="0"/>
    <x v="0"/>
  </r>
  <r>
    <s v="0428021"/>
    <x v="29"/>
    <x v="0"/>
    <x v="111"/>
    <n v="1330500"/>
    <n v="91906"/>
    <d v="2013-03-26T00:00:00"/>
    <n v="140000"/>
    <n v="112646"/>
    <d v="2013-05-30T00:00:00"/>
    <n v="1190500"/>
    <n v="0"/>
    <x v="3"/>
  </r>
  <r>
    <s v="0428165"/>
    <x v="57"/>
    <x v="1"/>
    <x v="112"/>
    <n v="1065371.82"/>
    <s v="CPA0838302"/>
    <d v="2013-05-30T00:00:00"/>
    <n v="356000"/>
    <m/>
    <m/>
    <m/>
    <n v="709371.82000000007"/>
    <x v="0"/>
  </r>
  <r>
    <s v="0428164"/>
    <x v="57"/>
    <x v="1"/>
    <x v="112"/>
    <n v="1065371.82"/>
    <s v="CPA0838302"/>
    <d v="2013-05-30T00:00:00"/>
    <n v="356000"/>
    <m/>
    <m/>
    <m/>
    <n v="709371.82000000007"/>
    <x v="0"/>
  </r>
  <r>
    <s v="0428163"/>
    <x v="57"/>
    <x v="1"/>
    <x v="112"/>
    <n v="1065371.82"/>
    <s v="CPA0838302"/>
    <d v="2013-05-30T00:00:00"/>
    <n v="356000"/>
    <m/>
    <m/>
    <m/>
    <n v="709371.82000000007"/>
    <x v="0"/>
  </r>
  <r>
    <s v="0428420"/>
    <x v="57"/>
    <x v="10"/>
    <x v="113"/>
    <n v="1219500"/>
    <n v="11108"/>
    <d v="2013-06-03T00:00:00"/>
    <n v="130000"/>
    <m/>
    <m/>
    <m/>
    <n v="1089500"/>
    <x v="2"/>
  </r>
  <r>
    <s v="0428499"/>
    <x v="29"/>
    <x v="10"/>
    <x v="114"/>
    <n v="1079500"/>
    <n v="93238"/>
    <d v="2013-05-30T00:00:00"/>
    <n v="130000"/>
    <m/>
    <m/>
    <m/>
    <n v="949500"/>
    <x v="2"/>
  </r>
  <r>
    <s v="0428166"/>
    <x v="58"/>
    <x v="2"/>
    <x v="115"/>
    <n v="1071000"/>
    <s v="DECHARGE"/>
    <d v="2013-06-04T00:00:00"/>
    <n v="1071000"/>
    <m/>
    <m/>
    <m/>
    <n v="0"/>
    <x v="0"/>
  </r>
  <r>
    <s v="0360768"/>
    <x v="59"/>
    <x v="7"/>
    <x v="116"/>
    <n v="1446000"/>
    <n v="144401"/>
    <d v="2013-05-20T00:00:00"/>
    <n v="1296000"/>
    <m/>
    <m/>
    <m/>
    <n v="150000"/>
    <x v="2"/>
  </r>
  <r>
    <s v="0428353"/>
    <x v="56"/>
    <x v="0"/>
    <x v="117"/>
    <n v="1330500"/>
    <n v="130552"/>
    <d v="2013-05-29T00:00:00"/>
    <n v="1330500"/>
    <m/>
    <m/>
    <m/>
    <n v="0"/>
    <x v="1"/>
  </r>
  <r>
    <s v="0428167"/>
    <x v="60"/>
    <x v="0"/>
    <x v="118"/>
    <n v="1330500"/>
    <s v="CPA0838344"/>
    <d v="2013-06-04T00:00:00"/>
    <n v="1330500"/>
    <m/>
    <m/>
    <m/>
    <n v="0"/>
    <x v="0"/>
  </r>
  <r>
    <s v="0428172"/>
    <x v="61"/>
    <x v="10"/>
    <x v="119"/>
    <n v="1079500"/>
    <n v="102520"/>
    <d v="2013-06-11T00:00:00"/>
    <n v="110000"/>
    <n v="113943"/>
    <d v="2013-06-11T00:00:00"/>
    <n v="969500"/>
    <n v="0"/>
    <x v="0"/>
  </r>
  <r>
    <s v="0428426"/>
    <x v="62"/>
    <x v="10"/>
    <x v="120"/>
    <n v="1079500"/>
    <n v="141155"/>
    <d v="2013-06-10T00:00:00"/>
    <n v="1079500"/>
    <m/>
    <m/>
    <m/>
    <n v="0"/>
    <x v="2"/>
  </r>
  <r>
    <s v="0428424"/>
    <x v="63"/>
    <x v="0"/>
    <x v="121"/>
    <n v="1547500"/>
    <n v="151755"/>
    <d v="2013-06-09T00:00:00"/>
    <n v="1547500"/>
    <m/>
    <m/>
    <m/>
    <n v="0"/>
    <x v="2"/>
  </r>
  <r>
    <s v="0428425"/>
    <x v="64"/>
    <x v="0"/>
    <x v="122"/>
    <n v="1357500"/>
    <n v="93132"/>
    <d v="2013-06-10T00:00:00"/>
    <n v="1357500"/>
    <m/>
    <m/>
    <m/>
    <n v="0"/>
    <x v="2"/>
  </r>
  <r>
    <s v="0428428"/>
    <x v="62"/>
    <x v="0"/>
    <x v="123"/>
    <n v="1357500"/>
    <n v="102740"/>
    <d v="2013-06-10T00:00:00"/>
    <n v="1357500"/>
    <m/>
    <m/>
    <m/>
    <n v="0"/>
    <x v="2"/>
  </r>
  <r>
    <s v="0428423"/>
    <x v="65"/>
    <x v="10"/>
    <x v="124"/>
    <n v="1079500"/>
    <n v="112523"/>
    <d v="2013-06-06T00:00:00"/>
    <n v="1079500"/>
    <m/>
    <m/>
    <m/>
    <n v="0"/>
    <x v="2"/>
  </r>
  <r>
    <s v="0428422"/>
    <x v="66"/>
    <x v="10"/>
    <x v="125"/>
    <n v="1219500"/>
    <s v="DECHARGE"/>
    <d v="2013-06-05T00:00:00"/>
    <n v="130000"/>
    <n v="114551"/>
    <d v="2013-06-16T00:00:00"/>
    <n v="1089500"/>
    <n v="0"/>
    <x v="2"/>
  </r>
  <r>
    <s v="0428421"/>
    <x v="66"/>
    <x v="1"/>
    <x v="126"/>
    <n v="1234500"/>
    <s v="092900"/>
    <d v="2013-06-05T00:00:00"/>
    <n v="1234500"/>
    <m/>
    <m/>
    <m/>
    <n v="0"/>
    <x v="2"/>
  </r>
  <r>
    <s v="0428032"/>
    <x v="67"/>
    <x v="8"/>
    <x v="127"/>
    <n v="2516500"/>
    <n v="101953"/>
    <d v="2013-06-19T00:00:00"/>
    <n v="2516500"/>
    <m/>
    <m/>
    <m/>
    <n v="0"/>
    <x v="3"/>
  </r>
  <r>
    <s v="0419343"/>
    <x v="68"/>
    <x v="8"/>
    <x v="128"/>
    <n v="2232500"/>
    <s v="091850"/>
    <d v="2013-06-19T00:00:00"/>
    <n v="9000"/>
    <m/>
    <m/>
    <m/>
    <n v="2223500"/>
    <x v="3"/>
  </r>
  <r>
    <s v="0428177"/>
    <x v="69"/>
    <x v="3"/>
    <x v="129"/>
    <n v="1278500"/>
    <s v="151207"/>
    <d v="2013-06-26T00:00:00"/>
    <n v="140000"/>
    <m/>
    <m/>
    <m/>
    <n v="1138500"/>
    <x v="0"/>
  </r>
  <r>
    <s v="0428033"/>
    <x v="70"/>
    <x v="2"/>
    <x v="130"/>
    <n v="1083000"/>
    <s v="095637"/>
    <d v="2013-06-27T00:00:00"/>
    <n v="1083000"/>
    <m/>
    <m/>
    <m/>
    <n v="0"/>
    <x v="3"/>
  </r>
  <r>
    <s v="0428179"/>
    <x v="71"/>
    <x v="2"/>
    <x v="131"/>
    <n v="1031000"/>
    <s v="153147"/>
    <d v="2013-06-30T00:00:00"/>
    <n v="1031000"/>
    <m/>
    <m/>
    <m/>
    <n v="0"/>
    <x v="0"/>
  </r>
  <r>
    <s v="0428178"/>
    <x v="71"/>
    <x v="2"/>
    <x v="132"/>
    <n v="1031000"/>
    <s v="145110"/>
    <d v="2013-06-30T00:00:00"/>
    <n v="1031000"/>
    <m/>
    <m/>
    <m/>
    <n v="0"/>
    <x v="0"/>
  </r>
  <r>
    <s v="0428182"/>
    <x v="72"/>
    <x v="0"/>
    <x v="133"/>
    <n v="1400500"/>
    <s v="095603"/>
    <d v="2013-07-03T00:00:00"/>
    <n v="1400500"/>
    <m/>
    <m/>
    <m/>
    <n v="0"/>
    <x v="0"/>
  </r>
  <r>
    <s v="0428036"/>
    <x v="73"/>
    <x v="11"/>
    <x v="134"/>
    <n v="1563500"/>
    <s v="152656"/>
    <d v="2013-07-09T00:00:00"/>
    <n v="160000"/>
    <m/>
    <m/>
    <m/>
    <n v="1403500"/>
    <x v="3"/>
  </r>
  <r>
    <s v="0428041"/>
    <x v="74"/>
    <x v="0"/>
    <x v="135"/>
    <n v="1400500"/>
    <s v="140150"/>
    <d v="2013-07-21T00:00:00"/>
    <n v="1400500"/>
    <m/>
    <m/>
    <m/>
    <n v="0"/>
    <x v="3"/>
  </r>
  <r>
    <s v="0428049"/>
    <x v="75"/>
    <x v="0"/>
    <x v="136"/>
    <n v="1865500"/>
    <s v="125911"/>
    <d v="2013-07-30T00:00:00"/>
    <n v="200000"/>
    <m/>
    <m/>
    <m/>
    <n v="1665500"/>
    <x v="3"/>
  </r>
  <r>
    <s v="0428043"/>
    <x v="76"/>
    <x v="10"/>
    <x v="137"/>
    <n v="1054500"/>
    <n v="140409"/>
    <d v="2013-07-23T00:00:00"/>
    <n v="1054500"/>
    <m/>
    <m/>
    <m/>
    <n v="0"/>
    <x v="3"/>
  </r>
  <r>
    <s v="0428185"/>
    <x v="76"/>
    <x v="0"/>
    <x v="138"/>
    <n v="1290500"/>
    <s v="130418"/>
    <d v="2013-07-23T00:00:00"/>
    <n v="1290500"/>
    <m/>
    <m/>
    <m/>
    <n v="0"/>
    <x v="0"/>
  </r>
  <r>
    <s v="0428035"/>
    <x v="72"/>
    <x v="2"/>
    <x v="139"/>
    <n v="1254000"/>
    <s v="103326"/>
    <d v="2013-07-03T00:00:00"/>
    <n v="1254000"/>
    <m/>
    <m/>
    <m/>
    <n v="0"/>
    <x v="3"/>
  </r>
  <r>
    <s v="0428183"/>
    <x v="77"/>
    <x v="9"/>
    <x v="140"/>
    <n v="1109500"/>
    <s v="130551"/>
    <d v="2013-07-16T00:00:00"/>
    <n v="1109500"/>
    <m/>
    <m/>
    <m/>
    <n v="0"/>
    <x v="0"/>
  </r>
  <r>
    <s v="0428181"/>
    <x v="78"/>
    <x v="11"/>
    <x v="141"/>
    <n v="1683500"/>
    <s v="CHQ.BADR0361202"/>
    <d v="2013-07-15T00:00:00"/>
    <n v="1683500"/>
    <m/>
    <m/>
    <m/>
    <n v="0"/>
    <x v="0"/>
  </r>
  <r>
    <s v="0428047"/>
    <x v="79"/>
    <x v="4"/>
    <x v="142"/>
    <n v="1879500"/>
    <s v="113152"/>
    <d v="2013-07-29T00:00:00"/>
    <n v="1879500"/>
    <m/>
    <m/>
    <m/>
    <n v="0"/>
    <x v="3"/>
  </r>
  <r>
    <s v="0428051"/>
    <x v="80"/>
    <x v="10"/>
    <x v="143"/>
    <n v="894431.63"/>
    <s v="105735"/>
    <d v="2013-08-04T00:00:00"/>
    <n v="100000"/>
    <m/>
    <m/>
    <m/>
    <n v="794431.63"/>
    <x v="3"/>
  </r>
  <r>
    <s v="0428052"/>
    <x v="80"/>
    <x v="10"/>
    <x v="143"/>
    <n v="894431.63"/>
    <s v="105735"/>
    <d v="2013-08-04T00:00:00"/>
    <n v="100000"/>
    <m/>
    <m/>
    <m/>
    <n v="794431.63"/>
    <x v="3"/>
  </r>
  <r>
    <s v="0428190"/>
    <x v="81"/>
    <x v="10"/>
    <x v="144"/>
    <n v="1054500"/>
    <s v="091830"/>
    <d v="2013-08-12T00:00:00"/>
    <n v="1054500"/>
    <m/>
    <m/>
    <m/>
    <n v="0"/>
    <x v="0"/>
  </r>
  <r>
    <s v="0428188"/>
    <x v="82"/>
    <x v="0"/>
    <x v="145"/>
    <n v="1290500"/>
    <s v="143529"/>
    <d v="2013-08-07T00:00:00"/>
    <n v="1300500"/>
    <m/>
    <m/>
    <m/>
    <n v="-10000"/>
    <x v="0"/>
  </r>
  <r>
    <s v="0428186"/>
    <x v="80"/>
    <x v="9"/>
    <x v="146"/>
    <n v="1069500"/>
    <s v="135548"/>
    <d v="2013-08-05T00:00:00"/>
    <n v="1069500"/>
    <m/>
    <m/>
    <m/>
    <n v="0"/>
    <x v="0"/>
  </r>
  <r>
    <s v="0428120"/>
    <x v="83"/>
    <x v="10"/>
    <x v="147"/>
    <n v="989500"/>
    <n v="131210"/>
    <d v="2013-08-06T00:00:00"/>
    <n v="989500"/>
    <m/>
    <m/>
    <m/>
    <n v="0"/>
    <x v="3"/>
  </r>
  <r>
    <s v="0428187"/>
    <x v="83"/>
    <x v="2"/>
    <x v="148"/>
    <n v="1333500"/>
    <n v="131733"/>
    <d v="2013-08-06T00:00:00"/>
    <n v="1333500"/>
    <m/>
    <m/>
    <m/>
    <n v="0"/>
    <x v="0"/>
  </r>
  <r>
    <s v="0428192"/>
    <x v="84"/>
    <x v="10"/>
    <x v="149"/>
    <n v="1054500"/>
    <s v="102558"/>
    <d v="2013-08-14T00:00:00"/>
    <n v="1054500"/>
    <m/>
    <m/>
    <m/>
    <n v="0"/>
    <x v="0"/>
  </r>
  <r>
    <s v="0428343"/>
    <x v="85"/>
    <x v="0"/>
    <x v="150"/>
    <n v="1310500"/>
    <n v="151737"/>
    <d v="2013-06-23T00:00:00"/>
    <n v="1310500"/>
    <m/>
    <m/>
    <m/>
    <n v="0"/>
    <x v="1"/>
  </r>
  <r>
    <s v="0428351"/>
    <x v="86"/>
    <x v="10"/>
    <x v="151"/>
    <n v="1009500"/>
    <s v="091951"/>
    <d v="2013-06-20T00:00:00"/>
    <n v="1009500"/>
    <m/>
    <m/>
    <m/>
    <n v="0"/>
    <x v="1"/>
  </r>
  <r>
    <s v="0428247"/>
    <x v="35"/>
    <x v="7"/>
    <x v="152"/>
    <n v="1451500"/>
    <s v="100555"/>
    <d v="2013-05-08T00:00:00"/>
    <n v="140000"/>
    <m/>
    <m/>
    <m/>
    <n v="1311500"/>
    <x v="1"/>
  </r>
  <r>
    <s v="0428305"/>
    <x v="81"/>
    <x v="10"/>
    <x v="153"/>
    <n v="1155500"/>
    <s v="135438"/>
    <d v="2013-08-12T00:00:00"/>
    <n v="150000"/>
    <m/>
    <m/>
    <m/>
    <n v="1005500"/>
    <x v="1"/>
  </r>
  <r>
    <s v="0428307"/>
    <x v="81"/>
    <x v="10"/>
    <x v="154"/>
    <n v="1054500"/>
    <s v="112326"/>
    <d v="2013-08-12T00:00:00"/>
    <n v="1054500"/>
    <m/>
    <m/>
    <m/>
    <n v="0"/>
    <x v="1"/>
  </r>
  <r>
    <s v="0428309"/>
    <x v="87"/>
    <x v="10"/>
    <x v="155"/>
    <n v="1054500"/>
    <s v="092543"/>
    <d v="2013-08-11T00:00:00"/>
    <n v="1054500"/>
    <m/>
    <m/>
    <m/>
    <n v="0"/>
    <x v="1"/>
  </r>
  <r>
    <s v="?"/>
    <x v="83"/>
    <x v="3"/>
    <x v="156"/>
    <n v="1426500"/>
    <s v="094948"/>
    <d v="2013-08-06T00:00:00"/>
    <n v="1426500"/>
    <m/>
    <m/>
    <m/>
    <n v="0"/>
    <x v="1"/>
  </r>
  <r>
    <s v="0428327"/>
    <x v="74"/>
    <x v="6"/>
    <x v="157"/>
    <n v="1554500"/>
    <s v="132943"/>
    <d v="2013-07-21T00:00:00"/>
    <n v="1564500"/>
    <m/>
    <m/>
    <m/>
    <n v="-10000"/>
    <x v="1"/>
  </r>
  <r>
    <s v="0428310"/>
    <x v="77"/>
    <x v="10"/>
    <x v="158"/>
    <n v="1054500"/>
    <s v="1115243"/>
    <d v="2013-07-16T00:00:00"/>
    <n v="1079500"/>
    <m/>
    <m/>
    <m/>
    <n v="-25000"/>
    <x v="1"/>
  </r>
  <r>
    <s v="0428449"/>
    <x v="71"/>
    <x v="2"/>
    <x v="159"/>
    <n v="1083000"/>
    <s v="090855"/>
    <d v="2013-06-30T00:00:00"/>
    <n v="1083000"/>
    <m/>
    <m/>
    <m/>
    <n v="0"/>
    <x v="2"/>
  </r>
  <r>
    <s v="0428454"/>
    <x v="88"/>
    <x v="1"/>
    <x v="160"/>
    <n v="1214500"/>
    <s v="095158"/>
    <d v="2013-06-18T00:00:00"/>
    <n v="1234500"/>
    <m/>
    <m/>
    <m/>
    <n v="-20000"/>
    <x v="2"/>
  </r>
  <r>
    <s v="0428463"/>
    <x v="89"/>
    <x v="9"/>
    <x v="161"/>
    <n v="1217500"/>
    <s v="100047"/>
    <d v="2013-08-05T00:00:00"/>
    <n v="1217500"/>
    <m/>
    <m/>
    <m/>
    <n v="0"/>
    <x v="2"/>
  </r>
  <r>
    <s v="0428466"/>
    <x v="81"/>
    <x v="7"/>
    <x v="162"/>
    <n v="1400000"/>
    <s v="134034"/>
    <d v="2013-08-13T00:00:00"/>
    <n v="1400000"/>
    <m/>
    <m/>
    <m/>
    <n v="0"/>
    <x v="2"/>
  </r>
  <r>
    <s v="0428118"/>
    <x v="81"/>
    <x v="4"/>
    <x v="163"/>
    <n v="1933500"/>
    <s v="095007"/>
    <d v="2013-08-12T00:00:00"/>
    <n v="1933500"/>
    <m/>
    <m/>
    <m/>
    <n v="0"/>
    <x v="2"/>
  </r>
  <r>
    <s v="0428465"/>
    <x v="81"/>
    <x v="10"/>
    <x v="164"/>
    <n v="939500"/>
    <s v="092128"/>
    <d v="2013-08-15T00:00:00"/>
    <n v="931500"/>
    <m/>
    <m/>
    <m/>
    <n v="8000"/>
    <x v="2"/>
  </r>
  <r>
    <s v="0428198"/>
    <x v="90"/>
    <x v="10"/>
    <x v="138"/>
    <n v="1034500"/>
    <s v="150650"/>
    <d v="2013-08-27T00:00:00"/>
    <n v="1034500"/>
    <m/>
    <m/>
    <m/>
    <n v="0"/>
    <x v="0"/>
  </r>
  <r>
    <s v="0428197"/>
    <x v="91"/>
    <x v="9"/>
    <x v="165"/>
    <n v="1069500"/>
    <n v="100219"/>
    <d v="2013-08-25T00:00:00"/>
    <n v="1069500"/>
    <m/>
    <m/>
    <m/>
    <n v="0"/>
    <x v="0"/>
  </r>
  <r>
    <s v="0428194"/>
    <x v="91"/>
    <x v="9"/>
    <x v="166"/>
    <n v="1089500"/>
    <s v="085525"/>
    <d v="2013-08-25T00:00:00"/>
    <n v="89500"/>
    <s v="093628"/>
    <d v="2013-08-09T00:00:00"/>
    <n v="1000000"/>
    <n v="0"/>
    <x v="0"/>
  </r>
  <r>
    <s v="0428193"/>
    <x v="92"/>
    <x v="1"/>
    <x v="167"/>
    <n v="1189500"/>
    <s v="095902"/>
    <d v="2013-08-18T00:00:00"/>
    <n v="1189500"/>
    <m/>
    <m/>
    <m/>
    <m/>
    <x v="0"/>
  </r>
  <r>
    <s v="0428196"/>
    <x v="93"/>
    <x v="2"/>
    <x v="168"/>
    <n v="1254000"/>
    <s v="121551"/>
    <d v="2013-08-20T00:00:00"/>
    <n v="1254500"/>
    <m/>
    <m/>
    <m/>
    <m/>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3" cacheId="0" applyNumberFormats="0" applyBorderFormats="0" applyFontFormats="0" applyPatternFormats="0" applyAlignmentFormats="0" applyWidthHeightFormats="1" dataCaption="Valeurs" updatedVersion="4" minRefreshableVersion="3" showDrill="0" rowGrandTotals="0" colGrandTotals="0" itemPrintTitles="1" createdVersion="4" indent="0" compact="0" compactData="0" gridDropZones="1" multipleFieldFilters="0">
  <location ref="A5:H47" firstHeaderRow="1" firstDataRow="2" firstDataCol="3" rowPageCount="1" colPageCount="1"/>
  <pivotFields count="13">
    <pivotField compact="0" outline="0" showAll="0"/>
    <pivotField axis="axisPage" numFmtId="165" subtotalTop="0" multipleItemSelectionAllowed="1" showAll="0" includeNewItemsInFilter="1" sortType="ascending" defaultSubtotal="0">
      <items count="14">
        <item h="1" x="3"/>
        <item h="1" x="5"/>
        <item h="1" x="6"/>
        <item h="1" x="8"/>
        <item h="1" x="0"/>
        <item h="1" x="13"/>
        <item x="4"/>
        <item h="1" x="12"/>
        <item h="1" x="2"/>
        <item h="1" x="1"/>
        <item h="1" x="7"/>
        <item h="1" x="11"/>
        <item h="1" x="10"/>
        <item h="1" x="9"/>
      </items>
    </pivotField>
    <pivotField axis="axisRow" dataField="1" outline="0" subtotalTop="0" showAll="0" defaultSubtotal="0">
      <items count="12">
        <item x="9"/>
        <item x="10"/>
        <item x="3"/>
        <item x="1"/>
        <item x="0"/>
        <item x="4"/>
        <item x="7"/>
        <item x="2"/>
        <item x="5"/>
        <item x="6"/>
        <item x="8"/>
        <item x="11"/>
      </items>
      <extLst>
        <ext xmlns:x14="http://schemas.microsoft.com/office/spreadsheetml/2009/9/main" uri="{2946ED86-A175-432a-8AC1-64E0C546D7DE}">
          <x14:pivotField fillDownLabels="1"/>
        </ext>
      </extLst>
    </pivotField>
    <pivotField axis="axisRow" compact="0" outline="0" showAll="0">
      <items count="170">
        <item x="22"/>
        <item x="14"/>
        <item x="9"/>
        <item x="21"/>
        <item x="46"/>
        <item x="67"/>
        <item x="54"/>
        <item x="93"/>
        <item x="28"/>
        <item x="64"/>
        <item x="7"/>
        <item x="66"/>
        <item x="61"/>
        <item x="69"/>
        <item x="68"/>
        <item x="23"/>
        <item x="50"/>
        <item x="57"/>
        <item x="70"/>
        <item x="84"/>
        <item x="107"/>
        <item x="83"/>
        <item x="19"/>
        <item x="41"/>
        <item x="102"/>
        <item x="104"/>
        <item x="62"/>
        <item x="53"/>
        <item x="59"/>
        <item x="35"/>
        <item x="20"/>
        <item x="100"/>
        <item x="58"/>
        <item x="12"/>
        <item x="78"/>
        <item x="5"/>
        <item x="75"/>
        <item x="71"/>
        <item x="49"/>
        <item x="48"/>
        <item x="6"/>
        <item x="98"/>
        <item x="77"/>
        <item x="3"/>
        <item x="90"/>
        <item x="89"/>
        <item x="94"/>
        <item x="85"/>
        <item x="24"/>
        <item x="31"/>
        <item x="79"/>
        <item x="81"/>
        <item x="38"/>
        <item x="95"/>
        <item x="73"/>
        <item x="91"/>
        <item x="74"/>
        <item x="52"/>
        <item x="96"/>
        <item x="39"/>
        <item x="0"/>
        <item x="55"/>
        <item x="4"/>
        <item x="37"/>
        <item x="11"/>
        <item x="25"/>
        <item x="36"/>
        <item x="63"/>
        <item x="16"/>
        <item x="101"/>
        <item x="33"/>
        <item x="87"/>
        <item x="106"/>
        <item x="60"/>
        <item x="88"/>
        <item x="80"/>
        <item x="82"/>
        <item x="45"/>
        <item x="42"/>
        <item x="18"/>
        <item x="8"/>
        <item x="13"/>
        <item x="105"/>
        <item x="86"/>
        <item x="99"/>
        <item x="56"/>
        <item x="17"/>
        <item x="72"/>
        <item x="65"/>
        <item x="1"/>
        <item x="76"/>
        <item x="47"/>
        <item x="43"/>
        <item x="32"/>
        <item x="30"/>
        <item x="10"/>
        <item x="34"/>
        <item x="26"/>
        <item x="103"/>
        <item x="97"/>
        <item x="15"/>
        <item x="29"/>
        <item x="44"/>
        <item x="27"/>
        <item x="92"/>
        <item x="51"/>
        <item x="2"/>
        <item x="40"/>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t="default"/>
      </items>
    </pivotField>
    <pivotField dataField="1" compact="0" outline="0" showAll="0"/>
    <pivotField compact="0" outline="0" showAll="0" defaultSubtotal="0"/>
    <pivotField compact="0" outline="0" showAll="0" defaultSubtotal="0"/>
    <pivotField dataField="1" compact="0" outline="0" showAll="0"/>
    <pivotField compact="0" outline="0" showAll="0" defaultSubtotal="0"/>
    <pivotField compact="0" outline="0" showAll="0" defaultSubtotal="0"/>
    <pivotField dataField="1" compact="0" outline="0" showAll="0"/>
    <pivotField dataField="1" compact="0" numFmtId="43" outline="0" showAll="0"/>
    <pivotField axis="axisRow" compact="0" outline="0" showAll="0" defaultSubtotal="0">
      <items count="4">
        <item x="3"/>
        <item x="0"/>
        <item x="2"/>
        <item x="1"/>
      </items>
    </pivotField>
  </pivotFields>
  <rowFields count="3">
    <field x="12"/>
    <field x="2"/>
    <field x="3"/>
  </rowFields>
  <rowItems count="41">
    <i>
      <x v="1"/>
      <x v="3"/>
      <x v="8"/>
    </i>
    <i r="2">
      <x v="49"/>
    </i>
    <i r="2">
      <x v="65"/>
    </i>
    <i r="2">
      <x v="93"/>
    </i>
    <i r="2">
      <x v="94"/>
    </i>
    <i r="2">
      <x v="97"/>
    </i>
    <i r="2">
      <x v="101"/>
    </i>
    <i r="2">
      <x v="103"/>
    </i>
    <i r="1">
      <x v="4"/>
      <x v="30"/>
    </i>
    <i r="2">
      <x v="68"/>
    </i>
    <i r="1">
      <x v="5"/>
      <x v="79"/>
    </i>
    <i r="1">
      <x v="6"/>
      <x v="4"/>
    </i>
    <i r="2">
      <x v="23"/>
    </i>
    <i r="2">
      <x v="63"/>
    </i>
    <i r="2">
      <x v="78"/>
    </i>
    <i r="2">
      <x v="81"/>
    </i>
    <i r="2">
      <x v="92"/>
    </i>
    <i r="2">
      <x v="93"/>
    </i>
    <i r="2">
      <x v="94"/>
    </i>
    <i r="2">
      <x v="102"/>
    </i>
    <i r="2">
      <x v="103"/>
    </i>
    <i r="2">
      <x v="107"/>
    </i>
    <i r="1">
      <x v="7"/>
      <x v="96"/>
    </i>
    <i r="1">
      <x v="9"/>
      <x v="48"/>
    </i>
    <i r="1">
      <x v="10"/>
      <x v="59"/>
    </i>
    <i>
      <x v="2"/>
      <x v="4"/>
      <x v="12"/>
    </i>
    <i r="2">
      <x v="28"/>
    </i>
    <i r="2">
      <x v="67"/>
    </i>
    <i r="2">
      <x v="73"/>
    </i>
    <i r="1">
      <x v="7"/>
      <x v="26"/>
    </i>
    <i>
      <x v="3"/>
      <x v="2"/>
      <x v="39"/>
    </i>
    <i r="1">
      <x v="4"/>
      <x v="22"/>
    </i>
    <i r="2">
      <x v="100"/>
    </i>
    <i r="1">
      <x v="6"/>
      <x v="29"/>
    </i>
    <i r="2">
      <x v="98"/>
    </i>
    <i r="1">
      <x v="7"/>
      <x v="15"/>
    </i>
    <i r="2">
      <x v="70"/>
    </i>
    <i r="2">
      <x v="86"/>
    </i>
    <i r="2">
      <x v="106"/>
    </i>
    <i r="1">
      <x v="8"/>
      <x/>
    </i>
    <i r="2">
      <x v="3"/>
    </i>
  </rowItems>
  <colFields count="1">
    <field x="-2"/>
  </colFields>
  <colItems count="5">
    <i>
      <x/>
    </i>
    <i i="1">
      <x v="1"/>
    </i>
    <i i="2">
      <x v="2"/>
    </i>
    <i i="3">
      <x v="3"/>
    </i>
    <i i="4">
      <x v="4"/>
    </i>
  </colItems>
  <pageFields count="1">
    <pageField fld="1" hier="-1"/>
  </pageFields>
  <dataFields count="5">
    <dataField name="MONT" fld="4" baseField="0" baseItem="0"/>
    <dataField name="INITIAL" fld="7" baseField="0" baseItem="0"/>
    <dataField name="FINAL" fld="10" baseField="0" baseItem="0"/>
    <dataField name="RESTE" fld="11" baseField="0" baseItem="0"/>
    <dataField name="Qts" fld="2" subtotal="count" baseField="0" baseItem="0" numFmtId="164"/>
  </dataFields>
  <formats count="6">
    <format dxfId="17">
      <pivotArea dataOnly="0" labelOnly="1" outline="0" fieldPosition="0">
        <references count="1">
          <reference field="4294967294" count="1">
            <x v="2"/>
          </reference>
        </references>
      </pivotArea>
    </format>
    <format dxfId="16">
      <pivotArea outline="0" collapsedLevelsAreSubtotals="1" fieldPosition="0"/>
    </format>
    <format dxfId="15">
      <pivotArea outline="0" collapsedLevelsAreSubtotals="1" fieldPosition="0"/>
    </format>
    <format dxfId="14">
      <pivotArea outline="0" collapsedLevelsAreSubtotals="1" fieldPosition="0"/>
    </format>
    <format dxfId="13">
      <pivotArea outline="0" collapsedLevelsAreSubtotals="1" fieldPosition="0">
        <references count="1">
          <reference field="4294967294" count="1" selected="0">
            <x v="4"/>
          </reference>
        </references>
      </pivotArea>
    </format>
    <format dxfId="12">
      <pivotArea field="1" type="button" dataOnly="0" labelOnly="1" outline="0" axis="axisPage" fieldPosition="0"/>
    </format>
  </formats>
  <pivotTableStyleInfo name="PivotStyleLight15" showRowHeaders="1" showColHeaders="1" showRowStripes="0" showColStripes="0" showLastColumn="1"/>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prstClr val="white"/>
        </a:solidFill>
        <a:ln w="1">
          <a:solidFill>
            <a:prstClr val="green"/>
          </a:solidFill>
        </a:ln>
      </a:spPr>
      <a:bodyPr vertOverflow="clip" horzOverflow="clip"/>
      <a:lstStyle>
        <a:defPPr>
          <a:defRPr sz="1100"/>
        </a:defPPr>
      </a:lstStyle>
    </a:sp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3:N47"/>
  <sheetViews>
    <sheetView zoomScale="85" zoomScaleNormal="85" workbookViewId="0">
      <selection activeCell="J12" sqref="J12"/>
    </sheetView>
  </sheetViews>
  <sheetFormatPr baseColWidth="10" defaultRowHeight="15" x14ac:dyDescent="0.25"/>
  <cols>
    <col min="1" max="1" width="33.28515625" customWidth="1"/>
    <col min="2" max="2" width="10.7109375" customWidth="1"/>
    <col min="3" max="3" width="24.42578125" customWidth="1"/>
    <col min="4" max="5" width="15.5703125" customWidth="1"/>
    <col min="6" max="6" width="16.140625" customWidth="1"/>
    <col min="7" max="7" width="15.5703125" customWidth="1"/>
    <col min="9" max="9" width="5.7109375" customWidth="1"/>
    <col min="10" max="10" width="6.5703125" customWidth="1"/>
    <col min="11" max="32" width="23.85546875" bestFit="1" customWidth="1"/>
    <col min="33" max="33" width="12.5703125" bestFit="1" customWidth="1"/>
  </cols>
  <sheetData>
    <row r="3" spans="1:14" ht="15" customHeight="1" x14ac:dyDescent="0.25">
      <c r="A3" s="59" t="s">
        <v>1</v>
      </c>
      <c r="B3" s="121" t="s">
        <v>537</v>
      </c>
    </row>
    <row r="4" spans="1:14" ht="15" customHeight="1" x14ac:dyDescent="0.25"/>
    <row r="5" spans="1:14" x14ac:dyDescent="0.25">
      <c r="D5" s="50" t="s">
        <v>112</v>
      </c>
    </row>
    <row r="6" spans="1:14" x14ac:dyDescent="0.25">
      <c r="A6" s="50" t="s">
        <v>135</v>
      </c>
      <c r="B6" s="50" t="s">
        <v>94</v>
      </c>
      <c r="C6" s="50" t="s">
        <v>2</v>
      </c>
      <c r="D6" t="s">
        <v>78</v>
      </c>
      <c r="E6" t="s">
        <v>79</v>
      </c>
      <c r="F6" s="49" t="s">
        <v>80</v>
      </c>
      <c r="G6" t="s">
        <v>111</v>
      </c>
      <c r="H6" t="s">
        <v>113</v>
      </c>
    </row>
    <row r="7" spans="1:14" x14ac:dyDescent="0.25">
      <c r="A7" t="s">
        <v>41</v>
      </c>
      <c r="B7" t="s">
        <v>27</v>
      </c>
      <c r="C7" t="s">
        <v>118</v>
      </c>
      <c r="D7" s="124">
        <v>1200000</v>
      </c>
      <c r="E7" s="124">
        <v>1200000</v>
      </c>
      <c r="F7" s="124"/>
      <c r="G7" s="124">
        <v>0</v>
      </c>
      <c r="H7" s="125">
        <v>1</v>
      </c>
      <c r="L7" s="48"/>
      <c r="N7" t="str">
        <f t="array" ref="N7">IFERROR(INDEX($K$1:$K$200,SMALL(IF($G$7:$G$200&lt;&gt;0,ROW($K$1:$K$200)),ROW(#REF!)),1),"")</f>
        <v/>
      </c>
    </row>
    <row r="8" spans="1:14" x14ac:dyDescent="0.25">
      <c r="B8" t="s">
        <v>27</v>
      </c>
      <c r="C8" t="s">
        <v>124</v>
      </c>
      <c r="D8" s="124">
        <v>1200000</v>
      </c>
      <c r="E8" s="124">
        <v>1200000</v>
      </c>
      <c r="F8" s="124"/>
      <c r="G8" s="124">
        <v>0</v>
      </c>
      <c r="H8" s="125">
        <v>1</v>
      </c>
      <c r="L8" s="48"/>
    </row>
    <row r="9" spans="1:14" x14ac:dyDescent="0.25">
      <c r="B9" t="s">
        <v>27</v>
      </c>
      <c r="C9" t="s">
        <v>102</v>
      </c>
      <c r="D9" s="124">
        <v>1254500</v>
      </c>
      <c r="E9" s="124">
        <v>1254500</v>
      </c>
      <c r="F9" s="124"/>
      <c r="G9" s="124">
        <v>0</v>
      </c>
      <c r="H9" s="125">
        <v>1</v>
      </c>
      <c r="L9" s="48"/>
    </row>
    <row r="10" spans="1:14" x14ac:dyDescent="0.25">
      <c r="B10" t="s">
        <v>27</v>
      </c>
      <c r="C10" t="s">
        <v>126</v>
      </c>
      <c r="D10" s="124">
        <v>1200000</v>
      </c>
      <c r="E10" s="124">
        <v>1200000</v>
      </c>
      <c r="F10" s="124"/>
      <c r="G10" s="124">
        <v>0</v>
      </c>
      <c r="H10" s="125">
        <v>1</v>
      </c>
      <c r="L10" s="48"/>
    </row>
    <row r="11" spans="1:14" x14ac:dyDescent="0.25">
      <c r="B11" t="s">
        <v>27</v>
      </c>
      <c r="C11" t="s">
        <v>122</v>
      </c>
      <c r="D11" s="124">
        <v>1200000</v>
      </c>
      <c r="E11" s="124">
        <v>1200000</v>
      </c>
      <c r="F11" s="124"/>
      <c r="G11" s="124">
        <v>0</v>
      </c>
      <c r="H11" s="125">
        <v>1</v>
      </c>
      <c r="L11" s="48"/>
    </row>
    <row r="12" spans="1:14" x14ac:dyDescent="0.25">
      <c r="B12" t="s">
        <v>27</v>
      </c>
      <c r="C12" t="s">
        <v>104</v>
      </c>
      <c r="D12" s="124">
        <v>1254500</v>
      </c>
      <c r="E12" s="124">
        <v>1254500</v>
      </c>
      <c r="F12" s="124"/>
      <c r="G12" s="124">
        <v>0</v>
      </c>
      <c r="H12" s="125">
        <v>1</v>
      </c>
      <c r="L12" s="48"/>
    </row>
    <row r="13" spans="1:14" x14ac:dyDescent="0.25">
      <c r="B13" t="s">
        <v>27</v>
      </c>
      <c r="C13" t="s">
        <v>120</v>
      </c>
      <c r="D13" s="124">
        <v>1200000</v>
      </c>
      <c r="E13" s="124">
        <v>1200000</v>
      </c>
      <c r="F13" s="124"/>
      <c r="G13" s="124">
        <v>0</v>
      </c>
      <c r="H13" s="125">
        <v>1</v>
      </c>
      <c r="L13" s="48"/>
    </row>
    <row r="14" spans="1:14" x14ac:dyDescent="0.25">
      <c r="B14" t="s">
        <v>27</v>
      </c>
      <c r="C14" t="s">
        <v>116</v>
      </c>
      <c r="D14" s="124">
        <v>1200000</v>
      </c>
      <c r="E14" s="124">
        <v>1200000</v>
      </c>
      <c r="F14" s="124"/>
      <c r="G14" s="124">
        <v>0</v>
      </c>
      <c r="H14" s="125">
        <v>1</v>
      </c>
      <c r="L14" s="48"/>
    </row>
    <row r="15" spans="1:14" x14ac:dyDescent="0.25">
      <c r="B15" t="s">
        <v>11</v>
      </c>
      <c r="C15" t="s">
        <v>88</v>
      </c>
      <c r="D15" s="124">
        <v>1562500</v>
      </c>
      <c r="E15" s="124">
        <v>1562500</v>
      </c>
      <c r="F15" s="124"/>
      <c r="G15" s="124">
        <v>0</v>
      </c>
      <c r="H15" s="125">
        <v>1</v>
      </c>
      <c r="L15" s="48"/>
    </row>
    <row r="16" spans="1:14" x14ac:dyDescent="0.25">
      <c r="B16" t="s">
        <v>11</v>
      </c>
      <c r="C16" t="s">
        <v>12</v>
      </c>
      <c r="D16" s="124">
        <v>1397500</v>
      </c>
      <c r="E16" s="124">
        <v>1000000</v>
      </c>
      <c r="F16" s="124"/>
      <c r="G16" s="124">
        <v>397500</v>
      </c>
      <c r="H16" s="125">
        <v>1</v>
      </c>
      <c r="L16" s="48"/>
    </row>
    <row r="17" spans="1:12" x14ac:dyDescent="0.25">
      <c r="B17" t="s">
        <v>6</v>
      </c>
      <c r="C17" t="s">
        <v>7</v>
      </c>
      <c r="D17" s="124">
        <v>1825500</v>
      </c>
      <c r="E17" s="124">
        <v>1825500</v>
      </c>
      <c r="F17" s="124"/>
      <c r="G17" s="124">
        <v>0</v>
      </c>
      <c r="H17" s="125">
        <v>1</v>
      </c>
      <c r="L17" s="48"/>
    </row>
    <row r="18" spans="1:12" x14ac:dyDescent="0.25">
      <c r="B18" t="s">
        <v>57</v>
      </c>
      <c r="C18" t="s">
        <v>166</v>
      </c>
      <c r="D18" s="124">
        <v>1455000</v>
      </c>
      <c r="E18" s="124">
        <v>150000</v>
      </c>
      <c r="F18" s="124"/>
      <c r="G18" s="124">
        <v>1305000</v>
      </c>
      <c r="H18" s="125">
        <v>1</v>
      </c>
      <c r="L18" s="48"/>
    </row>
    <row r="19" spans="1:12" x14ac:dyDescent="0.25">
      <c r="B19" t="s">
        <v>57</v>
      </c>
      <c r="C19" t="s">
        <v>152</v>
      </c>
      <c r="D19" s="124">
        <v>1431500</v>
      </c>
      <c r="E19" s="124">
        <v>150000</v>
      </c>
      <c r="F19" s="124"/>
      <c r="G19" s="124">
        <v>1281500</v>
      </c>
      <c r="H19" s="125">
        <v>1</v>
      </c>
      <c r="L19" s="48"/>
    </row>
    <row r="20" spans="1:12" x14ac:dyDescent="0.25">
      <c r="B20" t="s">
        <v>57</v>
      </c>
      <c r="C20" t="s">
        <v>141</v>
      </c>
      <c r="D20" s="124">
        <v>1431500</v>
      </c>
      <c r="E20" s="124">
        <v>150000</v>
      </c>
      <c r="F20" s="124"/>
      <c r="G20" s="124">
        <v>1281500</v>
      </c>
      <c r="H20" s="125">
        <v>1</v>
      </c>
      <c r="L20" s="48"/>
    </row>
    <row r="21" spans="1:12" x14ac:dyDescent="0.25">
      <c r="B21" t="s">
        <v>57</v>
      </c>
      <c r="C21" t="s">
        <v>154</v>
      </c>
      <c r="D21" s="124">
        <v>1455000</v>
      </c>
      <c r="E21" s="124">
        <v>150000</v>
      </c>
      <c r="F21" s="124"/>
      <c r="G21" s="124">
        <v>1305000</v>
      </c>
      <c r="H21" s="125">
        <v>1</v>
      </c>
      <c r="L21" s="48"/>
    </row>
    <row r="22" spans="1:12" x14ac:dyDescent="0.25">
      <c r="B22" t="s">
        <v>57</v>
      </c>
      <c r="C22" t="s">
        <v>17</v>
      </c>
      <c r="D22" s="124">
        <v>1455000</v>
      </c>
      <c r="E22" s="124">
        <v>150000</v>
      </c>
      <c r="F22" s="124"/>
      <c r="G22" s="124">
        <v>1305000</v>
      </c>
      <c r="H22" s="125">
        <v>1</v>
      </c>
      <c r="L22" s="48"/>
    </row>
    <row r="23" spans="1:12" x14ac:dyDescent="0.25">
      <c r="B23" t="s">
        <v>57</v>
      </c>
      <c r="C23" t="s">
        <v>156</v>
      </c>
      <c r="D23" s="124">
        <v>1455000</v>
      </c>
      <c r="E23" s="124">
        <v>150000</v>
      </c>
      <c r="F23" s="124"/>
      <c r="G23" s="124">
        <v>1305000</v>
      </c>
      <c r="H23" s="125">
        <v>1</v>
      </c>
      <c r="L23" s="48"/>
    </row>
    <row r="24" spans="1:12" x14ac:dyDescent="0.25">
      <c r="B24" t="s">
        <v>57</v>
      </c>
      <c r="C24" t="s">
        <v>126</v>
      </c>
      <c r="D24" s="124">
        <v>1455000</v>
      </c>
      <c r="E24" s="124">
        <v>150000</v>
      </c>
      <c r="F24" s="124"/>
      <c r="G24" s="124">
        <v>1305000</v>
      </c>
      <c r="H24" s="125">
        <v>1</v>
      </c>
      <c r="L24" s="48"/>
    </row>
    <row r="25" spans="1:12" x14ac:dyDescent="0.25">
      <c r="B25" t="s">
        <v>57</v>
      </c>
      <c r="C25" t="s">
        <v>122</v>
      </c>
      <c r="D25" s="124">
        <v>1455000</v>
      </c>
      <c r="E25" s="124">
        <v>150000</v>
      </c>
      <c r="F25" s="124"/>
      <c r="G25" s="124">
        <v>1305000</v>
      </c>
      <c r="H25" s="125">
        <v>1</v>
      </c>
      <c r="L25" s="48"/>
    </row>
    <row r="26" spans="1:12" x14ac:dyDescent="0.25">
      <c r="B26" t="s">
        <v>57</v>
      </c>
      <c r="C26" t="s">
        <v>161</v>
      </c>
      <c r="D26" s="124">
        <v>1455000</v>
      </c>
      <c r="E26" s="124">
        <v>150000</v>
      </c>
      <c r="F26" s="124"/>
      <c r="G26" s="124">
        <v>1305000</v>
      </c>
      <c r="H26" s="125">
        <v>1</v>
      </c>
      <c r="L26" s="48"/>
    </row>
    <row r="27" spans="1:12" x14ac:dyDescent="0.25">
      <c r="B27" t="s">
        <v>57</v>
      </c>
      <c r="C27" t="s">
        <v>116</v>
      </c>
      <c r="D27" s="124">
        <v>1455000</v>
      </c>
      <c r="E27" s="124">
        <v>150000</v>
      </c>
      <c r="F27" s="124"/>
      <c r="G27" s="124">
        <v>1305000</v>
      </c>
      <c r="H27" s="125">
        <v>1</v>
      </c>
      <c r="L27" s="48"/>
    </row>
    <row r="28" spans="1:12" x14ac:dyDescent="0.25">
      <c r="B28" t="s">
        <v>57</v>
      </c>
      <c r="C28" t="s">
        <v>148</v>
      </c>
      <c r="D28" s="124">
        <v>1431500</v>
      </c>
      <c r="E28" s="124">
        <v>150000</v>
      </c>
      <c r="F28" s="124"/>
      <c r="G28" s="124">
        <v>1281500</v>
      </c>
      <c r="H28" s="125">
        <v>1</v>
      </c>
      <c r="L28" s="48"/>
    </row>
    <row r="29" spans="1:12" x14ac:dyDescent="0.25">
      <c r="B29" t="s">
        <v>14</v>
      </c>
      <c r="C29" t="s">
        <v>128</v>
      </c>
      <c r="D29" s="124">
        <v>1133500</v>
      </c>
      <c r="E29" s="124">
        <v>1133500</v>
      </c>
      <c r="F29" s="124"/>
      <c r="G29" s="124">
        <v>0</v>
      </c>
      <c r="H29" s="125">
        <v>1</v>
      </c>
      <c r="L29" s="48"/>
    </row>
    <row r="30" spans="1:12" x14ac:dyDescent="0.25">
      <c r="B30" t="s">
        <v>66</v>
      </c>
      <c r="C30" t="s">
        <v>99</v>
      </c>
      <c r="D30" s="124">
        <v>2179400</v>
      </c>
      <c r="E30" s="124">
        <v>2179400</v>
      </c>
      <c r="F30" s="124"/>
      <c r="G30" s="124">
        <v>0</v>
      </c>
      <c r="H30" s="125">
        <v>1</v>
      </c>
      <c r="L30" s="48"/>
    </row>
    <row r="31" spans="1:12" x14ac:dyDescent="0.25">
      <c r="B31" t="s">
        <v>54</v>
      </c>
      <c r="C31" t="s">
        <v>145</v>
      </c>
      <c r="D31" s="124">
        <v>2183500</v>
      </c>
      <c r="E31" s="124">
        <v>650769.23</v>
      </c>
      <c r="F31" s="124"/>
      <c r="G31" s="124">
        <v>1532730.77</v>
      </c>
      <c r="H31" s="125">
        <v>1</v>
      </c>
      <c r="L31" s="48"/>
    </row>
    <row r="32" spans="1:12" x14ac:dyDescent="0.25">
      <c r="A32" t="s">
        <v>33</v>
      </c>
      <c r="B32" t="s">
        <v>11</v>
      </c>
      <c r="C32" t="s">
        <v>202</v>
      </c>
      <c r="D32" s="124">
        <v>1370500</v>
      </c>
      <c r="E32" s="124">
        <v>140000</v>
      </c>
      <c r="F32" s="124"/>
      <c r="G32" s="124">
        <v>1230500</v>
      </c>
      <c r="H32" s="125">
        <v>1</v>
      </c>
      <c r="L32" s="48"/>
    </row>
    <row r="33" spans="1:12" x14ac:dyDescent="0.25">
      <c r="B33" t="s">
        <v>11</v>
      </c>
      <c r="C33" t="s">
        <v>198</v>
      </c>
      <c r="D33" s="124">
        <v>1779500</v>
      </c>
      <c r="E33" s="124">
        <v>1779500</v>
      </c>
      <c r="F33" s="124"/>
      <c r="G33" s="124">
        <v>0</v>
      </c>
      <c r="H33" s="125">
        <v>1</v>
      </c>
      <c r="K33" t="str">
        <f t="array" ref="K33">IFERROR(INDEX(CALCUL!$C$1:$C$200,SMALL(IF((CALCUL!$G$7:$G$200&lt;&gt;0)*(CALCUL!$C$7:$C$200&lt;&gt;""),ROW(CALCUL!$G$7:$G$200)),ROW(#REF!)),1),"")</f>
        <v/>
      </c>
      <c r="L33" s="48" t="str">
        <f t="array" ref="L33">IFERROR(INDEX($G$1:$G$200,SMALL(IF((CALCUL!$G$7:$G$200&lt;&gt;0)*(CALCUL!$C$7:$C$200&lt;&gt;""),ROW($G$7:$G$200)),ROW(#REF!)),1),"")</f>
        <v/>
      </c>
    </row>
    <row r="34" spans="1:12" x14ac:dyDescent="0.25">
      <c r="B34" t="s">
        <v>11</v>
      </c>
      <c r="C34" t="s">
        <v>206</v>
      </c>
      <c r="D34" s="124">
        <v>1370500</v>
      </c>
      <c r="E34" s="124">
        <v>140000</v>
      </c>
      <c r="F34" s="124"/>
      <c r="G34" s="124">
        <v>1230500</v>
      </c>
      <c r="H34" s="125">
        <v>1</v>
      </c>
      <c r="K34" t="str">
        <f t="array" ref="K34">IFERROR(INDEX(CALCUL!$C$1:$C$200,SMALL(IF((CALCUL!$G$7:$G$200&lt;&gt;0)*(CALCUL!$C$7:$C$200&lt;&gt;""),ROW(CALCUL!$G$7:$G$200)),ROW(#REF!)),1),"")</f>
        <v/>
      </c>
      <c r="L34" s="48" t="str">
        <f t="array" ref="L34">IFERROR(INDEX($G$1:$G$200,SMALL(IF((CALCUL!$G$7:$G$200&lt;&gt;0)*(CALCUL!$C$7:$C$200&lt;&gt;""),ROW($G$7:$G$200)),ROW(#REF!)),1),"")</f>
        <v/>
      </c>
    </row>
    <row r="35" spans="1:12" x14ac:dyDescent="0.25">
      <c r="B35" t="s">
        <v>11</v>
      </c>
      <c r="C35" t="s">
        <v>200</v>
      </c>
      <c r="D35" s="124">
        <v>1370500</v>
      </c>
      <c r="E35" s="124">
        <v>140000</v>
      </c>
      <c r="F35" s="124"/>
      <c r="G35" s="124">
        <v>1230500</v>
      </c>
      <c r="H35" s="125">
        <v>1</v>
      </c>
      <c r="K35" t="str">
        <f t="array" ref="K35">IFERROR(INDEX(CALCUL!$C$1:$C$200,SMALL(IF((CALCUL!$G$7:$G$200&lt;&gt;0)*(CALCUL!$C$7:$C$200&lt;&gt;""),ROW(CALCUL!$G$7:$G$200)),ROW(#REF!)),1),"")</f>
        <v/>
      </c>
      <c r="L35" s="48" t="str">
        <f t="array" ref="L35">IFERROR(INDEX($G$1:$G$200,SMALL(IF((CALCUL!$G$7:$G$200&lt;&gt;0)*(CALCUL!$C$7:$C$200&lt;&gt;""),ROW($G$7:$G$200)),ROW(#REF!)),1),"")</f>
        <v/>
      </c>
    </row>
    <row r="36" spans="1:12" x14ac:dyDescent="0.25">
      <c r="B36" t="s">
        <v>14</v>
      </c>
      <c r="C36" t="s">
        <v>204</v>
      </c>
      <c r="D36" s="124">
        <v>1343500</v>
      </c>
      <c r="E36" s="124">
        <v>130000</v>
      </c>
      <c r="F36" s="124"/>
      <c r="G36" s="124">
        <v>1213500</v>
      </c>
      <c r="H36" s="125">
        <v>1</v>
      </c>
      <c r="L36" s="48" t="str">
        <f t="array" ref="L36">IFERROR(INDEX($G$1:$G$200,SMALL(IF((CALCUL!$G$7:$G$200&lt;&gt;0)*(CALCUL!$C$7:$C$200&lt;&gt;""),ROW($G$7:$G$200)),ROW(#REF!)),1),"")</f>
        <v/>
      </c>
    </row>
    <row r="37" spans="1:12" x14ac:dyDescent="0.25">
      <c r="A37" t="s">
        <v>36</v>
      </c>
      <c r="B37" t="s">
        <v>56</v>
      </c>
      <c r="C37" t="s">
        <v>171</v>
      </c>
      <c r="D37" s="124">
        <v>1576500</v>
      </c>
      <c r="E37" s="124">
        <v>190000</v>
      </c>
      <c r="F37" s="124"/>
      <c r="G37" s="124">
        <v>1386500</v>
      </c>
      <c r="H37" s="125">
        <v>1</v>
      </c>
      <c r="L37" s="48" t="str">
        <f t="array" ref="L37">IFERROR(INDEX($G$1:$G$200,SMALL(IF((CALCUL!$G$7:$G$200&lt;&gt;0)*(CALCUL!$C$7:$C$200&lt;&gt;""),ROW($G$7:$G$200)),ROW(#REF!)),1),"")</f>
        <v/>
      </c>
    </row>
    <row r="38" spans="1:12" x14ac:dyDescent="0.25">
      <c r="B38" t="s">
        <v>11</v>
      </c>
      <c r="C38" t="s">
        <v>82</v>
      </c>
      <c r="D38" s="124">
        <v>1677500</v>
      </c>
      <c r="E38" s="124">
        <v>1677500</v>
      </c>
      <c r="F38" s="124"/>
      <c r="G38" s="124">
        <v>0</v>
      </c>
      <c r="H38" s="125">
        <v>1</v>
      </c>
    </row>
    <row r="39" spans="1:12" x14ac:dyDescent="0.25">
      <c r="B39" t="s">
        <v>11</v>
      </c>
      <c r="C39" t="s">
        <v>110</v>
      </c>
      <c r="D39" s="124">
        <v>1397500</v>
      </c>
      <c r="E39" s="124">
        <v>140000</v>
      </c>
      <c r="F39" s="124">
        <v>1257500</v>
      </c>
      <c r="G39" s="124">
        <v>0</v>
      </c>
      <c r="H39" s="125">
        <v>1</v>
      </c>
    </row>
    <row r="40" spans="1:12" x14ac:dyDescent="0.25">
      <c r="B40" t="s">
        <v>57</v>
      </c>
      <c r="C40" t="s">
        <v>132</v>
      </c>
      <c r="D40" s="124">
        <v>1475000</v>
      </c>
      <c r="E40" s="124">
        <v>150000</v>
      </c>
      <c r="F40" s="124"/>
      <c r="G40" s="124">
        <v>1325000</v>
      </c>
      <c r="H40" s="125">
        <v>1</v>
      </c>
    </row>
    <row r="41" spans="1:12" x14ac:dyDescent="0.25">
      <c r="B41" t="s">
        <v>57</v>
      </c>
      <c r="C41" t="s">
        <v>365</v>
      </c>
      <c r="D41" s="124">
        <v>2950000</v>
      </c>
      <c r="E41" s="124">
        <v>300000</v>
      </c>
      <c r="F41" s="124"/>
      <c r="G41" s="124">
        <v>2650000</v>
      </c>
      <c r="H41" s="125">
        <v>2</v>
      </c>
    </row>
    <row r="42" spans="1:12" x14ac:dyDescent="0.25">
      <c r="B42" t="s">
        <v>14</v>
      </c>
      <c r="C42" t="s">
        <v>68</v>
      </c>
      <c r="D42" s="124">
        <v>1250000</v>
      </c>
      <c r="E42" s="124"/>
      <c r="F42" s="124">
        <v>10000</v>
      </c>
      <c r="G42" s="124">
        <v>1240000</v>
      </c>
      <c r="H42" s="125">
        <v>1</v>
      </c>
    </row>
    <row r="43" spans="1:12" x14ac:dyDescent="0.25">
      <c r="B43" t="s">
        <v>14</v>
      </c>
      <c r="C43" t="s">
        <v>134</v>
      </c>
      <c r="D43" s="124">
        <v>1156000</v>
      </c>
      <c r="E43" s="124">
        <v>140000</v>
      </c>
      <c r="F43" s="124">
        <v>1016000</v>
      </c>
      <c r="G43" s="124">
        <v>0</v>
      </c>
      <c r="H43" s="125">
        <v>1</v>
      </c>
    </row>
    <row r="44" spans="1:12" x14ac:dyDescent="0.25">
      <c r="B44" t="s">
        <v>14</v>
      </c>
      <c r="C44" t="s">
        <v>15</v>
      </c>
      <c r="D44" s="124">
        <v>1128000</v>
      </c>
      <c r="E44" s="124">
        <v>130000</v>
      </c>
      <c r="F44" s="124"/>
      <c r="G44" s="124">
        <v>998000</v>
      </c>
      <c r="H44" s="125">
        <v>1</v>
      </c>
    </row>
    <row r="45" spans="1:12" x14ac:dyDescent="0.25">
      <c r="B45" t="s">
        <v>14</v>
      </c>
      <c r="C45" t="s">
        <v>28</v>
      </c>
      <c r="D45" s="124">
        <v>1038500</v>
      </c>
      <c r="E45" s="124">
        <v>1038500</v>
      </c>
      <c r="F45" s="124"/>
      <c r="G45" s="124">
        <v>0</v>
      </c>
      <c r="H45" s="125">
        <v>1</v>
      </c>
    </row>
    <row r="46" spans="1:12" x14ac:dyDescent="0.25">
      <c r="B46" t="s">
        <v>65</v>
      </c>
      <c r="C46" t="s">
        <v>92</v>
      </c>
      <c r="D46" s="124">
        <v>1604500</v>
      </c>
      <c r="E46" s="124">
        <v>200000</v>
      </c>
      <c r="F46" s="124"/>
      <c r="G46" s="124">
        <v>1404500</v>
      </c>
      <c r="H46" s="125">
        <v>1</v>
      </c>
    </row>
    <row r="47" spans="1:12" x14ac:dyDescent="0.25">
      <c r="B47" t="s">
        <v>65</v>
      </c>
      <c r="C47" t="s">
        <v>90</v>
      </c>
      <c r="D47" s="124">
        <v>1766500</v>
      </c>
      <c r="E47" s="124">
        <v>1776500</v>
      </c>
      <c r="F47" s="124"/>
      <c r="G47" s="124">
        <v>-10000</v>
      </c>
      <c r="H47" s="125">
        <v>1</v>
      </c>
    </row>
  </sheetData>
  <pageMargins left="0.7" right="0.7" top="0.75" bottom="0.75" header="0.3" footer="0.3"/>
  <pageSetup paperSize="9" orientation="portrait" verticalDpi="96"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00B050"/>
  </sheetPr>
  <dimension ref="B1:AK284"/>
  <sheetViews>
    <sheetView showGridLines="0" topLeftCell="B1" zoomScale="90" zoomScaleNormal="90" workbookViewId="0">
      <pane ySplit="11" topLeftCell="A12" activePane="bottomLeft" state="frozen"/>
      <selection activeCell="Y8" sqref="Y8"/>
      <selection pane="bottomLeft" activeCell="E23" sqref="E23"/>
    </sheetView>
  </sheetViews>
  <sheetFormatPr baseColWidth="10" defaultRowHeight="15" x14ac:dyDescent="0.25"/>
  <cols>
    <col min="1" max="1" width="1.42578125" customWidth="1"/>
    <col min="2" max="2" width="8.28515625" customWidth="1"/>
    <col min="4" max="4" width="8" customWidth="1"/>
    <col min="5" max="5" width="33" customWidth="1"/>
    <col min="6" max="6" width="15.42578125" customWidth="1"/>
    <col min="7" max="7" width="12.7109375" customWidth="1"/>
    <col min="8" max="8" width="12" style="60" customWidth="1"/>
    <col min="9" max="9" width="15" customWidth="1"/>
    <col min="10" max="10" width="8.42578125" customWidth="1"/>
    <col min="11" max="11" width="11.140625" style="60" customWidth="1"/>
    <col min="12" max="13" width="14" customWidth="1"/>
    <col min="14" max="14" width="30.28515625" customWidth="1"/>
    <col min="17" max="17" width="4.42578125" customWidth="1"/>
    <col min="18" max="31" width="9.7109375" customWidth="1"/>
    <col min="32" max="32" width="15.140625" customWidth="1"/>
    <col min="33" max="35" width="7.7109375" customWidth="1"/>
    <col min="36" max="36" width="14.28515625" customWidth="1"/>
  </cols>
  <sheetData>
    <row r="1" spans="2:37" ht="5.25" customHeight="1" x14ac:dyDescent="0.25"/>
    <row r="2" spans="2:37" x14ac:dyDescent="0.25">
      <c r="F2" s="22" t="s">
        <v>71</v>
      </c>
      <c r="G2" s="133" t="s">
        <v>72</v>
      </c>
      <c r="H2" s="134"/>
      <c r="I2" s="22" t="s">
        <v>73</v>
      </c>
      <c r="J2" s="64"/>
      <c r="K2" s="64"/>
    </row>
    <row r="3" spans="2:37" ht="15.75" x14ac:dyDescent="0.3">
      <c r="B3" t="s">
        <v>304</v>
      </c>
      <c r="E3" s="22" t="s">
        <v>72</v>
      </c>
      <c r="F3" s="23">
        <f>SUBTOTAL(9,F12:F1000)</f>
        <v>135128472.65000001</v>
      </c>
      <c r="G3" s="131">
        <f>SUM(F12:F1000)</f>
        <v>135128472.65000001</v>
      </c>
      <c r="H3" s="132"/>
      <c r="I3" s="24">
        <f>F3/G3</f>
        <v>1</v>
      </c>
      <c r="J3" s="65"/>
      <c r="K3" s="65"/>
      <c r="M3" t="s">
        <v>96</v>
      </c>
      <c r="T3" s="55" t="s">
        <v>114</v>
      </c>
    </row>
    <row r="4" spans="2:37" x14ac:dyDescent="0.25">
      <c r="C4">
        <f t="array" ref="C4">MAX(IF(NOT(ISBLANK(E13:E1000)),ROW(E13:E1000)))</f>
        <v>113</v>
      </c>
      <c r="E4" s="22" t="s">
        <v>74</v>
      </c>
      <c r="F4" s="23">
        <f>SUBTOTAL(1,F12:F99)</f>
        <v>1342692.8710227273</v>
      </c>
      <c r="G4" s="45"/>
      <c r="H4" s="71"/>
      <c r="I4" s="46"/>
      <c r="J4" s="21"/>
      <c r="K4" s="21"/>
      <c r="M4" t="s">
        <v>97</v>
      </c>
    </row>
    <row r="5" spans="2:37" x14ac:dyDescent="0.25">
      <c r="C5">
        <f>MATCH("zzzzz",E:E,1)</f>
        <v>113</v>
      </c>
      <c r="E5" s="22" t="s">
        <v>75</v>
      </c>
      <c r="F5" s="23">
        <f>SUBTOTAL(2,F12:F99)</f>
        <v>88</v>
      </c>
      <c r="G5" s="47"/>
      <c r="H5" s="72"/>
      <c r="I5" s="51"/>
      <c r="J5" s="51"/>
      <c r="K5" s="21">
        <f>107/85</f>
        <v>1.2588235294117647</v>
      </c>
    </row>
    <row r="6" spans="2:37" ht="15.75" x14ac:dyDescent="0.25">
      <c r="B6" s="2"/>
      <c r="C6">
        <f t="array" ref="C6">MAX(IF(E1:E3000&lt;&gt;"",ROW(E1:E3000),""))</f>
        <v>113</v>
      </c>
      <c r="E6" s="22" t="s">
        <v>76</v>
      </c>
      <c r="F6" s="23">
        <f>SUBTOTAL(5,F12:F99)</f>
        <v>1009500</v>
      </c>
      <c r="G6" s="47"/>
      <c r="H6" s="72"/>
      <c r="I6" s="52"/>
      <c r="J6" s="52"/>
      <c r="K6" s="52"/>
    </row>
    <row r="7" spans="2:37" x14ac:dyDescent="0.25">
      <c r="B7" t="s">
        <v>305</v>
      </c>
      <c r="E7" s="26" t="s">
        <v>77</v>
      </c>
      <c r="F7" s="23">
        <f>SUBTOTAL(4,F12:F99)</f>
        <v>2516500</v>
      </c>
      <c r="G7" s="47"/>
      <c r="H7" s="72"/>
      <c r="I7" s="21"/>
      <c r="J7" s="21"/>
      <c r="K7" s="21"/>
    </row>
    <row r="8" spans="2:37" ht="4.5" customHeight="1" x14ac:dyDescent="0.25">
      <c r="E8" s="18"/>
      <c r="F8" s="19"/>
      <c r="G8" s="20"/>
      <c r="H8" s="72"/>
      <c r="I8" s="21"/>
      <c r="J8" s="21"/>
      <c r="K8" s="21"/>
    </row>
    <row r="9" spans="2:37" ht="18.75" x14ac:dyDescent="0.25">
      <c r="B9" t="e">
        <f ca="1">-Sélectionner D2:D1000
=INDEX(champ,MATCH(LARGE(COUNTIF(champ,"&gt;="&amp; champ),ROW(INDIRECT("1:"&amp;ROWS(champ)))),
COUNTIF( champ,"&gt;="&amp;champ),0))
-Valider avec Maj+ctrl+entrée</f>
        <v>#NAME?</v>
      </c>
      <c r="D9" s="128" t="s">
        <v>30</v>
      </c>
      <c r="E9" s="128"/>
      <c r="F9" s="128"/>
      <c r="G9" s="128"/>
      <c r="H9" s="128"/>
      <c r="I9" s="128"/>
      <c r="J9" s="128"/>
      <c r="K9" s="128"/>
      <c r="L9" s="128"/>
      <c r="M9" s="25"/>
      <c r="N9" s="1"/>
      <c r="O9" s="1"/>
      <c r="P9" s="1"/>
      <c r="Q9" s="1"/>
      <c r="R9" s="1"/>
      <c r="V9" s="129" t="s">
        <v>70</v>
      </c>
      <c r="W9" s="129"/>
      <c r="X9" s="129"/>
      <c r="Y9" s="129"/>
      <c r="Z9" s="129"/>
      <c r="AA9" s="129"/>
      <c r="AB9" s="130"/>
    </row>
    <row r="10" spans="2:37" x14ac:dyDescent="0.25">
      <c r="D10" s="40"/>
      <c r="E10" s="41"/>
      <c r="F10" s="42"/>
      <c r="G10" s="42"/>
      <c r="H10" s="42"/>
      <c r="I10" s="42"/>
      <c r="J10" s="42"/>
      <c r="K10" s="42"/>
      <c r="L10" s="42"/>
      <c r="M10" s="7"/>
      <c r="N10" s="6"/>
    </row>
    <row r="11" spans="2:37" ht="20.25" customHeight="1" thickBot="1" x14ac:dyDescent="0.3">
      <c r="B11" s="4" t="s">
        <v>0</v>
      </c>
      <c r="C11" s="4" t="s">
        <v>1</v>
      </c>
      <c r="D11" s="4" t="s">
        <v>94</v>
      </c>
      <c r="E11" s="4" t="s">
        <v>2</v>
      </c>
      <c r="F11" s="4" t="s">
        <v>9</v>
      </c>
      <c r="G11" s="4" t="s">
        <v>209</v>
      </c>
      <c r="H11" s="4" t="s">
        <v>179</v>
      </c>
      <c r="I11" s="4" t="s">
        <v>3</v>
      </c>
      <c r="J11" s="4" t="s">
        <v>210</v>
      </c>
      <c r="K11" s="4" t="s">
        <v>178</v>
      </c>
      <c r="L11" s="4" t="s">
        <v>4</v>
      </c>
      <c r="M11" s="4" t="s">
        <v>8</v>
      </c>
      <c r="N11" s="4" t="s">
        <v>95</v>
      </c>
      <c r="R11" s="8" t="s">
        <v>69</v>
      </c>
      <c r="S11" s="17" t="s">
        <v>42</v>
      </c>
      <c r="T11" s="17" t="s">
        <v>43</v>
      </c>
      <c r="U11" s="17" t="s">
        <v>44</v>
      </c>
      <c r="V11" s="17" t="s">
        <v>45</v>
      </c>
      <c r="W11" s="17" t="s">
        <v>46</v>
      </c>
      <c r="X11" s="17" t="s">
        <v>47</v>
      </c>
      <c r="Y11" s="17" t="s">
        <v>48</v>
      </c>
      <c r="Z11" s="17" t="s">
        <v>49</v>
      </c>
      <c r="AA11" s="17" t="s">
        <v>50</v>
      </c>
      <c r="AB11" s="17" t="s">
        <v>51</v>
      </c>
      <c r="AC11" s="17" t="s">
        <v>52</v>
      </c>
      <c r="AD11" s="17" t="s">
        <v>53</v>
      </c>
      <c r="AE11" s="17" t="s">
        <v>67</v>
      </c>
      <c r="AF11" s="5"/>
      <c r="AG11" s="5"/>
      <c r="AH11" s="5"/>
    </row>
    <row r="12" spans="2:37" s="3" customFormat="1" ht="15.75" thickTop="1" x14ac:dyDescent="0.25">
      <c r="B12" s="27" t="s">
        <v>85</v>
      </c>
      <c r="C12" s="29">
        <v>41276</v>
      </c>
      <c r="D12" s="43" t="s">
        <v>11</v>
      </c>
      <c r="E12" s="31" t="s">
        <v>86</v>
      </c>
      <c r="F12" s="32">
        <v>1397500</v>
      </c>
      <c r="G12" s="30">
        <v>131258</v>
      </c>
      <c r="H12" s="29">
        <v>41276</v>
      </c>
      <c r="I12" s="32">
        <v>140000</v>
      </c>
      <c r="J12" s="73" t="s">
        <v>227</v>
      </c>
      <c r="K12" s="66">
        <v>41378</v>
      </c>
      <c r="L12" s="32">
        <v>1257500</v>
      </c>
      <c r="M12" s="32">
        <f t="shared" ref="M12:M43" si="0">F12-(I12+L12)</f>
        <v>0</v>
      </c>
      <c r="N12" s="33" t="s">
        <v>41</v>
      </c>
      <c r="O12" s="3" t="s">
        <v>207</v>
      </c>
      <c r="R12" s="14" t="s">
        <v>60</v>
      </c>
      <c r="S12" s="10">
        <f t="shared" ref="S12:S28" si="1">SUMPRODUCT(($D$12:$D$1000=$R12)*(MONTH($C$12:$C$1000)=MATCH($S$11,$S$11:$AD$11,0)))</f>
        <v>0</v>
      </c>
      <c r="T12" s="11">
        <f t="shared" ref="T12:T28" si="2">SUMPRODUCT(($D$12:$D$1000=$R12)*(MONTH($C$12:$C$1000)=MATCH($T$11,$S$11:$AD$11,0)))</f>
        <v>0</v>
      </c>
      <c r="U12" s="11">
        <f t="shared" ref="U12:U28" si="3">SUMPRODUCT(($D$12:$D$1000=$R12)*(MONTH($C$12:$C$1000)=MATCH($U$11,$S$11:$AD$11,0)))</f>
        <v>0</v>
      </c>
      <c r="V12" s="11">
        <f t="shared" ref="V12:AD21" si="4">SUMPRODUCT(($D$12:$D$1000=$R12)*(MONTH($C$12:$C$1000)=MATCH(V$11,$S$11:$AD$11,0)))</f>
        <v>0</v>
      </c>
      <c r="W12" s="11">
        <f t="shared" si="4"/>
        <v>0</v>
      </c>
      <c r="X12" s="11">
        <f t="shared" si="4"/>
        <v>0</v>
      </c>
      <c r="Y12" s="11">
        <f t="shared" si="4"/>
        <v>0</v>
      </c>
      <c r="Z12" s="11">
        <f t="shared" si="4"/>
        <v>0</v>
      </c>
      <c r="AA12" s="11">
        <f t="shared" si="4"/>
        <v>0</v>
      </c>
      <c r="AB12" s="11">
        <f t="shared" si="4"/>
        <v>0</v>
      </c>
      <c r="AC12" s="11">
        <f t="shared" si="4"/>
        <v>0</v>
      </c>
      <c r="AD12" s="11">
        <f t="shared" si="4"/>
        <v>0</v>
      </c>
      <c r="AE12" s="12">
        <f>SUM(S12:AD12)</f>
        <v>0</v>
      </c>
      <c r="AF12" s="54" t="e">
        <f ca="1">SUMPRODUCT((SUBTOTAL(3,OFFSET(#REF!,ROW(#REF!)-MIN(ROW(#REF!)),,1)))*(#REF!=R12)*(#REF!))</f>
        <v>#REF!</v>
      </c>
      <c r="AG12" t="e">
        <f ca="1">RANK(AF12,$AF$12:$AF$29,0)</f>
        <v>#REF!</v>
      </c>
      <c r="AH12"/>
      <c r="AI12" t="e">
        <f t="shared" ref="AI12:AI29" ca="1" si="5">INDEX($R$12:$R$28,MATCH(AK12,$AG$12:$AG$29,0),1)</f>
        <v>#N/A</v>
      </c>
      <c r="AJ12" s="56" t="e">
        <f ca="1">INDEX($AF$12:$AF$29,MATCH(AK12,$AG$12:$AG$29,0),1)</f>
        <v>#N/A</v>
      </c>
      <c r="AK12">
        <v>1</v>
      </c>
    </row>
    <row r="13" spans="2:37" x14ac:dyDescent="0.25">
      <c r="B13" s="28" t="s">
        <v>39</v>
      </c>
      <c r="C13" s="34">
        <v>41297</v>
      </c>
      <c r="D13" s="28" t="s">
        <v>27</v>
      </c>
      <c r="E13" s="36" t="s">
        <v>40</v>
      </c>
      <c r="F13" s="37">
        <v>1254500</v>
      </c>
      <c r="G13" s="35">
        <v>112150</v>
      </c>
      <c r="H13" s="34">
        <v>41347</v>
      </c>
      <c r="I13" s="37">
        <v>1124500</v>
      </c>
      <c r="J13" s="74" t="s">
        <v>226</v>
      </c>
      <c r="K13" s="67">
        <v>41392</v>
      </c>
      <c r="L13" s="37">
        <v>130000</v>
      </c>
      <c r="M13" s="37">
        <f t="shared" si="0"/>
        <v>0</v>
      </c>
      <c r="N13" s="38" t="s">
        <v>36</v>
      </c>
      <c r="O13" t="s">
        <v>207</v>
      </c>
      <c r="R13" s="14" t="s">
        <v>61</v>
      </c>
      <c r="S13" s="10">
        <f t="shared" si="1"/>
        <v>0</v>
      </c>
      <c r="T13" s="11">
        <f t="shared" si="2"/>
        <v>0</v>
      </c>
      <c r="U13" s="11">
        <f t="shared" si="3"/>
        <v>0</v>
      </c>
      <c r="V13" s="11">
        <f t="shared" si="4"/>
        <v>0</v>
      </c>
      <c r="W13" s="11">
        <f t="shared" si="4"/>
        <v>0</v>
      </c>
      <c r="X13" s="11">
        <f t="shared" si="4"/>
        <v>0</v>
      </c>
      <c r="Y13" s="11">
        <f t="shared" si="4"/>
        <v>0</v>
      </c>
      <c r="Z13" s="11">
        <f t="shared" si="4"/>
        <v>0</v>
      </c>
      <c r="AA13" s="11">
        <f t="shared" si="4"/>
        <v>0</v>
      </c>
      <c r="AB13" s="11">
        <f t="shared" si="4"/>
        <v>0</v>
      </c>
      <c r="AC13" s="11">
        <f t="shared" si="4"/>
        <v>0</v>
      </c>
      <c r="AD13" s="11">
        <f t="shared" si="4"/>
        <v>0</v>
      </c>
      <c r="AE13" s="12">
        <f t="shared" ref="AE13:AE28" si="6">SUM(S13:AD13)</f>
        <v>0</v>
      </c>
      <c r="AF13" s="54" t="e">
        <f ca="1">SUMPRODUCT((SUBTOTAL(3,OFFSET(#REF!,ROW(#REF!)-MIN(ROW(#REF!)),,1)))*(#REF!=R13)*(#REF!))</f>
        <v>#REF!</v>
      </c>
      <c r="AG13" t="e">
        <f t="shared" ref="AG13:AG29" ca="1" si="7">RANK(AF13,$AF$12:$AF$29,0)</f>
        <v>#REF!</v>
      </c>
      <c r="AI13" t="e">
        <f t="shared" ca="1" si="5"/>
        <v>#N/A</v>
      </c>
      <c r="AJ13" s="56" t="e">
        <f t="shared" ref="AJ13:AJ29" ca="1" si="8">INDEX($AF$12:$AF$29,MATCH(AK13,$AG$12:$AG$29,0),1)</f>
        <v>#N/A</v>
      </c>
      <c r="AK13">
        <v>2</v>
      </c>
    </row>
    <row r="14" spans="2:37" x14ac:dyDescent="0.25">
      <c r="B14" s="28" t="s">
        <v>26</v>
      </c>
      <c r="C14" s="34">
        <v>41305</v>
      </c>
      <c r="D14" s="28" t="s">
        <v>27</v>
      </c>
      <c r="E14" s="36" t="s">
        <v>28</v>
      </c>
      <c r="F14" s="37">
        <v>1234500</v>
      </c>
      <c r="G14" s="35" t="s">
        <v>228</v>
      </c>
      <c r="H14" s="35" t="s">
        <v>176</v>
      </c>
      <c r="I14" s="37">
        <f>80000+50000</f>
        <v>130000</v>
      </c>
      <c r="J14" s="74" t="s">
        <v>229</v>
      </c>
      <c r="K14" s="67">
        <v>41360</v>
      </c>
      <c r="L14" s="37">
        <v>1104500</v>
      </c>
      <c r="M14" s="37">
        <f t="shared" si="0"/>
        <v>0</v>
      </c>
      <c r="N14" s="38" t="s">
        <v>36</v>
      </c>
      <c r="O14" t="s">
        <v>207</v>
      </c>
      <c r="R14" s="14" t="s">
        <v>62</v>
      </c>
      <c r="S14" s="10">
        <f t="shared" si="1"/>
        <v>0</v>
      </c>
      <c r="T14" s="11">
        <f t="shared" si="2"/>
        <v>0</v>
      </c>
      <c r="U14" s="11">
        <f t="shared" si="3"/>
        <v>0</v>
      </c>
      <c r="V14" s="11">
        <f t="shared" si="4"/>
        <v>0</v>
      </c>
      <c r="W14" s="11">
        <f t="shared" si="4"/>
        <v>0</v>
      </c>
      <c r="X14" s="11">
        <f t="shared" si="4"/>
        <v>0</v>
      </c>
      <c r="Y14" s="11">
        <f t="shared" si="4"/>
        <v>0</v>
      </c>
      <c r="Z14" s="11">
        <f t="shared" si="4"/>
        <v>0</v>
      </c>
      <c r="AA14" s="11">
        <f t="shared" si="4"/>
        <v>0</v>
      </c>
      <c r="AB14" s="11">
        <f t="shared" si="4"/>
        <v>0</v>
      </c>
      <c r="AC14" s="11">
        <f t="shared" si="4"/>
        <v>0</v>
      </c>
      <c r="AD14" s="11">
        <f t="shared" si="4"/>
        <v>0</v>
      </c>
      <c r="AE14" s="12">
        <f t="shared" si="6"/>
        <v>0</v>
      </c>
      <c r="AF14" s="54" t="e">
        <f ca="1">SUMPRODUCT((SUBTOTAL(3,OFFSET(#REF!,ROW(#REF!)-MIN(ROW(#REF!)),,1)))*(#REF!=R14)*(#REF!))</f>
        <v>#REF!</v>
      </c>
      <c r="AG14" t="e">
        <f t="shared" ca="1" si="7"/>
        <v>#REF!</v>
      </c>
      <c r="AI14" t="e">
        <f t="shared" ca="1" si="5"/>
        <v>#N/A</v>
      </c>
      <c r="AJ14" s="56" t="e">
        <f t="shared" ca="1" si="8"/>
        <v>#N/A</v>
      </c>
      <c r="AK14">
        <v>3</v>
      </c>
    </row>
    <row r="15" spans="2:37" x14ac:dyDescent="0.25">
      <c r="B15" s="28" t="s">
        <v>93</v>
      </c>
      <c r="C15" s="34">
        <v>41310</v>
      </c>
      <c r="D15" s="28" t="s">
        <v>11</v>
      </c>
      <c r="E15" s="36" t="s">
        <v>29</v>
      </c>
      <c r="F15" s="37">
        <v>1397500</v>
      </c>
      <c r="G15" s="35">
        <v>134708</v>
      </c>
      <c r="H15" s="34">
        <v>41310</v>
      </c>
      <c r="I15" s="37">
        <v>140000</v>
      </c>
      <c r="J15" s="74">
        <v>140541</v>
      </c>
      <c r="K15" s="67">
        <v>41373</v>
      </c>
      <c r="L15" s="37">
        <v>1257500</v>
      </c>
      <c r="M15" s="37">
        <f t="shared" si="0"/>
        <v>0</v>
      </c>
      <c r="N15" s="38" t="s">
        <v>41</v>
      </c>
      <c r="O15" t="s">
        <v>207</v>
      </c>
      <c r="R15" s="14" t="s">
        <v>27</v>
      </c>
      <c r="S15" s="10">
        <f t="shared" si="1"/>
        <v>2</v>
      </c>
      <c r="T15" s="11">
        <f t="shared" si="2"/>
        <v>0</v>
      </c>
      <c r="U15" s="11">
        <f t="shared" si="3"/>
        <v>1</v>
      </c>
      <c r="V15" s="11">
        <f t="shared" si="4"/>
        <v>8</v>
      </c>
      <c r="W15" s="11">
        <f t="shared" si="4"/>
        <v>1</v>
      </c>
      <c r="X15" s="11">
        <f t="shared" si="4"/>
        <v>0</v>
      </c>
      <c r="Y15" s="11">
        <f t="shared" si="4"/>
        <v>0</v>
      </c>
      <c r="Z15" s="11">
        <f t="shared" si="4"/>
        <v>0</v>
      </c>
      <c r="AA15" s="11">
        <f t="shared" si="4"/>
        <v>0</v>
      </c>
      <c r="AB15" s="11">
        <f t="shared" si="4"/>
        <v>0</v>
      </c>
      <c r="AC15" s="11">
        <f t="shared" si="4"/>
        <v>0</v>
      </c>
      <c r="AD15" s="11">
        <f t="shared" si="4"/>
        <v>0</v>
      </c>
      <c r="AE15" s="12">
        <f t="shared" si="6"/>
        <v>12</v>
      </c>
      <c r="AF15" s="54" t="e">
        <f ca="1">SUMPRODUCT((SUBTOTAL(3,OFFSET(#REF!,ROW(#REF!)-MIN(ROW(#REF!)),,1)))*(#REF!=R15)*(#REF!))</f>
        <v>#REF!</v>
      </c>
      <c r="AG15" t="e">
        <f t="shared" ca="1" si="7"/>
        <v>#REF!</v>
      </c>
      <c r="AI15" t="e">
        <f t="shared" ca="1" si="5"/>
        <v>#N/A</v>
      </c>
      <c r="AJ15" s="56" t="e">
        <f t="shared" ca="1" si="8"/>
        <v>#N/A</v>
      </c>
      <c r="AK15">
        <v>4</v>
      </c>
    </row>
    <row r="16" spans="2:37" x14ac:dyDescent="0.25">
      <c r="B16" s="28" t="s">
        <v>24</v>
      </c>
      <c r="C16" s="34">
        <v>41323</v>
      </c>
      <c r="D16" s="28" t="s">
        <v>11</v>
      </c>
      <c r="E16" s="36" t="s">
        <v>25</v>
      </c>
      <c r="F16" s="37">
        <v>1397500</v>
      </c>
      <c r="G16" s="35">
        <v>142632</v>
      </c>
      <c r="H16" s="34">
        <v>41323</v>
      </c>
      <c r="I16" s="37">
        <v>140000</v>
      </c>
      <c r="J16" s="74" t="s">
        <v>211</v>
      </c>
      <c r="K16" s="67">
        <v>41373</v>
      </c>
      <c r="L16" s="37">
        <v>1257500</v>
      </c>
      <c r="M16" s="37">
        <f t="shared" si="0"/>
        <v>0</v>
      </c>
      <c r="N16" s="38" t="s">
        <v>41</v>
      </c>
      <c r="O16" t="s">
        <v>207</v>
      </c>
      <c r="R16" s="14" t="s">
        <v>63</v>
      </c>
      <c r="S16" s="10">
        <f t="shared" si="1"/>
        <v>0</v>
      </c>
      <c r="T16" s="11">
        <f t="shared" si="2"/>
        <v>0</v>
      </c>
      <c r="U16" s="11">
        <f t="shared" si="3"/>
        <v>0</v>
      </c>
      <c r="V16" s="11">
        <f t="shared" si="4"/>
        <v>0</v>
      </c>
      <c r="W16" s="11">
        <f t="shared" si="4"/>
        <v>0</v>
      </c>
      <c r="X16" s="11">
        <f t="shared" si="4"/>
        <v>0</v>
      </c>
      <c r="Y16" s="11">
        <f t="shared" si="4"/>
        <v>0</v>
      </c>
      <c r="Z16" s="11">
        <f t="shared" si="4"/>
        <v>0</v>
      </c>
      <c r="AA16" s="11">
        <f t="shared" si="4"/>
        <v>0</v>
      </c>
      <c r="AB16" s="11">
        <f t="shared" si="4"/>
        <v>0</v>
      </c>
      <c r="AC16" s="11">
        <f t="shared" si="4"/>
        <v>0</v>
      </c>
      <c r="AD16" s="11">
        <f t="shared" si="4"/>
        <v>0</v>
      </c>
      <c r="AE16" s="12">
        <f t="shared" si="6"/>
        <v>0</v>
      </c>
      <c r="AF16" s="54" t="e">
        <f ca="1">SUMPRODUCT((SUBTOTAL(3,OFFSET(#REF!,ROW(#REF!)-MIN(ROW(#REF!)),,1)))*(#REF!=R16)*(#REF!))</f>
        <v>#REF!</v>
      </c>
      <c r="AG16" t="e">
        <f t="shared" ca="1" si="7"/>
        <v>#REF!</v>
      </c>
      <c r="AI16" t="e">
        <f t="shared" ca="1" si="5"/>
        <v>#N/A</v>
      </c>
      <c r="AJ16" s="56" t="e">
        <f t="shared" ca="1" si="8"/>
        <v>#N/A</v>
      </c>
      <c r="AK16">
        <v>5</v>
      </c>
    </row>
    <row r="17" spans="2:37" x14ac:dyDescent="0.25">
      <c r="B17" s="28" t="s">
        <v>22</v>
      </c>
      <c r="C17" s="34">
        <v>41324</v>
      </c>
      <c r="D17" s="28" t="s">
        <v>11</v>
      </c>
      <c r="E17" s="36" t="s">
        <v>23</v>
      </c>
      <c r="F17" s="37">
        <v>1397500</v>
      </c>
      <c r="G17" s="35">
        <v>114148</v>
      </c>
      <c r="H17" s="34">
        <v>41324</v>
      </c>
      <c r="I17" s="37">
        <v>140000</v>
      </c>
      <c r="J17" s="74" t="s">
        <v>224</v>
      </c>
      <c r="K17" s="67">
        <v>41372</v>
      </c>
      <c r="L17" s="80">
        <v>1257500</v>
      </c>
      <c r="M17" s="37">
        <f t="shared" si="0"/>
        <v>0</v>
      </c>
      <c r="N17" s="38" t="s">
        <v>36</v>
      </c>
      <c r="O17" t="s">
        <v>207</v>
      </c>
      <c r="R17" s="14" t="s">
        <v>11</v>
      </c>
      <c r="S17" s="10">
        <f t="shared" si="1"/>
        <v>1</v>
      </c>
      <c r="T17" s="11">
        <f t="shared" si="2"/>
        <v>4</v>
      </c>
      <c r="U17" s="11">
        <f t="shared" si="3"/>
        <v>1</v>
      </c>
      <c r="V17" s="11">
        <f t="shared" si="4"/>
        <v>8</v>
      </c>
      <c r="W17" s="11">
        <f t="shared" si="4"/>
        <v>0</v>
      </c>
      <c r="X17" s="11">
        <f t="shared" si="4"/>
        <v>0</v>
      </c>
      <c r="Y17" s="11">
        <f t="shared" si="4"/>
        <v>0</v>
      </c>
      <c r="Z17" s="11">
        <f t="shared" si="4"/>
        <v>0</v>
      </c>
      <c r="AA17" s="11">
        <f t="shared" si="4"/>
        <v>0</v>
      </c>
      <c r="AB17" s="11">
        <f t="shared" si="4"/>
        <v>0</v>
      </c>
      <c r="AC17" s="11">
        <f t="shared" si="4"/>
        <v>0</v>
      </c>
      <c r="AD17" s="11">
        <f t="shared" si="4"/>
        <v>1</v>
      </c>
      <c r="AE17" s="12">
        <f t="shared" si="6"/>
        <v>15</v>
      </c>
      <c r="AF17" s="54" t="e">
        <f ca="1">SUMPRODUCT((SUBTOTAL(3,OFFSET(#REF!,ROW(#REF!)-MIN(ROW(#REF!)),,1)))*(#REF!=R17)*(#REF!))</f>
        <v>#REF!</v>
      </c>
      <c r="AG17" t="e">
        <f t="shared" ca="1" si="7"/>
        <v>#REF!</v>
      </c>
      <c r="AI17" t="e">
        <f t="shared" ca="1" si="5"/>
        <v>#N/A</v>
      </c>
      <c r="AJ17" s="56" t="e">
        <f t="shared" ca="1" si="8"/>
        <v>#N/A</v>
      </c>
      <c r="AK17">
        <v>6</v>
      </c>
    </row>
    <row r="18" spans="2:37" x14ac:dyDescent="0.25">
      <c r="B18" s="28" t="s">
        <v>105</v>
      </c>
      <c r="C18" s="34">
        <v>41344</v>
      </c>
      <c r="D18" s="43" t="s">
        <v>14</v>
      </c>
      <c r="E18" s="36" t="s">
        <v>106</v>
      </c>
      <c r="F18" s="37">
        <v>1244000</v>
      </c>
      <c r="G18" s="35">
        <v>104558</v>
      </c>
      <c r="H18" s="34">
        <v>41344</v>
      </c>
      <c r="I18" s="37">
        <v>140000</v>
      </c>
      <c r="J18" s="74" t="s">
        <v>212</v>
      </c>
      <c r="K18" s="67">
        <v>41386</v>
      </c>
      <c r="L18" s="37">
        <v>1104000</v>
      </c>
      <c r="M18" s="37">
        <f t="shared" si="0"/>
        <v>0</v>
      </c>
      <c r="N18" s="38" t="s">
        <v>36</v>
      </c>
      <c r="O18" t="s">
        <v>207</v>
      </c>
      <c r="R18" s="14" t="s">
        <v>64</v>
      </c>
      <c r="S18" s="10">
        <f t="shared" si="1"/>
        <v>0</v>
      </c>
      <c r="T18" s="11">
        <f t="shared" si="2"/>
        <v>0</v>
      </c>
      <c r="U18" s="11">
        <f t="shared" si="3"/>
        <v>0</v>
      </c>
      <c r="V18" s="11">
        <f t="shared" si="4"/>
        <v>0</v>
      </c>
      <c r="W18" s="11">
        <f t="shared" si="4"/>
        <v>0</v>
      </c>
      <c r="X18" s="11">
        <f t="shared" si="4"/>
        <v>0</v>
      </c>
      <c r="Y18" s="11">
        <f t="shared" si="4"/>
        <v>0</v>
      </c>
      <c r="Z18" s="11">
        <f t="shared" si="4"/>
        <v>0</v>
      </c>
      <c r="AA18" s="11">
        <f t="shared" si="4"/>
        <v>0</v>
      </c>
      <c r="AB18" s="11">
        <f t="shared" si="4"/>
        <v>0</v>
      </c>
      <c r="AC18" s="11">
        <f t="shared" si="4"/>
        <v>0</v>
      </c>
      <c r="AD18" s="11">
        <f t="shared" si="4"/>
        <v>0</v>
      </c>
      <c r="AE18" s="12">
        <f t="shared" si="6"/>
        <v>0</v>
      </c>
      <c r="AF18" s="54" t="e">
        <f ca="1">SUMPRODUCT((SUBTOTAL(3,OFFSET(#REF!,ROW(#REF!)-MIN(ROW(#REF!)),,1)))*(#REF!=R18)*(#REF!))</f>
        <v>#REF!</v>
      </c>
      <c r="AG18" t="e">
        <f t="shared" ca="1" si="7"/>
        <v>#REF!</v>
      </c>
      <c r="AI18" t="e">
        <f t="shared" ca="1" si="5"/>
        <v>#N/A</v>
      </c>
      <c r="AJ18" s="56" t="e">
        <f t="shared" ca="1" si="8"/>
        <v>#N/A</v>
      </c>
      <c r="AK18">
        <v>7</v>
      </c>
    </row>
    <row r="19" spans="2:37" x14ac:dyDescent="0.25">
      <c r="B19" s="28" t="s">
        <v>18</v>
      </c>
      <c r="C19" s="34">
        <v>41345</v>
      </c>
      <c r="D19" s="28" t="s">
        <v>14</v>
      </c>
      <c r="E19" s="36" t="s">
        <v>19</v>
      </c>
      <c r="F19" s="37">
        <v>1156000</v>
      </c>
      <c r="G19" s="35">
        <v>93016</v>
      </c>
      <c r="H19" s="35" t="s">
        <v>180</v>
      </c>
      <c r="I19" s="37">
        <v>120000</v>
      </c>
      <c r="J19" s="74" t="s">
        <v>213</v>
      </c>
      <c r="K19" s="67">
        <v>41374</v>
      </c>
      <c r="L19" s="37">
        <v>1036000</v>
      </c>
      <c r="M19" s="37">
        <f t="shared" si="0"/>
        <v>0</v>
      </c>
      <c r="N19" s="38" t="s">
        <v>41</v>
      </c>
      <c r="O19" t="s">
        <v>207</v>
      </c>
      <c r="R19" s="14" t="s">
        <v>65</v>
      </c>
      <c r="S19" s="10">
        <f t="shared" si="1"/>
        <v>0</v>
      </c>
      <c r="T19" s="11">
        <f t="shared" si="2"/>
        <v>0</v>
      </c>
      <c r="U19" s="11">
        <f t="shared" si="3"/>
        <v>0</v>
      </c>
      <c r="V19" s="11">
        <f t="shared" si="4"/>
        <v>2</v>
      </c>
      <c r="W19" s="11">
        <f t="shared" si="4"/>
        <v>0</v>
      </c>
      <c r="X19" s="11">
        <f t="shared" si="4"/>
        <v>0</v>
      </c>
      <c r="Y19" s="11">
        <f t="shared" si="4"/>
        <v>0</v>
      </c>
      <c r="Z19" s="11">
        <f t="shared" si="4"/>
        <v>0</v>
      </c>
      <c r="AA19" s="11">
        <f t="shared" si="4"/>
        <v>0</v>
      </c>
      <c r="AB19" s="11">
        <f t="shared" si="4"/>
        <v>0</v>
      </c>
      <c r="AC19" s="11">
        <f t="shared" si="4"/>
        <v>0</v>
      </c>
      <c r="AD19" s="11">
        <f t="shared" si="4"/>
        <v>0</v>
      </c>
      <c r="AE19" s="12">
        <f t="shared" si="6"/>
        <v>2</v>
      </c>
      <c r="AF19" s="54" t="e">
        <f ca="1">SUMPRODUCT((SUBTOTAL(3,OFFSET(#REF!,ROW(#REF!)-MIN(ROW(#REF!)),,1)))*(#REF!=#REF!)*(#REF!))</f>
        <v>#REF!</v>
      </c>
      <c r="AG19" t="e">
        <f t="shared" ca="1" si="7"/>
        <v>#REF!</v>
      </c>
      <c r="AI19" t="e">
        <f t="shared" ca="1" si="5"/>
        <v>#N/A</v>
      </c>
      <c r="AJ19" s="56" t="e">
        <f t="shared" ca="1" si="8"/>
        <v>#N/A</v>
      </c>
      <c r="AK19">
        <v>8</v>
      </c>
    </row>
    <row r="20" spans="2:37" x14ac:dyDescent="0.25">
      <c r="B20" s="28" t="s">
        <v>20</v>
      </c>
      <c r="C20" s="34">
        <v>41345</v>
      </c>
      <c r="D20" s="28" t="s">
        <v>14</v>
      </c>
      <c r="E20" s="36" t="s">
        <v>21</v>
      </c>
      <c r="F20" s="37">
        <v>1156000</v>
      </c>
      <c r="G20" s="35">
        <v>92849</v>
      </c>
      <c r="H20" s="34">
        <v>41345</v>
      </c>
      <c r="I20" s="37">
        <v>120000</v>
      </c>
      <c r="J20" s="74" t="s">
        <v>221</v>
      </c>
      <c r="K20" s="67">
        <v>41374</v>
      </c>
      <c r="L20" s="37">
        <v>1036000</v>
      </c>
      <c r="M20" s="37">
        <f t="shared" si="0"/>
        <v>0</v>
      </c>
      <c r="N20" s="38" t="s">
        <v>41</v>
      </c>
      <c r="O20" t="s">
        <v>207</v>
      </c>
      <c r="R20" s="14" t="s">
        <v>66</v>
      </c>
      <c r="S20" s="10">
        <f t="shared" si="1"/>
        <v>0</v>
      </c>
      <c r="T20" s="11">
        <f t="shared" si="2"/>
        <v>0</v>
      </c>
      <c r="U20" s="11">
        <f t="shared" si="3"/>
        <v>0</v>
      </c>
      <c r="V20" s="11">
        <f t="shared" si="4"/>
        <v>1</v>
      </c>
      <c r="W20" s="11">
        <f t="shared" si="4"/>
        <v>0</v>
      </c>
      <c r="X20" s="11">
        <f t="shared" si="4"/>
        <v>0</v>
      </c>
      <c r="Y20" s="11">
        <f t="shared" si="4"/>
        <v>0</v>
      </c>
      <c r="Z20" s="11">
        <f t="shared" si="4"/>
        <v>0</v>
      </c>
      <c r="AA20" s="11">
        <f t="shared" si="4"/>
        <v>0</v>
      </c>
      <c r="AB20" s="11">
        <f t="shared" si="4"/>
        <v>0</v>
      </c>
      <c r="AC20" s="11">
        <f t="shared" si="4"/>
        <v>0</v>
      </c>
      <c r="AD20" s="11">
        <f t="shared" si="4"/>
        <v>0</v>
      </c>
      <c r="AE20" s="12">
        <f t="shared" si="6"/>
        <v>1</v>
      </c>
      <c r="AF20" s="54" t="e">
        <f ca="1">SUMPRODUCT((SUBTOTAL(3,OFFSET(#REF!,ROW(#REF!)-MIN(ROW(#REF!)),,1)))*(#REF!=R19)*(#REF!))</f>
        <v>#REF!</v>
      </c>
      <c r="AG20" t="e">
        <f t="shared" ca="1" si="7"/>
        <v>#REF!</v>
      </c>
      <c r="AI20" t="e">
        <f t="shared" ca="1" si="5"/>
        <v>#N/A</v>
      </c>
      <c r="AJ20" s="56" t="e">
        <f t="shared" ca="1" si="8"/>
        <v>#N/A</v>
      </c>
      <c r="AK20">
        <v>9</v>
      </c>
    </row>
    <row r="21" spans="2:37" x14ac:dyDescent="0.25">
      <c r="B21" s="28" t="s">
        <v>34</v>
      </c>
      <c r="C21" s="34">
        <v>41345</v>
      </c>
      <c r="D21" s="28" t="s">
        <v>14</v>
      </c>
      <c r="E21" s="36" t="s">
        <v>35</v>
      </c>
      <c r="F21" s="37">
        <v>1244000</v>
      </c>
      <c r="G21" s="35">
        <v>94528</v>
      </c>
      <c r="H21" s="34">
        <v>41345</v>
      </c>
      <c r="I21" s="63">
        <v>140000</v>
      </c>
      <c r="J21" s="78" t="s">
        <v>222</v>
      </c>
      <c r="K21" s="68">
        <v>41381</v>
      </c>
      <c r="L21" s="37">
        <v>1104000</v>
      </c>
      <c r="M21" s="37">
        <f t="shared" si="0"/>
        <v>0</v>
      </c>
      <c r="N21" s="38" t="s">
        <v>36</v>
      </c>
      <c r="O21" s="79" t="s">
        <v>207</v>
      </c>
      <c r="R21" s="14" t="s">
        <v>54</v>
      </c>
      <c r="S21" s="10">
        <f t="shared" si="1"/>
        <v>0</v>
      </c>
      <c r="T21" s="11">
        <f t="shared" si="2"/>
        <v>0</v>
      </c>
      <c r="U21" s="11">
        <f t="shared" si="3"/>
        <v>1</v>
      </c>
      <c r="V21" s="11">
        <f t="shared" si="4"/>
        <v>1</v>
      </c>
      <c r="W21" s="11">
        <f t="shared" si="4"/>
        <v>0</v>
      </c>
      <c r="X21" s="11">
        <f t="shared" si="4"/>
        <v>0</v>
      </c>
      <c r="Y21" s="11">
        <f t="shared" si="4"/>
        <v>0</v>
      </c>
      <c r="Z21" s="11">
        <f t="shared" si="4"/>
        <v>0</v>
      </c>
      <c r="AA21" s="11">
        <f t="shared" si="4"/>
        <v>0</v>
      </c>
      <c r="AB21" s="11">
        <f t="shared" si="4"/>
        <v>0</v>
      </c>
      <c r="AC21" s="11">
        <f t="shared" si="4"/>
        <v>0</v>
      </c>
      <c r="AD21" s="11">
        <f t="shared" si="4"/>
        <v>1</v>
      </c>
      <c r="AE21" s="12">
        <f t="shared" si="6"/>
        <v>3</v>
      </c>
      <c r="AF21" s="54" t="e">
        <f ca="1">SUMPRODUCT((SUBTOTAL(3,OFFSET(#REF!,ROW(#REF!)-MIN(ROW(#REF!)),,1)))*(#REF!=R20)*(#REF!))</f>
        <v>#REF!</v>
      </c>
      <c r="AG21" t="e">
        <f t="shared" ca="1" si="7"/>
        <v>#REF!</v>
      </c>
      <c r="AI21" t="e">
        <f t="shared" ca="1" si="5"/>
        <v>#N/A</v>
      </c>
      <c r="AJ21" s="56" t="e">
        <f t="shared" ca="1" si="8"/>
        <v>#N/A</v>
      </c>
      <c r="AK21">
        <v>10</v>
      </c>
    </row>
    <row r="22" spans="2:37" x14ac:dyDescent="0.25">
      <c r="B22" s="28" t="s">
        <v>37</v>
      </c>
      <c r="C22" s="34">
        <v>41346</v>
      </c>
      <c r="D22" s="28" t="s">
        <v>14</v>
      </c>
      <c r="E22" s="36" t="s">
        <v>38</v>
      </c>
      <c r="F22" s="37">
        <v>1156000</v>
      </c>
      <c r="G22" s="57"/>
      <c r="H22" s="34">
        <v>41346</v>
      </c>
      <c r="I22" s="63">
        <v>140000</v>
      </c>
      <c r="J22" s="75" t="s">
        <v>214</v>
      </c>
      <c r="K22" s="68">
        <v>41374</v>
      </c>
      <c r="L22" s="37">
        <v>1016000</v>
      </c>
      <c r="M22" s="37">
        <f t="shared" si="0"/>
        <v>0</v>
      </c>
      <c r="N22" s="38" t="s">
        <v>36</v>
      </c>
      <c r="O22" t="s">
        <v>207</v>
      </c>
      <c r="R22" s="14" t="s">
        <v>55</v>
      </c>
      <c r="S22" s="10">
        <f t="shared" si="1"/>
        <v>0</v>
      </c>
      <c r="T22" s="11">
        <f t="shared" si="2"/>
        <v>0</v>
      </c>
      <c r="U22" s="11">
        <f t="shared" si="3"/>
        <v>0</v>
      </c>
      <c r="V22" s="11">
        <f t="shared" ref="V22:AD28" si="9">SUMPRODUCT(($D$12:$D$1000=$R22)*(MONTH($C$12:$C$1000)=MATCH(V$11,$S$11:$AD$11,0)))</f>
        <v>0</v>
      </c>
      <c r="W22" s="11">
        <f t="shared" si="9"/>
        <v>0</v>
      </c>
      <c r="X22" s="11">
        <f t="shared" si="9"/>
        <v>0</v>
      </c>
      <c r="Y22" s="11">
        <f t="shared" si="9"/>
        <v>0</v>
      </c>
      <c r="Z22" s="11">
        <f t="shared" si="9"/>
        <v>0</v>
      </c>
      <c r="AA22" s="11">
        <f t="shared" si="9"/>
        <v>0</v>
      </c>
      <c r="AB22" s="11">
        <f t="shared" si="9"/>
        <v>0</v>
      </c>
      <c r="AC22" s="11">
        <f t="shared" si="9"/>
        <v>0</v>
      </c>
      <c r="AD22" s="11">
        <f t="shared" si="9"/>
        <v>0</v>
      </c>
      <c r="AE22" s="12">
        <f t="shared" si="6"/>
        <v>0</v>
      </c>
      <c r="AF22" s="54" t="e">
        <f ca="1">SUMPRODUCT((SUBTOTAL(3,OFFSET(#REF!,ROW(#REF!)-MIN(ROW(#REF!)),,1)))*(#REF!=R21)*(#REF!))</f>
        <v>#REF!</v>
      </c>
      <c r="AG22" t="e">
        <f t="shared" ca="1" si="7"/>
        <v>#REF!</v>
      </c>
      <c r="AI22" t="e">
        <f t="shared" ca="1" si="5"/>
        <v>#N/A</v>
      </c>
      <c r="AJ22" s="56" t="e">
        <f t="shared" ca="1" si="8"/>
        <v>#N/A</v>
      </c>
      <c r="AK22">
        <v>11</v>
      </c>
    </row>
    <row r="23" spans="2:37" x14ac:dyDescent="0.25">
      <c r="B23" s="28" t="s">
        <v>107</v>
      </c>
      <c r="C23" s="34">
        <v>41350</v>
      </c>
      <c r="D23" s="43" t="s">
        <v>14</v>
      </c>
      <c r="E23" s="36" t="s">
        <v>108</v>
      </c>
      <c r="F23" s="37">
        <v>1061000</v>
      </c>
      <c r="G23" s="35">
        <v>144133</v>
      </c>
      <c r="H23" s="34">
        <v>41350</v>
      </c>
      <c r="I23" s="37">
        <v>110000</v>
      </c>
      <c r="J23" s="74" t="s">
        <v>215</v>
      </c>
      <c r="K23" s="67">
        <v>41387</v>
      </c>
      <c r="L23" s="37">
        <v>951000</v>
      </c>
      <c r="M23" s="37">
        <f t="shared" si="0"/>
        <v>0</v>
      </c>
      <c r="N23" s="38" t="s">
        <v>36</v>
      </c>
      <c r="O23" t="s">
        <v>207</v>
      </c>
      <c r="R23" s="14" t="s">
        <v>56</v>
      </c>
      <c r="S23" s="10">
        <f t="shared" si="1"/>
        <v>0</v>
      </c>
      <c r="T23" s="11">
        <f t="shared" si="2"/>
        <v>0</v>
      </c>
      <c r="U23" s="11">
        <f t="shared" si="3"/>
        <v>1</v>
      </c>
      <c r="V23" s="11">
        <f t="shared" si="9"/>
        <v>1</v>
      </c>
      <c r="W23" s="11">
        <f t="shared" si="9"/>
        <v>0</v>
      </c>
      <c r="X23" s="11">
        <f t="shared" si="9"/>
        <v>0</v>
      </c>
      <c r="Y23" s="11">
        <f t="shared" si="9"/>
        <v>0</v>
      </c>
      <c r="Z23" s="11">
        <f t="shared" si="9"/>
        <v>0</v>
      </c>
      <c r="AA23" s="11">
        <f t="shared" si="9"/>
        <v>0</v>
      </c>
      <c r="AB23" s="11">
        <f t="shared" si="9"/>
        <v>0</v>
      </c>
      <c r="AC23" s="11">
        <f t="shared" si="9"/>
        <v>0</v>
      </c>
      <c r="AD23" s="11">
        <f t="shared" si="9"/>
        <v>0</v>
      </c>
      <c r="AE23" s="12">
        <f t="shared" si="6"/>
        <v>2</v>
      </c>
      <c r="AF23" s="54" t="e">
        <f ca="1">SUMPRODUCT((SUBTOTAL(3,OFFSET(#REF!,ROW(#REF!)-MIN(ROW(#REF!)),,1)))*(#REF!=R22)*(#REF!))</f>
        <v>#REF!</v>
      </c>
      <c r="AG23" t="e">
        <f t="shared" ca="1" si="7"/>
        <v>#REF!</v>
      </c>
      <c r="AI23" t="e">
        <f t="shared" ca="1" si="5"/>
        <v>#N/A</v>
      </c>
      <c r="AJ23" s="56" t="e">
        <f t="shared" ca="1" si="8"/>
        <v>#N/A</v>
      </c>
      <c r="AK23">
        <v>12</v>
      </c>
    </row>
    <row r="24" spans="2:37" x14ac:dyDescent="0.25">
      <c r="B24" s="28" t="s">
        <v>31</v>
      </c>
      <c r="C24" s="34">
        <v>41354</v>
      </c>
      <c r="D24" s="28" t="s">
        <v>56</v>
      </c>
      <c r="E24" s="36" t="s">
        <v>32</v>
      </c>
      <c r="F24" s="37">
        <v>1837500</v>
      </c>
      <c r="G24" s="35">
        <v>135528</v>
      </c>
      <c r="H24" s="34">
        <v>41354</v>
      </c>
      <c r="I24" s="39">
        <v>190000</v>
      </c>
      <c r="J24" s="76" t="s">
        <v>216</v>
      </c>
      <c r="K24" s="69">
        <v>41373</v>
      </c>
      <c r="L24" s="37">
        <v>1647500</v>
      </c>
      <c r="M24" s="37">
        <f t="shared" si="0"/>
        <v>0</v>
      </c>
      <c r="N24" s="38" t="s">
        <v>33</v>
      </c>
      <c r="O24" t="s">
        <v>207</v>
      </c>
      <c r="R24" s="14" t="s">
        <v>6</v>
      </c>
      <c r="S24" s="10">
        <f t="shared" si="1"/>
        <v>0</v>
      </c>
      <c r="T24" s="11">
        <f t="shared" si="2"/>
        <v>0</v>
      </c>
      <c r="U24" s="11">
        <f t="shared" si="3"/>
        <v>0</v>
      </c>
      <c r="V24" s="11">
        <f t="shared" si="9"/>
        <v>1</v>
      </c>
      <c r="W24" s="11">
        <f t="shared" si="9"/>
        <v>0</v>
      </c>
      <c r="X24" s="11">
        <f t="shared" si="9"/>
        <v>0</v>
      </c>
      <c r="Y24" s="11">
        <f t="shared" si="9"/>
        <v>0</v>
      </c>
      <c r="Z24" s="11">
        <f t="shared" si="9"/>
        <v>0</v>
      </c>
      <c r="AA24" s="11">
        <f t="shared" si="9"/>
        <v>0</v>
      </c>
      <c r="AB24" s="11">
        <f t="shared" si="9"/>
        <v>0</v>
      </c>
      <c r="AC24" s="11">
        <f t="shared" si="9"/>
        <v>0</v>
      </c>
      <c r="AD24" s="11">
        <f t="shared" si="9"/>
        <v>0</v>
      </c>
      <c r="AE24" s="12">
        <f t="shared" si="6"/>
        <v>1</v>
      </c>
      <c r="AF24" s="54" t="e">
        <f ca="1">SUMPRODUCT((SUBTOTAL(3,OFFSET(#REF!,ROW(#REF!)-MIN(ROW(#REF!)),,1)))*(#REF!=R23)*(#REF!))</f>
        <v>#REF!</v>
      </c>
      <c r="AG24" t="e">
        <f t="shared" ca="1" si="7"/>
        <v>#REF!</v>
      </c>
      <c r="AI24" t="e">
        <f t="shared" ca="1" si="5"/>
        <v>#N/A</v>
      </c>
      <c r="AJ24" s="56" t="e">
        <f t="shared" ca="1" si="8"/>
        <v>#N/A</v>
      </c>
      <c r="AK24">
        <v>13</v>
      </c>
    </row>
    <row r="25" spans="2:37" x14ac:dyDescent="0.25">
      <c r="B25" s="28" t="s">
        <v>16</v>
      </c>
      <c r="C25" s="34">
        <v>41359</v>
      </c>
      <c r="D25" s="28" t="s">
        <v>14</v>
      </c>
      <c r="E25" s="36" t="s">
        <v>17</v>
      </c>
      <c r="F25" s="37">
        <v>1128000</v>
      </c>
      <c r="G25" s="35">
        <v>134741</v>
      </c>
      <c r="H25" s="34">
        <v>41359</v>
      </c>
      <c r="I25" s="37">
        <v>120000</v>
      </c>
      <c r="J25" s="74" t="s">
        <v>217</v>
      </c>
      <c r="K25" s="67">
        <v>41374</v>
      </c>
      <c r="L25" s="37">
        <v>1008000</v>
      </c>
      <c r="M25" s="37">
        <f t="shared" si="0"/>
        <v>0</v>
      </c>
      <c r="N25" s="38" t="s">
        <v>41</v>
      </c>
      <c r="O25" t="s">
        <v>207</v>
      </c>
      <c r="R25" s="14" t="s">
        <v>57</v>
      </c>
      <c r="S25" s="10">
        <f t="shared" si="1"/>
        <v>0</v>
      </c>
      <c r="T25" s="11">
        <f t="shared" si="2"/>
        <v>0</v>
      </c>
      <c r="U25" s="11">
        <f t="shared" si="3"/>
        <v>0</v>
      </c>
      <c r="V25" s="11">
        <f t="shared" si="9"/>
        <v>12</v>
      </c>
      <c r="W25" s="11">
        <f t="shared" si="9"/>
        <v>3</v>
      </c>
      <c r="X25" s="11">
        <f t="shared" si="9"/>
        <v>0</v>
      </c>
      <c r="Y25" s="11">
        <f t="shared" si="9"/>
        <v>0</v>
      </c>
      <c r="Z25" s="11">
        <f t="shared" si="9"/>
        <v>0</v>
      </c>
      <c r="AA25" s="11">
        <f t="shared" si="9"/>
        <v>0</v>
      </c>
      <c r="AB25" s="11">
        <f t="shared" si="9"/>
        <v>0</v>
      </c>
      <c r="AC25" s="11">
        <f t="shared" si="9"/>
        <v>0</v>
      </c>
      <c r="AD25" s="11">
        <f t="shared" si="9"/>
        <v>0</v>
      </c>
      <c r="AE25" s="12">
        <f t="shared" si="6"/>
        <v>15</v>
      </c>
      <c r="AF25" s="54" t="e">
        <f ca="1">SUMPRODUCT((SUBTOTAL(3,OFFSET(#REF!,ROW(#REF!)-MIN(ROW(#REF!)),,1)))*(#REF!=R24)*(#REF!))</f>
        <v>#REF!</v>
      </c>
      <c r="AG25" t="e">
        <f t="shared" ca="1" si="7"/>
        <v>#REF!</v>
      </c>
      <c r="AI25" t="e">
        <f t="shared" ca="1" si="5"/>
        <v>#N/A</v>
      </c>
      <c r="AJ25" s="56" t="e">
        <f t="shared" ca="1" si="8"/>
        <v>#N/A</v>
      </c>
      <c r="AK25">
        <v>14</v>
      </c>
    </row>
    <row r="26" spans="2:37" x14ac:dyDescent="0.25">
      <c r="B26" s="28" t="s">
        <v>83</v>
      </c>
      <c r="C26" s="34">
        <v>41364</v>
      </c>
      <c r="D26" s="35" t="s">
        <v>27</v>
      </c>
      <c r="E26" s="36" t="s">
        <v>84</v>
      </c>
      <c r="F26" s="37">
        <v>1254500</v>
      </c>
      <c r="G26" s="35">
        <v>111707</v>
      </c>
      <c r="H26" s="34">
        <v>41364</v>
      </c>
      <c r="I26" s="37">
        <v>130000</v>
      </c>
      <c r="J26" s="74" t="s">
        <v>223</v>
      </c>
      <c r="K26" s="67">
        <v>41375</v>
      </c>
      <c r="L26" s="37">
        <v>1124500</v>
      </c>
      <c r="M26" s="37">
        <f t="shared" si="0"/>
        <v>0</v>
      </c>
      <c r="N26" s="38" t="s">
        <v>33</v>
      </c>
      <c r="O26" t="s">
        <v>207</v>
      </c>
      <c r="R26" s="14" t="s">
        <v>58</v>
      </c>
      <c r="S26" s="10">
        <f t="shared" si="1"/>
        <v>0</v>
      </c>
      <c r="T26" s="11">
        <f t="shared" si="2"/>
        <v>0</v>
      </c>
      <c r="U26" s="11">
        <f t="shared" si="3"/>
        <v>0</v>
      </c>
      <c r="V26" s="11">
        <f t="shared" si="9"/>
        <v>0</v>
      </c>
      <c r="W26" s="11">
        <f t="shared" si="9"/>
        <v>0</v>
      </c>
      <c r="X26" s="11">
        <f t="shared" si="9"/>
        <v>0</v>
      </c>
      <c r="Y26" s="11">
        <f t="shared" si="9"/>
        <v>0</v>
      </c>
      <c r="Z26" s="11">
        <f t="shared" si="9"/>
        <v>0</v>
      </c>
      <c r="AA26" s="11">
        <f t="shared" si="9"/>
        <v>0</v>
      </c>
      <c r="AB26" s="11">
        <f t="shared" si="9"/>
        <v>0</v>
      </c>
      <c r="AC26" s="11">
        <f t="shared" si="9"/>
        <v>0</v>
      </c>
      <c r="AD26" s="11">
        <f t="shared" si="9"/>
        <v>0</v>
      </c>
      <c r="AE26" s="12">
        <f t="shared" si="6"/>
        <v>0</v>
      </c>
      <c r="AF26" s="54" t="e">
        <f ca="1">SUMPRODUCT((SUBTOTAL(3,OFFSET(#REF!,ROW(#REF!)-MIN(ROW(#REF!)),,1)))*(#REF!=R25)*(#REF!))</f>
        <v>#REF!</v>
      </c>
      <c r="AG26" t="e">
        <f ca="1">RANK(AF26,$AF$12:$AF$29,0)</f>
        <v>#REF!</v>
      </c>
      <c r="AI26" t="e">
        <f t="shared" ca="1" si="5"/>
        <v>#N/A</v>
      </c>
      <c r="AJ26" s="56" t="e">
        <f t="shared" ca="1" si="8"/>
        <v>#N/A</v>
      </c>
      <c r="AK26">
        <v>15</v>
      </c>
    </row>
    <row r="27" spans="2:37" x14ac:dyDescent="0.25">
      <c r="B27" s="28" t="s">
        <v>109</v>
      </c>
      <c r="C27" s="34">
        <v>41366</v>
      </c>
      <c r="D27" s="35" t="s">
        <v>11</v>
      </c>
      <c r="E27" s="36" t="s">
        <v>110</v>
      </c>
      <c r="F27" s="37">
        <v>1397500</v>
      </c>
      <c r="G27" s="35">
        <v>151118</v>
      </c>
      <c r="H27" s="34">
        <v>41352</v>
      </c>
      <c r="I27" s="37">
        <v>140000</v>
      </c>
      <c r="J27" s="74" t="s">
        <v>218</v>
      </c>
      <c r="K27" s="67">
        <v>41366</v>
      </c>
      <c r="L27" s="37">
        <v>1257500</v>
      </c>
      <c r="M27" s="37">
        <f t="shared" si="0"/>
        <v>0</v>
      </c>
      <c r="N27" s="38" t="s">
        <v>36</v>
      </c>
      <c r="O27" t="s">
        <v>207</v>
      </c>
      <c r="R27" s="14" t="s">
        <v>59</v>
      </c>
      <c r="S27" s="10">
        <f t="shared" si="1"/>
        <v>0</v>
      </c>
      <c r="T27" s="11">
        <f t="shared" si="2"/>
        <v>0</v>
      </c>
      <c r="U27" s="11">
        <f t="shared" si="3"/>
        <v>0</v>
      </c>
      <c r="V27" s="11">
        <f t="shared" si="9"/>
        <v>0</v>
      </c>
      <c r="W27" s="11">
        <f t="shared" si="9"/>
        <v>0</v>
      </c>
      <c r="X27" s="11">
        <f t="shared" si="9"/>
        <v>0</v>
      </c>
      <c r="Y27" s="11">
        <f t="shared" si="9"/>
        <v>0</v>
      </c>
      <c r="Z27" s="11">
        <f t="shared" si="9"/>
        <v>0</v>
      </c>
      <c r="AA27" s="11">
        <f t="shared" si="9"/>
        <v>0</v>
      </c>
      <c r="AB27" s="11">
        <f t="shared" si="9"/>
        <v>0</v>
      </c>
      <c r="AC27" s="11">
        <f t="shared" si="9"/>
        <v>0</v>
      </c>
      <c r="AD27" s="11">
        <f t="shared" si="9"/>
        <v>0</v>
      </c>
      <c r="AE27" s="12">
        <f t="shared" si="6"/>
        <v>0</v>
      </c>
      <c r="AF27" s="54" t="e">
        <f ca="1">SUMPRODUCT((SUBTOTAL(3,OFFSET(#REF!,ROW(#REF!)-MIN(ROW(#REF!)),,1)))*(#REF!=R26)*(#REF!))</f>
        <v>#REF!</v>
      </c>
      <c r="AG27" t="e">
        <f t="shared" ca="1" si="7"/>
        <v>#REF!</v>
      </c>
      <c r="AI27" t="e">
        <f t="shared" ca="1" si="5"/>
        <v>#N/A</v>
      </c>
      <c r="AJ27" s="56" t="e">
        <f t="shared" ca="1" si="8"/>
        <v>#N/A</v>
      </c>
      <c r="AK27">
        <v>16</v>
      </c>
    </row>
    <row r="28" spans="2:37" ht="15.75" thickBot="1" x14ac:dyDescent="0.3">
      <c r="B28" s="28" t="s">
        <v>10</v>
      </c>
      <c r="C28" s="34">
        <v>41372</v>
      </c>
      <c r="D28" s="44" t="s">
        <v>11</v>
      </c>
      <c r="E28" s="36" t="s">
        <v>12</v>
      </c>
      <c r="F28" s="37">
        <v>1397500</v>
      </c>
      <c r="G28" s="35">
        <v>145350</v>
      </c>
      <c r="H28" s="34">
        <v>41373</v>
      </c>
      <c r="I28" s="37">
        <v>1000000</v>
      </c>
      <c r="J28" s="74"/>
      <c r="K28" s="70"/>
      <c r="L28" s="37"/>
      <c r="M28" s="37">
        <f t="shared" si="0"/>
        <v>397500</v>
      </c>
      <c r="N28" s="38" t="s">
        <v>41</v>
      </c>
      <c r="O28" t="s">
        <v>207</v>
      </c>
      <c r="R28" s="15" t="s">
        <v>14</v>
      </c>
      <c r="S28" s="10">
        <f t="shared" si="1"/>
        <v>0</v>
      </c>
      <c r="T28" s="11">
        <f t="shared" si="2"/>
        <v>0</v>
      </c>
      <c r="U28" s="11">
        <f t="shared" si="3"/>
        <v>15</v>
      </c>
      <c r="V28" s="11">
        <f t="shared" si="9"/>
        <v>6</v>
      </c>
      <c r="W28" s="11">
        <f t="shared" si="9"/>
        <v>17</v>
      </c>
      <c r="X28" s="11">
        <f t="shared" si="9"/>
        <v>0</v>
      </c>
      <c r="Y28" s="11">
        <f t="shared" si="9"/>
        <v>0</v>
      </c>
      <c r="Z28" s="11">
        <f t="shared" si="9"/>
        <v>0</v>
      </c>
      <c r="AA28" s="11">
        <f t="shared" si="9"/>
        <v>0</v>
      </c>
      <c r="AB28" s="11">
        <f t="shared" si="9"/>
        <v>0</v>
      </c>
      <c r="AC28" s="11">
        <f t="shared" si="9"/>
        <v>0</v>
      </c>
      <c r="AD28" s="11">
        <f t="shared" si="9"/>
        <v>0</v>
      </c>
      <c r="AE28" s="12">
        <f t="shared" si="6"/>
        <v>38</v>
      </c>
      <c r="AF28" s="54" t="e">
        <f ca="1">SUMPRODUCT((SUBTOTAL(3,OFFSET(#REF!,ROW(#REF!)-MIN(ROW(#REF!)),,1)))*(#REF!=R27)*(#REF!))</f>
        <v>#REF!</v>
      </c>
      <c r="AG28" t="e">
        <f t="shared" ca="1" si="7"/>
        <v>#REF!</v>
      </c>
      <c r="AI28" t="e">
        <f t="shared" ca="1" si="5"/>
        <v>#N/A</v>
      </c>
      <c r="AJ28" s="56" t="e">
        <f t="shared" ca="1" si="8"/>
        <v>#N/A</v>
      </c>
      <c r="AK28">
        <v>17</v>
      </c>
    </row>
    <row r="29" spans="2:37" x14ac:dyDescent="0.25">
      <c r="B29" s="28" t="s">
        <v>13</v>
      </c>
      <c r="C29" s="34">
        <v>41372</v>
      </c>
      <c r="D29" s="44" t="s">
        <v>14</v>
      </c>
      <c r="E29" s="36" t="s">
        <v>15</v>
      </c>
      <c r="F29" s="37">
        <v>1128000</v>
      </c>
      <c r="G29" s="35">
        <v>93012</v>
      </c>
      <c r="H29" s="34">
        <v>41372</v>
      </c>
      <c r="I29" s="37">
        <v>130000</v>
      </c>
      <c r="J29" s="74"/>
      <c r="K29" s="70"/>
      <c r="L29" s="37"/>
      <c r="M29" s="37">
        <f t="shared" si="0"/>
        <v>998000</v>
      </c>
      <c r="N29" s="38" t="s">
        <v>36</v>
      </c>
      <c r="O29" t="s">
        <v>207</v>
      </c>
      <c r="R29" s="13" t="s">
        <v>67</v>
      </c>
      <c r="S29" s="9">
        <f t="shared" ref="S29:AE29" si="10">SUM(S12:S28)</f>
        <v>3</v>
      </c>
      <c r="T29" s="9">
        <f t="shared" si="10"/>
        <v>4</v>
      </c>
      <c r="U29" s="9">
        <f t="shared" si="10"/>
        <v>19</v>
      </c>
      <c r="V29" s="9">
        <f t="shared" si="10"/>
        <v>40</v>
      </c>
      <c r="W29" s="9">
        <f t="shared" si="10"/>
        <v>21</v>
      </c>
      <c r="X29" s="9">
        <f t="shared" si="10"/>
        <v>0</v>
      </c>
      <c r="Y29" s="9">
        <f t="shared" si="10"/>
        <v>0</v>
      </c>
      <c r="Z29" s="9">
        <f t="shared" si="10"/>
        <v>0</v>
      </c>
      <c r="AA29" s="9">
        <f t="shared" si="10"/>
        <v>0</v>
      </c>
      <c r="AB29" s="9">
        <f t="shared" si="10"/>
        <v>0</v>
      </c>
      <c r="AC29" s="9">
        <f t="shared" si="10"/>
        <v>0</v>
      </c>
      <c r="AD29" s="9">
        <f t="shared" si="10"/>
        <v>2</v>
      </c>
      <c r="AE29" s="16">
        <f t="shared" si="10"/>
        <v>89</v>
      </c>
      <c r="AF29" s="54" t="e">
        <f ca="1">SUMPRODUCT((SUBTOTAL(3,OFFSET(#REF!,ROW(#REF!)-MIN(ROW(#REF!)),,1)))*(#REF!=R28)*(#REF!))</f>
        <v>#REF!</v>
      </c>
      <c r="AG29" t="e">
        <f t="shared" ca="1" si="7"/>
        <v>#REF!</v>
      </c>
      <c r="AI29" t="e">
        <f t="shared" ca="1" si="5"/>
        <v>#N/A</v>
      </c>
      <c r="AJ29" s="56" t="e">
        <f t="shared" ca="1" si="8"/>
        <v>#N/A</v>
      </c>
      <c r="AK29">
        <v>18</v>
      </c>
    </row>
    <row r="30" spans="2:37" x14ac:dyDescent="0.25">
      <c r="B30" s="28" t="s">
        <v>5</v>
      </c>
      <c r="C30" s="34">
        <v>41373</v>
      </c>
      <c r="D30" s="44" t="s">
        <v>6</v>
      </c>
      <c r="E30" s="36" t="s">
        <v>7</v>
      </c>
      <c r="F30" s="37">
        <v>1825500</v>
      </c>
      <c r="G30" s="35">
        <v>93203</v>
      </c>
      <c r="H30" s="34">
        <v>41373</v>
      </c>
      <c r="I30" s="37">
        <v>1825500</v>
      </c>
      <c r="J30" s="74"/>
      <c r="K30" s="70"/>
      <c r="L30" s="37"/>
      <c r="M30" s="37">
        <f t="shared" si="0"/>
        <v>0</v>
      </c>
      <c r="N30" s="38" t="s">
        <v>41</v>
      </c>
      <c r="O30" t="s">
        <v>207</v>
      </c>
      <c r="AF30" s="53" t="e">
        <f ca="1">SUM(AF12:AF29)</f>
        <v>#REF!</v>
      </c>
    </row>
    <row r="31" spans="2:37" x14ac:dyDescent="0.25">
      <c r="B31" s="28" t="s">
        <v>81</v>
      </c>
      <c r="C31" s="34">
        <v>41379</v>
      </c>
      <c r="D31" s="35" t="s">
        <v>11</v>
      </c>
      <c r="E31" s="36" t="s">
        <v>82</v>
      </c>
      <c r="F31" s="37">
        <v>1677500</v>
      </c>
      <c r="G31" s="35">
        <v>115116</v>
      </c>
      <c r="H31" s="34">
        <v>41379</v>
      </c>
      <c r="I31" s="37">
        <v>1677500</v>
      </c>
      <c r="J31" s="74"/>
      <c r="K31" s="70"/>
      <c r="L31" s="37"/>
      <c r="M31" s="37">
        <f t="shared" si="0"/>
        <v>0</v>
      </c>
      <c r="N31" s="38" t="s">
        <v>36</v>
      </c>
      <c r="O31" t="s">
        <v>207</v>
      </c>
    </row>
    <row r="32" spans="2:37" x14ac:dyDescent="0.25">
      <c r="B32" s="28" t="s">
        <v>87</v>
      </c>
      <c r="C32" s="34">
        <v>41381</v>
      </c>
      <c r="D32" s="35" t="s">
        <v>11</v>
      </c>
      <c r="E32" s="36" t="s">
        <v>88</v>
      </c>
      <c r="F32" s="37">
        <v>1562500</v>
      </c>
      <c r="G32" s="35">
        <v>105257</v>
      </c>
      <c r="H32" s="34">
        <v>41381</v>
      </c>
      <c r="I32" s="37">
        <v>1562500</v>
      </c>
      <c r="J32" s="74"/>
      <c r="K32" s="70"/>
      <c r="L32" s="37"/>
      <c r="M32" s="37">
        <f t="shared" si="0"/>
        <v>0</v>
      </c>
      <c r="N32" s="38" t="s">
        <v>41</v>
      </c>
      <c r="O32" t="s">
        <v>207</v>
      </c>
    </row>
    <row r="33" spans="2:15" x14ac:dyDescent="0.25">
      <c r="B33" s="28" t="s">
        <v>89</v>
      </c>
      <c r="C33" s="34">
        <v>41385</v>
      </c>
      <c r="D33" s="35" t="s">
        <v>65</v>
      </c>
      <c r="E33" s="36" t="s">
        <v>90</v>
      </c>
      <c r="F33" s="37">
        <v>1766500</v>
      </c>
      <c r="G33" s="35">
        <v>142010</v>
      </c>
      <c r="H33" s="34">
        <v>41385</v>
      </c>
      <c r="I33" s="37">
        <v>1776500</v>
      </c>
      <c r="J33" s="74"/>
      <c r="K33" s="70"/>
      <c r="L33" s="37"/>
      <c r="M33" s="37">
        <f t="shared" si="0"/>
        <v>-10000</v>
      </c>
      <c r="N33" s="38" t="s">
        <v>36</v>
      </c>
      <c r="O33" t="s">
        <v>207</v>
      </c>
    </row>
    <row r="34" spans="2:15" x14ac:dyDescent="0.25">
      <c r="B34" s="28" t="s">
        <v>91</v>
      </c>
      <c r="C34" s="34">
        <v>41385</v>
      </c>
      <c r="D34" s="35" t="s">
        <v>65</v>
      </c>
      <c r="E34" s="36" t="s">
        <v>92</v>
      </c>
      <c r="F34" s="37">
        <v>1604500</v>
      </c>
      <c r="G34" s="35">
        <v>141738</v>
      </c>
      <c r="H34" s="34">
        <v>41385</v>
      </c>
      <c r="I34" s="37">
        <v>200000</v>
      </c>
      <c r="J34" s="74"/>
      <c r="K34" s="70"/>
      <c r="L34" s="37"/>
      <c r="M34" s="37">
        <f t="shared" si="0"/>
        <v>1404500</v>
      </c>
      <c r="N34" s="38" t="s">
        <v>36</v>
      </c>
      <c r="O34" t="s">
        <v>207</v>
      </c>
    </row>
    <row r="35" spans="2:15" x14ac:dyDescent="0.25">
      <c r="B35" s="58"/>
      <c r="C35" s="34">
        <v>41386</v>
      </c>
      <c r="D35" s="57" t="s">
        <v>14</v>
      </c>
      <c r="E35" s="36" t="s">
        <v>68</v>
      </c>
      <c r="F35" s="37">
        <v>1250000</v>
      </c>
      <c r="G35" s="57"/>
      <c r="H35" s="62"/>
      <c r="I35" s="37"/>
      <c r="J35" s="74" t="s">
        <v>219</v>
      </c>
      <c r="K35" s="67">
        <v>41375</v>
      </c>
      <c r="L35" s="37">
        <v>10000</v>
      </c>
      <c r="M35" s="37">
        <f t="shared" si="0"/>
        <v>1240000</v>
      </c>
      <c r="N35" s="38" t="s">
        <v>36</v>
      </c>
      <c r="O35" t="s">
        <v>207</v>
      </c>
    </row>
    <row r="36" spans="2:15" x14ac:dyDescent="0.25">
      <c r="B36" s="28" t="s">
        <v>98</v>
      </c>
      <c r="C36" s="34">
        <v>41387</v>
      </c>
      <c r="D36" s="35" t="s">
        <v>66</v>
      </c>
      <c r="E36" s="36" t="s">
        <v>99</v>
      </c>
      <c r="F36" s="37">
        <v>2179400</v>
      </c>
      <c r="G36" s="35" t="s">
        <v>100</v>
      </c>
      <c r="H36" s="34">
        <v>41387</v>
      </c>
      <c r="I36" s="37">
        <v>2179400</v>
      </c>
      <c r="J36" s="74"/>
      <c r="K36" s="70"/>
      <c r="L36" s="37"/>
      <c r="M36" s="37">
        <f t="shared" si="0"/>
        <v>0</v>
      </c>
      <c r="N36" s="38" t="s">
        <v>41</v>
      </c>
      <c r="O36" s="79" t="s">
        <v>207</v>
      </c>
    </row>
    <row r="37" spans="2:15" x14ac:dyDescent="0.25">
      <c r="B37" s="28" t="s">
        <v>101</v>
      </c>
      <c r="C37" s="34">
        <v>41387</v>
      </c>
      <c r="D37" s="35" t="s">
        <v>27</v>
      </c>
      <c r="E37" s="36" t="s">
        <v>102</v>
      </c>
      <c r="F37" s="37">
        <v>1254500</v>
      </c>
      <c r="G37" s="35">
        <v>91903</v>
      </c>
      <c r="H37" s="34">
        <v>41387</v>
      </c>
      <c r="I37" s="37">
        <v>1254500</v>
      </c>
      <c r="J37" s="74"/>
      <c r="K37" s="70"/>
      <c r="L37" s="37"/>
      <c r="M37" s="37">
        <f t="shared" si="0"/>
        <v>0</v>
      </c>
      <c r="N37" s="38" t="s">
        <v>41</v>
      </c>
      <c r="O37" t="s">
        <v>207</v>
      </c>
    </row>
    <row r="38" spans="2:15" x14ac:dyDescent="0.25">
      <c r="B38" s="28" t="s">
        <v>103</v>
      </c>
      <c r="C38" s="34">
        <v>41387</v>
      </c>
      <c r="D38" s="35" t="s">
        <v>27</v>
      </c>
      <c r="E38" s="36" t="s">
        <v>104</v>
      </c>
      <c r="F38" s="37">
        <v>1254500</v>
      </c>
      <c r="G38" s="35">
        <v>94827</v>
      </c>
      <c r="H38" s="34">
        <v>41387</v>
      </c>
      <c r="I38" s="37">
        <v>1254500</v>
      </c>
      <c r="J38" s="74"/>
      <c r="K38" s="70"/>
      <c r="L38" s="37"/>
      <c r="M38" s="37">
        <f t="shared" si="0"/>
        <v>0</v>
      </c>
      <c r="N38" s="38" t="s">
        <v>41</v>
      </c>
      <c r="O38" t="s">
        <v>207</v>
      </c>
    </row>
    <row r="39" spans="2:15" x14ac:dyDescent="0.25">
      <c r="B39" s="28" t="s">
        <v>115</v>
      </c>
      <c r="C39" s="34">
        <v>41389</v>
      </c>
      <c r="D39" s="35" t="s">
        <v>27</v>
      </c>
      <c r="E39" s="36" t="s">
        <v>116</v>
      </c>
      <c r="F39" s="37">
        <v>1200000</v>
      </c>
      <c r="G39" s="35">
        <v>153514</v>
      </c>
      <c r="H39" s="34">
        <v>41389</v>
      </c>
      <c r="I39" s="37">
        <v>1200000</v>
      </c>
      <c r="J39" s="74"/>
      <c r="K39" s="70"/>
      <c r="L39" s="37"/>
      <c r="M39" s="37">
        <f t="shared" si="0"/>
        <v>0</v>
      </c>
      <c r="N39" s="38" t="s">
        <v>41</v>
      </c>
      <c r="O39" t="s">
        <v>207</v>
      </c>
    </row>
    <row r="40" spans="2:15" x14ac:dyDescent="0.25">
      <c r="B40" s="28" t="s">
        <v>117</v>
      </c>
      <c r="C40" s="34">
        <v>41389</v>
      </c>
      <c r="D40" s="35" t="s">
        <v>27</v>
      </c>
      <c r="E40" s="36" t="s">
        <v>118</v>
      </c>
      <c r="F40" s="37">
        <v>1200000</v>
      </c>
      <c r="G40" s="35">
        <v>153234</v>
      </c>
      <c r="H40" s="34">
        <v>41389</v>
      </c>
      <c r="I40" s="37">
        <v>1200000</v>
      </c>
      <c r="J40" s="74"/>
      <c r="K40" s="70"/>
      <c r="L40" s="37"/>
      <c r="M40" s="37">
        <f t="shared" si="0"/>
        <v>0</v>
      </c>
      <c r="N40" s="38" t="s">
        <v>41</v>
      </c>
      <c r="O40" t="s">
        <v>207</v>
      </c>
    </row>
    <row r="41" spans="2:15" x14ac:dyDescent="0.25">
      <c r="B41" s="28" t="s">
        <v>119</v>
      </c>
      <c r="C41" s="34">
        <v>41389</v>
      </c>
      <c r="D41" s="35" t="s">
        <v>27</v>
      </c>
      <c r="E41" s="36" t="s">
        <v>120</v>
      </c>
      <c r="F41" s="37">
        <v>1200000</v>
      </c>
      <c r="G41" s="35">
        <v>153322</v>
      </c>
      <c r="H41" s="34">
        <v>41389</v>
      </c>
      <c r="I41" s="37">
        <v>1200000</v>
      </c>
      <c r="J41" s="74"/>
      <c r="K41" s="70"/>
      <c r="L41" s="37"/>
      <c r="M41" s="37">
        <f t="shared" si="0"/>
        <v>0</v>
      </c>
      <c r="N41" s="38" t="s">
        <v>41</v>
      </c>
      <c r="O41" t="s">
        <v>207</v>
      </c>
    </row>
    <row r="42" spans="2:15" x14ac:dyDescent="0.25">
      <c r="B42" s="28" t="s">
        <v>121</v>
      </c>
      <c r="C42" s="34">
        <v>41389</v>
      </c>
      <c r="D42" s="35" t="s">
        <v>27</v>
      </c>
      <c r="E42" s="36" t="s">
        <v>122</v>
      </c>
      <c r="F42" s="37">
        <v>1200000</v>
      </c>
      <c r="G42" s="35">
        <v>153357</v>
      </c>
      <c r="H42" s="34">
        <v>41389</v>
      </c>
      <c r="I42" s="37">
        <v>1200000</v>
      </c>
      <c r="J42" s="74"/>
      <c r="K42" s="70"/>
      <c r="L42" s="37"/>
      <c r="M42" s="37">
        <f t="shared" si="0"/>
        <v>0</v>
      </c>
      <c r="N42" s="38" t="s">
        <v>41</v>
      </c>
      <c r="O42" t="s">
        <v>207</v>
      </c>
    </row>
    <row r="43" spans="2:15" x14ac:dyDescent="0.25">
      <c r="B43" s="28" t="s">
        <v>123</v>
      </c>
      <c r="C43" s="34">
        <v>41389</v>
      </c>
      <c r="D43" s="35" t="s">
        <v>27</v>
      </c>
      <c r="E43" s="36" t="s">
        <v>124</v>
      </c>
      <c r="F43" s="37">
        <v>1200000</v>
      </c>
      <c r="G43" s="35">
        <v>140515</v>
      </c>
      <c r="H43" s="34">
        <v>41389</v>
      </c>
      <c r="I43" s="37">
        <v>1200000</v>
      </c>
      <c r="J43" s="74"/>
      <c r="K43" s="70"/>
      <c r="L43" s="37"/>
      <c r="M43" s="37">
        <f t="shared" si="0"/>
        <v>0</v>
      </c>
      <c r="N43" s="38" t="s">
        <v>41</v>
      </c>
      <c r="O43" t="s">
        <v>207</v>
      </c>
    </row>
    <row r="44" spans="2:15" x14ac:dyDescent="0.25">
      <c r="B44" s="28" t="s">
        <v>125</v>
      </c>
      <c r="C44" s="34">
        <v>41389</v>
      </c>
      <c r="D44" s="35" t="s">
        <v>27</v>
      </c>
      <c r="E44" s="36" t="s">
        <v>126</v>
      </c>
      <c r="F44" s="37">
        <v>1200000</v>
      </c>
      <c r="G44" s="35">
        <v>93950</v>
      </c>
      <c r="H44" s="34">
        <v>41392</v>
      </c>
      <c r="I44" s="37">
        <v>1200000</v>
      </c>
      <c r="J44" s="74"/>
      <c r="K44" s="70"/>
      <c r="L44" s="37"/>
      <c r="M44" s="37">
        <f t="shared" ref="M44:M109" si="11">F44-(I44+L44)</f>
        <v>0</v>
      </c>
      <c r="N44" s="38" t="s">
        <v>41</v>
      </c>
      <c r="O44" t="s">
        <v>207</v>
      </c>
    </row>
    <row r="45" spans="2:15" x14ac:dyDescent="0.25">
      <c r="B45" s="28" t="s">
        <v>133</v>
      </c>
      <c r="C45" s="34">
        <v>41391</v>
      </c>
      <c r="D45" s="35" t="s">
        <v>14</v>
      </c>
      <c r="E45" s="36" t="s">
        <v>134</v>
      </c>
      <c r="F45" s="37">
        <v>1156000</v>
      </c>
      <c r="G45" s="35">
        <v>102049</v>
      </c>
      <c r="H45" s="34">
        <v>41352</v>
      </c>
      <c r="I45" s="37">
        <v>140000</v>
      </c>
      <c r="J45" s="74" t="s">
        <v>220</v>
      </c>
      <c r="K45" s="67">
        <v>41389</v>
      </c>
      <c r="L45" s="37">
        <v>1016000</v>
      </c>
      <c r="M45" s="37">
        <f t="shared" si="11"/>
        <v>0</v>
      </c>
      <c r="N45" s="38" t="s">
        <v>36</v>
      </c>
      <c r="O45" t="s">
        <v>207</v>
      </c>
    </row>
    <row r="46" spans="2:15" x14ac:dyDescent="0.25">
      <c r="B46" s="28" t="s">
        <v>127</v>
      </c>
      <c r="C46" s="34">
        <v>41392</v>
      </c>
      <c r="D46" s="35" t="s">
        <v>14</v>
      </c>
      <c r="E46" s="36" t="s">
        <v>128</v>
      </c>
      <c r="F46" s="37">
        <v>1133500</v>
      </c>
      <c r="G46" s="35" t="s">
        <v>129</v>
      </c>
      <c r="H46" s="34">
        <v>41392</v>
      </c>
      <c r="I46" s="37">
        <v>1133500</v>
      </c>
      <c r="J46" s="74"/>
      <c r="K46" s="70"/>
      <c r="L46" s="37"/>
      <c r="M46" s="37">
        <f t="shared" si="11"/>
        <v>0</v>
      </c>
      <c r="N46" s="38" t="s">
        <v>41</v>
      </c>
      <c r="O46" s="79" t="s">
        <v>207</v>
      </c>
    </row>
    <row r="47" spans="2:15" x14ac:dyDescent="0.25">
      <c r="B47" s="28" t="s">
        <v>130</v>
      </c>
      <c r="C47" s="34">
        <v>41393</v>
      </c>
      <c r="D47" s="35" t="s">
        <v>14</v>
      </c>
      <c r="E47" s="36" t="s">
        <v>28</v>
      </c>
      <c r="F47" s="37">
        <v>1038500</v>
      </c>
      <c r="G47" s="35">
        <v>114251</v>
      </c>
      <c r="H47" s="34">
        <v>41393</v>
      </c>
      <c r="I47" s="37">
        <v>1038500</v>
      </c>
      <c r="J47" s="74"/>
      <c r="K47" s="70"/>
      <c r="L47" s="37"/>
      <c r="M47" s="37">
        <f t="shared" si="11"/>
        <v>0</v>
      </c>
      <c r="N47" s="38" t="s">
        <v>36</v>
      </c>
      <c r="O47" t="s">
        <v>207</v>
      </c>
    </row>
    <row r="48" spans="2:15" x14ac:dyDescent="0.25">
      <c r="B48" s="28" t="s">
        <v>131</v>
      </c>
      <c r="C48" s="34">
        <v>41393</v>
      </c>
      <c r="D48" s="35" t="s">
        <v>57</v>
      </c>
      <c r="E48" s="36" t="s">
        <v>132</v>
      </c>
      <c r="F48" s="37">
        <v>1475000</v>
      </c>
      <c r="G48" s="35">
        <v>151423</v>
      </c>
      <c r="H48" s="34">
        <v>41393</v>
      </c>
      <c r="I48" s="37">
        <v>150000</v>
      </c>
      <c r="J48" s="74"/>
      <c r="K48" s="70"/>
      <c r="L48" s="37"/>
      <c r="M48" s="37">
        <f t="shared" si="11"/>
        <v>1325000</v>
      </c>
      <c r="N48" s="38" t="s">
        <v>36</v>
      </c>
      <c r="O48" t="s">
        <v>207</v>
      </c>
    </row>
    <row r="49" spans="2:15" x14ac:dyDescent="0.25">
      <c r="B49" s="28" t="s">
        <v>139</v>
      </c>
      <c r="C49" s="34">
        <v>41396</v>
      </c>
      <c r="D49" s="35" t="s">
        <v>14</v>
      </c>
      <c r="E49" s="36" t="s">
        <v>137</v>
      </c>
      <c r="F49" s="37">
        <v>1020072.65</v>
      </c>
      <c r="G49" s="35" t="s">
        <v>138</v>
      </c>
      <c r="H49" s="34">
        <v>41291</v>
      </c>
      <c r="I49" s="37">
        <v>303692.31</v>
      </c>
      <c r="J49" s="74"/>
      <c r="K49" s="70"/>
      <c r="L49" s="37"/>
      <c r="M49" s="37">
        <f t="shared" si="11"/>
        <v>716380.34000000008</v>
      </c>
      <c r="N49" s="38" t="s">
        <v>136</v>
      </c>
      <c r="O49" s="79"/>
    </row>
    <row r="50" spans="2:15" x14ac:dyDescent="0.25">
      <c r="B50" s="28" t="s">
        <v>140</v>
      </c>
      <c r="C50" s="34">
        <v>41393</v>
      </c>
      <c r="D50" s="35" t="s">
        <v>57</v>
      </c>
      <c r="E50" s="36" t="s">
        <v>141</v>
      </c>
      <c r="F50" s="37">
        <v>1431500</v>
      </c>
      <c r="G50" s="35">
        <v>123547</v>
      </c>
      <c r="H50" s="34">
        <v>41393</v>
      </c>
      <c r="I50" s="37">
        <v>150000</v>
      </c>
      <c r="J50" s="74"/>
      <c r="K50" s="70"/>
      <c r="L50" s="37"/>
      <c r="M50" s="37">
        <f t="shared" si="11"/>
        <v>1281500</v>
      </c>
      <c r="N50" s="38" t="s">
        <v>41</v>
      </c>
      <c r="O50" t="s">
        <v>207</v>
      </c>
    </row>
    <row r="51" spans="2:15" x14ac:dyDescent="0.25">
      <c r="B51" s="28" t="s">
        <v>142</v>
      </c>
      <c r="C51" s="34">
        <v>41396</v>
      </c>
      <c r="D51" s="35" t="s">
        <v>14</v>
      </c>
      <c r="E51" s="61" t="s">
        <v>143</v>
      </c>
      <c r="F51" s="37">
        <v>1031000</v>
      </c>
      <c r="G51" s="57" t="s">
        <v>177</v>
      </c>
      <c r="H51" s="35"/>
      <c r="I51" s="37"/>
      <c r="J51" s="74"/>
      <c r="K51" s="70"/>
      <c r="L51" s="37"/>
      <c r="M51" s="37">
        <f t="shared" si="11"/>
        <v>1031000</v>
      </c>
      <c r="N51" s="38" t="s">
        <v>41</v>
      </c>
    </row>
    <row r="52" spans="2:15" x14ac:dyDescent="0.25">
      <c r="B52" s="28" t="s">
        <v>144</v>
      </c>
      <c r="C52" s="34">
        <v>41394</v>
      </c>
      <c r="D52" s="35" t="s">
        <v>54</v>
      </c>
      <c r="E52" s="36" t="s">
        <v>145</v>
      </c>
      <c r="F52" s="37">
        <v>2183500</v>
      </c>
      <c r="G52" s="35" t="s">
        <v>146</v>
      </c>
      <c r="H52" s="34">
        <v>41373</v>
      </c>
      <c r="I52" s="37">
        <v>650769.23</v>
      </c>
      <c r="J52" s="74"/>
      <c r="K52" s="70"/>
      <c r="L52" s="37"/>
      <c r="M52" s="37">
        <f t="shared" si="11"/>
        <v>1532730.77</v>
      </c>
      <c r="N52" s="38" t="s">
        <v>41</v>
      </c>
      <c r="O52" s="79"/>
    </row>
    <row r="53" spans="2:15" x14ac:dyDescent="0.25">
      <c r="B53" s="28" t="s">
        <v>147</v>
      </c>
      <c r="C53" s="34">
        <v>41393</v>
      </c>
      <c r="D53" s="35" t="s">
        <v>57</v>
      </c>
      <c r="E53" s="36" t="s">
        <v>148</v>
      </c>
      <c r="F53" s="37">
        <v>1431500</v>
      </c>
      <c r="G53" s="35" t="s">
        <v>149</v>
      </c>
      <c r="H53" s="34">
        <v>41392</v>
      </c>
      <c r="I53" s="37">
        <v>150000</v>
      </c>
      <c r="J53" s="74"/>
      <c r="K53" s="70"/>
      <c r="L53" s="37"/>
      <c r="M53" s="37">
        <f t="shared" si="11"/>
        <v>1281500</v>
      </c>
      <c r="N53" s="38" t="s">
        <v>41</v>
      </c>
    </row>
    <row r="54" spans="2:15" x14ac:dyDescent="0.25">
      <c r="B54" s="28" t="s">
        <v>150</v>
      </c>
      <c r="C54" s="34">
        <v>41393</v>
      </c>
      <c r="D54" s="35" t="s">
        <v>57</v>
      </c>
      <c r="E54" s="36" t="s">
        <v>17</v>
      </c>
      <c r="F54" s="37">
        <v>1455000</v>
      </c>
      <c r="G54" s="35">
        <v>150240</v>
      </c>
      <c r="H54" s="34">
        <v>41392</v>
      </c>
      <c r="I54" s="37">
        <v>150000</v>
      </c>
      <c r="J54" s="74"/>
      <c r="K54" s="70"/>
      <c r="L54" s="37"/>
      <c r="M54" s="37">
        <f t="shared" si="11"/>
        <v>1305000</v>
      </c>
      <c r="N54" s="38" t="s">
        <v>41</v>
      </c>
      <c r="O54" t="s">
        <v>207</v>
      </c>
    </row>
    <row r="55" spans="2:15" x14ac:dyDescent="0.25">
      <c r="B55" s="28" t="s">
        <v>151</v>
      </c>
      <c r="C55" s="34">
        <v>41393</v>
      </c>
      <c r="D55" s="35" t="s">
        <v>57</v>
      </c>
      <c r="E55" s="36" t="s">
        <v>152</v>
      </c>
      <c r="F55" s="37">
        <v>1431500</v>
      </c>
      <c r="G55" s="35">
        <v>112355</v>
      </c>
      <c r="H55" s="34">
        <v>41393</v>
      </c>
      <c r="I55" s="37">
        <v>150000</v>
      </c>
      <c r="J55" s="74"/>
      <c r="K55" s="70"/>
      <c r="L55" s="37"/>
      <c r="M55" s="37">
        <f t="shared" si="11"/>
        <v>1281500</v>
      </c>
      <c r="N55" s="38" t="s">
        <v>41</v>
      </c>
      <c r="O55" t="s">
        <v>207</v>
      </c>
    </row>
    <row r="56" spans="2:15" x14ac:dyDescent="0.25">
      <c r="B56" s="28" t="s">
        <v>153</v>
      </c>
      <c r="C56" s="34">
        <v>41393</v>
      </c>
      <c r="D56" s="35" t="s">
        <v>57</v>
      </c>
      <c r="E56" s="36" t="s">
        <v>154</v>
      </c>
      <c r="F56" s="37">
        <v>1455000</v>
      </c>
      <c r="G56" s="35">
        <v>144235</v>
      </c>
      <c r="H56" s="34">
        <v>41393</v>
      </c>
      <c r="I56" s="37">
        <v>150000</v>
      </c>
      <c r="J56" s="74"/>
      <c r="K56" s="70"/>
      <c r="L56" s="37"/>
      <c r="M56" s="37">
        <f t="shared" si="11"/>
        <v>1305000</v>
      </c>
      <c r="N56" s="38" t="s">
        <v>41</v>
      </c>
      <c r="O56" t="s">
        <v>207</v>
      </c>
    </row>
    <row r="57" spans="2:15" x14ac:dyDescent="0.25">
      <c r="B57" s="28" t="s">
        <v>155</v>
      </c>
      <c r="C57" s="34">
        <v>41393</v>
      </c>
      <c r="D57" s="35" t="s">
        <v>57</v>
      </c>
      <c r="E57" s="36" t="s">
        <v>156</v>
      </c>
      <c r="F57" s="37">
        <v>1455000</v>
      </c>
      <c r="G57" s="35">
        <v>112105</v>
      </c>
      <c r="H57" s="34">
        <v>41393</v>
      </c>
      <c r="I57" s="37">
        <v>150000</v>
      </c>
      <c r="J57" s="74"/>
      <c r="K57" s="70"/>
      <c r="L57" s="37"/>
      <c r="M57" s="37">
        <f t="shared" si="11"/>
        <v>1305000</v>
      </c>
      <c r="N57" s="38" t="s">
        <v>41</v>
      </c>
      <c r="O57" t="s">
        <v>207</v>
      </c>
    </row>
    <row r="58" spans="2:15" x14ac:dyDescent="0.25">
      <c r="B58" s="28" t="s">
        <v>157</v>
      </c>
      <c r="C58" s="34">
        <v>41393</v>
      </c>
      <c r="D58" s="35" t="s">
        <v>57</v>
      </c>
      <c r="E58" s="36" t="s">
        <v>126</v>
      </c>
      <c r="F58" s="37">
        <v>1455000</v>
      </c>
      <c r="G58" s="35">
        <v>111708</v>
      </c>
      <c r="H58" s="34">
        <v>41393</v>
      </c>
      <c r="I58" s="37">
        <v>150000</v>
      </c>
      <c r="J58" s="74"/>
      <c r="K58" s="70"/>
      <c r="L58" s="37"/>
      <c r="M58" s="37">
        <f t="shared" si="11"/>
        <v>1305000</v>
      </c>
      <c r="N58" s="38" t="s">
        <v>41</v>
      </c>
      <c r="O58" t="s">
        <v>207</v>
      </c>
    </row>
    <row r="59" spans="2:15" x14ac:dyDescent="0.25">
      <c r="B59" s="28" t="s">
        <v>158</v>
      </c>
      <c r="C59" s="34">
        <v>41393</v>
      </c>
      <c r="D59" s="35" t="s">
        <v>57</v>
      </c>
      <c r="E59" s="36" t="s">
        <v>122</v>
      </c>
      <c r="F59" s="37">
        <v>1455000</v>
      </c>
      <c r="G59" s="35">
        <v>111430</v>
      </c>
      <c r="H59" s="34">
        <v>41393</v>
      </c>
      <c r="I59" s="37">
        <v>150000</v>
      </c>
      <c r="J59" s="74"/>
      <c r="K59" s="70"/>
      <c r="L59" s="37"/>
      <c r="M59" s="37">
        <f t="shared" si="11"/>
        <v>1305000</v>
      </c>
      <c r="N59" s="38" t="s">
        <v>41</v>
      </c>
      <c r="O59" t="s">
        <v>207</v>
      </c>
    </row>
    <row r="60" spans="2:15" x14ac:dyDescent="0.25">
      <c r="B60" s="28" t="s">
        <v>159</v>
      </c>
      <c r="C60" s="34">
        <v>41393</v>
      </c>
      <c r="D60" s="35" t="s">
        <v>57</v>
      </c>
      <c r="E60" s="36" t="s">
        <v>116</v>
      </c>
      <c r="F60" s="37">
        <v>1455000</v>
      </c>
      <c r="G60" s="35">
        <v>112010</v>
      </c>
      <c r="H60" s="34">
        <v>41393</v>
      </c>
      <c r="I60" s="37">
        <v>150000</v>
      </c>
      <c r="J60" s="74"/>
      <c r="K60" s="70"/>
      <c r="L60" s="37"/>
      <c r="M60" s="37">
        <f t="shared" si="11"/>
        <v>1305000</v>
      </c>
      <c r="N60" s="38" t="s">
        <v>41</v>
      </c>
      <c r="O60" t="s">
        <v>207</v>
      </c>
    </row>
    <row r="61" spans="2:15" x14ac:dyDescent="0.25">
      <c r="B61" s="28" t="s">
        <v>160</v>
      </c>
      <c r="C61" s="34">
        <v>41393</v>
      </c>
      <c r="D61" s="35" t="s">
        <v>57</v>
      </c>
      <c r="E61" s="36" t="s">
        <v>161</v>
      </c>
      <c r="F61" s="37">
        <v>1455000</v>
      </c>
      <c r="G61" s="35">
        <v>111905</v>
      </c>
      <c r="H61" s="34">
        <v>41393</v>
      </c>
      <c r="I61" s="37">
        <v>150000</v>
      </c>
      <c r="J61" s="74"/>
      <c r="K61" s="70"/>
      <c r="L61" s="37"/>
      <c r="M61" s="37">
        <f t="shared" si="11"/>
        <v>1305000</v>
      </c>
      <c r="N61" s="38" t="s">
        <v>41</v>
      </c>
      <c r="O61" t="s">
        <v>207</v>
      </c>
    </row>
    <row r="62" spans="2:15" x14ac:dyDescent="0.25">
      <c r="B62" s="28" t="s">
        <v>162</v>
      </c>
      <c r="C62" s="34">
        <v>41396</v>
      </c>
      <c r="D62" s="35" t="s">
        <v>57</v>
      </c>
      <c r="E62" s="36" t="s">
        <v>163</v>
      </c>
      <c r="F62" s="37">
        <v>1455000</v>
      </c>
      <c r="G62" s="35">
        <v>103106</v>
      </c>
      <c r="H62" s="34">
        <v>41396</v>
      </c>
      <c r="I62" s="37">
        <v>150000</v>
      </c>
      <c r="J62" s="74"/>
      <c r="K62" s="70"/>
      <c r="L62" s="37"/>
      <c r="M62" s="37">
        <f t="shared" si="11"/>
        <v>1305000</v>
      </c>
      <c r="N62" s="38" t="s">
        <v>41</v>
      </c>
    </row>
    <row r="63" spans="2:15" x14ac:dyDescent="0.25">
      <c r="B63" s="28" t="s">
        <v>164</v>
      </c>
      <c r="C63" s="34">
        <v>41396</v>
      </c>
      <c r="D63" s="35" t="s">
        <v>57</v>
      </c>
      <c r="E63" s="36" t="s">
        <v>19</v>
      </c>
      <c r="F63" s="37">
        <v>1455000</v>
      </c>
      <c r="G63" s="35">
        <v>103203</v>
      </c>
      <c r="H63" s="34">
        <v>41396</v>
      </c>
      <c r="I63" s="37">
        <v>150000</v>
      </c>
      <c r="J63" s="74"/>
      <c r="K63" s="70"/>
      <c r="L63" s="37"/>
      <c r="M63" s="37">
        <f t="shared" si="11"/>
        <v>1305000</v>
      </c>
      <c r="N63" s="38" t="s">
        <v>41</v>
      </c>
    </row>
    <row r="64" spans="2:15" x14ac:dyDescent="0.25">
      <c r="B64" s="28" t="s">
        <v>165</v>
      </c>
      <c r="C64" s="34">
        <v>41393</v>
      </c>
      <c r="D64" s="35" t="s">
        <v>57</v>
      </c>
      <c r="E64" s="36" t="s">
        <v>166</v>
      </c>
      <c r="F64" s="37">
        <v>1455000</v>
      </c>
      <c r="G64" s="35">
        <v>112148</v>
      </c>
      <c r="H64" s="34">
        <v>41393</v>
      </c>
      <c r="I64" s="37">
        <v>150000</v>
      </c>
      <c r="J64" s="74"/>
      <c r="K64" s="70"/>
      <c r="L64" s="37"/>
      <c r="M64" s="37">
        <f t="shared" si="11"/>
        <v>1305000</v>
      </c>
      <c r="N64" s="38" t="s">
        <v>41</v>
      </c>
      <c r="O64" t="s">
        <v>207</v>
      </c>
    </row>
    <row r="65" spans="2:15" x14ac:dyDescent="0.25">
      <c r="B65" s="28" t="s">
        <v>167</v>
      </c>
      <c r="C65" s="34">
        <v>41398</v>
      </c>
      <c r="D65" s="35" t="s">
        <v>14</v>
      </c>
      <c r="E65" s="36" t="s">
        <v>168</v>
      </c>
      <c r="F65" s="37">
        <v>1128000</v>
      </c>
      <c r="G65" s="35" t="s">
        <v>169</v>
      </c>
      <c r="H65" s="34">
        <v>41398</v>
      </c>
      <c r="I65" s="37">
        <v>1128000</v>
      </c>
      <c r="J65" s="74"/>
      <c r="K65" s="70"/>
      <c r="L65" s="37"/>
      <c r="M65" s="37">
        <f t="shared" si="11"/>
        <v>0</v>
      </c>
      <c r="N65" s="38" t="s">
        <v>41</v>
      </c>
      <c r="O65" t="s">
        <v>207</v>
      </c>
    </row>
    <row r="66" spans="2:15" x14ac:dyDescent="0.25">
      <c r="B66" s="28" t="s">
        <v>170</v>
      </c>
      <c r="C66" s="34">
        <v>41394</v>
      </c>
      <c r="D66" s="35" t="s">
        <v>56</v>
      </c>
      <c r="E66" s="36" t="s">
        <v>171</v>
      </c>
      <c r="F66" s="37">
        <v>1576500</v>
      </c>
      <c r="G66" s="35">
        <v>91556</v>
      </c>
      <c r="H66" s="34">
        <v>41374</v>
      </c>
      <c r="I66" s="37">
        <v>190000</v>
      </c>
      <c r="J66" s="74"/>
      <c r="K66" s="70"/>
      <c r="L66" s="37"/>
      <c r="M66" s="37">
        <f t="shared" si="11"/>
        <v>1386500</v>
      </c>
      <c r="N66" s="38" t="s">
        <v>36</v>
      </c>
      <c r="O66" t="s">
        <v>207</v>
      </c>
    </row>
    <row r="67" spans="2:15" x14ac:dyDescent="0.25">
      <c r="B67" s="28" t="s">
        <v>172</v>
      </c>
      <c r="C67" s="34">
        <v>41396</v>
      </c>
      <c r="D67" s="35" t="s">
        <v>14</v>
      </c>
      <c r="E67" s="36" t="s">
        <v>173</v>
      </c>
      <c r="F67" s="37">
        <v>1128000</v>
      </c>
      <c r="G67" s="35">
        <v>150213</v>
      </c>
      <c r="H67" s="34">
        <v>41396</v>
      </c>
      <c r="I67" s="37">
        <v>1128000</v>
      </c>
      <c r="J67" s="74"/>
      <c r="K67" s="70"/>
      <c r="L67" s="37"/>
      <c r="M67" s="37">
        <f t="shared" si="11"/>
        <v>0</v>
      </c>
      <c r="N67" s="38" t="s">
        <v>36</v>
      </c>
      <c r="O67" t="s">
        <v>207</v>
      </c>
    </row>
    <row r="68" spans="2:15" x14ac:dyDescent="0.25">
      <c r="B68" s="28" t="s">
        <v>174</v>
      </c>
      <c r="C68" s="34">
        <v>41396</v>
      </c>
      <c r="D68" s="35" t="s">
        <v>14</v>
      </c>
      <c r="E68" s="36" t="s">
        <v>175</v>
      </c>
      <c r="F68" s="37">
        <v>1181500</v>
      </c>
      <c r="G68" s="35">
        <v>93413</v>
      </c>
      <c r="H68" s="34">
        <v>41374</v>
      </c>
      <c r="I68" s="37">
        <v>130000</v>
      </c>
      <c r="J68" s="74"/>
      <c r="K68" s="70"/>
      <c r="L68" s="37"/>
      <c r="M68" s="37">
        <f t="shared" si="11"/>
        <v>1051500</v>
      </c>
      <c r="N68" s="38" t="s">
        <v>36</v>
      </c>
      <c r="O68" t="s">
        <v>207</v>
      </c>
    </row>
    <row r="69" spans="2:15" x14ac:dyDescent="0.25">
      <c r="B69" s="28" t="s">
        <v>181</v>
      </c>
      <c r="C69" s="34">
        <v>41350</v>
      </c>
      <c r="D69" s="35" t="s">
        <v>14</v>
      </c>
      <c r="E69" s="36" t="s">
        <v>182</v>
      </c>
      <c r="F69" s="37">
        <v>1244000</v>
      </c>
      <c r="G69" s="35">
        <v>100643</v>
      </c>
      <c r="H69" s="34">
        <v>41350</v>
      </c>
      <c r="I69" s="37">
        <v>140000</v>
      </c>
      <c r="J69" s="74" t="s">
        <v>225</v>
      </c>
      <c r="K69" s="67">
        <v>41399</v>
      </c>
      <c r="L69" s="37">
        <v>1114000</v>
      </c>
      <c r="M69" s="37">
        <f t="shared" si="11"/>
        <v>-10000</v>
      </c>
      <c r="N69" s="38" t="s">
        <v>36</v>
      </c>
      <c r="O69" t="s">
        <v>207</v>
      </c>
    </row>
    <row r="70" spans="2:15" x14ac:dyDescent="0.25">
      <c r="B70" s="28" t="s">
        <v>183</v>
      </c>
      <c r="C70" s="34">
        <v>41399</v>
      </c>
      <c r="D70" s="35" t="s">
        <v>14</v>
      </c>
      <c r="E70" s="36" t="s">
        <v>184</v>
      </c>
      <c r="F70" s="37">
        <v>1128000</v>
      </c>
      <c r="G70" s="35">
        <v>144036</v>
      </c>
      <c r="H70" s="34">
        <v>41399</v>
      </c>
      <c r="I70" s="37">
        <v>1128000</v>
      </c>
      <c r="J70" s="74"/>
      <c r="K70" s="70"/>
      <c r="L70" s="37"/>
      <c r="M70" s="37">
        <f t="shared" si="11"/>
        <v>0</v>
      </c>
      <c r="N70" s="38" t="s">
        <v>41</v>
      </c>
      <c r="O70" t="s">
        <v>207</v>
      </c>
    </row>
    <row r="71" spans="2:15" x14ac:dyDescent="0.25">
      <c r="B71" s="28" t="s">
        <v>185</v>
      </c>
      <c r="C71" s="34">
        <v>41399</v>
      </c>
      <c r="D71" s="35" t="s">
        <v>14</v>
      </c>
      <c r="E71" s="36" t="s">
        <v>186</v>
      </c>
      <c r="F71" s="37">
        <v>1156000</v>
      </c>
      <c r="G71" s="35">
        <v>145443</v>
      </c>
      <c r="H71" s="34">
        <v>41399</v>
      </c>
      <c r="I71" s="37">
        <v>1156000</v>
      </c>
      <c r="J71" s="74"/>
      <c r="K71" s="70"/>
      <c r="L71" s="37"/>
      <c r="M71" s="37">
        <f t="shared" si="11"/>
        <v>0</v>
      </c>
      <c r="N71" s="38" t="s">
        <v>41</v>
      </c>
      <c r="O71" t="s">
        <v>207</v>
      </c>
    </row>
    <row r="72" spans="2:15" x14ac:dyDescent="0.25">
      <c r="B72" s="28" t="s">
        <v>187</v>
      </c>
      <c r="C72" s="34">
        <v>41396</v>
      </c>
      <c r="D72" s="35" t="s">
        <v>14</v>
      </c>
      <c r="E72" s="36" t="s">
        <v>188</v>
      </c>
      <c r="F72" s="37">
        <v>1366000</v>
      </c>
      <c r="G72" s="35">
        <v>153018</v>
      </c>
      <c r="H72" s="34">
        <v>41357</v>
      </c>
      <c r="I72" s="37">
        <v>140000</v>
      </c>
      <c r="J72" s="74"/>
      <c r="K72" s="70"/>
      <c r="L72" s="37"/>
      <c r="M72" s="37">
        <f t="shared" si="11"/>
        <v>1226000</v>
      </c>
      <c r="N72" s="38" t="s">
        <v>33</v>
      </c>
    </row>
    <row r="73" spans="2:15" x14ac:dyDescent="0.25">
      <c r="B73" s="28" t="s">
        <v>189</v>
      </c>
      <c r="C73" s="34">
        <v>41396</v>
      </c>
      <c r="D73" s="35" t="s">
        <v>14</v>
      </c>
      <c r="E73" s="36" t="s">
        <v>190</v>
      </c>
      <c r="F73" s="37">
        <v>1204000</v>
      </c>
      <c r="G73" s="35">
        <v>95327</v>
      </c>
      <c r="H73" s="34">
        <v>41381</v>
      </c>
      <c r="I73" s="37">
        <v>130000</v>
      </c>
      <c r="J73" s="74"/>
      <c r="K73" s="70"/>
      <c r="L73" s="37"/>
      <c r="M73" s="37">
        <f t="shared" si="11"/>
        <v>1074000</v>
      </c>
      <c r="N73" s="38" t="s">
        <v>33</v>
      </c>
      <c r="O73" t="s">
        <v>207</v>
      </c>
    </row>
    <row r="74" spans="2:15" x14ac:dyDescent="0.25">
      <c r="B74" s="28" t="s">
        <v>191</v>
      </c>
      <c r="C74" s="34">
        <v>41396</v>
      </c>
      <c r="D74" s="35" t="s">
        <v>14</v>
      </c>
      <c r="E74" s="36" t="s">
        <v>192</v>
      </c>
      <c r="F74" s="37">
        <v>1181500</v>
      </c>
      <c r="G74" s="35">
        <v>115956</v>
      </c>
      <c r="H74" s="34">
        <v>41358</v>
      </c>
      <c r="I74" s="37">
        <v>121000</v>
      </c>
      <c r="J74" s="74"/>
      <c r="K74" s="70"/>
      <c r="L74" s="37"/>
      <c r="M74" s="37">
        <f t="shared" si="11"/>
        <v>1060500</v>
      </c>
      <c r="N74" s="38" t="s">
        <v>33</v>
      </c>
    </row>
    <row r="75" spans="2:15" x14ac:dyDescent="0.25">
      <c r="B75" s="28" t="s">
        <v>193</v>
      </c>
      <c r="C75" s="34">
        <v>41424</v>
      </c>
      <c r="D75" s="35" t="s">
        <v>14</v>
      </c>
      <c r="E75" s="36" t="s">
        <v>194</v>
      </c>
      <c r="F75" s="37">
        <v>1343500</v>
      </c>
      <c r="G75" s="35">
        <v>113301</v>
      </c>
      <c r="H75" s="34">
        <v>41375</v>
      </c>
      <c r="I75" s="37">
        <v>140000</v>
      </c>
      <c r="J75" s="74"/>
      <c r="K75" s="70"/>
      <c r="L75" s="37"/>
      <c r="M75" s="37">
        <f t="shared" si="11"/>
        <v>1203500</v>
      </c>
      <c r="N75" s="38" t="s">
        <v>33</v>
      </c>
      <c r="O75" t="s">
        <v>207</v>
      </c>
    </row>
    <row r="76" spans="2:15" x14ac:dyDescent="0.25">
      <c r="B76" s="28" t="s">
        <v>195</v>
      </c>
      <c r="C76" s="34">
        <v>41356</v>
      </c>
      <c r="D76" s="35" t="s">
        <v>11</v>
      </c>
      <c r="E76" s="36" t="s">
        <v>196</v>
      </c>
      <c r="F76" s="37">
        <v>1397500</v>
      </c>
      <c r="G76" s="35" t="s">
        <v>208</v>
      </c>
      <c r="H76" s="34">
        <v>41358</v>
      </c>
      <c r="I76" s="37">
        <v>140000</v>
      </c>
      <c r="J76" s="74"/>
      <c r="K76" s="67">
        <v>41379</v>
      </c>
      <c r="L76" s="37">
        <v>1257500</v>
      </c>
      <c r="M76" s="37">
        <f t="shared" si="11"/>
        <v>0</v>
      </c>
      <c r="N76" s="38" t="s">
        <v>33</v>
      </c>
      <c r="O76" t="s">
        <v>207</v>
      </c>
    </row>
    <row r="77" spans="2:15" x14ac:dyDescent="0.25">
      <c r="B77" s="28" t="s">
        <v>197</v>
      </c>
      <c r="C77" s="34">
        <v>41394</v>
      </c>
      <c r="D77" s="35" t="s">
        <v>11</v>
      </c>
      <c r="E77" s="36" t="s">
        <v>198</v>
      </c>
      <c r="F77" s="37">
        <v>1779500</v>
      </c>
      <c r="G77" s="35">
        <v>151945</v>
      </c>
      <c r="H77" s="34">
        <v>41394</v>
      </c>
      <c r="I77" s="37">
        <v>1779500</v>
      </c>
      <c r="J77" s="74"/>
      <c r="K77" s="70"/>
      <c r="L77" s="37"/>
      <c r="M77" s="37">
        <f t="shared" si="11"/>
        <v>0</v>
      </c>
      <c r="N77" s="38" t="s">
        <v>33</v>
      </c>
      <c r="O77" t="s">
        <v>207</v>
      </c>
    </row>
    <row r="78" spans="2:15" x14ac:dyDescent="0.25">
      <c r="B78" s="28" t="s">
        <v>199</v>
      </c>
      <c r="C78" s="34">
        <v>41375</v>
      </c>
      <c r="D78" s="35" t="s">
        <v>11</v>
      </c>
      <c r="E78" s="36" t="s">
        <v>200</v>
      </c>
      <c r="F78" s="37">
        <v>1370500</v>
      </c>
      <c r="G78" s="35">
        <v>113700</v>
      </c>
      <c r="H78" s="34">
        <v>41345</v>
      </c>
      <c r="I78" s="37">
        <v>140000</v>
      </c>
      <c r="J78" s="74"/>
      <c r="K78" s="70"/>
      <c r="L78" s="37"/>
      <c r="M78" s="37">
        <f t="shared" si="11"/>
        <v>1230500</v>
      </c>
      <c r="N78" s="38" t="s">
        <v>33</v>
      </c>
    </row>
    <row r="79" spans="2:15" x14ac:dyDescent="0.25">
      <c r="B79" s="28" t="s">
        <v>201</v>
      </c>
      <c r="C79" s="34">
        <v>41375</v>
      </c>
      <c r="D79" s="35" t="s">
        <v>11</v>
      </c>
      <c r="E79" s="36" t="s">
        <v>202</v>
      </c>
      <c r="F79" s="37">
        <v>1370500</v>
      </c>
      <c r="G79" s="35">
        <v>145224</v>
      </c>
      <c r="H79" s="34">
        <v>41375</v>
      </c>
      <c r="I79" s="37">
        <v>140000</v>
      </c>
      <c r="J79" s="74"/>
      <c r="K79" s="70"/>
      <c r="L79" s="37"/>
      <c r="M79" s="37">
        <f t="shared" si="11"/>
        <v>1230500</v>
      </c>
      <c r="N79" s="38" t="s">
        <v>33</v>
      </c>
      <c r="O79" t="s">
        <v>207</v>
      </c>
    </row>
    <row r="80" spans="2:15" x14ac:dyDescent="0.25">
      <c r="B80" s="28" t="s">
        <v>203</v>
      </c>
      <c r="C80" s="34">
        <v>41374</v>
      </c>
      <c r="D80" s="35" t="s">
        <v>14</v>
      </c>
      <c r="E80" s="36" t="s">
        <v>204</v>
      </c>
      <c r="F80" s="37">
        <v>1343500</v>
      </c>
      <c r="G80" s="35">
        <v>113337</v>
      </c>
      <c r="H80" s="34">
        <v>41374</v>
      </c>
      <c r="I80" s="37">
        <v>130000</v>
      </c>
      <c r="J80" s="74"/>
      <c r="K80" s="70"/>
      <c r="L80" s="37"/>
      <c r="M80" s="37">
        <f t="shared" si="11"/>
        <v>1213500</v>
      </c>
      <c r="N80" s="38" t="s">
        <v>33</v>
      </c>
      <c r="O80" t="s">
        <v>207</v>
      </c>
    </row>
    <row r="81" spans="2:15" x14ac:dyDescent="0.25">
      <c r="B81" s="28" t="s">
        <v>205</v>
      </c>
      <c r="C81" s="34">
        <v>41380</v>
      </c>
      <c r="D81" s="35" t="s">
        <v>11</v>
      </c>
      <c r="E81" s="36" t="s">
        <v>206</v>
      </c>
      <c r="F81" s="37">
        <v>1370500</v>
      </c>
      <c r="G81" s="35">
        <v>101255</v>
      </c>
      <c r="H81" s="34">
        <v>41380</v>
      </c>
      <c r="I81" s="37">
        <v>140000</v>
      </c>
      <c r="J81" s="74"/>
      <c r="K81" s="70"/>
      <c r="L81" s="37"/>
      <c r="M81" s="37">
        <f t="shared" si="11"/>
        <v>1230500</v>
      </c>
      <c r="N81" s="38" t="s">
        <v>33</v>
      </c>
      <c r="O81" t="s">
        <v>207</v>
      </c>
    </row>
    <row r="82" spans="2:15" x14ac:dyDescent="0.25">
      <c r="B82" s="28" t="s">
        <v>230</v>
      </c>
      <c r="C82" s="34">
        <v>41401</v>
      </c>
      <c r="D82" s="35" t="s">
        <v>27</v>
      </c>
      <c r="E82" s="36" t="s">
        <v>231</v>
      </c>
      <c r="F82" s="37">
        <v>1234500</v>
      </c>
      <c r="G82" s="35">
        <v>92419</v>
      </c>
      <c r="H82" s="34">
        <v>41400</v>
      </c>
      <c r="I82" s="37">
        <v>1234500</v>
      </c>
      <c r="J82" s="74"/>
      <c r="K82" s="70"/>
      <c r="L82" s="37"/>
      <c r="M82" s="37">
        <f t="shared" si="11"/>
        <v>0</v>
      </c>
      <c r="N82" s="38" t="s">
        <v>41</v>
      </c>
      <c r="O82" t="s">
        <v>207</v>
      </c>
    </row>
    <row r="83" spans="2:15" x14ac:dyDescent="0.25">
      <c r="B83" s="28" t="s">
        <v>232</v>
      </c>
      <c r="C83" s="34">
        <v>41401</v>
      </c>
      <c r="D83" s="35" t="s">
        <v>233</v>
      </c>
      <c r="E83" s="36" t="s">
        <v>234</v>
      </c>
      <c r="F83" s="37">
        <v>1139500</v>
      </c>
      <c r="G83" s="35">
        <v>134936</v>
      </c>
      <c r="H83" s="34">
        <v>41401</v>
      </c>
      <c r="I83" s="37">
        <v>1139500</v>
      </c>
      <c r="J83" s="74"/>
      <c r="K83" s="70"/>
      <c r="L83" s="37"/>
      <c r="M83" s="37">
        <f t="shared" si="11"/>
        <v>0</v>
      </c>
      <c r="N83" s="38" t="s">
        <v>41</v>
      </c>
      <c r="O83" t="s">
        <v>207</v>
      </c>
    </row>
    <row r="84" spans="2:15" x14ac:dyDescent="0.25">
      <c r="B84" s="28" t="s">
        <v>235</v>
      </c>
      <c r="C84" s="34">
        <v>41402</v>
      </c>
      <c r="D84" s="35" t="s">
        <v>236</v>
      </c>
      <c r="E84" s="36" t="s">
        <v>237</v>
      </c>
      <c r="F84" s="37">
        <v>1009500</v>
      </c>
      <c r="G84" s="35">
        <v>92259</v>
      </c>
      <c r="H84" s="34">
        <v>41402</v>
      </c>
      <c r="I84" s="37">
        <v>1009500</v>
      </c>
      <c r="J84" s="74"/>
      <c r="K84" s="70"/>
      <c r="L84" s="37"/>
      <c r="M84" s="37">
        <f t="shared" si="11"/>
        <v>0</v>
      </c>
      <c r="N84" s="38" t="s">
        <v>41</v>
      </c>
      <c r="O84" t="s">
        <v>207</v>
      </c>
    </row>
    <row r="85" spans="2:15" x14ac:dyDescent="0.25">
      <c r="B85" s="28" t="s">
        <v>238</v>
      </c>
      <c r="C85" s="34">
        <v>41402</v>
      </c>
      <c r="D85" s="35" t="s">
        <v>14</v>
      </c>
      <c r="E85" s="36" t="s">
        <v>239</v>
      </c>
      <c r="F85" s="37">
        <v>1128000</v>
      </c>
      <c r="G85" s="35">
        <v>94850</v>
      </c>
      <c r="H85" s="34">
        <v>41402</v>
      </c>
      <c r="I85" s="37">
        <v>1128000</v>
      </c>
      <c r="J85" s="74"/>
      <c r="K85" s="70"/>
      <c r="L85" s="37"/>
      <c r="M85" s="37">
        <f t="shared" si="11"/>
        <v>0</v>
      </c>
      <c r="N85" s="38" t="s">
        <v>41</v>
      </c>
      <c r="O85" t="s">
        <v>207</v>
      </c>
    </row>
    <row r="86" spans="2:15" x14ac:dyDescent="0.25">
      <c r="B86" s="28" t="s">
        <v>240</v>
      </c>
      <c r="C86" s="34">
        <v>41400</v>
      </c>
      <c r="D86" s="35" t="s">
        <v>14</v>
      </c>
      <c r="E86" s="36" t="s">
        <v>241</v>
      </c>
      <c r="F86" s="37">
        <v>1156000</v>
      </c>
      <c r="G86" s="35">
        <v>144421</v>
      </c>
      <c r="H86" s="34">
        <v>41401</v>
      </c>
      <c r="I86" s="37">
        <v>1156000</v>
      </c>
      <c r="J86" s="74"/>
      <c r="K86" s="70"/>
      <c r="L86" s="37"/>
      <c r="M86" s="37">
        <f t="shared" si="11"/>
        <v>0</v>
      </c>
      <c r="N86" s="38" t="s">
        <v>33</v>
      </c>
      <c r="O86" t="s">
        <v>207</v>
      </c>
    </row>
    <row r="87" spans="2:15" x14ac:dyDescent="0.25">
      <c r="B87" s="28" t="s">
        <v>242</v>
      </c>
      <c r="C87" s="34">
        <v>41402</v>
      </c>
      <c r="D87" s="35" t="s">
        <v>14</v>
      </c>
      <c r="E87" s="36" t="s">
        <v>243</v>
      </c>
      <c r="F87" s="37">
        <v>1396000</v>
      </c>
      <c r="G87" s="35">
        <v>92711</v>
      </c>
      <c r="H87" s="34">
        <v>41402</v>
      </c>
      <c r="I87" s="37">
        <v>140000</v>
      </c>
      <c r="J87" s="74"/>
      <c r="K87" s="70"/>
      <c r="L87" s="37"/>
      <c r="M87" s="37">
        <f t="shared" si="11"/>
        <v>1256000</v>
      </c>
      <c r="N87" s="38" t="s">
        <v>136</v>
      </c>
    </row>
    <row r="88" spans="2:15" x14ac:dyDescent="0.25">
      <c r="B88" s="28" t="s">
        <v>244</v>
      </c>
      <c r="C88" s="34">
        <v>41255</v>
      </c>
      <c r="D88" s="35" t="s">
        <v>11</v>
      </c>
      <c r="E88" s="36" t="s">
        <v>245</v>
      </c>
      <c r="F88" s="37">
        <v>1832500</v>
      </c>
      <c r="G88" s="35"/>
      <c r="H88" s="35"/>
      <c r="I88" s="37"/>
      <c r="J88" s="74" t="s">
        <v>246</v>
      </c>
      <c r="K88" s="67">
        <v>41402</v>
      </c>
      <c r="L88" s="37">
        <v>1643670</v>
      </c>
      <c r="M88" s="37">
        <f t="shared" si="11"/>
        <v>188830</v>
      </c>
      <c r="N88" s="38" t="s">
        <v>33</v>
      </c>
    </row>
    <row r="89" spans="2:15" x14ac:dyDescent="0.25">
      <c r="B89" s="28" t="s">
        <v>247</v>
      </c>
      <c r="C89" s="34">
        <v>41345</v>
      </c>
      <c r="D89" s="35" t="s">
        <v>54</v>
      </c>
      <c r="E89" s="36" t="s">
        <v>248</v>
      </c>
      <c r="F89" s="37">
        <v>2516500</v>
      </c>
      <c r="G89" s="35"/>
      <c r="H89" s="35"/>
      <c r="I89" s="37"/>
      <c r="J89" s="74" t="s">
        <v>249</v>
      </c>
      <c r="K89" s="67">
        <v>41403</v>
      </c>
      <c r="L89" s="37">
        <v>2256500</v>
      </c>
      <c r="M89" s="37">
        <f t="shared" si="11"/>
        <v>260000</v>
      </c>
      <c r="N89" s="38" t="s">
        <v>33</v>
      </c>
    </row>
    <row r="90" spans="2:15" x14ac:dyDescent="0.25">
      <c r="B90" s="28" t="s">
        <v>250</v>
      </c>
      <c r="C90" s="34">
        <v>41345</v>
      </c>
      <c r="D90" s="35" t="s">
        <v>14</v>
      </c>
      <c r="E90" s="36" t="s">
        <v>251</v>
      </c>
      <c r="F90" s="37">
        <v>1128500</v>
      </c>
      <c r="G90" s="35"/>
      <c r="H90" s="35"/>
      <c r="I90" s="37"/>
      <c r="J90" s="74" t="s">
        <v>252</v>
      </c>
      <c r="K90" s="67">
        <v>41406</v>
      </c>
      <c r="L90" s="37">
        <v>1008000</v>
      </c>
      <c r="M90" s="37">
        <f t="shared" si="11"/>
        <v>120500</v>
      </c>
      <c r="N90" s="38" t="s">
        <v>33</v>
      </c>
    </row>
    <row r="91" spans="2:15" x14ac:dyDescent="0.25">
      <c r="B91" s="28" t="s">
        <v>253</v>
      </c>
      <c r="C91" s="34">
        <v>41406</v>
      </c>
      <c r="D91" s="35" t="s">
        <v>236</v>
      </c>
      <c r="E91" s="36" t="s">
        <v>254</v>
      </c>
      <c r="F91" s="37">
        <v>1099500</v>
      </c>
      <c r="G91" s="35"/>
      <c r="H91" s="35"/>
      <c r="I91" s="37"/>
      <c r="J91" s="74" t="s">
        <v>255</v>
      </c>
      <c r="K91" s="67">
        <v>41406</v>
      </c>
      <c r="L91" s="37">
        <v>1099500</v>
      </c>
      <c r="M91" s="37">
        <f t="shared" si="11"/>
        <v>0</v>
      </c>
      <c r="N91" s="38" t="s">
        <v>41</v>
      </c>
    </row>
    <row r="92" spans="2:15" x14ac:dyDescent="0.25">
      <c r="B92" s="28" t="s">
        <v>256</v>
      </c>
      <c r="C92" s="34">
        <v>41407</v>
      </c>
      <c r="D92" s="35" t="s">
        <v>233</v>
      </c>
      <c r="E92" s="36" t="s">
        <v>257</v>
      </c>
      <c r="F92" s="37">
        <v>1277500</v>
      </c>
      <c r="G92" s="35">
        <v>145135</v>
      </c>
      <c r="H92" s="34">
        <v>41406</v>
      </c>
      <c r="I92" s="37">
        <v>1277500</v>
      </c>
      <c r="J92" s="74"/>
      <c r="K92" s="70"/>
      <c r="L92" s="37"/>
      <c r="M92" s="37">
        <f t="shared" si="11"/>
        <v>0</v>
      </c>
      <c r="N92" s="38" t="s">
        <v>41</v>
      </c>
    </row>
    <row r="93" spans="2:15" x14ac:dyDescent="0.25">
      <c r="B93" s="28" t="s">
        <v>258</v>
      </c>
      <c r="C93" s="34">
        <v>41330</v>
      </c>
      <c r="D93" s="35" t="s">
        <v>11</v>
      </c>
      <c r="E93" s="36" t="s">
        <v>259</v>
      </c>
      <c r="F93" s="37">
        <v>1397500</v>
      </c>
      <c r="G93" s="35">
        <v>135610</v>
      </c>
      <c r="H93" s="34">
        <v>41330</v>
      </c>
      <c r="I93" s="37">
        <v>140000</v>
      </c>
      <c r="J93" s="74" t="s">
        <v>260</v>
      </c>
      <c r="K93" s="67">
        <v>41371</v>
      </c>
      <c r="L93" s="37">
        <v>1257500</v>
      </c>
      <c r="M93" s="37">
        <f t="shared" si="11"/>
        <v>0</v>
      </c>
      <c r="N93" s="38" t="s">
        <v>36</v>
      </c>
    </row>
    <row r="94" spans="2:15" x14ac:dyDescent="0.25">
      <c r="B94" s="28" t="s">
        <v>261</v>
      </c>
      <c r="C94" s="34">
        <v>41352</v>
      </c>
      <c r="D94" s="35" t="s">
        <v>14</v>
      </c>
      <c r="E94" s="36" t="s">
        <v>262</v>
      </c>
      <c r="F94" s="37">
        <v>1156000</v>
      </c>
      <c r="G94" s="35">
        <v>141503</v>
      </c>
      <c r="H94" s="34">
        <v>41352</v>
      </c>
      <c r="I94" s="37">
        <v>120000</v>
      </c>
      <c r="J94" s="74" t="s">
        <v>263</v>
      </c>
      <c r="K94" s="67">
        <v>41372</v>
      </c>
      <c r="L94" s="37">
        <v>1035999</v>
      </c>
      <c r="M94" s="37">
        <f t="shared" si="11"/>
        <v>1</v>
      </c>
      <c r="N94" s="38" t="s">
        <v>36</v>
      </c>
    </row>
    <row r="95" spans="2:15" x14ac:dyDescent="0.25">
      <c r="B95" s="28" t="s">
        <v>264</v>
      </c>
      <c r="C95" s="34">
        <v>41406</v>
      </c>
      <c r="D95" s="35" t="s">
        <v>236</v>
      </c>
      <c r="E95" s="36" t="s">
        <v>265</v>
      </c>
      <c r="F95" s="37">
        <v>1009500</v>
      </c>
      <c r="G95" s="35">
        <v>110634</v>
      </c>
      <c r="H95" s="34">
        <v>41406</v>
      </c>
      <c r="I95" s="37">
        <v>1009500</v>
      </c>
      <c r="J95" s="74"/>
      <c r="K95" s="70"/>
      <c r="L95" s="37"/>
      <c r="M95" s="37">
        <f t="shared" si="11"/>
        <v>0</v>
      </c>
      <c r="N95" s="38" t="s">
        <v>36</v>
      </c>
    </row>
    <row r="96" spans="2:15" x14ac:dyDescent="0.25">
      <c r="B96" s="28" t="s">
        <v>266</v>
      </c>
      <c r="C96" s="34">
        <v>41407</v>
      </c>
      <c r="D96" s="35" t="s">
        <v>14</v>
      </c>
      <c r="E96" s="36" t="s">
        <v>267</v>
      </c>
      <c r="F96" s="37">
        <v>1234000</v>
      </c>
      <c r="G96" s="35">
        <v>144147</v>
      </c>
      <c r="H96" s="34">
        <v>41407</v>
      </c>
      <c r="I96" s="37">
        <v>1234000</v>
      </c>
      <c r="J96" s="74"/>
      <c r="K96" s="70"/>
      <c r="L96" s="37"/>
      <c r="M96" s="37">
        <f t="shared" si="11"/>
        <v>0</v>
      </c>
      <c r="N96" s="38" t="s">
        <v>136</v>
      </c>
    </row>
    <row r="97" spans="2:14" x14ac:dyDescent="0.25">
      <c r="B97" s="28" t="s">
        <v>276</v>
      </c>
      <c r="C97" s="34">
        <v>41412</v>
      </c>
      <c r="D97" s="35" t="s">
        <v>14</v>
      </c>
      <c r="E97" s="36" t="s">
        <v>277</v>
      </c>
      <c r="F97" s="37">
        <v>1186000</v>
      </c>
      <c r="G97" s="35" t="s">
        <v>278</v>
      </c>
      <c r="H97" s="84">
        <v>41412</v>
      </c>
      <c r="I97" s="37">
        <v>1186000</v>
      </c>
      <c r="J97" s="74"/>
      <c r="K97" s="70"/>
      <c r="L97" s="37"/>
      <c r="M97" s="37">
        <f t="shared" si="11"/>
        <v>0</v>
      </c>
      <c r="N97" s="38" t="s">
        <v>33</v>
      </c>
    </row>
    <row r="98" spans="2:14" x14ac:dyDescent="0.25">
      <c r="B98" s="28" t="s">
        <v>279</v>
      </c>
      <c r="C98" s="34">
        <v>41413</v>
      </c>
      <c r="D98" s="35" t="s">
        <v>236</v>
      </c>
      <c r="E98" s="36" t="s">
        <v>29</v>
      </c>
      <c r="F98" s="37">
        <v>1079500</v>
      </c>
      <c r="G98" s="35">
        <v>131124</v>
      </c>
      <c r="H98" s="85">
        <v>41413</v>
      </c>
      <c r="I98" s="37">
        <v>120000</v>
      </c>
      <c r="J98" s="74"/>
      <c r="K98" s="70"/>
      <c r="L98" s="37"/>
      <c r="M98" s="37">
        <f t="shared" si="11"/>
        <v>959500</v>
      </c>
      <c r="N98" s="38" t="s">
        <v>41</v>
      </c>
    </row>
    <row r="99" spans="2:14" x14ac:dyDescent="0.25">
      <c r="B99" s="28" t="s">
        <v>280</v>
      </c>
      <c r="C99" s="34">
        <v>41410</v>
      </c>
      <c r="D99" s="35" t="s">
        <v>14</v>
      </c>
      <c r="E99" s="36" t="s">
        <v>281</v>
      </c>
      <c r="F99" s="37">
        <v>1211500</v>
      </c>
      <c r="G99" s="35">
        <v>114333</v>
      </c>
      <c r="H99" s="85">
        <v>41347</v>
      </c>
      <c r="I99" s="37">
        <v>121000</v>
      </c>
      <c r="J99" s="74"/>
      <c r="K99" s="70"/>
      <c r="L99" s="37"/>
      <c r="M99" s="37">
        <f t="shared" si="11"/>
        <v>1090500</v>
      </c>
      <c r="N99" s="38" t="s">
        <v>33</v>
      </c>
    </row>
    <row r="100" spans="2:14" x14ac:dyDescent="0.25">
      <c r="B100" s="28" t="s">
        <v>282</v>
      </c>
      <c r="C100" s="34">
        <v>41413</v>
      </c>
      <c r="D100" s="35" t="s">
        <v>236</v>
      </c>
      <c r="E100" s="36" t="s">
        <v>283</v>
      </c>
      <c r="F100" s="37">
        <v>1099500</v>
      </c>
      <c r="G100" s="35">
        <v>95528</v>
      </c>
      <c r="H100" s="85">
        <v>41413</v>
      </c>
      <c r="I100" s="37">
        <v>120000</v>
      </c>
      <c r="J100" s="74"/>
      <c r="K100" s="70"/>
      <c r="L100" s="37"/>
      <c r="M100" s="37">
        <f t="shared" si="11"/>
        <v>979500</v>
      </c>
      <c r="N100" s="38" t="s">
        <v>36</v>
      </c>
    </row>
    <row r="101" spans="2:14" x14ac:dyDescent="0.25">
      <c r="B101" s="28" t="s">
        <v>284</v>
      </c>
      <c r="C101" s="34">
        <v>41357</v>
      </c>
      <c r="D101" s="35" t="s">
        <v>14</v>
      </c>
      <c r="E101" s="36" t="s">
        <v>285</v>
      </c>
      <c r="F101" s="37">
        <v>1204000</v>
      </c>
      <c r="G101" s="35"/>
      <c r="H101" s="86"/>
      <c r="I101" s="37"/>
      <c r="J101" s="74" t="s">
        <v>286</v>
      </c>
      <c r="K101" s="67">
        <v>41410</v>
      </c>
      <c r="L101" s="37">
        <v>1083000</v>
      </c>
      <c r="M101" s="37">
        <f t="shared" si="11"/>
        <v>121000</v>
      </c>
      <c r="N101" s="38" t="s">
        <v>33</v>
      </c>
    </row>
    <row r="102" spans="2:14" x14ac:dyDescent="0.25">
      <c r="B102" s="28" t="s">
        <v>287</v>
      </c>
      <c r="C102" s="34">
        <v>41414</v>
      </c>
      <c r="D102" s="35" t="s">
        <v>236</v>
      </c>
      <c r="E102" s="36" t="s">
        <v>288</v>
      </c>
      <c r="F102" s="37">
        <v>1079500</v>
      </c>
      <c r="G102" s="35">
        <v>112154</v>
      </c>
      <c r="H102" s="87">
        <v>41414</v>
      </c>
      <c r="I102" s="37">
        <v>110000</v>
      </c>
      <c r="J102" s="74"/>
      <c r="K102" s="70"/>
      <c r="L102" s="37"/>
      <c r="M102" s="37">
        <f t="shared" si="11"/>
        <v>969500</v>
      </c>
      <c r="N102" s="38" t="s">
        <v>41</v>
      </c>
    </row>
    <row r="103" spans="2:14" x14ac:dyDescent="0.25">
      <c r="B103" s="28" t="s">
        <v>289</v>
      </c>
      <c r="C103" s="34">
        <v>41401</v>
      </c>
      <c r="D103" s="35" t="s">
        <v>236</v>
      </c>
      <c r="E103" s="36" t="s">
        <v>290</v>
      </c>
      <c r="F103" s="37">
        <v>1009500</v>
      </c>
      <c r="G103" s="35">
        <v>144154</v>
      </c>
      <c r="H103" s="88">
        <v>41401</v>
      </c>
      <c r="I103" s="37">
        <v>1009500</v>
      </c>
      <c r="J103" s="74"/>
      <c r="K103" s="70"/>
      <c r="L103" s="37"/>
      <c r="M103" s="37">
        <f t="shared" si="11"/>
        <v>0</v>
      </c>
      <c r="N103" s="38" t="s">
        <v>36</v>
      </c>
    </row>
    <row r="104" spans="2:14" x14ac:dyDescent="0.25">
      <c r="B104" s="28" t="s">
        <v>291</v>
      </c>
      <c r="C104" s="34">
        <v>41414</v>
      </c>
      <c r="D104" s="35" t="s">
        <v>57</v>
      </c>
      <c r="E104" s="36" t="s">
        <v>292</v>
      </c>
      <c r="F104" s="37">
        <v>1451500</v>
      </c>
      <c r="G104" s="35">
        <v>104613</v>
      </c>
      <c r="H104" s="88">
        <v>41414</v>
      </c>
      <c r="I104" s="37">
        <v>150000</v>
      </c>
      <c r="J104" s="74"/>
      <c r="K104" s="70"/>
      <c r="L104" s="37"/>
      <c r="M104" s="37">
        <f t="shared" si="11"/>
        <v>1301500</v>
      </c>
      <c r="N104" s="38" t="s">
        <v>36</v>
      </c>
    </row>
    <row r="105" spans="2:14" x14ac:dyDescent="0.25">
      <c r="B105" s="28" t="s">
        <v>293</v>
      </c>
      <c r="C105" s="34">
        <v>41415</v>
      </c>
      <c r="D105" s="35" t="s">
        <v>236</v>
      </c>
      <c r="E105" s="36" t="s">
        <v>294</v>
      </c>
      <c r="F105" s="37">
        <v>1009500</v>
      </c>
      <c r="G105" s="35">
        <v>115144</v>
      </c>
      <c r="H105" s="88">
        <v>41414</v>
      </c>
      <c r="I105" s="37">
        <v>1009500</v>
      </c>
      <c r="J105" s="74"/>
      <c r="K105" s="70"/>
      <c r="L105" s="37"/>
      <c r="M105" s="37">
        <f t="shared" si="11"/>
        <v>0</v>
      </c>
      <c r="N105" s="38" t="s">
        <v>136</v>
      </c>
    </row>
    <row r="106" spans="2:14" x14ac:dyDescent="0.25">
      <c r="B106" s="28" t="s">
        <v>295</v>
      </c>
      <c r="C106" s="34">
        <v>41415</v>
      </c>
      <c r="D106" s="35" t="s">
        <v>233</v>
      </c>
      <c r="E106" s="36" t="s">
        <v>296</v>
      </c>
      <c r="F106" s="37">
        <v>1119500</v>
      </c>
      <c r="G106" s="35">
        <v>104355</v>
      </c>
      <c r="H106" s="88">
        <v>41415</v>
      </c>
      <c r="I106" s="37">
        <v>1119500</v>
      </c>
      <c r="J106" s="74"/>
      <c r="K106" s="70"/>
      <c r="L106" s="37"/>
      <c r="M106" s="37">
        <f t="shared" si="11"/>
        <v>0</v>
      </c>
      <c r="N106" s="38" t="s">
        <v>136</v>
      </c>
    </row>
    <row r="107" spans="2:14" x14ac:dyDescent="0.25">
      <c r="B107" s="28" t="s">
        <v>297</v>
      </c>
      <c r="C107" s="34">
        <v>41415</v>
      </c>
      <c r="D107" s="35" t="s">
        <v>233</v>
      </c>
      <c r="E107" s="36" t="s">
        <v>298</v>
      </c>
      <c r="F107" s="37">
        <v>1139500</v>
      </c>
      <c r="G107" s="35">
        <v>90711</v>
      </c>
      <c r="H107" s="88">
        <v>41415</v>
      </c>
      <c r="I107" s="37">
        <v>1139500</v>
      </c>
      <c r="J107" s="74"/>
      <c r="K107" s="70"/>
      <c r="L107" s="37"/>
      <c r="M107" s="37">
        <f t="shared" si="11"/>
        <v>0</v>
      </c>
      <c r="N107" s="38" t="s">
        <v>36</v>
      </c>
    </row>
    <row r="108" spans="2:14" x14ac:dyDescent="0.25">
      <c r="B108" s="28" t="s">
        <v>299</v>
      </c>
      <c r="C108" s="34">
        <v>41350</v>
      </c>
      <c r="D108" s="35" t="s">
        <v>14</v>
      </c>
      <c r="E108" s="36" t="s">
        <v>300</v>
      </c>
      <c r="F108" s="37">
        <v>1366000</v>
      </c>
      <c r="G108" s="35"/>
      <c r="H108" s="89"/>
      <c r="I108" s="37"/>
      <c r="J108" s="74" t="s">
        <v>301</v>
      </c>
      <c r="K108" s="67">
        <v>41415</v>
      </c>
      <c r="L108" s="37">
        <v>1226000</v>
      </c>
      <c r="M108" s="37">
        <f t="shared" si="11"/>
        <v>140000</v>
      </c>
      <c r="N108" s="38" t="s">
        <v>33</v>
      </c>
    </row>
    <row r="109" spans="2:14" x14ac:dyDescent="0.25">
      <c r="B109" s="28" t="s">
        <v>302</v>
      </c>
      <c r="C109" s="34">
        <v>41351</v>
      </c>
      <c r="D109" s="35" t="s">
        <v>14</v>
      </c>
      <c r="E109" s="36" t="s">
        <v>303</v>
      </c>
      <c r="F109" s="37">
        <v>1128000</v>
      </c>
      <c r="I109" s="37"/>
      <c r="J109" s="35">
        <v>120438</v>
      </c>
      <c r="K109" s="67">
        <v>41415</v>
      </c>
      <c r="L109" s="37">
        <v>1008000</v>
      </c>
      <c r="M109" s="37">
        <f t="shared" si="11"/>
        <v>120000</v>
      </c>
      <c r="N109" s="38" t="s">
        <v>33</v>
      </c>
    </row>
    <row r="110" spans="2:14" x14ac:dyDescent="0.25">
      <c r="B110" s="28" t="s">
        <v>306</v>
      </c>
      <c r="C110" s="34">
        <v>41416</v>
      </c>
      <c r="D110" s="35" t="s">
        <v>236</v>
      </c>
      <c r="E110" s="36" t="s">
        <v>148</v>
      </c>
      <c r="F110" s="37">
        <v>1079500</v>
      </c>
      <c r="G110" s="35" t="s">
        <v>307</v>
      </c>
      <c r="H110" s="88">
        <v>41415</v>
      </c>
      <c r="I110" s="37">
        <v>110000</v>
      </c>
      <c r="J110" s="74"/>
      <c r="K110" s="67"/>
      <c r="L110" s="37"/>
      <c r="M110" s="37">
        <f>F110-(I110+L110)</f>
        <v>969500</v>
      </c>
      <c r="N110" s="38" t="s">
        <v>41</v>
      </c>
    </row>
    <row r="111" spans="2:14" x14ac:dyDescent="0.25">
      <c r="B111" s="28">
        <v>360972</v>
      </c>
      <c r="C111" s="89">
        <v>41270</v>
      </c>
      <c r="D111" s="35" t="s">
        <v>54</v>
      </c>
      <c r="E111" s="36" t="s">
        <v>308</v>
      </c>
      <c r="F111" s="37">
        <v>2163500</v>
      </c>
      <c r="G111" s="35"/>
      <c r="H111" s="89"/>
      <c r="I111" s="37"/>
      <c r="J111" s="74" t="s">
        <v>309</v>
      </c>
      <c r="K111" s="67">
        <v>41415</v>
      </c>
      <c r="L111" s="37">
        <v>17500</v>
      </c>
      <c r="M111" s="37">
        <f>F111-(I111+L111)</f>
        <v>2146000</v>
      </c>
      <c r="N111" s="38" t="s">
        <v>136</v>
      </c>
    </row>
    <row r="112" spans="2:14" x14ac:dyDescent="0.25">
      <c r="B112" s="28" t="s">
        <v>310</v>
      </c>
      <c r="C112" s="89">
        <v>41347</v>
      </c>
      <c r="D112" s="35" t="s">
        <v>14</v>
      </c>
      <c r="E112" s="36" t="s">
        <v>311</v>
      </c>
      <c r="F112" s="37">
        <v>1061000</v>
      </c>
      <c r="G112" s="35">
        <v>150108</v>
      </c>
      <c r="H112" s="89">
        <v>41346</v>
      </c>
      <c r="I112" s="37">
        <v>106100</v>
      </c>
      <c r="J112" s="74" t="s">
        <v>312</v>
      </c>
      <c r="K112" s="67">
        <v>41415</v>
      </c>
      <c r="L112" s="37">
        <v>954900</v>
      </c>
      <c r="M112" s="37">
        <f>F112-(I112+L112)</f>
        <v>0</v>
      </c>
      <c r="N112" s="38" t="s">
        <v>136</v>
      </c>
    </row>
    <row r="113" spans="2:14" x14ac:dyDescent="0.25">
      <c r="B113" s="28" t="s">
        <v>313</v>
      </c>
      <c r="C113" s="89">
        <v>41346</v>
      </c>
      <c r="D113" s="35" t="s">
        <v>14</v>
      </c>
      <c r="E113" s="36" t="s">
        <v>294</v>
      </c>
      <c r="F113" s="37">
        <v>1061000</v>
      </c>
      <c r="G113" s="35">
        <v>93705</v>
      </c>
      <c r="H113" s="89">
        <v>41346</v>
      </c>
      <c r="I113" s="37">
        <v>110000</v>
      </c>
      <c r="J113" s="74" t="s">
        <v>314</v>
      </c>
      <c r="K113" s="67">
        <v>41414</v>
      </c>
      <c r="L113" s="37">
        <v>951000</v>
      </c>
      <c r="M113" s="37">
        <f>F113-(I113+L113)</f>
        <v>0</v>
      </c>
      <c r="N113" s="38" t="s">
        <v>136</v>
      </c>
    </row>
    <row r="114" spans="2:14" x14ac:dyDescent="0.25">
      <c r="B114" s="28"/>
      <c r="C114" s="89"/>
      <c r="D114" s="35"/>
      <c r="E114" s="36"/>
      <c r="F114" s="37"/>
      <c r="G114" s="35"/>
      <c r="H114" s="89"/>
      <c r="I114" s="37"/>
      <c r="J114" s="74"/>
      <c r="K114" s="67"/>
      <c r="L114" s="37"/>
      <c r="M114" s="37">
        <f>F114-(I114+L114)</f>
        <v>0</v>
      </c>
      <c r="N114" s="38"/>
    </row>
    <row r="115" spans="2:14" x14ac:dyDescent="0.25">
      <c r="B115" s="28"/>
      <c r="C115" s="89"/>
      <c r="D115" s="35"/>
      <c r="E115" s="36"/>
      <c r="F115" s="37"/>
      <c r="G115" s="35"/>
      <c r="H115" s="89"/>
      <c r="I115" s="37"/>
      <c r="J115" s="74"/>
      <c r="K115" s="67"/>
      <c r="L115" s="37"/>
      <c r="M115" s="37"/>
      <c r="N115" s="38"/>
    </row>
    <row r="116" spans="2:14" x14ac:dyDescent="0.25">
      <c r="B116" s="28"/>
      <c r="C116" s="89"/>
      <c r="D116" s="35"/>
      <c r="E116" s="36"/>
      <c r="F116" s="37"/>
      <c r="G116" s="35"/>
      <c r="H116" s="89"/>
      <c r="I116" s="37"/>
      <c r="J116" s="74"/>
      <c r="K116" s="67"/>
      <c r="L116" s="37"/>
      <c r="M116" s="37"/>
      <c r="N116" s="38"/>
    </row>
    <row r="117" spans="2:14" x14ac:dyDescent="0.25">
      <c r="B117" s="28"/>
      <c r="C117" s="89"/>
      <c r="D117" s="35"/>
      <c r="E117" s="36"/>
      <c r="F117" s="37"/>
      <c r="G117" s="35"/>
      <c r="H117" s="89"/>
      <c r="I117" s="37"/>
      <c r="J117" s="74"/>
      <c r="K117" s="67"/>
      <c r="L117" s="37"/>
      <c r="M117" s="37"/>
      <c r="N117" s="38"/>
    </row>
    <row r="118" spans="2:14" x14ac:dyDescent="0.25">
      <c r="B118" s="28"/>
      <c r="C118" s="89"/>
      <c r="D118" s="35"/>
      <c r="E118" s="36"/>
      <c r="F118" s="37"/>
      <c r="G118" s="35"/>
      <c r="H118" s="89"/>
      <c r="I118" s="37"/>
      <c r="J118" s="74"/>
      <c r="K118" s="67"/>
      <c r="L118" s="37"/>
      <c r="M118" s="37"/>
      <c r="N118" s="38"/>
    </row>
    <row r="119" spans="2:14" x14ac:dyDescent="0.25">
      <c r="B119" s="28"/>
      <c r="C119" s="89"/>
      <c r="D119" s="35"/>
      <c r="E119" s="36"/>
      <c r="F119" s="37"/>
      <c r="G119" s="35"/>
      <c r="H119" s="89"/>
      <c r="I119" s="37"/>
      <c r="J119" s="74"/>
      <c r="K119" s="67"/>
      <c r="L119" s="37"/>
      <c r="M119" s="37"/>
      <c r="N119" s="38"/>
    </row>
    <row r="120" spans="2:14" x14ac:dyDescent="0.25">
      <c r="B120" s="28"/>
      <c r="C120" s="89"/>
      <c r="D120" s="35"/>
      <c r="E120" s="36"/>
      <c r="F120" s="37"/>
      <c r="G120" s="35"/>
      <c r="H120" s="89"/>
      <c r="I120" s="37"/>
      <c r="J120" s="74"/>
      <c r="K120" s="67"/>
      <c r="L120" s="37"/>
      <c r="M120" s="37"/>
      <c r="N120" s="38"/>
    </row>
    <row r="121" spans="2:14" x14ac:dyDescent="0.25">
      <c r="B121" s="28"/>
      <c r="C121" s="89"/>
      <c r="D121" s="35"/>
      <c r="E121" s="36"/>
      <c r="F121" s="37"/>
      <c r="G121" s="35"/>
      <c r="H121" s="89"/>
      <c r="I121" s="37"/>
      <c r="J121" s="74"/>
      <c r="K121" s="67"/>
      <c r="L121" s="37"/>
      <c r="M121" s="37"/>
      <c r="N121" s="38"/>
    </row>
    <row r="122" spans="2:14" x14ac:dyDescent="0.25">
      <c r="B122" s="28"/>
      <c r="C122" s="89"/>
      <c r="D122" s="35"/>
      <c r="E122" s="36"/>
      <c r="F122" s="37"/>
      <c r="G122" s="35"/>
      <c r="H122" s="89"/>
      <c r="I122" s="37"/>
      <c r="J122" s="74"/>
      <c r="K122" s="67"/>
      <c r="L122" s="37"/>
      <c r="M122" s="37"/>
      <c r="N122" s="38"/>
    </row>
    <row r="123" spans="2:14" x14ac:dyDescent="0.25">
      <c r="B123" s="28"/>
      <c r="C123" s="89"/>
      <c r="D123" s="35"/>
      <c r="E123" s="36"/>
      <c r="F123" s="37"/>
      <c r="G123" s="35"/>
      <c r="H123" s="89"/>
      <c r="I123" s="37"/>
      <c r="J123" s="74"/>
      <c r="K123" s="67"/>
      <c r="L123" s="37"/>
      <c r="M123" s="37"/>
      <c r="N123" s="38"/>
    </row>
    <row r="124" spans="2:14" x14ac:dyDescent="0.25">
      <c r="B124" s="28"/>
      <c r="C124" s="89"/>
      <c r="D124" s="35"/>
      <c r="E124" s="36"/>
      <c r="F124" s="37"/>
      <c r="G124" s="35"/>
      <c r="H124" s="89"/>
      <c r="I124" s="37"/>
      <c r="J124" s="74"/>
      <c r="K124" s="67"/>
      <c r="L124" s="37"/>
      <c r="M124" s="37"/>
      <c r="N124" s="38"/>
    </row>
    <row r="125" spans="2:14" x14ac:dyDescent="0.25">
      <c r="B125" s="28"/>
      <c r="C125" s="89"/>
      <c r="D125" s="35"/>
      <c r="E125" s="36"/>
      <c r="F125" s="37"/>
      <c r="G125" s="35"/>
      <c r="H125" s="89"/>
      <c r="I125" s="37"/>
      <c r="J125" s="74"/>
      <c r="K125" s="67"/>
      <c r="L125" s="37"/>
      <c r="M125" s="37"/>
      <c r="N125" s="38"/>
    </row>
    <row r="126" spans="2:14" x14ac:dyDescent="0.25">
      <c r="B126" s="28"/>
      <c r="C126" s="89"/>
      <c r="D126" s="35"/>
      <c r="E126" s="36"/>
      <c r="F126" s="37"/>
      <c r="G126" s="35"/>
      <c r="H126" s="89"/>
      <c r="I126" s="37"/>
      <c r="J126" s="74"/>
      <c r="K126" s="67"/>
      <c r="L126" s="37"/>
      <c r="M126" s="37"/>
      <c r="N126" s="38"/>
    </row>
    <row r="127" spans="2:14" x14ac:dyDescent="0.25">
      <c r="B127" s="28"/>
      <c r="C127" s="89"/>
      <c r="D127" s="35"/>
      <c r="E127" s="36"/>
      <c r="F127" s="37"/>
      <c r="G127" s="35"/>
      <c r="H127" s="89"/>
      <c r="I127" s="37"/>
      <c r="J127" s="74"/>
      <c r="K127" s="67"/>
      <c r="L127" s="37"/>
      <c r="M127" s="37"/>
      <c r="N127" s="38"/>
    </row>
    <row r="128" spans="2:14" x14ac:dyDescent="0.25">
      <c r="B128" s="28"/>
      <c r="C128" s="89"/>
      <c r="D128" s="35"/>
      <c r="E128" s="36"/>
      <c r="F128" s="37"/>
      <c r="G128" s="35"/>
      <c r="H128" s="89"/>
      <c r="I128" s="37"/>
      <c r="J128" s="74"/>
      <c r="K128" s="67"/>
      <c r="L128" s="37"/>
      <c r="M128" s="37"/>
      <c r="N128" s="38"/>
    </row>
    <row r="129" spans="2:14" x14ac:dyDescent="0.25">
      <c r="B129" s="28"/>
      <c r="C129" s="89"/>
      <c r="D129" s="35"/>
      <c r="E129" s="36"/>
      <c r="F129" s="37"/>
      <c r="G129" s="35"/>
      <c r="H129" s="89"/>
      <c r="I129" s="37"/>
      <c r="J129" s="74"/>
      <c r="K129" s="67"/>
      <c r="L129" s="37"/>
      <c r="M129" s="37"/>
      <c r="N129" s="38"/>
    </row>
    <row r="130" spans="2:14" x14ac:dyDescent="0.25">
      <c r="B130" s="28"/>
      <c r="C130" s="89"/>
      <c r="D130" s="35"/>
      <c r="E130" s="36"/>
      <c r="F130" s="37"/>
      <c r="G130" s="35"/>
      <c r="H130" s="89"/>
      <c r="I130" s="37"/>
      <c r="J130" s="74"/>
      <c r="K130" s="67"/>
      <c r="L130" s="37"/>
      <c r="M130" s="37"/>
      <c r="N130" s="38"/>
    </row>
    <row r="131" spans="2:14" x14ac:dyDescent="0.25">
      <c r="D131" s="35"/>
      <c r="J131" s="77"/>
    </row>
    <row r="132" spans="2:14" x14ac:dyDescent="0.25">
      <c r="D132" s="35"/>
      <c r="J132" s="77"/>
    </row>
    <row r="133" spans="2:14" x14ac:dyDescent="0.25">
      <c r="D133" s="35"/>
      <c r="J133" s="77"/>
    </row>
    <row r="134" spans="2:14" x14ac:dyDescent="0.25">
      <c r="D134" s="35"/>
      <c r="J134" s="77"/>
    </row>
    <row r="135" spans="2:14" x14ac:dyDescent="0.25">
      <c r="D135" s="35"/>
      <c r="J135" s="77"/>
    </row>
    <row r="136" spans="2:14" x14ac:dyDescent="0.25">
      <c r="D136" s="35"/>
      <c r="J136" s="77"/>
    </row>
    <row r="137" spans="2:14" x14ac:dyDescent="0.25">
      <c r="D137" s="35"/>
      <c r="J137" s="77"/>
    </row>
    <row r="138" spans="2:14" x14ac:dyDescent="0.25">
      <c r="D138" s="35"/>
      <c r="J138" s="77"/>
    </row>
    <row r="139" spans="2:14" x14ac:dyDescent="0.25">
      <c r="D139" s="35"/>
      <c r="J139" s="77"/>
    </row>
    <row r="140" spans="2:14" x14ac:dyDescent="0.25">
      <c r="D140" s="35"/>
      <c r="J140" s="77"/>
    </row>
    <row r="141" spans="2:14" x14ac:dyDescent="0.25">
      <c r="D141" s="35"/>
      <c r="J141" s="77"/>
    </row>
    <row r="142" spans="2:14" x14ac:dyDescent="0.25">
      <c r="D142" s="35"/>
      <c r="J142" s="77"/>
    </row>
    <row r="143" spans="2:14" x14ac:dyDescent="0.25">
      <c r="D143" s="35"/>
      <c r="J143" s="77"/>
    </row>
    <row r="144" spans="2:14" x14ac:dyDescent="0.25">
      <c r="D144" s="35"/>
      <c r="J144" s="77"/>
    </row>
    <row r="145" spans="4:10" x14ac:dyDescent="0.25">
      <c r="D145" s="35"/>
      <c r="J145" s="77"/>
    </row>
    <row r="146" spans="4:10" x14ac:dyDescent="0.25">
      <c r="D146" s="35"/>
      <c r="J146" s="77"/>
    </row>
    <row r="147" spans="4:10" x14ac:dyDescent="0.25">
      <c r="D147" s="35"/>
      <c r="J147" s="77"/>
    </row>
    <row r="148" spans="4:10" x14ac:dyDescent="0.25">
      <c r="D148" s="35"/>
      <c r="J148" s="77"/>
    </row>
    <row r="149" spans="4:10" x14ac:dyDescent="0.25">
      <c r="D149" s="35"/>
      <c r="J149" s="77"/>
    </row>
    <row r="150" spans="4:10" x14ac:dyDescent="0.25">
      <c r="D150" s="35"/>
      <c r="J150" s="77"/>
    </row>
    <row r="151" spans="4:10" x14ac:dyDescent="0.25">
      <c r="D151" s="35"/>
      <c r="J151" s="77"/>
    </row>
    <row r="152" spans="4:10" x14ac:dyDescent="0.25">
      <c r="D152" s="35"/>
      <c r="J152" s="77"/>
    </row>
    <row r="153" spans="4:10" x14ac:dyDescent="0.25">
      <c r="D153" s="35"/>
      <c r="J153" s="77"/>
    </row>
    <row r="154" spans="4:10" x14ac:dyDescent="0.25">
      <c r="D154" s="35"/>
      <c r="J154" s="77"/>
    </row>
    <row r="155" spans="4:10" x14ac:dyDescent="0.25">
      <c r="D155" s="35"/>
      <c r="J155" s="77"/>
    </row>
    <row r="156" spans="4:10" x14ac:dyDescent="0.25">
      <c r="D156" s="35"/>
      <c r="J156" s="77"/>
    </row>
    <row r="157" spans="4:10" x14ac:dyDescent="0.25">
      <c r="D157" s="35"/>
      <c r="J157" s="77"/>
    </row>
    <row r="158" spans="4:10" x14ac:dyDescent="0.25">
      <c r="D158" s="35"/>
      <c r="J158" s="77"/>
    </row>
    <row r="159" spans="4:10" x14ac:dyDescent="0.25">
      <c r="D159" s="35"/>
      <c r="J159" s="77"/>
    </row>
    <row r="160" spans="4:10" x14ac:dyDescent="0.25">
      <c r="D160" s="35"/>
      <c r="J160" s="77"/>
    </row>
    <row r="161" spans="4:10" x14ac:dyDescent="0.25">
      <c r="D161" s="35"/>
      <c r="J161" s="77"/>
    </row>
    <row r="162" spans="4:10" x14ac:dyDescent="0.25">
      <c r="D162" s="35"/>
      <c r="J162" s="77"/>
    </row>
    <row r="163" spans="4:10" x14ac:dyDescent="0.25">
      <c r="D163" s="35"/>
      <c r="J163" s="77"/>
    </row>
    <row r="164" spans="4:10" x14ac:dyDescent="0.25">
      <c r="D164" s="35"/>
      <c r="J164" s="77"/>
    </row>
    <row r="165" spans="4:10" x14ac:dyDescent="0.25">
      <c r="D165" s="35"/>
      <c r="J165" s="77"/>
    </row>
    <row r="166" spans="4:10" x14ac:dyDescent="0.25">
      <c r="D166" s="35"/>
      <c r="J166" s="77"/>
    </row>
    <row r="167" spans="4:10" x14ac:dyDescent="0.25">
      <c r="D167" s="35"/>
      <c r="J167" s="77"/>
    </row>
    <row r="168" spans="4:10" x14ac:dyDescent="0.25">
      <c r="D168" s="35"/>
      <c r="J168" s="77"/>
    </row>
    <row r="169" spans="4:10" x14ac:dyDescent="0.25">
      <c r="D169" s="35"/>
      <c r="J169" s="77"/>
    </row>
    <row r="170" spans="4:10" x14ac:dyDescent="0.25">
      <c r="D170" s="35"/>
      <c r="J170" s="77"/>
    </row>
    <row r="171" spans="4:10" x14ac:dyDescent="0.25">
      <c r="D171" s="35"/>
      <c r="J171" s="77"/>
    </row>
    <row r="172" spans="4:10" x14ac:dyDescent="0.25">
      <c r="D172" s="35"/>
      <c r="J172" s="77"/>
    </row>
    <row r="173" spans="4:10" x14ac:dyDescent="0.25">
      <c r="D173" s="35"/>
      <c r="J173" s="77"/>
    </row>
    <row r="174" spans="4:10" x14ac:dyDescent="0.25">
      <c r="D174" s="35"/>
      <c r="J174" s="77"/>
    </row>
    <row r="175" spans="4:10" x14ac:dyDescent="0.25">
      <c r="D175" s="35"/>
      <c r="J175" s="77"/>
    </row>
    <row r="176" spans="4:10" x14ac:dyDescent="0.25">
      <c r="D176" s="35"/>
      <c r="J176" s="77"/>
    </row>
    <row r="177" spans="4:10" x14ac:dyDescent="0.25">
      <c r="D177" s="35"/>
      <c r="J177" s="77"/>
    </row>
    <row r="178" spans="4:10" x14ac:dyDescent="0.25">
      <c r="D178" s="35"/>
      <c r="J178" s="77"/>
    </row>
    <row r="179" spans="4:10" x14ac:dyDescent="0.25">
      <c r="D179" s="35"/>
      <c r="J179" s="77"/>
    </row>
    <row r="180" spans="4:10" x14ac:dyDescent="0.25">
      <c r="D180" s="35"/>
      <c r="J180" s="77"/>
    </row>
    <row r="181" spans="4:10" x14ac:dyDescent="0.25">
      <c r="D181" s="35"/>
      <c r="J181" s="77"/>
    </row>
    <row r="182" spans="4:10" x14ac:dyDescent="0.25">
      <c r="D182" s="35"/>
      <c r="J182" s="77"/>
    </row>
    <row r="183" spans="4:10" x14ac:dyDescent="0.25">
      <c r="D183" s="35"/>
      <c r="J183" s="77"/>
    </row>
    <row r="184" spans="4:10" x14ac:dyDescent="0.25">
      <c r="D184" s="35"/>
      <c r="J184" s="77"/>
    </row>
    <row r="185" spans="4:10" x14ac:dyDescent="0.25">
      <c r="D185" s="35"/>
      <c r="J185" s="77"/>
    </row>
    <row r="186" spans="4:10" x14ac:dyDescent="0.25">
      <c r="D186" s="35"/>
      <c r="J186" s="77"/>
    </row>
    <row r="187" spans="4:10" x14ac:dyDescent="0.25">
      <c r="D187" s="35"/>
      <c r="J187" s="77"/>
    </row>
    <row r="188" spans="4:10" x14ac:dyDescent="0.25">
      <c r="D188" s="35"/>
      <c r="J188" s="77"/>
    </row>
    <row r="189" spans="4:10" x14ac:dyDescent="0.25">
      <c r="D189" s="35"/>
      <c r="J189" s="77"/>
    </row>
    <row r="190" spans="4:10" x14ac:dyDescent="0.25">
      <c r="D190" s="35"/>
      <c r="J190" s="77"/>
    </row>
    <row r="191" spans="4:10" x14ac:dyDescent="0.25">
      <c r="D191" s="35"/>
      <c r="J191" s="77"/>
    </row>
    <row r="192" spans="4:10" x14ac:dyDescent="0.25">
      <c r="D192" s="35"/>
      <c r="J192" s="77"/>
    </row>
    <row r="193" spans="4:10" x14ac:dyDescent="0.25">
      <c r="D193" s="35"/>
      <c r="J193" s="77"/>
    </row>
    <row r="194" spans="4:10" x14ac:dyDescent="0.25">
      <c r="D194" s="35"/>
      <c r="J194" s="77"/>
    </row>
    <row r="195" spans="4:10" x14ac:dyDescent="0.25">
      <c r="D195" s="35"/>
      <c r="J195" s="77"/>
    </row>
    <row r="196" spans="4:10" x14ac:dyDescent="0.25">
      <c r="D196" s="35"/>
      <c r="J196" s="77"/>
    </row>
    <row r="197" spans="4:10" x14ac:dyDescent="0.25">
      <c r="D197" s="35"/>
      <c r="J197" s="77"/>
    </row>
    <row r="198" spans="4:10" x14ac:dyDescent="0.25">
      <c r="D198" s="35"/>
      <c r="J198" s="77"/>
    </row>
    <row r="199" spans="4:10" x14ac:dyDescent="0.25">
      <c r="D199" s="35"/>
      <c r="J199" s="77"/>
    </row>
    <row r="200" spans="4:10" x14ac:dyDescent="0.25">
      <c r="D200" s="35"/>
      <c r="J200" s="77"/>
    </row>
    <row r="201" spans="4:10" x14ac:dyDescent="0.25">
      <c r="D201" s="35"/>
      <c r="J201" s="77"/>
    </row>
    <row r="202" spans="4:10" x14ac:dyDescent="0.25">
      <c r="D202" s="35"/>
      <c r="J202" s="77"/>
    </row>
    <row r="203" spans="4:10" x14ac:dyDescent="0.25">
      <c r="D203" s="35"/>
      <c r="J203" s="77"/>
    </row>
    <row r="204" spans="4:10" x14ac:dyDescent="0.25">
      <c r="D204" s="35"/>
      <c r="J204" s="77"/>
    </row>
    <row r="205" spans="4:10" x14ac:dyDescent="0.25">
      <c r="D205" s="35"/>
      <c r="J205" s="77"/>
    </row>
    <row r="206" spans="4:10" x14ac:dyDescent="0.25">
      <c r="D206" s="35"/>
      <c r="J206" s="77"/>
    </row>
    <row r="207" spans="4:10" x14ac:dyDescent="0.25">
      <c r="D207" s="35"/>
      <c r="J207" s="77"/>
    </row>
    <row r="208" spans="4:10" x14ac:dyDescent="0.25">
      <c r="D208" s="35"/>
      <c r="J208" s="77"/>
    </row>
    <row r="209" spans="4:10" x14ac:dyDescent="0.25">
      <c r="D209" s="35"/>
      <c r="J209" s="77"/>
    </row>
    <row r="210" spans="4:10" x14ac:dyDescent="0.25">
      <c r="D210" s="35"/>
      <c r="J210" s="77"/>
    </row>
    <row r="211" spans="4:10" x14ac:dyDescent="0.25">
      <c r="D211" s="35"/>
      <c r="J211" s="77"/>
    </row>
    <row r="212" spans="4:10" x14ac:dyDescent="0.25">
      <c r="D212" s="35"/>
      <c r="J212" s="77"/>
    </row>
    <row r="213" spans="4:10" x14ac:dyDescent="0.25">
      <c r="D213" s="35"/>
      <c r="J213" s="77"/>
    </row>
    <row r="214" spans="4:10" x14ac:dyDescent="0.25">
      <c r="D214" s="35"/>
      <c r="J214" s="77"/>
    </row>
    <row r="215" spans="4:10" x14ac:dyDescent="0.25">
      <c r="D215" s="35"/>
      <c r="J215" s="77"/>
    </row>
    <row r="216" spans="4:10" x14ac:dyDescent="0.25">
      <c r="D216" s="35"/>
      <c r="J216" s="77"/>
    </row>
    <row r="217" spans="4:10" x14ac:dyDescent="0.25">
      <c r="D217" s="35"/>
      <c r="J217" s="77"/>
    </row>
    <row r="218" spans="4:10" x14ac:dyDescent="0.25">
      <c r="D218" s="35"/>
      <c r="J218" s="77"/>
    </row>
    <row r="219" spans="4:10" x14ac:dyDescent="0.25">
      <c r="D219" s="35"/>
      <c r="J219" s="77"/>
    </row>
    <row r="220" spans="4:10" x14ac:dyDescent="0.25">
      <c r="D220" s="35"/>
      <c r="J220" s="77"/>
    </row>
    <row r="221" spans="4:10" x14ac:dyDescent="0.25">
      <c r="D221" s="35"/>
      <c r="J221" s="77"/>
    </row>
    <row r="222" spans="4:10" x14ac:dyDescent="0.25">
      <c r="D222" s="35"/>
      <c r="J222" s="77"/>
    </row>
    <row r="223" spans="4:10" x14ac:dyDescent="0.25">
      <c r="D223" s="35"/>
      <c r="J223" s="77"/>
    </row>
    <row r="224" spans="4:10" x14ac:dyDescent="0.25">
      <c r="D224" s="35"/>
      <c r="J224" s="77"/>
    </row>
    <row r="225" spans="4:10" x14ac:dyDescent="0.25">
      <c r="D225" s="35"/>
      <c r="J225" s="77"/>
    </row>
    <row r="226" spans="4:10" x14ac:dyDescent="0.25">
      <c r="D226" s="35"/>
      <c r="J226" s="77"/>
    </row>
    <row r="227" spans="4:10" x14ac:dyDescent="0.25">
      <c r="D227" s="35"/>
      <c r="J227" s="77"/>
    </row>
    <row r="228" spans="4:10" x14ac:dyDescent="0.25">
      <c r="D228" s="35"/>
      <c r="J228" s="77"/>
    </row>
    <row r="229" spans="4:10" x14ac:dyDescent="0.25">
      <c r="D229" s="35"/>
      <c r="J229" s="77"/>
    </row>
    <row r="230" spans="4:10" x14ac:dyDescent="0.25">
      <c r="D230" s="35"/>
      <c r="J230" s="77"/>
    </row>
    <row r="231" spans="4:10" x14ac:dyDescent="0.25">
      <c r="D231" s="35"/>
      <c r="J231" s="77"/>
    </row>
    <row r="232" spans="4:10" x14ac:dyDescent="0.25">
      <c r="D232" s="35"/>
      <c r="J232" s="77"/>
    </row>
    <row r="233" spans="4:10" x14ac:dyDescent="0.25">
      <c r="D233" s="35"/>
      <c r="J233" s="77"/>
    </row>
    <row r="234" spans="4:10" x14ac:dyDescent="0.25">
      <c r="D234" s="35"/>
      <c r="J234" s="77"/>
    </row>
    <row r="235" spans="4:10" x14ac:dyDescent="0.25">
      <c r="D235" s="35"/>
      <c r="J235" s="77"/>
    </row>
    <row r="236" spans="4:10" x14ac:dyDescent="0.25">
      <c r="D236" s="35"/>
      <c r="J236" s="77"/>
    </row>
    <row r="237" spans="4:10" x14ac:dyDescent="0.25">
      <c r="D237" s="35"/>
      <c r="J237" s="77"/>
    </row>
    <row r="238" spans="4:10" x14ac:dyDescent="0.25">
      <c r="D238" s="35"/>
      <c r="J238" s="77"/>
    </row>
    <row r="239" spans="4:10" x14ac:dyDescent="0.25">
      <c r="D239" s="35"/>
      <c r="J239" s="77"/>
    </row>
    <row r="240" spans="4:10" x14ac:dyDescent="0.25">
      <c r="D240" s="35"/>
      <c r="J240" s="77"/>
    </row>
    <row r="241" spans="4:10" x14ac:dyDescent="0.25">
      <c r="D241" s="35"/>
      <c r="J241" s="77"/>
    </row>
    <row r="242" spans="4:10" x14ac:dyDescent="0.25">
      <c r="D242" s="35"/>
      <c r="J242" s="77"/>
    </row>
    <row r="243" spans="4:10" x14ac:dyDescent="0.25">
      <c r="D243" s="35"/>
      <c r="J243" s="77"/>
    </row>
    <row r="244" spans="4:10" x14ac:dyDescent="0.25">
      <c r="D244" s="35"/>
      <c r="J244" s="77"/>
    </row>
    <row r="245" spans="4:10" x14ac:dyDescent="0.25">
      <c r="D245" s="35"/>
      <c r="J245" s="77"/>
    </row>
    <row r="246" spans="4:10" x14ac:dyDescent="0.25">
      <c r="D246" s="35"/>
      <c r="J246" s="77"/>
    </row>
    <row r="247" spans="4:10" x14ac:dyDescent="0.25">
      <c r="D247" s="35"/>
      <c r="J247" s="77"/>
    </row>
    <row r="248" spans="4:10" x14ac:dyDescent="0.25">
      <c r="D248" s="35"/>
      <c r="J248" s="77"/>
    </row>
    <row r="249" spans="4:10" x14ac:dyDescent="0.25">
      <c r="D249" s="35"/>
      <c r="J249" s="77"/>
    </row>
    <row r="250" spans="4:10" x14ac:dyDescent="0.25">
      <c r="D250" s="35"/>
      <c r="J250" s="77"/>
    </row>
    <row r="251" spans="4:10" x14ac:dyDescent="0.25">
      <c r="D251" s="35"/>
      <c r="J251" s="77"/>
    </row>
    <row r="252" spans="4:10" x14ac:dyDescent="0.25">
      <c r="D252" s="35"/>
      <c r="J252" s="77"/>
    </row>
    <row r="253" spans="4:10" x14ac:dyDescent="0.25">
      <c r="D253" s="35"/>
      <c r="J253" s="77"/>
    </row>
    <row r="254" spans="4:10" x14ac:dyDescent="0.25">
      <c r="D254" s="35"/>
      <c r="J254" s="77"/>
    </row>
    <row r="255" spans="4:10" x14ac:dyDescent="0.25">
      <c r="D255" s="35"/>
      <c r="J255" s="77"/>
    </row>
    <row r="256" spans="4:10" x14ac:dyDescent="0.25">
      <c r="D256" s="35"/>
      <c r="J256" s="77"/>
    </row>
    <row r="257" spans="4:10" x14ac:dyDescent="0.25">
      <c r="D257" s="35"/>
      <c r="J257" s="77"/>
    </row>
    <row r="258" spans="4:10" x14ac:dyDescent="0.25">
      <c r="D258" s="35"/>
      <c r="J258" s="77"/>
    </row>
    <row r="259" spans="4:10" x14ac:dyDescent="0.25">
      <c r="D259" s="35"/>
      <c r="J259" s="77"/>
    </row>
    <row r="260" spans="4:10" x14ac:dyDescent="0.25">
      <c r="D260" s="35"/>
      <c r="J260" s="77"/>
    </row>
    <row r="261" spans="4:10" x14ac:dyDescent="0.25">
      <c r="D261" s="35"/>
      <c r="J261" s="77"/>
    </row>
    <row r="262" spans="4:10" x14ac:dyDescent="0.25">
      <c r="D262" s="35"/>
      <c r="J262" s="77"/>
    </row>
    <row r="263" spans="4:10" x14ac:dyDescent="0.25">
      <c r="D263" s="35"/>
      <c r="J263" s="77"/>
    </row>
    <row r="264" spans="4:10" x14ac:dyDescent="0.25">
      <c r="D264" s="35"/>
      <c r="J264" s="77"/>
    </row>
    <row r="265" spans="4:10" x14ac:dyDescent="0.25">
      <c r="D265" s="35"/>
      <c r="J265" s="77"/>
    </row>
    <row r="266" spans="4:10" x14ac:dyDescent="0.25">
      <c r="D266" s="35"/>
      <c r="J266" s="77"/>
    </row>
    <row r="267" spans="4:10" x14ac:dyDescent="0.25">
      <c r="D267" s="35"/>
      <c r="J267" s="77"/>
    </row>
    <row r="268" spans="4:10" x14ac:dyDescent="0.25">
      <c r="D268" s="35"/>
      <c r="J268" s="77"/>
    </row>
    <row r="269" spans="4:10" x14ac:dyDescent="0.25">
      <c r="D269" s="35"/>
      <c r="J269" s="77"/>
    </row>
    <row r="270" spans="4:10" x14ac:dyDescent="0.25">
      <c r="D270" s="35"/>
      <c r="J270" s="77"/>
    </row>
    <row r="271" spans="4:10" x14ac:dyDescent="0.25">
      <c r="D271" s="35"/>
      <c r="J271" s="77"/>
    </row>
    <row r="272" spans="4:10" x14ac:dyDescent="0.25">
      <c r="D272" s="35"/>
      <c r="J272" s="77"/>
    </row>
    <row r="273" spans="4:10" x14ac:dyDescent="0.25">
      <c r="D273" s="35"/>
      <c r="J273" s="77"/>
    </row>
    <row r="274" spans="4:10" x14ac:dyDescent="0.25">
      <c r="D274" s="35"/>
      <c r="J274" s="77"/>
    </row>
    <row r="275" spans="4:10" x14ac:dyDescent="0.25">
      <c r="D275" s="35"/>
      <c r="J275" s="77"/>
    </row>
    <row r="276" spans="4:10" x14ac:dyDescent="0.25">
      <c r="D276" s="35"/>
      <c r="J276" s="77"/>
    </row>
    <row r="277" spans="4:10" x14ac:dyDescent="0.25">
      <c r="D277" s="35"/>
      <c r="J277" s="77"/>
    </row>
    <row r="278" spans="4:10" x14ac:dyDescent="0.25">
      <c r="D278" s="35"/>
      <c r="J278" s="77"/>
    </row>
    <row r="279" spans="4:10" x14ac:dyDescent="0.25">
      <c r="D279" s="35"/>
      <c r="J279" s="77"/>
    </row>
    <row r="280" spans="4:10" x14ac:dyDescent="0.25">
      <c r="D280" s="35"/>
      <c r="J280" s="77"/>
    </row>
    <row r="281" spans="4:10" x14ac:dyDescent="0.25">
      <c r="J281" s="77"/>
    </row>
    <row r="282" spans="4:10" x14ac:dyDescent="0.25">
      <c r="J282" s="77"/>
    </row>
    <row r="283" spans="4:10" x14ac:dyDescent="0.25">
      <c r="J283" s="77"/>
    </row>
    <row r="284" spans="4:10" x14ac:dyDescent="0.25">
      <c r="J284" s="77"/>
    </row>
  </sheetData>
  <autoFilter ref="B11:O114"/>
  <sortState ref="B12:K48">
    <sortCondition ref="C12:C48"/>
  </sortState>
  <mergeCells count="4">
    <mergeCell ref="D9:L9"/>
    <mergeCell ref="V9:AB9"/>
    <mergeCell ref="G3:H3"/>
    <mergeCell ref="G2:H2"/>
  </mergeCells>
  <dataValidations count="5">
    <dataValidation type="list" allowBlank="1" showInputMessage="1" showErrorMessage="1" sqref="N12:N47">
      <formula1>"SOUMIA HADJ TAYEB,TIN HINANE MECHTA,NADJIB MOHAMED BOUAKAZ,"</formula1>
    </dataValidation>
    <dataValidation type="list" allowBlank="1" showInputMessage="1" showErrorMessage="1" sqref="D12:D82">
      <formula1>"90B,90K,90L,CL2,CL3,CL4,CT5,KU2,M32,M3B,MAU,TW2,79H,KP2,KU2,TFP,TFU,L46"</formula1>
    </dataValidation>
    <dataValidation type="list" allowBlank="1" showInputMessage="1" showErrorMessage="1" sqref="N48:N114">
      <formula1>"SOUMIA HADJ TAYEB,TIN HINANE MECHTA,NADJIB MOHAMED BOUAKAZ,BELBLIDIA ABDERAHMANE"</formula1>
    </dataValidation>
    <dataValidation type="list" allowBlank="1" showInputMessage="1" showErrorMessage="1" sqref="D83">
      <formula1>"90B,90K,90L,CL2,CL3,CL4,CT5,KU2,M32,M3B,MAU,TW2,79H,KP2,KU2,TFP,TFU,L46,52B"</formula1>
    </dataValidation>
    <dataValidation type="list" allowBlank="1" showInputMessage="1" showErrorMessage="1" sqref="D84:D280">
      <formula1>"90B,90K,90L,CL2,CL3,CL4,CT5,KU2,M32,M3B,MAU,TW2,79H,KP2,KU2,TFP,TFU,L46,52B,52L"</formula1>
    </dataValidation>
  </dataValidations>
  <pageMargins left="0.25" right="0.25" top="0.75" bottom="0.75" header="0.3" footer="0.3"/>
  <pageSetup paperSize="9" scale="90" orientation="landscape"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O900"/>
  <sheetViews>
    <sheetView showGridLines="0" zoomScale="90" zoomScaleNormal="90" workbookViewId="0">
      <pane ySplit="1" topLeftCell="A110" activePane="bottomLeft" state="frozen"/>
      <selection pane="bottomLeft" activeCell="G2" sqref="G2"/>
    </sheetView>
  </sheetViews>
  <sheetFormatPr baseColWidth="10" defaultRowHeight="15" x14ac:dyDescent="0.25"/>
  <cols>
    <col min="1" max="1" width="9" style="110" customWidth="1"/>
    <col min="2" max="2" width="10.5703125" style="110" customWidth="1"/>
    <col min="3" max="3" width="8.7109375" style="110" customWidth="1"/>
    <col min="4" max="4" width="32" style="110" bestFit="1" customWidth="1"/>
    <col min="5" max="5" width="14" style="110" customWidth="1"/>
    <col min="6" max="6" width="11.7109375" style="110" customWidth="1"/>
    <col min="7" max="7" width="14.28515625" style="110" bestFit="1" customWidth="1"/>
    <col min="8" max="8" width="14" style="110" customWidth="1"/>
    <col min="9" max="9" width="11.85546875" style="110" bestFit="1" customWidth="1"/>
    <col min="10" max="10" width="15.5703125" style="110" bestFit="1" customWidth="1"/>
    <col min="11" max="11" width="14.28515625" style="48" bestFit="1" customWidth="1"/>
    <col min="12" max="12" width="14.28515625" style="110" bestFit="1" customWidth="1"/>
    <col min="13" max="13" width="27.28515625" style="110" customWidth="1"/>
    <col min="14" max="16384" width="11.42578125" style="110"/>
  </cols>
  <sheetData>
    <row r="1" spans="1:14" s="100" customFormat="1" ht="18" customHeight="1" x14ac:dyDescent="0.25">
      <c r="A1" s="111" t="s">
        <v>0</v>
      </c>
      <c r="B1" s="111" t="s">
        <v>1</v>
      </c>
      <c r="C1" s="112" t="s">
        <v>94</v>
      </c>
      <c r="D1" s="111" t="s">
        <v>2</v>
      </c>
      <c r="E1" s="111" t="s">
        <v>9</v>
      </c>
      <c r="F1" s="112" t="s">
        <v>209</v>
      </c>
      <c r="G1" s="112" t="s">
        <v>179</v>
      </c>
      <c r="H1" s="111" t="s">
        <v>3</v>
      </c>
      <c r="I1" s="111" t="s">
        <v>210</v>
      </c>
      <c r="J1" s="111" t="s">
        <v>178</v>
      </c>
      <c r="K1" s="116" t="s">
        <v>4</v>
      </c>
      <c r="L1" s="111" t="s">
        <v>8</v>
      </c>
      <c r="M1" s="111" t="s">
        <v>95</v>
      </c>
      <c r="N1" s="111" t="s">
        <v>386</v>
      </c>
    </row>
    <row r="2" spans="1:14" x14ac:dyDescent="0.25">
      <c r="A2" s="91" t="s">
        <v>85</v>
      </c>
      <c r="B2" s="92">
        <v>41276</v>
      </c>
      <c r="C2" s="90" t="s">
        <v>11</v>
      </c>
      <c r="D2" s="93" t="s">
        <v>86</v>
      </c>
      <c r="E2" s="101">
        <v>1397500</v>
      </c>
      <c r="F2" s="90">
        <v>131258</v>
      </c>
      <c r="G2" s="92">
        <v>41276</v>
      </c>
      <c r="H2" s="101">
        <v>140000</v>
      </c>
      <c r="I2" s="91" t="s">
        <v>227</v>
      </c>
      <c r="J2" s="92">
        <v>41378</v>
      </c>
      <c r="K2" s="117">
        <v>1257500</v>
      </c>
      <c r="L2" s="101">
        <f t="shared" ref="L2:L65" si="0">E2-(H2+K2)</f>
        <v>0</v>
      </c>
      <c r="M2" s="93" t="s">
        <v>41</v>
      </c>
      <c r="N2" s="110">
        <v>48535396</v>
      </c>
    </row>
    <row r="3" spans="1:14" x14ac:dyDescent="0.25">
      <c r="A3" s="91" t="s">
        <v>39</v>
      </c>
      <c r="B3" s="92">
        <v>41297</v>
      </c>
      <c r="C3" s="91" t="s">
        <v>27</v>
      </c>
      <c r="D3" s="93" t="s">
        <v>40</v>
      </c>
      <c r="E3" s="101">
        <v>1254500</v>
      </c>
      <c r="F3" s="90">
        <v>112150</v>
      </c>
      <c r="G3" s="92">
        <v>41347</v>
      </c>
      <c r="H3" s="101">
        <v>1124500</v>
      </c>
      <c r="I3" s="91" t="s">
        <v>226</v>
      </c>
      <c r="J3" s="92">
        <v>41392</v>
      </c>
      <c r="K3" s="117">
        <v>130000</v>
      </c>
      <c r="L3" s="101">
        <f t="shared" si="0"/>
        <v>0</v>
      </c>
      <c r="M3" s="93" t="s">
        <v>36</v>
      </c>
      <c r="N3" s="110">
        <v>48317054</v>
      </c>
    </row>
    <row r="4" spans="1:14" x14ac:dyDescent="0.25">
      <c r="A4" s="91" t="s">
        <v>26</v>
      </c>
      <c r="B4" s="92">
        <v>41305</v>
      </c>
      <c r="C4" s="91" t="s">
        <v>27</v>
      </c>
      <c r="D4" s="93" t="s">
        <v>28</v>
      </c>
      <c r="E4" s="101">
        <v>1234500</v>
      </c>
      <c r="F4" s="120" t="s">
        <v>228</v>
      </c>
      <c r="G4" s="90" t="s">
        <v>176</v>
      </c>
      <c r="H4" s="101">
        <f>80000+50000</f>
        <v>130000</v>
      </c>
      <c r="I4" s="91" t="s">
        <v>229</v>
      </c>
      <c r="J4" s="92">
        <v>41360</v>
      </c>
      <c r="K4" s="117">
        <v>1104500</v>
      </c>
      <c r="L4" s="101">
        <f t="shared" si="0"/>
        <v>0</v>
      </c>
      <c r="M4" s="93" t="s">
        <v>36</v>
      </c>
      <c r="N4" s="110">
        <v>48318328</v>
      </c>
    </row>
    <row r="5" spans="1:14" x14ac:dyDescent="0.25">
      <c r="A5" s="91" t="s">
        <v>93</v>
      </c>
      <c r="B5" s="92">
        <v>41310</v>
      </c>
      <c r="C5" s="91" t="s">
        <v>11</v>
      </c>
      <c r="D5" s="93" t="s">
        <v>29</v>
      </c>
      <c r="E5" s="101">
        <v>1397500</v>
      </c>
      <c r="F5" s="90">
        <v>134708</v>
      </c>
      <c r="G5" s="92">
        <v>41310</v>
      </c>
      <c r="H5" s="101">
        <v>140000</v>
      </c>
      <c r="I5" s="91">
        <v>140541</v>
      </c>
      <c r="J5" s="92">
        <v>41373</v>
      </c>
      <c r="K5" s="117">
        <v>1257500</v>
      </c>
      <c r="L5" s="101">
        <f t="shared" si="0"/>
        <v>0</v>
      </c>
      <c r="M5" s="93" t="s">
        <v>41</v>
      </c>
      <c r="N5" s="110">
        <v>48569675</v>
      </c>
    </row>
    <row r="6" spans="1:14" x14ac:dyDescent="0.25">
      <c r="A6" s="91" t="s">
        <v>24</v>
      </c>
      <c r="B6" s="92">
        <v>41323</v>
      </c>
      <c r="C6" s="91" t="s">
        <v>11</v>
      </c>
      <c r="D6" s="93" t="s">
        <v>25</v>
      </c>
      <c r="E6" s="101">
        <v>1397500</v>
      </c>
      <c r="F6" s="90">
        <v>142632</v>
      </c>
      <c r="G6" s="92">
        <v>41323</v>
      </c>
      <c r="H6" s="101">
        <v>140000</v>
      </c>
      <c r="I6" s="91" t="s">
        <v>211</v>
      </c>
      <c r="J6" s="92">
        <v>41373</v>
      </c>
      <c r="K6" s="117">
        <v>1257500</v>
      </c>
      <c r="L6" s="101">
        <f t="shared" si="0"/>
        <v>0</v>
      </c>
      <c r="M6" s="93" t="s">
        <v>41</v>
      </c>
      <c r="N6" s="110">
        <v>48626372</v>
      </c>
    </row>
    <row r="7" spans="1:14" x14ac:dyDescent="0.25">
      <c r="A7" s="91" t="s">
        <v>22</v>
      </c>
      <c r="B7" s="92">
        <v>41324</v>
      </c>
      <c r="C7" s="91" t="s">
        <v>11</v>
      </c>
      <c r="D7" s="93" t="s">
        <v>23</v>
      </c>
      <c r="E7" s="101">
        <v>1397500</v>
      </c>
      <c r="F7" s="90">
        <v>114148</v>
      </c>
      <c r="G7" s="92">
        <v>41324</v>
      </c>
      <c r="H7" s="101">
        <v>140000</v>
      </c>
      <c r="I7" s="91" t="s">
        <v>224</v>
      </c>
      <c r="J7" s="92">
        <v>41372</v>
      </c>
      <c r="K7" s="118">
        <v>1257500</v>
      </c>
      <c r="L7" s="101">
        <f t="shared" si="0"/>
        <v>0</v>
      </c>
      <c r="M7" s="93" t="s">
        <v>36</v>
      </c>
      <c r="N7" s="110">
        <v>48626855</v>
      </c>
    </row>
    <row r="8" spans="1:14" x14ac:dyDescent="0.25">
      <c r="A8" s="91" t="s">
        <v>105</v>
      </c>
      <c r="B8" s="92">
        <v>41344</v>
      </c>
      <c r="C8" s="90" t="s">
        <v>14</v>
      </c>
      <c r="D8" s="93" t="s">
        <v>106</v>
      </c>
      <c r="E8" s="101">
        <v>1244000</v>
      </c>
      <c r="F8" s="90">
        <v>104558</v>
      </c>
      <c r="G8" s="92">
        <v>41344</v>
      </c>
      <c r="H8" s="101">
        <v>140000</v>
      </c>
      <c r="I8" s="91" t="s">
        <v>212</v>
      </c>
      <c r="J8" s="92">
        <v>41386</v>
      </c>
      <c r="K8" s="117">
        <v>1104000</v>
      </c>
      <c r="L8" s="101">
        <f t="shared" si="0"/>
        <v>0</v>
      </c>
      <c r="M8" s="93" t="s">
        <v>36</v>
      </c>
      <c r="N8" s="110">
        <v>48463277</v>
      </c>
    </row>
    <row r="9" spans="1:14" x14ac:dyDescent="0.25">
      <c r="A9" s="91" t="s">
        <v>18</v>
      </c>
      <c r="B9" s="92">
        <v>41345</v>
      </c>
      <c r="C9" s="91" t="s">
        <v>14</v>
      </c>
      <c r="D9" s="93" t="s">
        <v>19</v>
      </c>
      <c r="E9" s="101">
        <v>1156000</v>
      </c>
      <c r="F9" s="90">
        <v>93016</v>
      </c>
      <c r="G9" s="90" t="s">
        <v>180</v>
      </c>
      <c r="H9" s="101">
        <v>120000</v>
      </c>
      <c r="I9" s="91" t="s">
        <v>213</v>
      </c>
      <c r="J9" s="92">
        <v>41374</v>
      </c>
      <c r="K9" s="117">
        <v>1036000</v>
      </c>
      <c r="L9" s="101">
        <f t="shared" si="0"/>
        <v>0</v>
      </c>
      <c r="M9" s="93" t="s">
        <v>41</v>
      </c>
      <c r="N9" s="110">
        <v>48672094</v>
      </c>
    </row>
    <row r="10" spans="1:14" x14ac:dyDescent="0.25">
      <c r="A10" s="91" t="s">
        <v>20</v>
      </c>
      <c r="B10" s="92">
        <v>41345</v>
      </c>
      <c r="C10" s="91" t="s">
        <v>14</v>
      </c>
      <c r="D10" s="93" t="s">
        <v>21</v>
      </c>
      <c r="E10" s="101">
        <v>1156000</v>
      </c>
      <c r="F10" s="90">
        <v>92849</v>
      </c>
      <c r="G10" s="92">
        <v>41345</v>
      </c>
      <c r="H10" s="102">
        <v>120000</v>
      </c>
      <c r="I10" s="103" t="s">
        <v>221</v>
      </c>
      <c r="J10" s="104">
        <v>41374</v>
      </c>
      <c r="K10" s="117">
        <v>1036000</v>
      </c>
      <c r="L10" s="101">
        <f t="shared" si="0"/>
        <v>0</v>
      </c>
      <c r="M10" s="93" t="s">
        <v>41</v>
      </c>
      <c r="N10" s="110">
        <v>48672082</v>
      </c>
    </row>
    <row r="11" spans="1:14" x14ac:dyDescent="0.25">
      <c r="A11" s="91" t="s">
        <v>34</v>
      </c>
      <c r="B11" s="92">
        <v>41345</v>
      </c>
      <c r="C11" s="91" t="s">
        <v>14</v>
      </c>
      <c r="D11" s="93" t="s">
        <v>35</v>
      </c>
      <c r="E11" s="101">
        <v>1244000</v>
      </c>
      <c r="F11" s="90">
        <v>94528</v>
      </c>
      <c r="G11" s="92">
        <v>41345</v>
      </c>
      <c r="H11" s="102">
        <v>140000</v>
      </c>
      <c r="I11" s="105" t="s">
        <v>222</v>
      </c>
      <c r="J11" s="104">
        <v>41381</v>
      </c>
      <c r="K11" s="117">
        <v>1104000</v>
      </c>
      <c r="L11" s="101">
        <f t="shared" si="0"/>
        <v>0</v>
      </c>
      <c r="M11" s="93" t="s">
        <v>36</v>
      </c>
      <c r="N11" s="110">
        <v>48463288</v>
      </c>
    </row>
    <row r="12" spans="1:14" x14ac:dyDescent="0.25">
      <c r="A12" s="91" t="s">
        <v>37</v>
      </c>
      <c r="B12" s="92">
        <v>41346</v>
      </c>
      <c r="C12" s="91" t="s">
        <v>14</v>
      </c>
      <c r="D12" s="93" t="s">
        <v>38</v>
      </c>
      <c r="E12" s="101">
        <v>1156000</v>
      </c>
      <c r="F12" s="94"/>
      <c r="G12" s="92">
        <v>41346</v>
      </c>
      <c r="H12" s="102">
        <v>140000</v>
      </c>
      <c r="I12" s="103" t="s">
        <v>214</v>
      </c>
      <c r="J12" s="104">
        <v>41374</v>
      </c>
      <c r="K12" s="117">
        <v>1016000</v>
      </c>
      <c r="L12" s="101">
        <f t="shared" si="0"/>
        <v>0</v>
      </c>
      <c r="M12" s="93" t="s">
        <v>36</v>
      </c>
      <c r="N12" s="110">
        <v>48673114</v>
      </c>
    </row>
    <row r="13" spans="1:14" x14ac:dyDescent="0.25">
      <c r="A13" s="91" t="s">
        <v>107</v>
      </c>
      <c r="B13" s="92">
        <v>41350</v>
      </c>
      <c r="C13" s="90" t="s">
        <v>14</v>
      </c>
      <c r="D13" s="93" t="s">
        <v>108</v>
      </c>
      <c r="E13" s="101">
        <v>1061000</v>
      </c>
      <c r="F13" s="90">
        <v>144133</v>
      </c>
      <c r="G13" s="92">
        <v>41350</v>
      </c>
      <c r="H13" s="102">
        <v>110000</v>
      </c>
      <c r="I13" s="103" t="s">
        <v>215</v>
      </c>
      <c r="J13" s="104">
        <v>41387</v>
      </c>
      <c r="K13" s="117">
        <v>951000</v>
      </c>
      <c r="L13" s="101">
        <f t="shared" si="0"/>
        <v>0</v>
      </c>
      <c r="M13" s="93" t="s">
        <v>36</v>
      </c>
      <c r="N13" s="110">
        <v>48671167</v>
      </c>
    </row>
    <row r="14" spans="1:14" x14ac:dyDescent="0.25">
      <c r="A14" s="91" t="s">
        <v>31</v>
      </c>
      <c r="B14" s="92">
        <v>41354</v>
      </c>
      <c r="C14" s="91" t="s">
        <v>56</v>
      </c>
      <c r="D14" s="93" t="s">
        <v>32</v>
      </c>
      <c r="E14" s="101">
        <v>1837500</v>
      </c>
      <c r="F14" s="90">
        <v>135528</v>
      </c>
      <c r="G14" s="92">
        <v>41354</v>
      </c>
      <c r="H14" s="106">
        <v>190000</v>
      </c>
      <c r="I14" s="107" t="s">
        <v>216</v>
      </c>
      <c r="J14" s="108">
        <v>41373</v>
      </c>
      <c r="K14" s="117">
        <v>1647500</v>
      </c>
      <c r="L14" s="101">
        <f t="shared" si="0"/>
        <v>0</v>
      </c>
      <c r="M14" s="93" t="s">
        <v>33</v>
      </c>
      <c r="N14" s="110">
        <v>48480599</v>
      </c>
    </row>
    <row r="15" spans="1:14" x14ac:dyDescent="0.25">
      <c r="A15" s="91" t="s">
        <v>16</v>
      </c>
      <c r="B15" s="92">
        <v>41359</v>
      </c>
      <c r="C15" s="91" t="s">
        <v>14</v>
      </c>
      <c r="D15" s="93" t="s">
        <v>17</v>
      </c>
      <c r="E15" s="101">
        <v>1128000</v>
      </c>
      <c r="F15" s="90">
        <v>134741</v>
      </c>
      <c r="G15" s="92">
        <v>41359</v>
      </c>
      <c r="H15" s="101">
        <v>120000</v>
      </c>
      <c r="I15" s="91" t="s">
        <v>217</v>
      </c>
      <c r="J15" s="92">
        <v>41374</v>
      </c>
      <c r="K15" s="117">
        <v>1008000</v>
      </c>
      <c r="L15" s="101">
        <f t="shared" si="0"/>
        <v>0</v>
      </c>
      <c r="M15" s="93" t="s">
        <v>41</v>
      </c>
      <c r="N15" s="110">
        <v>48537301</v>
      </c>
    </row>
    <row r="16" spans="1:14" x14ac:dyDescent="0.25">
      <c r="A16" s="91" t="s">
        <v>83</v>
      </c>
      <c r="B16" s="92">
        <v>41364</v>
      </c>
      <c r="C16" s="90" t="s">
        <v>27</v>
      </c>
      <c r="D16" s="93" t="s">
        <v>84</v>
      </c>
      <c r="E16" s="101">
        <v>1254500</v>
      </c>
      <c r="F16" s="90">
        <v>111707</v>
      </c>
      <c r="G16" s="92">
        <v>41364</v>
      </c>
      <c r="H16" s="101">
        <v>130000</v>
      </c>
      <c r="I16" s="91" t="s">
        <v>223</v>
      </c>
      <c r="J16" s="92">
        <v>41375</v>
      </c>
      <c r="K16" s="117">
        <v>1124500</v>
      </c>
      <c r="L16" s="101">
        <f t="shared" si="0"/>
        <v>0</v>
      </c>
      <c r="M16" s="93" t="s">
        <v>33</v>
      </c>
      <c r="N16" s="110">
        <v>48766014</v>
      </c>
    </row>
    <row r="17" spans="1:14" x14ac:dyDescent="0.25">
      <c r="A17" s="91" t="s">
        <v>109</v>
      </c>
      <c r="B17" s="92">
        <v>41366</v>
      </c>
      <c r="C17" s="90" t="s">
        <v>11</v>
      </c>
      <c r="D17" s="93" t="s">
        <v>110</v>
      </c>
      <c r="E17" s="101">
        <v>1397500</v>
      </c>
      <c r="F17" s="90">
        <v>151118</v>
      </c>
      <c r="G17" s="92">
        <v>41352</v>
      </c>
      <c r="H17" s="101">
        <v>140000</v>
      </c>
      <c r="I17" s="91" t="s">
        <v>218</v>
      </c>
      <c r="J17" s="92">
        <v>41366</v>
      </c>
      <c r="K17" s="117">
        <v>1257500</v>
      </c>
      <c r="L17" s="101">
        <f t="shared" si="0"/>
        <v>0</v>
      </c>
      <c r="M17" s="93" t="s">
        <v>36</v>
      </c>
      <c r="N17" s="110">
        <v>48568447</v>
      </c>
    </row>
    <row r="18" spans="1:14" x14ac:dyDescent="0.25">
      <c r="A18" s="91" t="s">
        <v>10</v>
      </c>
      <c r="B18" s="92">
        <v>41372</v>
      </c>
      <c r="C18" s="91" t="s">
        <v>11</v>
      </c>
      <c r="D18" s="93" t="s">
        <v>12</v>
      </c>
      <c r="E18" s="101">
        <v>1397500</v>
      </c>
      <c r="F18" s="90">
        <v>145350</v>
      </c>
      <c r="G18" s="92">
        <v>41373</v>
      </c>
      <c r="H18" s="101">
        <v>1000000</v>
      </c>
      <c r="I18" s="91"/>
      <c r="J18" s="109"/>
      <c r="K18" s="117"/>
      <c r="L18" s="101">
        <f t="shared" si="0"/>
        <v>397500</v>
      </c>
      <c r="M18" s="93" t="s">
        <v>41</v>
      </c>
      <c r="N18" s="110">
        <v>48568485</v>
      </c>
    </row>
    <row r="19" spans="1:14" x14ac:dyDescent="0.25">
      <c r="A19" s="91" t="s">
        <v>13</v>
      </c>
      <c r="B19" s="92">
        <v>41372</v>
      </c>
      <c r="C19" s="91" t="s">
        <v>14</v>
      </c>
      <c r="D19" s="93" t="s">
        <v>15</v>
      </c>
      <c r="E19" s="101">
        <v>1128000</v>
      </c>
      <c r="F19" s="90">
        <v>93012</v>
      </c>
      <c r="G19" s="92">
        <v>41372</v>
      </c>
      <c r="H19" s="101">
        <v>130000</v>
      </c>
      <c r="I19" s="91"/>
      <c r="J19" s="109"/>
      <c r="K19" s="117"/>
      <c r="L19" s="101">
        <f t="shared" si="0"/>
        <v>998000</v>
      </c>
      <c r="M19" s="93" t="s">
        <v>36</v>
      </c>
      <c r="N19" s="110">
        <v>48822832</v>
      </c>
    </row>
    <row r="20" spans="1:14" x14ac:dyDescent="0.25">
      <c r="A20" s="91" t="s">
        <v>5</v>
      </c>
      <c r="B20" s="92">
        <v>41373</v>
      </c>
      <c r="C20" s="91" t="s">
        <v>6</v>
      </c>
      <c r="D20" s="93" t="s">
        <v>7</v>
      </c>
      <c r="E20" s="101">
        <v>1825500</v>
      </c>
      <c r="F20" s="90">
        <v>93203</v>
      </c>
      <c r="G20" s="92">
        <v>41373</v>
      </c>
      <c r="H20" s="101">
        <v>1825500</v>
      </c>
      <c r="I20" s="91"/>
      <c r="J20" s="109"/>
      <c r="K20" s="117"/>
      <c r="L20" s="101">
        <f t="shared" si="0"/>
        <v>0</v>
      </c>
      <c r="M20" s="93" t="s">
        <v>41</v>
      </c>
      <c r="N20" s="110">
        <v>48490277</v>
      </c>
    </row>
    <row r="21" spans="1:14" x14ac:dyDescent="0.25">
      <c r="A21" s="91" t="s">
        <v>81</v>
      </c>
      <c r="B21" s="92">
        <v>41379</v>
      </c>
      <c r="C21" s="90" t="s">
        <v>11</v>
      </c>
      <c r="D21" s="93" t="s">
        <v>82</v>
      </c>
      <c r="E21" s="101">
        <v>1677500</v>
      </c>
      <c r="F21" s="90">
        <v>115116</v>
      </c>
      <c r="G21" s="92">
        <v>41379</v>
      </c>
      <c r="H21" s="101">
        <v>1677500</v>
      </c>
      <c r="I21" s="91"/>
      <c r="J21" s="109"/>
      <c r="K21" s="117"/>
      <c r="L21" s="101">
        <f t="shared" si="0"/>
        <v>0</v>
      </c>
      <c r="M21" s="93" t="s">
        <v>36</v>
      </c>
      <c r="N21" s="110">
        <v>48821175</v>
      </c>
    </row>
    <row r="22" spans="1:14" x14ac:dyDescent="0.25">
      <c r="A22" s="91" t="s">
        <v>87</v>
      </c>
      <c r="B22" s="92">
        <v>41381</v>
      </c>
      <c r="C22" s="90" t="s">
        <v>11</v>
      </c>
      <c r="D22" s="93" t="s">
        <v>88</v>
      </c>
      <c r="E22" s="101">
        <v>1562500</v>
      </c>
      <c r="F22" s="90">
        <v>105257</v>
      </c>
      <c r="G22" s="92">
        <v>41381</v>
      </c>
      <c r="H22" s="101">
        <v>1562500</v>
      </c>
      <c r="I22" s="91"/>
      <c r="J22" s="109"/>
      <c r="K22" s="117"/>
      <c r="L22" s="101">
        <f t="shared" si="0"/>
        <v>0</v>
      </c>
      <c r="M22" s="93" t="s">
        <v>41</v>
      </c>
      <c r="N22" s="110">
        <v>48729043</v>
      </c>
    </row>
    <row r="23" spans="1:14" x14ac:dyDescent="0.25">
      <c r="A23" s="91" t="s">
        <v>89</v>
      </c>
      <c r="B23" s="92">
        <v>41385</v>
      </c>
      <c r="C23" s="90" t="s">
        <v>65</v>
      </c>
      <c r="D23" s="93" t="s">
        <v>90</v>
      </c>
      <c r="E23" s="101">
        <v>1766500</v>
      </c>
      <c r="F23" s="90">
        <v>142010</v>
      </c>
      <c r="G23" s="92">
        <v>41385</v>
      </c>
      <c r="H23" s="101">
        <v>1776500</v>
      </c>
      <c r="I23" s="91"/>
      <c r="J23" s="109"/>
      <c r="K23" s="117"/>
      <c r="L23" s="101">
        <f t="shared" si="0"/>
        <v>-10000</v>
      </c>
      <c r="M23" s="93" t="s">
        <v>36</v>
      </c>
      <c r="N23" s="110">
        <v>48572852</v>
      </c>
    </row>
    <row r="24" spans="1:14" x14ac:dyDescent="0.25">
      <c r="A24" s="91" t="s">
        <v>91</v>
      </c>
      <c r="B24" s="92">
        <v>41385</v>
      </c>
      <c r="C24" s="90" t="s">
        <v>65</v>
      </c>
      <c r="D24" s="93" t="s">
        <v>92</v>
      </c>
      <c r="E24" s="101">
        <v>1604500</v>
      </c>
      <c r="F24" s="90">
        <v>141738</v>
      </c>
      <c r="G24" s="92">
        <v>41385</v>
      </c>
      <c r="H24" s="101">
        <v>200000</v>
      </c>
      <c r="I24" s="91"/>
      <c r="J24" s="109"/>
      <c r="K24" s="117"/>
      <c r="L24" s="101">
        <f t="shared" si="0"/>
        <v>1404500</v>
      </c>
      <c r="M24" s="93" t="s">
        <v>36</v>
      </c>
      <c r="N24" s="110">
        <v>49097080</v>
      </c>
    </row>
    <row r="25" spans="1:14" x14ac:dyDescent="0.25">
      <c r="A25" s="95"/>
      <c r="B25" s="92">
        <v>41386</v>
      </c>
      <c r="C25" s="99" t="s">
        <v>14</v>
      </c>
      <c r="D25" s="93" t="s">
        <v>68</v>
      </c>
      <c r="E25" s="101">
        <v>1250000</v>
      </c>
      <c r="F25" s="94"/>
      <c r="G25" s="96"/>
      <c r="H25" s="101"/>
      <c r="I25" s="91" t="s">
        <v>219</v>
      </c>
      <c r="J25" s="92">
        <v>41375</v>
      </c>
      <c r="K25" s="117">
        <v>10000</v>
      </c>
      <c r="L25" s="101">
        <f t="shared" si="0"/>
        <v>1240000</v>
      </c>
      <c r="M25" s="93" t="s">
        <v>36</v>
      </c>
    </row>
    <row r="26" spans="1:14" x14ac:dyDescent="0.25">
      <c r="A26" s="91" t="s">
        <v>98</v>
      </c>
      <c r="B26" s="92">
        <v>41387</v>
      </c>
      <c r="C26" s="90" t="s">
        <v>66</v>
      </c>
      <c r="D26" s="93" t="s">
        <v>99</v>
      </c>
      <c r="E26" s="101">
        <v>2179400</v>
      </c>
      <c r="F26" s="90" t="s">
        <v>100</v>
      </c>
      <c r="G26" s="92">
        <v>41387</v>
      </c>
      <c r="H26" s="101">
        <v>2179400</v>
      </c>
      <c r="I26" s="91"/>
      <c r="J26" s="109"/>
      <c r="K26" s="117"/>
      <c r="L26" s="101">
        <f t="shared" si="0"/>
        <v>0</v>
      </c>
      <c r="M26" s="93" t="s">
        <v>41</v>
      </c>
      <c r="N26" s="110">
        <v>47455300</v>
      </c>
    </row>
    <row r="27" spans="1:14" x14ac:dyDescent="0.25">
      <c r="A27" s="91" t="s">
        <v>101</v>
      </c>
      <c r="B27" s="92">
        <v>41387</v>
      </c>
      <c r="C27" s="90" t="s">
        <v>27</v>
      </c>
      <c r="D27" s="93" t="s">
        <v>102</v>
      </c>
      <c r="E27" s="101">
        <v>1254500</v>
      </c>
      <c r="F27" s="90">
        <v>91903</v>
      </c>
      <c r="G27" s="92">
        <v>41387</v>
      </c>
      <c r="H27" s="101">
        <v>1254500</v>
      </c>
      <c r="I27" s="91"/>
      <c r="J27" s="109"/>
      <c r="K27" s="117"/>
      <c r="L27" s="101">
        <f t="shared" si="0"/>
        <v>0</v>
      </c>
      <c r="M27" s="93" t="s">
        <v>41</v>
      </c>
      <c r="N27" s="110">
        <v>40318312</v>
      </c>
    </row>
    <row r="28" spans="1:14" x14ac:dyDescent="0.25">
      <c r="A28" s="91" t="s">
        <v>103</v>
      </c>
      <c r="B28" s="92">
        <v>41387</v>
      </c>
      <c r="C28" s="90" t="s">
        <v>27</v>
      </c>
      <c r="D28" s="93" t="s">
        <v>104</v>
      </c>
      <c r="E28" s="101">
        <v>1254500</v>
      </c>
      <c r="F28" s="90">
        <v>94827</v>
      </c>
      <c r="G28" s="92">
        <v>41387</v>
      </c>
      <c r="H28" s="101">
        <v>1254500</v>
      </c>
      <c r="I28" s="91"/>
      <c r="J28" s="109"/>
      <c r="K28" s="117"/>
      <c r="L28" s="101">
        <f t="shared" si="0"/>
        <v>0</v>
      </c>
      <c r="M28" s="93" t="s">
        <v>41</v>
      </c>
      <c r="N28" s="110">
        <v>48317765</v>
      </c>
    </row>
    <row r="29" spans="1:14" x14ac:dyDescent="0.25">
      <c r="A29" s="91" t="s">
        <v>115</v>
      </c>
      <c r="B29" s="92">
        <v>41389</v>
      </c>
      <c r="C29" s="90" t="s">
        <v>27</v>
      </c>
      <c r="D29" s="93" t="s">
        <v>116</v>
      </c>
      <c r="E29" s="101">
        <v>1200000</v>
      </c>
      <c r="F29" s="90">
        <v>153514</v>
      </c>
      <c r="G29" s="92">
        <v>41389</v>
      </c>
      <c r="H29" s="101">
        <v>1200000</v>
      </c>
      <c r="I29" s="91"/>
      <c r="J29" s="109"/>
      <c r="K29" s="117"/>
      <c r="L29" s="101">
        <f t="shared" si="0"/>
        <v>0</v>
      </c>
      <c r="M29" s="93" t="s">
        <v>41</v>
      </c>
      <c r="N29" s="110">
        <v>48812749</v>
      </c>
    </row>
    <row r="30" spans="1:14" x14ac:dyDescent="0.25">
      <c r="A30" s="91" t="s">
        <v>117</v>
      </c>
      <c r="B30" s="92">
        <v>41389</v>
      </c>
      <c r="C30" s="90" t="s">
        <v>27</v>
      </c>
      <c r="D30" s="93" t="s">
        <v>118</v>
      </c>
      <c r="E30" s="101">
        <v>1200000</v>
      </c>
      <c r="F30" s="90">
        <v>153234</v>
      </c>
      <c r="G30" s="92">
        <v>41389</v>
      </c>
      <c r="H30" s="101">
        <v>1200000</v>
      </c>
      <c r="I30" s="91"/>
      <c r="J30" s="109"/>
      <c r="K30" s="117"/>
      <c r="L30" s="101">
        <f t="shared" si="0"/>
        <v>0</v>
      </c>
      <c r="M30" s="93" t="s">
        <v>41</v>
      </c>
      <c r="N30" s="110">
        <v>48812866</v>
      </c>
    </row>
    <row r="31" spans="1:14" x14ac:dyDescent="0.25">
      <c r="A31" s="91" t="s">
        <v>119</v>
      </c>
      <c r="B31" s="92">
        <v>41389</v>
      </c>
      <c r="C31" s="90" t="s">
        <v>27</v>
      </c>
      <c r="D31" s="93" t="s">
        <v>120</v>
      </c>
      <c r="E31" s="101">
        <v>1200000</v>
      </c>
      <c r="F31" s="90">
        <v>153322</v>
      </c>
      <c r="G31" s="92">
        <v>41389</v>
      </c>
      <c r="H31" s="101">
        <v>1200000</v>
      </c>
      <c r="I31" s="91"/>
      <c r="J31" s="109"/>
      <c r="K31" s="117"/>
      <c r="L31" s="101">
        <f t="shared" si="0"/>
        <v>0</v>
      </c>
      <c r="M31" s="93" t="s">
        <v>41</v>
      </c>
      <c r="N31" s="110">
        <v>48766249</v>
      </c>
    </row>
    <row r="32" spans="1:14" x14ac:dyDescent="0.25">
      <c r="A32" s="91" t="s">
        <v>121</v>
      </c>
      <c r="B32" s="92">
        <v>41389</v>
      </c>
      <c r="C32" s="90" t="s">
        <v>27</v>
      </c>
      <c r="D32" s="93" t="s">
        <v>122</v>
      </c>
      <c r="E32" s="101">
        <v>1200000</v>
      </c>
      <c r="F32" s="90">
        <v>153357</v>
      </c>
      <c r="G32" s="92">
        <v>41389</v>
      </c>
      <c r="H32" s="101">
        <v>1200000</v>
      </c>
      <c r="I32" s="91"/>
      <c r="J32" s="109"/>
      <c r="K32" s="117"/>
      <c r="L32" s="101">
        <f t="shared" si="0"/>
        <v>0</v>
      </c>
      <c r="M32" s="93" t="s">
        <v>41</v>
      </c>
      <c r="N32" s="110">
        <v>48766211</v>
      </c>
    </row>
    <row r="33" spans="1:14" x14ac:dyDescent="0.25">
      <c r="A33" s="91" t="s">
        <v>123</v>
      </c>
      <c r="B33" s="92">
        <v>41389</v>
      </c>
      <c r="C33" s="90" t="s">
        <v>27</v>
      </c>
      <c r="D33" s="93" t="s">
        <v>124</v>
      </c>
      <c r="E33" s="101">
        <v>1200000</v>
      </c>
      <c r="F33" s="90">
        <v>140515</v>
      </c>
      <c r="G33" s="92">
        <v>41389</v>
      </c>
      <c r="H33" s="101">
        <v>1200000</v>
      </c>
      <c r="I33" s="91"/>
      <c r="J33" s="109"/>
      <c r="K33" s="117"/>
      <c r="L33" s="101">
        <f t="shared" si="0"/>
        <v>0</v>
      </c>
      <c r="M33" s="93" t="s">
        <v>41</v>
      </c>
      <c r="N33" s="110">
        <v>48318577</v>
      </c>
    </row>
    <row r="34" spans="1:14" x14ac:dyDescent="0.25">
      <c r="A34" s="91" t="s">
        <v>125</v>
      </c>
      <c r="B34" s="92">
        <v>41389</v>
      </c>
      <c r="C34" s="90" t="s">
        <v>27</v>
      </c>
      <c r="D34" s="93" t="s">
        <v>126</v>
      </c>
      <c r="E34" s="101">
        <v>1200000</v>
      </c>
      <c r="F34" s="90">
        <v>93950</v>
      </c>
      <c r="G34" s="92">
        <v>41392</v>
      </c>
      <c r="H34" s="101">
        <v>1200000</v>
      </c>
      <c r="I34" s="91"/>
      <c r="J34" s="109"/>
      <c r="K34" s="117"/>
      <c r="L34" s="101">
        <f t="shared" si="0"/>
        <v>0</v>
      </c>
      <c r="M34" s="93" t="s">
        <v>41</v>
      </c>
      <c r="N34" s="110">
        <v>48812786</v>
      </c>
    </row>
    <row r="35" spans="1:14" x14ac:dyDescent="0.25">
      <c r="A35" s="91" t="s">
        <v>133</v>
      </c>
      <c r="B35" s="92">
        <v>41391</v>
      </c>
      <c r="C35" s="90" t="s">
        <v>14</v>
      </c>
      <c r="D35" s="93" t="s">
        <v>134</v>
      </c>
      <c r="E35" s="101">
        <v>1156000</v>
      </c>
      <c r="F35" s="90">
        <v>102049</v>
      </c>
      <c r="G35" s="92">
        <v>41352</v>
      </c>
      <c r="H35" s="101">
        <v>140000</v>
      </c>
      <c r="I35" s="91" t="s">
        <v>220</v>
      </c>
      <c r="J35" s="92">
        <v>41389</v>
      </c>
      <c r="K35" s="117">
        <v>1016000</v>
      </c>
      <c r="L35" s="101">
        <f t="shared" si="0"/>
        <v>0</v>
      </c>
      <c r="M35" s="93" t="s">
        <v>36</v>
      </c>
      <c r="N35" s="110">
        <v>48673141</v>
      </c>
    </row>
    <row r="36" spans="1:14" x14ac:dyDescent="0.25">
      <c r="A36" s="91" t="s">
        <v>127</v>
      </c>
      <c r="B36" s="92">
        <v>41392</v>
      </c>
      <c r="C36" s="90" t="s">
        <v>14</v>
      </c>
      <c r="D36" s="93" t="s">
        <v>128</v>
      </c>
      <c r="E36" s="101">
        <v>1133500</v>
      </c>
      <c r="F36" s="90" t="s">
        <v>129</v>
      </c>
      <c r="G36" s="92">
        <v>41392</v>
      </c>
      <c r="H36" s="101">
        <v>1133500</v>
      </c>
      <c r="I36" s="91"/>
      <c r="J36" s="109"/>
      <c r="K36" s="117"/>
      <c r="L36" s="101">
        <f t="shared" si="0"/>
        <v>0</v>
      </c>
      <c r="M36" s="93" t="s">
        <v>41</v>
      </c>
      <c r="N36" s="110">
        <v>48672789</v>
      </c>
    </row>
    <row r="37" spans="1:14" x14ac:dyDescent="0.25">
      <c r="A37" s="91" t="s">
        <v>130</v>
      </c>
      <c r="B37" s="92">
        <v>41393</v>
      </c>
      <c r="C37" s="90" t="s">
        <v>14</v>
      </c>
      <c r="D37" s="93" t="s">
        <v>28</v>
      </c>
      <c r="E37" s="101">
        <v>1038500</v>
      </c>
      <c r="F37" s="90">
        <v>114251</v>
      </c>
      <c r="G37" s="92">
        <v>41393</v>
      </c>
      <c r="H37" s="101">
        <v>1038500</v>
      </c>
      <c r="I37" s="91"/>
      <c r="J37" s="109"/>
      <c r="K37" s="117"/>
      <c r="L37" s="101">
        <f t="shared" si="0"/>
        <v>0</v>
      </c>
      <c r="M37" s="93" t="s">
        <v>36</v>
      </c>
      <c r="N37" s="110">
        <v>48670563</v>
      </c>
    </row>
    <row r="38" spans="1:14" x14ac:dyDescent="0.25">
      <c r="A38" s="91" t="s">
        <v>131</v>
      </c>
      <c r="B38" s="92">
        <v>41393</v>
      </c>
      <c r="C38" s="90" t="s">
        <v>57</v>
      </c>
      <c r="D38" s="93" t="s">
        <v>132</v>
      </c>
      <c r="E38" s="101">
        <v>1475000</v>
      </c>
      <c r="F38" s="90">
        <v>151423</v>
      </c>
      <c r="G38" s="92">
        <v>41393</v>
      </c>
      <c r="H38" s="101">
        <v>150000</v>
      </c>
      <c r="I38" s="91"/>
      <c r="J38" s="109"/>
      <c r="K38" s="117"/>
      <c r="L38" s="101">
        <f t="shared" si="0"/>
        <v>1325000</v>
      </c>
      <c r="M38" s="93" t="s">
        <v>36</v>
      </c>
      <c r="N38" s="110">
        <v>49337961</v>
      </c>
    </row>
    <row r="39" spans="1:14" x14ac:dyDescent="0.25">
      <c r="A39" s="91" t="s">
        <v>139</v>
      </c>
      <c r="B39" s="92">
        <v>41396</v>
      </c>
      <c r="C39" s="90" t="s">
        <v>14</v>
      </c>
      <c r="D39" s="93" t="s">
        <v>137</v>
      </c>
      <c r="E39" s="101">
        <v>1020072.65</v>
      </c>
      <c r="F39" s="90" t="s">
        <v>138</v>
      </c>
      <c r="G39" s="92">
        <v>41291</v>
      </c>
      <c r="H39" s="101">
        <v>303692.31</v>
      </c>
      <c r="I39" s="91"/>
      <c r="J39" s="109"/>
      <c r="K39" s="117"/>
      <c r="L39" s="101">
        <f t="shared" si="0"/>
        <v>716380.34000000008</v>
      </c>
      <c r="M39" s="93" t="s">
        <v>136</v>
      </c>
      <c r="N39" s="110">
        <v>49058157</v>
      </c>
    </row>
    <row r="40" spans="1:14" x14ac:dyDescent="0.25">
      <c r="A40" s="91" t="s">
        <v>140</v>
      </c>
      <c r="B40" s="92">
        <v>41393</v>
      </c>
      <c r="C40" s="90" t="s">
        <v>57</v>
      </c>
      <c r="D40" s="93" t="s">
        <v>141</v>
      </c>
      <c r="E40" s="101">
        <v>1431500</v>
      </c>
      <c r="F40" s="90">
        <v>123547</v>
      </c>
      <c r="G40" s="92">
        <v>41393</v>
      </c>
      <c r="H40" s="101">
        <v>150000</v>
      </c>
      <c r="I40" s="91"/>
      <c r="J40" s="109"/>
      <c r="K40" s="117"/>
      <c r="L40" s="101">
        <f t="shared" si="0"/>
        <v>1281500</v>
      </c>
      <c r="M40" s="93" t="s">
        <v>41</v>
      </c>
      <c r="N40" s="110">
        <v>49337755</v>
      </c>
    </row>
    <row r="41" spans="1:14" x14ac:dyDescent="0.25">
      <c r="A41" s="91" t="s">
        <v>142</v>
      </c>
      <c r="B41" s="92">
        <v>41396</v>
      </c>
      <c r="C41" s="90" t="s">
        <v>14</v>
      </c>
      <c r="D41" s="98" t="s">
        <v>143</v>
      </c>
      <c r="E41" s="102">
        <v>1031000</v>
      </c>
      <c r="F41" s="99" t="s">
        <v>177</v>
      </c>
      <c r="G41" s="99"/>
      <c r="H41" s="101"/>
      <c r="I41" s="91"/>
      <c r="J41" s="109"/>
      <c r="K41" s="117"/>
      <c r="L41" s="101">
        <f t="shared" si="0"/>
        <v>1031000</v>
      </c>
      <c r="M41" s="93" t="s">
        <v>41</v>
      </c>
      <c r="N41" s="110">
        <v>48462710</v>
      </c>
    </row>
    <row r="42" spans="1:14" x14ac:dyDescent="0.25">
      <c r="A42" s="91" t="s">
        <v>144</v>
      </c>
      <c r="B42" s="92">
        <v>41394</v>
      </c>
      <c r="C42" s="90" t="s">
        <v>54</v>
      </c>
      <c r="D42" s="93" t="s">
        <v>145</v>
      </c>
      <c r="E42" s="101">
        <v>2183500</v>
      </c>
      <c r="F42" s="90" t="s">
        <v>146</v>
      </c>
      <c r="G42" s="92">
        <v>41373</v>
      </c>
      <c r="H42" s="101">
        <v>650769.23</v>
      </c>
      <c r="I42" s="91"/>
      <c r="J42" s="109"/>
      <c r="K42" s="117"/>
      <c r="L42" s="101">
        <f t="shared" si="0"/>
        <v>1532730.77</v>
      </c>
      <c r="M42" s="93" t="s">
        <v>41</v>
      </c>
      <c r="N42" s="110">
        <v>49344659</v>
      </c>
    </row>
    <row r="43" spans="1:14" x14ac:dyDescent="0.25">
      <c r="A43" s="91" t="s">
        <v>147</v>
      </c>
      <c r="B43" s="92">
        <v>41393</v>
      </c>
      <c r="C43" s="90" t="s">
        <v>57</v>
      </c>
      <c r="D43" s="93" t="s">
        <v>148</v>
      </c>
      <c r="E43" s="101">
        <v>1431500</v>
      </c>
      <c r="F43" s="90" t="s">
        <v>149</v>
      </c>
      <c r="G43" s="92">
        <v>41392</v>
      </c>
      <c r="H43" s="101">
        <v>150000</v>
      </c>
      <c r="I43" s="91"/>
      <c r="J43" s="109"/>
      <c r="K43" s="117"/>
      <c r="L43" s="101">
        <f t="shared" si="0"/>
        <v>1281500</v>
      </c>
      <c r="M43" s="93" t="s">
        <v>41</v>
      </c>
      <c r="N43" s="110">
        <v>49337717</v>
      </c>
    </row>
    <row r="44" spans="1:14" x14ac:dyDescent="0.25">
      <c r="A44" s="91" t="s">
        <v>150</v>
      </c>
      <c r="B44" s="92">
        <v>41393</v>
      </c>
      <c r="C44" s="90" t="s">
        <v>57</v>
      </c>
      <c r="D44" s="93" t="s">
        <v>17</v>
      </c>
      <c r="E44" s="101">
        <v>1455000</v>
      </c>
      <c r="F44" s="90">
        <v>150240</v>
      </c>
      <c r="G44" s="92">
        <v>41392</v>
      </c>
      <c r="H44" s="101">
        <v>150000</v>
      </c>
      <c r="I44" s="91"/>
      <c r="J44" s="109"/>
      <c r="K44" s="117"/>
      <c r="L44" s="101">
        <f t="shared" si="0"/>
        <v>1305000</v>
      </c>
      <c r="M44" s="93" t="s">
        <v>41</v>
      </c>
      <c r="N44" s="110">
        <v>49337892</v>
      </c>
    </row>
    <row r="45" spans="1:14" x14ac:dyDescent="0.25">
      <c r="A45" s="91" t="s">
        <v>151</v>
      </c>
      <c r="B45" s="92">
        <v>41393</v>
      </c>
      <c r="C45" s="90" t="s">
        <v>57</v>
      </c>
      <c r="D45" s="93" t="s">
        <v>152</v>
      </c>
      <c r="E45" s="101">
        <v>1431500</v>
      </c>
      <c r="F45" s="90">
        <v>112355</v>
      </c>
      <c r="G45" s="92">
        <v>41393</v>
      </c>
      <c r="H45" s="101">
        <v>150000</v>
      </c>
      <c r="I45" s="91"/>
      <c r="J45" s="109"/>
      <c r="K45" s="117"/>
      <c r="L45" s="101">
        <f t="shared" si="0"/>
        <v>1281500</v>
      </c>
      <c r="M45" s="93" t="s">
        <v>41</v>
      </c>
      <c r="N45" s="110">
        <v>49337795</v>
      </c>
    </row>
    <row r="46" spans="1:14" x14ac:dyDescent="0.25">
      <c r="A46" s="91" t="s">
        <v>153</v>
      </c>
      <c r="B46" s="92">
        <v>41393</v>
      </c>
      <c r="C46" s="90" t="s">
        <v>57</v>
      </c>
      <c r="D46" s="93" t="s">
        <v>154</v>
      </c>
      <c r="E46" s="101">
        <v>1455000</v>
      </c>
      <c r="F46" s="90">
        <v>144235</v>
      </c>
      <c r="G46" s="92">
        <v>41393</v>
      </c>
      <c r="H46" s="101">
        <v>150000</v>
      </c>
      <c r="I46" s="91"/>
      <c r="J46" s="109"/>
      <c r="K46" s="117"/>
      <c r="L46" s="101">
        <f t="shared" si="0"/>
        <v>1305000</v>
      </c>
      <c r="M46" s="93" t="s">
        <v>41</v>
      </c>
      <c r="N46" s="110">
        <v>49337521</v>
      </c>
    </row>
    <row r="47" spans="1:14" x14ac:dyDescent="0.25">
      <c r="A47" s="91" t="s">
        <v>155</v>
      </c>
      <c r="B47" s="92">
        <v>41393</v>
      </c>
      <c r="C47" s="90" t="s">
        <v>57</v>
      </c>
      <c r="D47" s="93" t="s">
        <v>156</v>
      </c>
      <c r="E47" s="101">
        <v>1455000</v>
      </c>
      <c r="F47" s="90">
        <v>112105</v>
      </c>
      <c r="G47" s="92">
        <v>41393</v>
      </c>
      <c r="H47" s="101">
        <v>150000</v>
      </c>
      <c r="I47" s="91"/>
      <c r="J47" s="109"/>
      <c r="K47" s="117"/>
      <c r="L47" s="101">
        <f t="shared" si="0"/>
        <v>1305000</v>
      </c>
      <c r="M47" s="93" t="s">
        <v>41</v>
      </c>
      <c r="N47" s="110">
        <v>49337915</v>
      </c>
    </row>
    <row r="48" spans="1:14" x14ac:dyDescent="0.25">
      <c r="A48" s="91" t="s">
        <v>157</v>
      </c>
      <c r="B48" s="92">
        <v>41393</v>
      </c>
      <c r="C48" s="90" t="s">
        <v>57</v>
      </c>
      <c r="D48" s="93" t="s">
        <v>126</v>
      </c>
      <c r="E48" s="101">
        <v>1455000</v>
      </c>
      <c r="F48" s="90">
        <v>111708</v>
      </c>
      <c r="G48" s="92">
        <v>41393</v>
      </c>
      <c r="H48" s="101">
        <v>150000</v>
      </c>
      <c r="I48" s="91"/>
      <c r="J48" s="109"/>
      <c r="K48" s="117"/>
      <c r="L48" s="101">
        <f t="shared" si="0"/>
        <v>1305000</v>
      </c>
      <c r="M48" s="93" t="s">
        <v>41</v>
      </c>
      <c r="N48" s="110">
        <v>49337505</v>
      </c>
    </row>
    <row r="49" spans="1:14" x14ac:dyDescent="0.25">
      <c r="A49" s="91" t="s">
        <v>158</v>
      </c>
      <c r="B49" s="92">
        <v>41393</v>
      </c>
      <c r="C49" s="90" t="s">
        <v>57</v>
      </c>
      <c r="D49" s="93" t="s">
        <v>122</v>
      </c>
      <c r="E49" s="101">
        <v>1455000</v>
      </c>
      <c r="F49" s="90">
        <v>111430</v>
      </c>
      <c r="G49" s="92">
        <v>41393</v>
      </c>
      <c r="H49" s="101">
        <v>150000</v>
      </c>
      <c r="I49" s="91"/>
      <c r="J49" s="109"/>
      <c r="K49" s="117"/>
      <c r="L49" s="101">
        <f t="shared" si="0"/>
        <v>1305000</v>
      </c>
      <c r="M49" s="93" t="s">
        <v>41</v>
      </c>
      <c r="N49" s="110">
        <v>49337503</v>
      </c>
    </row>
    <row r="50" spans="1:14" x14ac:dyDescent="0.25">
      <c r="A50" s="91" t="s">
        <v>159</v>
      </c>
      <c r="B50" s="92">
        <v>41393</v>
      </c>
      <c r="C50" s="90" t="s">
        <v>57</v>
      </c>
      <c r="D50" s="93" t="s">
        <v>116</v>
      </c>
      <c r="E50" s="101">
        <v>1455000</v>
      </c>
      <c r="F50" s="90">
        <v>112010</v>
      </c>
      <c r="G50" s="92">
        <v>41393</v>
      </c>
      <c r="H50" s="101">
        <v>150000</v>
      </c>
      <c r="I50" s="91"/>
      <c r="J50" s="109"/>
      <c r="K50" s="117"/>
      <c r="L50" s="101">
        <f t="shared" si="0"/>
        <v>1305000</v>
      </c>
      <c r="M50" s="93" t="s">
        <v>41</v>
      </c>
      <c r="N50" s="110">
        <v>49337959</v>
      </c>
    </row>
    <row r="51" spans="1:14" x14ac:dyDescent="0.25">
      <c r="A51" s="91" t="s">
        <v>160</v>
      </c>
      <c r="B51" s="92">
        <v>41393</v>
      </c>
      <c r="C51" s="90" t="s">
        <v>57</v>
      </c>
      <c r="D51" s="93" t="s">
        <v>161</v>
      </c>
      <c r="E51" s="101">
        <v>1455000</v>
      </c>
      <c r="F51" s="90">
        <v>111905</v>
      </c>
      <c r="G51" s="92">
        <v>41393</v>
      </c>
      <c r="H51" s="101">
        <v>150000</v>
      </c>
      <c r="I51" s="91"/>
      <c r="J51" s="109"/>
      <c r="K51" s="117"/>
      <c r="L51" s="101">
        <f t="shared" si="0"/>
        <v>1305000</v>
      </c>
      <c r="M51" s="93" t="s">
        <v>41</v>
      </c>
      <c r="N51" s="110">
        <v>49337515</v>
      </c>
    </row>
    <row r="52" spans="1:14" x14ac:dyDescent="0.25">
      <c r="A52" s="91" t="s">
        <v>162</v>
      </c>
      <c r="B52" s="92">
        <v>41396</v>
      </c>
      <c r="C52" s="90" t="s">
        <v>57</v>
      </c>
      <c r="D52" s="93" t="s">
        <v>163</v>
      </c>
      <c r="E52" s="101">
        <v>1455000</v>
      </c>
      <c r="F52" s="90">
        <v>103106</v>
      </c>
      <c r="G52" s="92">
        <v>41396</v>
      </c>
      <c r="H52" s="101">
        <v>150000</v>
      </c>
      <c r="I52" s="91"/>
      <c r="J52" s="109"/>
      <c r="K52" s="117"/>
      <c r="L52" s="101">
        <f t="shared" si="0"/>
        <v>1305000</v>
      </c>
      <c r="M52" s="93" t="s">
        <v>41</v>
      </c>
      <c r="N52" s="110">
        <v>49337896</v>
      </c>
    </row>
    <row r="53" spans="1:14" x14ac:dyDescent="0.25">
      <c r="A53" s="91" t="s">
        <v>164</v>
      </c>
      <c r="B53" s="92">
        <v>41396</v>
      </c>
      <c r="C53" s="90" t="s">
        <v>57</v>
      </c>
      <c r="D53" s="93" t="s">
        <v>19</v>
      </c>
      <c r="E53" s="101">
        <v>1455000</v>
      </c>
      <c r="F53" s="90">
        <v>103203</v>
      </c>
      <c r="G53" s="92">
        <v>41396</v>
      </c>
      <c r="H53" s="101">
        <v>150000</v>
      </c>
      <c r="I53" s="91"/>
      <c r="J53" s="109"/>
      <c r="K53" s="117"/>
      <c r="L53" s="101">
        <f t="shared" si="0"/>
        <v>1305000</v>
      </c>
      <c r="M53" s="93" t="s">
        <v>41</v>
      </c>
      <c r="N53" s="110">
        <v>49337901</v>
      </c>
    </row>
    <row r="54" spans="1:14" x14ac:dyDescent="0.25">
      <c r="A54" s="91" t="s">
        <v>165</v>
      </c>
      <c r="B54" s="92">
        <v>41393</v>
      </c>
      <c r="C54" s="90" t="s">
        <v>57</v>
      </c>
      <c r="D54" s="93" t="s">
        <v>166</v>
      </c>
      <c r="E54" s="101">
        <v>1455000</v>
      </c>
      <c r="F54" s="90">
        <v>112148</v>
      </c>
      <c r="G54" s="92">
        <v>41393</v>
      </c>
      <c r="H54" s="101">
        <v>150000</v>
      </c>
      <c r="I54" s="91"/>
      <c r="J54" s="109"/>
      <c r="K54" s="117"/>
      <c r="L54" s="101">
        <f t="shared" si="0"/>
        <v>1305000</v>
      </c>
      <c r="M54" s="93" t="s">
        <v>41</v>
      </c>
      <c r="N54" s="110">
        <v>49337938</v>
      </c>
    </row>
    <row r="55" spans="1:14" x14ac:dyDescent="0.25">
      <c r="A55" s="91" t="s">
        <v>167</v>
      </c>
      <c r="B55" s="92">
        <v>41398</v>
      </c>
      <c r="C55" s="90" t="s">
        <v>14</v>
      </c>
      <c r="D55" s="93" t="s">
        <v>168</v>
      </c>
      <c r="E55" s="101">
        <v>1128000</v>
      </c>
      <c r="F55" s="90" t="s">
        <v>169</v>
      </c>
      <c r="G55" s="92">
        <v>41398</v>
      </c>
      <c r="H55" s="101">
        <v>1128000</v>
      </c>
      <c r="I55" s="91"/>
      <c r="J55" s="109"/>
      <c r="K55" s="117"/>
      <c r="L55" s="101">
        <f t="shared" si="0"/>
        <v>0</v>
      </c>
      <c r="M55" s="93" t="s">
        <v>41</v>
      </c>
      <c r="N55" s="110">
        <v>48538121</v>
      </c>
    </row>
    <row r="56" spans="1:14" x14ac:dyDescent="0.25">
      <c r="A56" s="91" t="s">
        <v>170</v>
      </c>
      <c r="B56" s="92">
        <v>41394</v>
      </c>
      <c r="C56" s="90" t="s">
        <v>56</v>
      </c>
      <c r="D56" s="93" t="s">
        <v>171</v>
      </c>
      <c r="E56" s="101">
        <v>1576500</v>
      </c>
      <c r="F56" s="90">
        <v>91556</v>
      </c>
      <c r="G56" s="92">
        <v>41374</v>
      </c>
      <c r="H56" s="101">
        <v>190000</v>
      </c>
      <c r="I56" s="91"/>
      <c r="J56" s="109"/>
      <c r="K56" s="117"/>
      <c r="L56" s="101">
        <f t="shared" si="0"/>
        <v>1386500</v>
      </c>
      <c r="M56" s="93" t="s">
        <v>36</v>
      </c>
      <c r="N56" s="110">
        <v>49215814</v>
      </c>
    </row>
    <row r="57" spans="1:14" x14ac:dyDescent="0.25">
      <c r="A57" s="91" t="s">
        <v>172</v>
      </c>
      <c r="B57" s="92">
        <v>41396</v>
      </c>
      <c r="C57" s="90" t="s">
        <v>14</v>
      </c>
      <c r="D57" s="93" t="s">
        <v>173</v>
      </c>
      <c r="E57" s="101">
        <v>1128000</v>
      </c>
      <c r="F57" s="90">
        <v>150213</v>
      </c>
      <c r="G57" s="92">
        <v>41396</v>
      </c>
      <c r="H57" s="101">
        <v>1128000</v>
      </c>
      <c r="I57" s="91"/>
      <c r="J57" s="109"/>
      <c r="K57" s="117"/>
      <c r="L57" s="101">
        <f t="shared" si="0"/>
        <v>0</v>
      </c>
      <c r="M57" s="93" t="s">
        <v>36</v>
      </c>
      <c r="N57" s="110">
        <v>48537795</v>
      </c>
    </row>
    <row r="58" spans="1:14" x14ac:dyDescent="0.25">
      <c r="A58" s="91" t="s">
        <v>174</v>
      </c>
      <c r="B58" s="92">
        <v>41396</v>
      </c>
      <c r="C58" s="90" t="s">
        <v>14</v>
      </c>
      <c r="D58" s="93" t="s">
        <v>175</v>
      </c>
      <c r="E58" s="101">
        <v>1181500</v>
      </c>
      <c r="F58" s="90">
        <v>93413</v>
      </c>
      <c r="G58" s="92">
        <v>41374</v>
      </c>
      <c r="H58" s="101">
        <v>130000</v>
      </c>
      <c r="I58" s="91"/>
      <c r="J58" s="109"/>
      <c r="K58" s="117"/>
      <c r="L58" s="101">
        <f t="shared" si="0"/>
        <v>1051500</v>
      </c>
      <c r="M58" s="93" t="s">
        <v>36</v>
      </c>
      <c r="N58" s="110">
        <v>48960608</v>
      </c>
    </row>
    <row r="59" spans="1:14" x14ac:dyDescent="0.25">
      <c r="A59" s="91" t="s">
        <v>181</v>
      </c>
      <c r="B59" s="92">
        <v>41350</v>
      </c>
      <c r="C59" s="90" t="s">
        <v>14</v>
      </c>
      <c r="D59" s="93" t="s">
        <v>182</v>
      </c>
      <c r="E59" s="101">
        <v>1244000</v>
      </c>
      <c r="F59" s="90">
        <v>100643</v>
      </c>
      <c r="G59" s="92">
        <v>41350</v>
      </c>
      <c r="H59" s="101">
        <v>140000</v>
      </c>
      <c r="I59" s="91" t="s">
        <v>225</v>
      </c>
      <c r="J59" s="92">
        <v>41399</v>
      </c>
      <c r="K59" s="117">
        <v>1114000</v>
      </c>
      <c r="L59" s="101">
        <f t="shared" si="0"/>
        <v>-10000</v>
      </c>
      <c r="M59" s="93" t="s">
        <v>36</v>
      </c>
      <c r="N59" s="110">
        <v>48815533</v>
      </c>
    </row>
    <row r="60" spans="1:14" x14ac:dyDescent="0.25">
      <c r="A60" s="91" t="s">
        <v>183</v>
      </c>
      <c r="B60" s="92">
        <v>41399</v>
      </c>
      <c r="C60" s="90" t="s">
        <v>14</v>
      </c>
      <c r="D60" s="93" t="s">
        <v>184</v>
      </c>
      <c r="E60" s="101">
        <v>1128000</v>
      </c>
      <c r="F60" s="90">
        <v>144036</v>
      </c>
      <c r="G60" s="92">
        <v>41399</v>
      </c>
      <c r="H60" s="101">
        <v>1128000</v>
      </c>
      <c r="I60" s="91"/>
      <c r="J60" s="109"/>
      <c r="K60" s="117"/>
      <c r="L60" s="101">
        <f t="shared" si="0"/>
        <v>0</v>
      </c>
      <c r="M60" s="93" t="s">
        <v>41</v>
      </c>
      <c r="N60" s="110">
        <v>48537923</v>
      </c>
    </row>
    <row r="61" spans="1:14" x14ac:dyDescent="0.25">
      <c r="A61" s="91" t="s">
        <v>185</v>
      </c>
      <c r="B61" s="92">
        <v>41399</v>
      </c>
      <c r="C61" s="90" t="s">
        <v>14</v>
      </c>
      <c r="D61" s="93" t="s">
        <v>186</v>
      </c>
      <c r="E61" s="101">
        <v>1156000</v>
      </c>
      <c r="F61" s="90">
        <v>145443</v>
      </c>
      <c r="G61" s="92">
        <v>41399</v>
      </c>
      <c r="H61" s="101">
        <v>1156000</v>
      </c>
      <c r="I61" s="91"/>
      <c r="J61" s="109"/>
      <c r="K61" s="117"/>
      <c r="L61" s="101">
        <f t="shared" si="0"/>
        <v>0</v>
      </c>
      <c r="M61" s="93" t="s">
        <v>41</v>
      </c>
      <c r="N61" s="110">
        <v>48672586</v>
      </c>
    </row>
    <row r="62" spans="1:14" x14ac:dyDescent="0.25">
      <c r="A62" s="91" t="s">
        <v>187</v>
      </c>
      <c r="B62" s="92">
        <v>41396</v>
      </c>
      <c r="C62" s="90" t="s">
        <v>14</v>
      </c>
      <c r="D62" s="93" t="s">
        <v>188</v>
      </c>
      <c r="E62" s="101">
        <v>1366000</v>
      </c>
      <c r="F62" s="90">
        <v>153018</v>
      </c>
      <c r="G62" s="92">
        <v>41357</v>
      </c>
      <c r="H62" s="101">
        <v>140000</v>
      </c>
      <c r="I62" s="91"/>
      <c r="J62" s="109"/>
      <c r="K62" s="117"/>
      <c r="L62" s="101">
        <f t="shared" si="0"/>
        <v>1226000</v>
      </c>
      <c r="M62" s="93" t="s">
        <v>33</v>
      </c>
      <c r="N62" s="110">
        <v>49058617</v>
      </c>
    </row>
    <row r="63" spans="1:14" x14ac:dyDescent="0.25">
      <c r="A63" s="91" t="s">
        <v>189</v>
      </c>
      <c r="B63" s="92">
        <v>41396</v>
      </c>
      <c r="C63" s="90" t="s">
        <v>14</v>
      </c>
      <c r="D63" s="93" t="s">
        <v>190</v>
      </c>
      <c r="E63" s="101">
        <v>1204000</v>
      </c>
      <c r="F63" s="90">
        <v>95327</v>
      </c>
      <c r="G63" s="92">
        <v>41381</v>
      </c>
      <c r="H63" s="101">
        <v>130000</v>
      </c>
      <c r="I63" s="91"/>
      <c r="J63" s="109"/>
      <c r="K63" s="117"/>
      <c r="L63" s="101">
        <f t="shared" si="0"/>
        <v>1074000</v>
      </c>
      <c r="M63" s="93" t="s">
        <v>33</v>
      </c>
      <c r="N63" s="110">
        <v>48960575</v>
      </c>
    </row>
    <row r="64" spans="1:14" x14ac:dyDescent="0.25">
      <c r="A64" s="91" t="s">
        <v>191</v>
      </c>
      <c r="B64" s="92">
        <v>41396</v>
      </c>
      <c r="C64" s="90" t="s">
        <v>14</v>
      </c>
      <c r="D64" s="93" t="s">
        <v>192</v>
      </c>
      <c r="E64" s="101">
        <v>1181500</v>
      </c>
      <c r="F64" s="90">
        <v>115956</v>
      </c>
      <c r="G64" s="92">
        <v>41358</v>
      </c>
      <c r="H64" s="101">
        <v>121000</v>
      </c>
      <c r="I64" s="91"/>
      <c r="J64" s="109"/>
      <c r="K64" s="117"/>
      <c r="L64" s="101">
        <f t="shared" si="0"/>
        <v>1060500</v>
      </c>
      <c r="M64" s="93" t="s">
        <v>33</v>
      </c>
      <c r="N64" s="110">
        <v>49058022</v>
      </c>
    </row>
    <row r="65" spans="1:14" x14ac:dyDescent="0.25">
      <c r="A65" s="91" t="s">
        <v>193</v>
      </c>
      <c r="B65" s="92">
        <v>41424</v>
      </c>
      <c r="C65" s="90" t="s">
        <v>14</v>
      </c>
      <c r="D65" s="93" t="s">
        <v>194</v>
      </c>
      <c r="E65" s="101">
        <v>1343500</v>
      </c>
      <c r="F65" s="90">
        <v>113301</v>
      </c>
      <c r="G65" s="92">
        <v>41375</v>
      </c>
      <c r="H65" s="101">
        <v>140000</v>
      </c>
      <c r="I65" s="91"/>
      <c r="J65" s="109"/>
      <c r="K65" s="117"/>
      <c r="L65" s="101">
        <f t="shared" si="0"/>
        <v>1203500</v>
      </c>
      <c r="M65" s="93" t="s">
        <v>33</v>
      </c>
      <c r="N65" s="110">
        <v>49058986</v>
      </c>
    </row>
    <row r="66" spans="1:14" x14ac:dyDescent="0.25">
      <c r="A66" s="91" t="s">
        <v>195</v>
      </c>
      <c r="B66" s="92">
        <v>41356</v>
      </c>
      <c r="C66" s="90" t="s">
        <v>11</v>
      </c>
      <c r="D66" s="93" t="s">
        <v>196</v>
      </c>
      <c r="E66" s="101">
        <v>1397500</v>
      </c>
      <c r="F66" s="99" t="s">
        <v>315</v>
      </c>
      <c r="G66" s="92">
        <v>41358</v>
      </c>
      <c r="H66" s="101">
        <v>140000</v>
      </c>
      <c r="I66" s="91"/>
      <c r="J66" s="92">
        <v>41379</v>
      </c>
      <c r="K66" s="117">
        <v>1257500</v>
      </c>
      <c r="L66" s="101">
        <f t="shared" ref="L66:L136" si="1">E66-(H66+K66)</f>
        <v>0</v>
      </c>
      <c r="M66" s="93" t="s">
        <v>33</v>
      </c>
      <c r="N66" s="110">
        <v>48626947</v>
      </c>
    </row>
    <row r="67" spans="1:14" x14ac:dyDescent="0.25">
      <c r="A67" s="91" t="s">
        <v>197</v>
      </c>
      <c r="B67" s="92">
        <v>41394</v>
      </c>
      <c r="C67" s="90" t="s">
        <v>11</v>
      </c>
      <c r="D67" s="93" t="s">
        <v>198</v>
      </c>
      <c r="E67" s="101">
        <v>1779500</v>
      </c>
      <c r="F67" s="90">
        <v>151945</v>
      </c>
      <c r="G67" s="92">
        <v>41394</v>
      </c>
      <c r="H67" s="101">
        <v>1779500</v>
      </c>
      <c r="I67" s="91"/>
      <c r="J67" s="109"/>
      <c r="K67" s="117"/>
      <c r="L67" s="101">
        <f t="shared" si="1"/>
        <v>0</v>
      </c>
      <c r="M67" s="93" t="s">
        <v>33</v>
      </c>
      <c r="N67" s="110">
        <v>48439282</v>
      </c>
    </row>
    <row r="68" spans="1:14" x14ac:dyDescent="0.25">
      <c r="A68" s="91" t="s">
        <v>199</v>
      </c>
      <c r="B68" s="92">
        <v>41375</v>
      </c>
      <c r="C68" s="90" t="s">
        <v>11</v>
      </c>
      <c r="D68" s="93" t="s">
        <v>200</v>
      </c>
      <c r="E68" s="101">
        <v>1370500</v>
      </c>
      <c r="F68" s="90">
        <v>113700</v>
      </c>
      <c r="G68" s="92">
        <v>41345</v>
      </c>
      <c r="H68" s="101">
        <v>140000</v>
      </c>
      <c r="I68" s="91"/>
      <c r="J68" s="109"/>
      <c r="K68" s="117"/>
      <c r="L68" s="101">
        <f t="shared" si="1"/>
        <v>1230500</v>
      </c>
      <c r="M68" s="93" t="s">
        <v>33</v>
      </c>
      <c r="N68" s="110">
        <v>48819758</v>
      </c>
    </row>
    <row r="69" spans="1:14" x14ac:dyDescent="0.25">
      <c r="A69" s="91" t="s">
        <v>201</v>
      </c>
      <c r="B69" s="92">
        <v>41375</v>
      </c>
      <c r="C69" s="90" t="s">
        <v>11</v>
      </c>
      <c r="D69" s="93" t="s">
        <v>202</v>
      </c>
      <c r="E69" s="101">
        <v>1370500</v>
      </c>
      <c r="F69" s="90">
        <v>145224</v>
      </c>
      <c r="G69" s="92">
        <v>41375</v>
      </c>
      <c r="H69" s="101">
        <v>140000</v>
      </c>
      <c r="I69" s="91"/>
      <c r="J69" s="109"/>
      <c r="K69" s="117"/>
      <c r="L69" s="101">
        <f t="shared" si="1"/>
        <v>1230500</v>
      </c>
      <c r="M69" s="93" t="s">
        <v>33</v>
      </c>
      <c r="N69" s="110">
        <v>48819527</v>
      </c>
    </row>
    <row r="70" spans="1:14" x14ac:dyDescent="0.25">
      <c r="A70" s="91" t="s">
        <v>203</v>
      </c>
      <c r="B70" s="92">
        <v>41374</v>
      </c>
      <c r="C70" s="90" t="s">
        <v>14</v>
      </c>
      <c r="D70" s="93" t="s">
        <v>204</v>
      </c>
      <c r="E70" s="101">
        <v>1343500</v>
      </c>
      <c r="F70" s="90">
        <v>113337</v>
      </c>
      <c r="G70" s="92">
        <v>41374</v>
      </c>
      <c r="H70" s="101">
        <v>130000</v>
      </c>
      <c r="I70" s="91"/>
      <c r="J70" s="109"/>
      <c r="K70" s="117"/>
      <c r="L70" s="101">
        <f t="shared" si="1"/>
        <v>1213500</v>
      </c>
      <c r="M70" s="93" t="s">
        <v>33</v>
      </c>
      <c r="N70" s="110">
        <v>48960639</v>
      </c>
    </row>
    <row r="71" spans="1:14" x14ac:dyDescent="0.25">
      <c r="A71" s="91" t="s">
        <v>205</v>
      </c>
      <c r="B71" s="92">
        <v>41380</v>
      </c>
      <c r="C71" s="90" t="s">
        <v>11</v>
      </c>
      <c r="D71" s="93" t="s">
        <v>206</v>
      </c>
      <c r="E71" s="101">
        <v>1370500</v>
      </c>
      <c r="F71" s="90">
        <v>101255</v>
      </c>
      <c r="G71" s="92">
        <v>41380</v>
      </c>
      <c r="H71" s="101">
        <v>140000</v>
      </c>
      <c r="I71" s="91"/>
      <c r="J71" s="109"/>
      <c r="K71" s="117"/>
      <c r="L71" s="101">
        <f t="shared" si="1"/>
        <v>1230500</v>
      </c>
      <c r="M71" s="93" t="s">
        <v>33</v>
      </c>
      <c r="N71" s="110">
        <v>48820034</v>
      </c>
    </row>
    <row r="72" spans="1:14" x14ac:dyDescent="0.25">
      <c r="A72" s="91" t="s">
        <v>230</v>
      </c>
      <c r="B72" s="92">
        <v>41401</v>
      </c>
      <c r="C72" s="90" t="s">
        <v>27</v>
      </c>
      <c r="D72" s="93" t="s">
        <v>231</v>
      </c>
      <c r="E72" s="101">
        <v>1234500</v>
      </c>
      <c r="F72" s="90">
        <v>92419</v>
      </c>
      <c r="G72" s="92">
        <v>41400</v>
      </c>
      <c r="H72" s="101">
        <v>1234500</v>
      </c>
      <c r="I72" s="91"/>
      <c r="J72" s="109"/>
      <c r="K72" s="117"/>
      <c r="L72" s="101">
        <f t="shared" si="1"/>
        <v>0</v>
      </c>
      <c r="M72" s="93" t="s">
        <v>41</v>
      </c>
      <c r="N72" s="110">
        <v>48813014</v>
      </c>
    </row>
    <row r="73" spans="1:14" x14ac:dyDescent="0.25">
      <c r="A73" s="91" t="s">
        <v>232</v>
      </c>
      <c r="B73" s="92">
        <v>41401</v>
      </c>
      <c r="C73" s="90" t="s">
        <v>233</v>
      </c>
      <c r="D73" s="93" t="s">
        <v>234</v>
      </c>
      <c r="E73" s="101">
        <v>1139500</v>
      </c>
      <c r="F73" s="90">
        <v>134936</v>
      </c>
      <c r="G73" s="92">
        <v>41401</v>
      </c>
      <c r="H73" s="101">
        <v>1139500</v>
      </c>
      <c r="I73" s="91"/>
      <c r="J73" s="109"/>
      <c r="K73" s="117"/>
      <c r="L73" s="101">
        <f t="shared" si="1"/>
        <v>0</v>
      </c>
      <c r="M73" s="93" t="s">
        <v>41</v>
      </c>
      <c r="N73" s="110">
        <v>48818616</v>
      </c>
    </row>
    <row r="74" spans="1:14" x14ac:dyDescent="0.25">
      <c r="A74" s="91" t="s">
        <v>235</v>
      </c>
      <c r="B74" s="92">
        <v>41402</v>
      </c>
      <c r="C74" s="90" t="s">
        <v>236</v>
      </c>
      <c r="D74" s="93" t="s">
        <v>237</v>
      </c>
      <c r="E74" s="101">
        <v>1009500</v>
      </c>
      <c r="F74" s="90">
        <v>92259</v>
      </c>
      <c r="G74" s="92">
        <v>41402</v>
      </c>
      <c r="H74" s="101">
        <v>1009500</v>
      </c>
      <c r="I74" s="91"/>
      <c r="J74" s="109"/>
      <c r="K74" s="117"/>
      <c r="L74" s="101">
        <f t="shared" si="1"/>
        <v>0</v>
      </c>
      <c r="M74" s="93" t="s">
        <v>41</v>
      </c>
      <c r="N74" s="110">
        <v>48714201</v>
      </c>
    </row>
    <row r="75" spans="1:14" x14ac:dyDescent="0.25">
      <c r="A75" s="91" t="s">
        <v>238</v>
      </c>
      <c r="B75" s="92">
        <v>41402</v>
      </c>
      <c r="C75" s="90" t="s">
        <v>14</v>
      </c>
      <c r="D75" s="93" t="s">
        <v>239</v>
      </c>
      <c r="E75" s="101">
        <v>1128000</v>
      </c>
      <c r="F75" s="90">
        <v>94850</v>
      </c>
      <c r="G75" s="92">
        <v>41402</v>
      </c>
      <c r="H75" s="101">
        <v>1128000</v>
      </c>
      <c r="I75" s="91"/>
      <c r="J75" s="109"/>
      <c r="K75" s="117"/>
      <c r="L75" s="101">
        <f t="shared" si="1"/>
        <v>0</v>
      </c>
      <c r="M75" s="93" t="s">
        <v>41</v>
      </c>
      <c r="N75" s="110">
        <v>48537667</v>
      </c>
    </row>
    <row r="76" spans="1:14" x14ac:dyDescent="0.25">
      <c r="A76" s="91" t="s">
        <v>240</v>
      </c>
      <c r="B76" s="92">
        <v>41400</v>
      </c>
      <c r="C76" s="90" t="s">
        <v>14</v>
      </c>
      <c r="D76" s="93" t="s">
        <v>241</v>
      </c>
      <c r="E76" s="101">
        <v>1156000</v>
      </c>
      <c r="F76" s="90">
        <v>144421</v>
      </c>
      <c r="G76" s="92">
        <v>41401</v>
      </c>
      <c r="H76" s="101">
        <v>1156000</v>
      </c>
      <c r="I76" s="91"/>
      <c r="J76" s="109"/>
      <c r="K76" s="117"/>
      <c r="L76" s="101">
        <f t="shared" si="1"/>
        <v>0</v>
      </c>
      <c r="M76" s="93" t="s">
        <v>33</v>
      </c>
      <c r="N76" s="110">
        <v>48672544</v>
      </c>
    </row>
    <row r="77" spans="1:14" x14ac:dyDescent="0.25">
      <c r="A77" s="91" t="s">
        <v>242</v>
      </c>
      <c r="B77" s="92">
        <v>41402</v>
      </c>
      <c r="C77" s="90" t="s">
        <v>14</v>
      </c>
      <c r="D77" s="93" t="s">
        <v>243</v>
      </c>
      <c r="E77" s="101">
        <v>1396000</v>
      </c>
      <c r="F77" s="90">
        <v>92711</v>
      </c>
      <c r="G77" s="92">
        <v>41402</v>
      </c>
      <c r="H77" s="101">
        <v>140000</v>
      </c>
      <c r="I77" s="91"/>
      <c r="J77" s="109"/>
      <c r="K77" s="117"/>
      <c r="L77" s="101">
        <f t="shared" si="1"/>
        <v>1256000</v>
      </c>
      <c r="M77" s="93" t="s">
        <v>136</v>
      </c>
      <c r="N77" s="110">
        <v>49058956</v>
      </c>
    </row>
    <row r="78" spans="1:14" x14ac:dyDescent="0.25">
      <c r="A78" s="91" t="s">
        <v>244</v>
      </c>
      <c r="B78" s="92">
        <v>41255</v>
      </c>
      <c r="C78" s="90" t="s">
        <v>11</v>
      </c>
      <c r="D78" s="93" t="s">
        <v>245</v>
      </c>
      <c r="E78" s="101">
        <v>1832500</v>
      </c>
      <c r="F78" s="90"/>
      <c r="G78" s="90"/>
      <c r="H78" s="101"/>
      <c r="I78" s="91" t="s">
        <v>246</v>
      </c>
      <c r="J78" s="92">
        <v>41402</v>
      </c>
      <c r="K78" s="117">
        <v>1643670</v>
      </c>
      <c r="L78" s="101">
        <f t="shared" si="1"/>
        <v>188830</v>
      </c>
      <c r="M78" s="93" t="s">
        <v>33</v>
      </c>
      <c r="N78" s="110">
        <v>48441707</v>
      </c>
    </row>
    <row r="79" spans="1:14" x14ac:dyDescent="0.25">
      <c r="A79" s="91" t="s">
        <v>247</v>
      </c>
      <c r="B79" s="92">
        <v>41345</v>
      </c>
      <c r="C79" s="90" t="s">
        <v>54</v>
      </c>
      <c r="D79" s="93" t="s">
        <v>248</v>
      </c>
      <c r="E79" s="101">
        <v>2516500</v>
      </c>
      <c r="F79" s="90"/>
      <c r="G79" s="90"/>
      <c r="H79" s="101"/>
      <c r="I79" s="91" t="s">
        <v>249</v>
      </c>
      <c r="J79" s="92">
        <v>41403</v>
      </c>
      <c r="K79" s="117">
        <v>2256500</v>
      </c>
      <c r="L79" s="101">
        <f t="shared" si="1"/>
        <v>260000</v>
      </c>
      <c r="M79" s="93" t="s">
        <v>33</v>
      </c>
      <c r="N79" s="110">
        <v>48565137</v>
      </c>
    </row>
    <row r="80" spans="1:14" x14ac:dyDescent="0.25">
      <c r="A80" s="91" t="s">
        <v>250</v>
      </c>
      <c r="B80" s="92">
        <v>41345</v>
      </c>
      <c r="C80" s="90" t="s">
        <v>14</v>
      </c>
      <c r="D80" s="93" t="s">
        <v>251</v>
      </c>
      <c r="E80" s="101">
        <v>1128500</v>
      </c>
      <c r="F80" s="90"/>
      <c r="G80" s="90"/>
      <c r="H80" s="101"/>
      <c r="I80" s="91" t="s">
        <v>252</v>
      </c>
      <c r="J80" s="92">
        <v>41406</v>
      </c>
      <c r="K80" s="117">
        <v>1008000</v>
      </c>
      <c r="L80" s="101">
        <f t="shared" si="1"/>
        <v>120500</v>
      </c>
      <c r="M80" s="93" t="s">
        <v>33</v>
      </c>
      <c r="N80" s="110">
        <v>48823408</v>
      </c>
    </row>
    <row r="81" spans="1:14" x14ac:dyDescent="0.25">
      <c r="A81" s="91" t="s">
        <v>253</v>
      </c>
      <c r="B81" s="92">
        <v>41406</v>
      </c>
      <c r="C81" s="90" t="s">
        <v>236</v>
      </c>
      <c r="D81" s="93" t="s">
        <v>254</v>
      </c>
      <c r="E81" s="101">
        <v>1099500</v>
      </c>
      <c r="F81" s="90"/>
      <c r="G81" s="90"/>
      <c r="H81" s="101"/>
      <c r="I81" s="91" t="s">
        <v>255</v>
      </c>
      <c r="J81" s="92">
        <v>41406</v>
      </c>
      <c r="K81" s="117">
        <v>1099500</v>
      </c>
      <c r="L81" s="101">
        <f t="shared" si="1"/>
        <v>0</v>
      </c>
      <c r="M81" s="93" t="s">
        <v>41</v>
      </c>
      <c r="N81" s="110">
        <v>48715345</v>
      </c>
    </row>
    <row r="82" spans="1:14" x14ac:dyDescent="0.25">
      <c r="A82" s="91" t="s">
        <v>256</v>
      </c>
      <c r="B82" s="92">
        <v>41407</v>
      </c>
      <c r="C82" s="90" t="s">
        <v>233</v>
      </c>
      <c r="D82" s="93" t="s">
        <v>257</v>
      </c>
      <c r="E82" s="101">
        <v>1277500</v>
      </c>
      <c r="F82" s="90">
        <v>145135</v>
      </c>
      <c r="G82" s="92">
        <v>41406</v>
      </c>
      <c r="H82" s="101">
        <v>1277500</v>
      </c>
      <c r="I82" s="91"/>
      <c r="J82" s="109"/>
      <c r="K82" s="117"/>
      <c r="L82" s="101">
        <f t="shared" si="1"/>
        <v>0</v>
      </c>
      <c r="M82" s="93" t="s">
        <v>41</v>
      </c>
      <c r="N82" s="110">
        <v>48961747</v>
      </c>
    </row>
    <row r="83" spans="1:14" x14ac:dyDescent="0.25">
      <c r="A83" s="91" t="s">
        <v>258</v>
      </c>
      <c r="B83" s="92">
        <v>41330</v>
      </c>
      <c r="C83" s="90" t="s">
        <v>11</v>
      </c>
      <c r="D83" s="93" t="s">
        <v>259</v>
      </c>
      <c r="E83" s="101">
        <v>1397500</v>
      </c>
      <c r="F83" s="90">
        <v>135610</v>
      </c>
      <c r="G83" s="92">
        <v>41330</v>
      </c>
      <c r="H83" s="101">
        <v>140000</v>
      </c>
      <c r="I83" s="91" t="s">
        <v>260</v>
      </c>
      <c r="J83" s="92">
        <v>41371</v>
      </c>
      <c r="K83" s="117">
        <v>1257500</v>
      </c>
      <c r="L83" s="101">
        <f t="shared" si="1"/>
        <v>0</v>
      </c>
      <c r="M83" s="93" t="s">
        <v>36</v>
      </c>
      <c r="N83" s="110">
        <v>48626897</v>
      </c>
    </row>
    <row r="84" spans="1:14" x14ac:dyDescent="0.25">
      <c r="A84" s="91" t="s">
        <v>261</v>
      </c>
      <c r="B84" s="92">
        <v>41352</v>
      </c>
      <c r="C84" s="90" t="s">
        <v>14</v>
      </c>
      <c r="D84" s="93" t="s">
        <v>262</v>
      </c>
      <c r="E84" s="101">
        <v>1156000</v>
      </c>
      <c r="F84" s="90">
        <v>141503</v>
      </c>
      <c r="G84" s="92">
        <v>41352</v>
      </c>
      <c r="H84" s="101">
        <v>120000</v>
      </c>
      <c r="I84" s="91" t="s">
        <v>263</v>
      </c>
      <c r="J84" s="92">
        <v>41372</v>
      </c>
      <c r="K84" s="117">
        <v>1035999</v>
      </c>
      <c r="L84" s="101">
        <f t="shared" si="1"/>
        <v>1</v>
      </c>
      <c r="M84" s="93" t="s">
        <v>36</v>
      </c>
      <c r="N84" s="110">
        <v>48670759</v>
      </c>
    </row>
    <row r="85" spans="1:14" x14ac:dyDescent="0.25">
      <c r="A85" s="91" t="s">
        <v>264</v>
      </c>
      <c r="B85" s="92">
        <v>41406</v>
      </c>
      <c r="C85" s="90" t="s">
        <v>236</v>
      </c>
      <c r="D85" s="93" t="s">
        <v>265</v>
      </c>
      <c r="E85" s="101">
        <v>1009500</v>
      </c>
      <c r="F85" s="90">
        <v>110634</v>
      </c>
      <c r="G85" s="92">
        <v>41406</v>
      </c>
      <c r="H85" s="101">
        <v>1009500</v>
      </c>
      <c r="I85" s="91"/>
      <c r="J85" s="109"/>
      <c r="K85" s="117"/>
      <c r="L85" s="101">
        <f t="shared" si="1"/>
        <v>0</v>
      </c>
      <c r="M85" s="93" t="s">
        <v>36</v>
      </c>
      <c r="N85" s="110">
        <v>48714295</v>
      </c>
    </row>
    <row r="86" spans="1:14" x14ac:dyDescent="0.25">
      <c r="A86" s="91" t="s">
        <v>266</v>
      </c>
      <c r="B86" s="92">
        <v>41407</v>
      </c>
      <c r="C86" s="90" t="s">
        <v>14</v>
      </c>
      <c r="D86" s="93" t="s">
        <v>267</v>
      </c>
      <c r="E86" s="101">
        <v>1234000</v>
      </c>
      <c r="F86" s="90">
        <v>144147</v>
      </c>
      <c r="G86" s="92">
        <v>41407</v>
      </c>
      <c r="H86" s="101">
        <v>1234000</v>
      </c>
      <c r="I86" s="91"/>
      <c r="J86" s="109"/>
      <c r="K86" s="117"/>
      <c r="L86" s="101">
        <f t="shared" si="1"/>
        <v>0</v>
      </c>
      <c r="M86" s="93" t="s">
        <v>136</v>
      </c>
      <c r="N86" s="110">
        <v>48463186</v>
      </c>
    </row>
    <row r="87" spans="1:14" x14ac:dyDescent="0.25">
      <c r="A87" s="91" t="s">
        <v>276</v>
      </c>
      <c r="B87" s="92">
        <v>41412</v>
      </c>
      <c r="C87" s="90" t="s">
        <v>14</v>
      </c>
      <c r="D87" s="93" t="s">
        <v>277</v>
      </c>
      <c r="E87" s="101">
        <v>1186000</v>
      </c>
      <c r="F87" s="90" t="s">
        <v>278</v>
      </c>
      <c r="G87" s="92">
        <v>41412</v>
      </c>
      <c r="H87" s="101">
        <v>1186000</v>
      </c>
      <c r="I87" s="91"/>
      <c r="J87" s="109"/>
      <c r="K87" s="117"/>
      <c r="L87" s="101">
        <f t="shared" si="1"/>
        <v>0</v>
      </c>
      <c r="M87" s="93" t="s">
        <v>33</v>
      </c>
      <c r="N87" s="110">
        <v>48672524</v>
      </c>
    </row>
    <row r="88" spans="1:14" x14ac:dyDescent="0.25">
      <c r="A88" s="91" t="s">
        <v>279</v>
      </c>
      <c r="B88" s="92">
        <v>41413</v>
      </c>
      <c r="C88" s="90" t="s">
        <v>236</v>
      </c>
      <c r="D88" s="93" t="s">
        <v>29</v>
      </c>
      <c r="E88" s="101">
        <v>1079500</v>
      </c>
      <c r="F88" s="90">
        <v>131124</v>
      </c>
      <c r="G88" s="92">
        <v>41413</v>
      </c>
      <c r="H88" s="101">
        <v>120000</v>
      </c>
      <c r="I88" s="91"/>
      <c r="J88" s="109"/>
      <c r="K88" s="117"/>
      <c r="L88" s="101">
        <f t="shared" si="1"/>
        <v>959500</v>
      </c>
      <c r="M88" s="93" t="s">
        <v>41</v>
      </c>
      <c r="N88" s="110">
        <v>48976209</v>
      </c>
    </row>
    <row r="89" spans="1:14" x14ac:dyDescent="0.25">
      <c r="A89" s="91" t="s">
        <v>280</v>
      </c>
      <c r="B89" s="92">
        <v>41410</v>
      </c>
      <c r="C89" s="90" t="s">
        <v>14</v>
      </c>
      <c r="D89" s="93" t="s">
        <v>281</v>
      </c>
      <c r="E89" s="101">
        <v>1211500</v>
      </c>
      <c r="F89" s="90">
        <v>114333</v>
      </c>
      <c r="G89" s="92">
        <v>41347</v>
      </c>
      <c r="H89" s="101">
        <v>121000</v>
      </c>
      <c r="I89" s="91"/>
      <c r="J89" s="109"/>
      <c r="K89" s="117"/>
      <c r="L89" s="101">
        <f t="shared" si="1"/>
        <v>1090500</v>
      </c>
      <c r="M89" s="93" t="s">
        <v>33</v>
      </c>
      <c r="N89" s="110">
        <v>48960888</v>
      </c>
    </row>
    <row r="90" spans="1:14" x14ac:dyDescent="0.25">
      <c r="A90" s="91" t="s">
        <v>282</v>
      </c>
      <c r="B90" s="92">
        <v>41413</v>
      </c>
      <c r="C90" s="90" t="s">
        <v>236</v>
      </c>
      <c r="D90" s="93" t="s">
        <v>283</v>
      </c>
      <c r="E90" s="101">
        <v>1099500</v>
      </c>
      <c r="F90" s="90">
        <v>95528</v>
      </c>
      <c r="G90" s="92">
        <v>41413</v>
      </c>
      <c r="H90" s="101">
        <v>120000</v>
      </c>
      <c r="I90" s="91"/>
      <c r="J90" s="109"/>
      <c r="K90" s="117"/>
      <c r="L90" s="101">
        <f t="shared" si="1"/>
        <v>979500</v>
      </c>
      <c r="M90" s="93" t="s">
        <v>36</v>
      </c>
      <c r="N90" s="110">
        <v>48974138</v>
      </c>
    </row>
    <row r="91" spans="1:14" x14ac:dyDescent="0.25">
      <c r="A91" s="91" t="s">
        <v>284</v>
      </c>
      <c r="B91" s="92">
        <v>41357</v>
      </c>
      <c r="C91" s="90" t="s">
        <v>14</v>
      </c>
      <c r="D91" s="93" t="s">
        <v>285</v>
      </c>
      <c r="E91" s="101">
        <v>1204000</v>
      </c>
      <c r="F91" s="90"/>
      <c r="G91" s="92"/>
      <c r="H91" s="101"/>
      <c r="I91" s="91" t="s">
        <v>286</v>
      </c>
      <c r="J91" s="92">
        <v>41410</v>
      </c>
      <c r="K91" s="117">
        <v>1083000</v>
      </c>
      <c r="L91" s="101">
        <f t="shared" si="1"/>
        <v>121000</v>
      </c>
      <c r="M91" s="93" t="s">
        <v>33</v>
      </c>
      <c r="N91" s="110">
        <v>48822601</v>
      </c>
    </row>
    <row r="92" spans="1:14" x14ac:dyDescent="0.25">
      <c r="A92" s="91" t="s">
        <v>287</v>
      </c>
      <c r="B92" s="92">
        <v>41414</v>
      </c>
      <c r="C92" s="90" t="s">
        <v>236</v>
      </c>
      <c r="D92" s="93" t="s">
        <v>288</v>
      </c>
      <c r="E92" s="101">
        <v>1079500</v>
      </c>
      <c r="F92" s="90">
        <v>112154</v>
      </c>
      <c r="G92" s="92">
        <v>41414</v>
      </c>
      <c r="H92" s="101">
        <v>110000</v>
      </c>
      <c r="I92" s="91"/>
      <c r="J92" s="109"/>
      <c r="K92" s="117"/>
      <c r="L92" s="101">
        <f t="shared" si="1"/>
        <v>969500</v>
      </c>
      <c r="M92" s="93" t="s">
        <v>41</v>
      </c>
      <c r="N92" s="110">
        <v>48976225</v>
      </c>
    </row>
    <row r="93" spans="1:14" x14ac:dyDescent="0.25">
      <c r="A93" s="91" t="s">
        <v>289</v>
      </c>
      <c r="B93" s="92">
        <v>41401</v>
      </c>
      <c r="C93" s="90" t="s">
        <v>236</v>
      </c>
      <c r="D93" s="93" t="s">
        <v>290</v>
      </c>
      <c r="E93" s="101">
        <v>1009500</v>
      </c>
      <c r="F93" s="90">
        <v>144154</v>
      </c>
      <c r="G93" s="92">
        <v>41401</v>
      </c>
      <c r="H93" s="101">
        <v>1009500</v>
      </c>
      <c r="I93" s="91"/>
      <c r="J93" s="109"/>
      <c r="K93" s="117"/>
      <c r="L93" s="101">
        <f t="shared" si="1"/>
        <v>0</v>
      </c>
      <c r="M93" s="93" t="s">
        <v>36</v>
      </c>
      <c r="N93" s="110">
        <v>48714216</v>
      </c>
    </row>
    <row r="94" spans="1:14" x14ac:dyDescent="0.25">
      <c r="A94" s="91" t="s">
        <v>291</v>
      </c>
      <c r="B94" s="92">
        <v>41414</v>
      </c>
      <c r="C94" s="90" t="s">
        <v>57</v>
      </c>
      <c r="D94" s="93" t="s">
        <v>292</v>
      </c>
      <c r="E94" s="101">
        <v>1451500</v>
      </c>
      <c r="F94" s="90">
        <v>104613</v>
      </c>
      <c r="G94" s="92">
        <v>41414</v>
      </c>
      <c r="H94" s="101">
        <v>150000</v>
      </c>
      <c r="I94" s="91"/>
      <c r="J94" s="109"/>
      <c r="K94" s="117"/>
      <c r="L94" s="101">
        <f t="shared" si="1"/>
        <v>1301500</v>
      </c>
      <c r="M94" s="93" t="s">
        <v>36</v>
      </c>
      <c r="N94" s="110">
        <v>49339074</v>
      </c>
    </row>
    <row r="95" spans="1:14" x14ac:dyDescent="0.25">
      <c r="A95" s="91" t="s">
        <v>293</v>
      </c>
      <c r="B95" s="92">
        <v>41415</v>
      </c>
      <c r="C95" s="90" t="s">
        <v>236</v>
      </c>
      <c r="D95" s="93" t="s">
        <v>294</v>
      </c>
      <c r="E95" s="101">
        <v>1009500</v>
      </c>
      <c r="F95" s="90">
        <v>115144</v>
      </c>
      <c r="G95" s="92">
        <v>41414</v>
      </c>
      <c r="H95" s="101">
        <v>1009500</v>
      </c>
      <c r="I95" s="91"/>
      <c r="J95" s="109"/>
      <c r="K95" s="117"/>
      <c r="L95" s="101">
        <f t="shared" si="1"/>
        <v>0</v>
      </c>
      <c r="M95" s="93" t="s">
        <v>136</v>
      </c>
      <c r="N95" s="110">
        <v>48714011</v>
      </c>
    </row>
    <row r="96" spans="1:14" x14ac:dyDescent="0.25">
      <c r="A96" s="91" t="s">
        <v>295</v>
      </c>
      <c r="B96" s="92">
        <v>41415</v>
      </c>
      <c r="C96" s="90" t="s">
        <v>233</v>
      </c>
      <c r="D96" s="93" t="s">
        <v>296</v>
      </c>
      <c r="E96" s="101">
        <v>1119500</v>
      </c>
      <c r="F96" s="90">
        <v>104355</v>
      </c>
      <c r="G96" s="92">
        <v>41415</v>
      </c>
      <c r="H96" s="101">
        <v>1119500</v>
      </c>
      <c r="I96" s="91"/>
      <c r="J96" s="109"/>
      <c r="K96" s="117"/>
      <c r="L96" s="101">
        <f t="shared" si="1"/>
        <v>0</v>
      </c>
      <c r="M96" s="93" t="s">
        <v>136</v>
      </c>
      <c r="N96" s="110">
        <v>48467794</v>
      </c>
    </row>
    <row r="97" spans="1:14" x14ac:dyDescent="0.25">
      <c r="A97" s="91" t="s">
        <v>297</v>
      </c>
      <c r="B97" s="92">
        <v>41415</v>
      </c>
      <c r="C97" s="90" t="s">
        <v>233</v>
      </c>
      <c r="D97" s="93" t="s">
        <v>298</v>
      </c>
      <c r="E97" s="101">
        <v>1139500</v>
      </c>
      <c r="F97" s="90">
        <v>90711</v>
      </c>
      <c r="G97" s="92">
        <v>41415</v>
      </c>
      <c r="H97" s="101">
        <v>1139500</v>
      </c>
      <c r="I97" s="91"/>
      <c r="J97" s="109"/>
      <c r="K97" s="117"/>
      <c r="L97" s="101">
        <f t="shared" si="1"/>
        <v>0</v>
      </c>
      <c r="M97" s="93" t="s">
        <v>36</v>
      </c>
      <c r="N97" s="110">
        <v>48818622</v>
      </c>
    </row>
    <row r="98" spans="1:14" x14ac:dyDescent="0.25">
      <c r="A98" s="91" t="s">
        <v>299</v>
      </c>
      <c r="B98" s="92">
        <v>41350</v>
      </c>
      <c r="C98" s="90" t="s">
        <v>14</v>
      </c>
      <c r="D98" s="93" t="s">
        <v>300</v>
      </c>
      <c r="E98" s="101">
        <v>1366000</v>
      </c>
      <c r="F98" s="90"/>
      <c r="G98" s="92"/>
      <c r="H98" s="101"/>
      <c r="I98" s="91" t="s">
        <v>301</v>
      </c>
      <c r="J98" s="92">
        <v>41415</v>
      </c>
      <c r="K98" s="117">
        <v>1226000</v>
      </c>
      <c r="L98" s="101">
        <f t="shared" si="1"/>
        <v>140000</v>
      </c>
      <c r="M98" s="93" t="s">
        <v>33</v>
      </c>
      <c r="N98" s="110">
        <v>48672052</v>
      </c>
    </row>
    <row r="99" spans="1:14" x14ac:dyDescent="0.25">
      <c r="A99" s="91" t="s">
        <v>302</v>
      </c>
      <c r="B99" s="92">
        <v>41351</v>
      </c>
      <c r="C99" s="90" t="s">
        <v>14</v>
      </c>
      <c r="D99" s="93" t="s">
        <v>303</v>
      </c>
      <c r="E99" s="101">
        <v>1128000</v>
      </c>
      <c r="F99" s="97"/>
      <c r="G99" s="90"/>
      <c r="H99" s="101"/>
      <c r="I99" s="90">
        <v>120438</v>
      </c>
      <c r="J99" s="92">
        <v>41415</v>
      </c>
      <c r="K99" s="117">
        <v>1008000</v>
      </c>
      <c r="L99" s="101">
        <f t="shared" si="1"/>
        <v>120000</v>
      </c>
      <c r="M99" s="93" t="s">
        <v>33</v>
      </c>
      <c r="N99" s="110">
        <v>48823728</v>
      </c>
    </row>
    <row r="100" spans="1:14" x14ac:dyDescent="0.25">
      <c r="A100" s="91" t="s">
        <v>306</v>
      </c>
      <c r="B100" s="92">
        <v>41416</v>
      </c>
      <c r="C100" s="90" t="s">
        <v>236</v>
      </c>
      <c r="D100" s="93" t="s">
        <v>148</v>
      </c>
      <c r="E100" s="101">
        <v>1079500</v>
      </c>
      <c r="F100" s="90" t="s">
        <v>307</v>
      </c>
      <c r="G100" s="92">
        <v>41415</v>
      </c>
      <c r="H100" s="101">
        <v>110000</v>
      </c>
      <c r="I100" s="91"/>
      <c r="J100" s="92"/>
      <c r="K100" s="117"/>
      <c r="L100" s="101">
        <f t="shared" si="1"/>
        <v>969500</v>
      </c>
      <c r="M100" s="93" t="s">
        <v>41</v>
      </c>
      <c r="N100" s="110">
        <v>48976258</v>
      </c>
    </row>
    <row r="101" spans="1:14" x14ac:dyDescent="0.25">
      <c r="A101" s="91">
        <v>360972</v>
      </c>
      <c r="B101" s="92">
        <v>41270</v>
      </c>
      <c r="C101" s="90" t="s">
        <v>54</v>
      </c>
      <c r="D101" s="93" t="s">
        <v>308</v>
      </c>
      <c r="E101" s="101">
        <v>2163500</v>
      </c>
      <c r="F101" s="90"/>
      <c r="G101" s="92"/>
      <c r="H101" s="101"/>
      <c r="I101" s="91" t="s">
        <v>309</v>
      </c>
      <c r="J101" s="92">
        <v>41415</v>
      </c>
      <c r="K101" s="117">
        <v>17500</v>
      </c>
      <c r="L101" s="101">
        <f t="shared" si="1"/>
        <v>2146000</v>
      </c>
      <c r="M101" s="93" t="s">
        <v>136</v>
      </c>
      <c r="N101" s="110">
        <v>48564600</v>
      </c>
    </row>
    <row r="102" spans="1:14" x14ac:dyDescent="0.25">
      <c r="A102" s="91" t="s">
        <v>310</v>
      </c>
      <c r="B102" s="92">
        <v>41347</v>
      </c>
      <c r="C102" s="90" t="s">
        <v>14</v>
      </c>
      <c r="D102" s="93" t="s">
        <v>311</v>
      </c>
      <c r="E102" s="101">
        <v>1061000</v>
      </c>
      <c r="F102" s="90">
        <v>150108</v>
      </c>
      <c r="G102" s="92">
        <v>41346</v>
      </c>
      <c r="H102" s="101">
        <v>106100</v>
      </c>
      <c r="I102" s="91" t="s">
        <v>312</v>
      </c>
      <c r="J102" s="92">
        <v>41415</v>
      </c>
      <c r="K102" s="117">
        <v>954900</v>
      </c>
      <c r="L102" s="101">
        <f t="shared" si="1"/>
        <v>0</v>
      </c>
      <c r="M102" s="93" t="s">
        <v>136</v>
      </c>
      <c r="N102" s="110">
        <v>48672004</v>
      </c>
    </row>
    <row r="103" spans="1:14" x14ac:dyDescent="0.25">
      <c r="A103" s="91" t="s">
        <v>313</v>
      </c>
      <c r="B103" s="92">
        <v>41346</v>
      </c>
      <c r="C103" s="90" t="s">
        <v>14</v>
      </c>
      <c r="D103" s="93" t="s">
        <v>294</v>
      </c>
      <c r="E103" s="101">
        <v>1061000</v>
      </c>
      <c r="F103" s="90">
        <v>93705</v>
      </c>
      <c r="G103" s="92">
        <v>41346</v>
      </c>
      <c r="H103" s="101">
        <v>110000</v>
      </c>
      <c r="I103" s="91" t="s">
        <v>314</v>
      </c>
      <c r="J103" s="92">
        <v>41414</v>
      </c>
      <c r="K103" s="117">
        <v>951000</v>
      </c>
      <c r="L103" s="101">
        <f t="shared" si="1"/>
        <v>0</v>
      </c>
      <c r="M103" s="93" t="s">
        <v>136</v>
      </c>
      <c r="N103" s="110">
        <v>48818054</v>
      </c>
    </row>
    <row r="104" spans="1:14" x14ac:dyDescent="0.25">
      <c r="A104" s="91" t="s">
        <v>264</v>
      </c>
      <c r="B104" s="92">
        <v>41406</v>
      </c>
      <c r="C104" s="90" t="s">
        <v>236</v>
      </c>
      <c r="D104" s="113" t="s">
        <v>265</v>
      </c>
      <c r="E104" s="106">
        <v>1009500</v>
      </c>
      <c r="F104" s="90">
        <v>110634</v>
      </c>
      <c r="G104" s="92">
        <v>41406</v>
      </c>
      <c r="H104" s="106">
        <v>1009500</v>
      </c>
      <c r="K104" s="117"/>
      <c r="L104" s="101">
        <f t="shared" si="1"/>
        <v>0</v>
      </c>
      <c r="M104" s="93" t="s">
        <v>36</v>
      </c>
    </row>
    <row r="105" spans="1:14" x14ac:dyDescent="0.25">
      <c r="A105" s="91" t="s">
        <v>331</v>
      </c>
      <c r="B105" s="92">
        <v>41420</v>
      </c>
      <c r="C105" s="90" t="s">
        <v>236</v>
      </c>
      <c r="D105" s="113" t="s">
        <v>28</v>
      </c>
      <c r="E105" s="106">
        <v>1059500</v>
      </c>
      <c r="F105" s="90">
        <v>143637</v>
      </c>
      <c r="G105" s="92">
        <v>41420</v>
      </c>
      <c r="H105" s="106">
        <v>110000</v>
      </c>
      <c r="K105" s="117"/>
      <c r="L105" s="101">
        <f t="shared" si="1"/>
        <v>949500</v>
      </c>
      <c r="M105" s="93" t="s">
        <v>41</v>
      </c>
      <c r="N105" s="110">
        <v>48076401</v>
      </c>
    </row>
    <row r="106" spans="1:14" x14ac:dyDescent="0.25">
      <c r="A106" s="91" t="s">
        <v>332</v>
      </c>
      <c r="B106" s="92">
        <v>41420</v>
      </c>
      <c r="C106" s="90" t="s">
        <v>236</v>
      </c>
      <c r="D106" s="113" t="s">
        <v>333</v>
      </c>
      <c r="E106" s="106">
        <v>1079500</v>
      </c>
      <c r="F106" s="90">
        <v>112037</v>
      </c>
      <c r="G106" s="92">
        <v>41420</v>
      </c>
      <c r="H106" s="106">
        <v>130000</v>
      </c>
      <c r="K106" s="117"/>
      <c r="L106" s="101">
        <f t="shared" si="1"/>
        <v>949500</v>
      </c>
      <c r="M106" s="93" t="s">
        <v>33</v>
      </c>
      <c r="N106" s="110">
        <v>48975649</v>
      </c>
    </row>
    <row r="107" spans="1:14" x14ac:dyDescent="0.25">
      <c r="A107" s="91" t="s">
        <v>334</v>
      </c>
      <c r="B107" s="92">
        <v>41420</v>
      </c>
      <c r="C107" s="90" t="s">
        <v>236</v>
      </c>
      <c r="D107" s="113" t="s">
        <v>335</v>
      </c>
      <c r="E107" s="106">
        <v>1009500</v>
      </c>
      <c r="F107" s="90">
        <v>111442</v>
      </c>
      <c r="G107" s="92">
        <v>41420</v>
      </c>
      <c r="H107" s="106">
        <v>1009500</v>
      </c>
      <c r="K107" s="117"/>
      <c r="L107" s="101">
        <f t="shared" si="1"/>
        <v>0</v>
      </c>
      <c r="M107" s="93" t="s">
        <v>41</v>
      </c>
      <c r="N107" s="110">
        <v>48714743</v>
      </c>
    </row>
    <row r="108" spans="1:14" x14ac:dyDescent="0.25">
      <c r="A108" s="91" t="s">
        <v>336</v>
      </c>
      <c r="B108" s="92">
        <v>41407</v>
      </c>
      <c r="C108" s="90" t="s">
        <v>11</v>
      </c>
      <c r="D108" s="113" t="s">
        <v>337</v>
      </c>
      <c r="E108" s="106">
        <v>1545500</v>
      </c>
      <c r="F108" s="90">
        <v>144026</v>
      </c>
      <c r="G108" s="92">
        <v>41413</v>
      </c>
      <c r="H108" s="106">
        <v>1400000</v>
      </c>
      <c r="K108" s="117"/>
      <c r="L108" s="101">
        <f t="shared" si="1"/>
        <v>145500</v>
      </c>
      <c r="M108" s="93" t="s">
        <v>136</v>
      </c>
      <c r="N108" s="110">
        <v>48221417</v>
      </c>
    </row>
    <row r="109" spans="1:14" x14ac:dyDescent="0.25">
      <c r="A109" s="91" t="s">
        <v>338</v>
      </c>
      <c r="B109" s="92">
        <v>41419</v>
      </c>
      <c r="C109" s="90" t="s">
        <v>14</v>
      </c>
      <c r="D109" s="113" t="s">
        <v>339</v>
      </c>
      <c r="E109" s="106">
        <v>1204000</v>
      </c>
      <c r="F109" s="90">
        <v>110039</v>
      </c>
      <c r="G109" s="92">
        <v>41402</v>
      </c>
      <c r="H109" s="106">
        <v>1175500</v>
      </c>
      <c r="K109" s="117"/>
      <c r="L109" s="101">
        <f t="shared" si="1"/>
        <v>28500</v>
      </c>
      <c r="M109" s="93" t="s">
        <v>36</v>
      </c>
      <c r="N109" s="110">
        <v>48463048</v>
      </c>
    </row>
    <row r="110" spans="1:14" x14ac:dyDescent="0.25">
      <c r="A110" s="91" t="s">
        <v>340</v>
      </c>
      <c r="B110" s="92">
        <v>41420</v>
      </c>
      <c r="C110" s="90" t="s">
        <v>236</v>
      </c>
      <c r="D110" s="113" t="s">
        <v>341</v>
      </c>
      <c r="E110" s="106">
        <v>1125500</v>
      </c>
      <c r="F110" s="90">
        <v>94227</v>
      </c>
      <c r="G110" s="92">
        <v>41420</v>
      </c>
      <c r="H110" s="106">
        <v>130000</v>
      </c>
      <c r="K110" s="117"/>
      <c r="L110" s="101">
        <f t="shared" si="1"/>
        <v>995500</v>
      </c>
      <c r="M110" s="93" t="s">
        <v>36</v>
      </c>
      <c r="N110" s="110">
        <v>48978275</v>
      </c>
    </row>
    <row r="111" spans="1:14" x14ac:dyDescent="0.25">
      <c r="A111" s="91" t="s">
        <v>342</v>
      </c>
      <c r="B111" s="92">
        <v>41419</v>
      </c>
      <c r="C111" s="90" t="s">
        <v>14</v>
      </c>
      <c r="D111" s="113" t="s">
        <v>343</v>
      </c>
      <c r="E111" s="106">
        <v>1071000</v>
      </c>
      <c r="F111" s="90">
        <v>95009</v>
      </c>
      <c r="G111" s="92">
        <v>41417</v>
      </c>
      <c r="H111" s="106">
        <v>1091000</v>
      </c>
      <c r="K111" s="117"/>
      <c r="L111" s="101">
        <f t="shared" si="1"/>
        <v>-20000</v>
      </c>
      <c r="M111" s="93" t="s">
        <v>36</v>
      </c>
      <c r="N111" s="110">
        <v>48670571</v>
      </c>
    </row>
    <row r="112" spans="1:14" x14ac:dyDescent="0.25">
      <c r="A112" s="91" t="s">
        <v>344</v>
      </c>
      <c r="B112" s="92">
        <v>41415</v>
      </c>
      <c r="C112" s="90" t="s">
        <v>233</v>
      </c>
      <c r="D112" s="113" t="s">
        <v>345</v>
      </c>
      <c r="E112" s="106">
        <v>1275500</v>
      </c>
      <c r="F112" s="90">
        <v>112342</v>
      </c>
      <c r="G112" s="92">
        <v>41402</v>
      </c>
      <c r="H112" s="106">
        <v>1175500</v>
      </c>
      <c r="I112" s="110">
        <v>95149</v>
      </c>
      <c r="J112" s="114">
        <v>41416</v>
      </c>
      <c r="K112" s="117">
        <v>130000</v>
      </c>
      <c r="L112" s="101">
        <f t="shared" si="1"/>
        <v>-30000</v>
      </c>
      <c r="M112" s="93" t="s">
        <v>36</v>
      </c>
      <c r="N112" s="110">
        <v>48469128</v>
      </c>
    </row>
    <row r="113" spans="1:14" x14ac:dyDescent="0.25">
      <c r="A113" s="91" t="s">
        <v>346</v>
      </c>
      <c r="B113" s="92">
        <v>41419</v>
      </c>
      <c r="C113" s="90" t="s">
        <v>236</v>
      </c>
      <c r="D113" s="113" t="s">
        <v>347</v>
      </c>
      <c r="E113" s="106">
        <v>1125500</v>
      </c>
      <c r="F113" s="90">
        <v>112523</v>
      </c>
      <c r="G113" s="92">
        <v>41402</v>
      </c>
      <c r="H113" s="106">
        <v>1175500</v>
      </c>
      <c r="K113" s="117"/>
      <c r="L113" s="101">
        <f t="shared" si="1"/>
        <v>-50000</v>
      </c>
      <c r="M113" s="93" t="s">
        <v>36</v>
      </c>
      <c r="N113" s="110">
        <v>48715500</v>
      </c>
    </row>
    <row r="114" spans="1:14" x14ac:dyDescent="0.25">
      <c r="A114" s="91" t="s">
        <v>348</v>
      </c>
      <c r="B114" s="92">
        <v>41419</v>
      </c>
      <c r="C114" s="90" t="s">
        <v>236</v>
      </c>
      <c r="D114" s="113" t="s">
        <v>349</v>
      </c>
      <c r="E114" s="106">
        <v>1079500</v>
      </c>
      <c r="F114" s="90">
        <v>93827</v>
      </c>
      <c r="G114" s="92">
        <v>41414</v>
      </c>
      <c r="H114" s="106">
        <v>1079500</v>
      </c>
      <c r="K114" s="117"/>
      <c r="L114" s="101">
        <f t="shared" si="1"/>
        <v>0</v>
      </c>
      <c r="M114" s="93" t="s">
        <v>36</v>
      </c>
      <c r="N114" s="110">
        <v>48975586</v>
      </c>
    </row>
    <row r="115" spans="1:14" x14ac:dyDescent="0.25">
      <c r="A115" s="91" t="s">
        <v>350</v>
      </c>
      <c r="B115" s="92">
        <v>41421</v>
      </c>
      <c r="C115" s="90" t="s">
        <v>236</v>
      </c>
      <c r="D115" s="113" t="s">
        <v>351</v>
      </c>
      <c r="E115" s="106">
        <v>1009500</v>
      </c>
      <c r="F115" s="90">
        <v>93754</v>
      </c>
      <c r="G115" s="92">
        <v>41421</v>
      </c>
      <c r="H115" s="106">
        <v>110000</v>
      </c>
      <c r="K115" s="117"/>
      <c r="L115" s="101">
        <f t="shared" si="1"/>
        <v>899500</v>
      </c>
      <c r="M115" s="93" t="s">
        <v>33</v>
      </c>
      <c r="N115" s="110">
        <v>48714711</v>
      </c>
    </row>
    <row r="116" spans="1:14" x14ac:dyDescent="0.25">
      <c r="A116" s="91" t="s">
        <v>352</v>
      </c>
      <c r="B116" s="92">
        <v>41394</v>
      </c>
      <c r="C116" s="90" t="s">
        <v>57</v>
      </c>
      <c r="D116" s="113" t="s">
        <v>365</v>
      </c>
      <c r="E116" s="106">
        <v>1475000</v>
      </c>
      <c r="F116" s="90" t="s">
        <v>353</v>
      </c>
      <c r="G116" s="92">
        <v>41401</v>
      </c>
      <c r="H116" s="106">
        <v>150000</v>
      </c>
      <c r="K116" s="117"/>
      <c r="L116" s="101">
        <f t="shared" si="1"/>
        <v>1325000</v>
      </c>
      <c r="M116" s="93" t="s">
        <v>36</v>
      </c>
      <c r="N116" s="110">
        <v>49337669</v>
      </c>
    </row>
    <row r="117" spans="1:14" x14ac:dyDescent="0.25">
      <c r="A117" s="91" t="s">
        <v>354</v>
      </c>
      <c r="B117" s="92">
        <v>41422</v>
      </c>
      <c r="C117" s="90" t="s">
        <v>233</v>
      </c>
      <c r="D117" s="113" t="s">
        <v>355</v>
      </c>
      <c r="E117" s="106">
        <v>1109500</v>
      </c>
      <c r="F117" s="90">
        <v>90412</v>
      </c>
      <c r="G117" s="92">
        <v>41422</v>
      </c>
      <c r="H117" s="106">
        <v>1109500</v>
      </c>
      <c r="K117" s="117"/>
      <c r="L117" s="101">
        <f t="shared" si="1"/>
        <v>0</v>
      </c>
      <c r="M117" s="93" t="s">
        <v>136</v>
      </c>
      <c r="N117" s="110">
        <v>48893162</v>
      </c>
    </row>
    <row r="118" spans="1:14" x14ac:dyDescent="0.25">
      <c r="A118" s="91" t="s">
        <v>356</v>
      </c>
      <c r="B118" s="92">
        <v>41364</v>
      </c>
      <c r="C118" s="90" t="s">
        <v>233</v>
      </c>
      <c r="D118" s="113" t="s">
        <v>357</v>
      </c>
      <c r="E118" s="106">
        <v>1159500</v>
      </c>
      <c r="F118" s="90" t="s">
        <v>358</v>
      </c>
      <c r="G118" s="92">
        <v>41416</v>
      </c>
      <c r="H118" s="106">
        <v>1039500</v>
      </c>
      <c r="K118" s="117"/>
      <c r="L118" s="101">
        <f t="shared" si="1"/>
        <v>120000</v>
      </c>
      <c r="M118" s="93" t="s">
        <v>36</v>
      </c>
      <c r="N118" s="110">
        <v>48810746</v>
      </c>
    </row>
    <row r="119" spans="1:14" x14ac:dyDescent="0.25">
      <c r="A119" s="91" t="s">
        <v>359</v>
      </c>
      <c r="B119" s="92">
        <v>41350</v>
      </c>
      <c r="C119" s="90" t="s">
        <v>14</v>
      </c>
      <c r="D119" s="113" t="s">
        <v>360</v>
      </c>
      <c r="E119" s="106">
        <v>1156000</v>
      </c>
      <c r="F119" s="115">
        <v>124322</v>
      </c>
      <c r="G119" s="92">
        <v>41353</v>
      </c>
      <c r="H119" s="106">
        <v>140000</v>
      </c>
      <c r="K119" s="117"/>
      <c r="L119" s="101">
        <f t="shared" si="1"/>
        <v>1016000</v>
      </c>
      <c r="M119" s="93" t="s">
        <v>36</v>
      </c>
      <c r="N119" s="110">
        <v>48673128</v>
      </c>
    </row>
    <row r="120" spans="1:14" x14ac:dyDescent="0.25">
      <c r="A120" s="91" t="s">
        <v>361</v>
      </c>
      <c r="B120" s="92">
        <v>41402</v>
      </c>
      <c r="C120" s="90" t="s">
        <v>236</v>
      </c>
      <c r="D120" s="113" t="s">
        <v>362</v>
      </c>
      <c r="E120" s="106">
        <v>1079500</v>
      </c>
      <c r="F120" s="110" t="s">
        <v>363</v>
      </c>
      <c r="G120" s="92">
        <v>41402</v>
      </c>
      <c r="H120" s="106">
        <v>1079500</v>
      </c>
      <c r="K120" s="117"/>
      <c r="L120" s="101">
        <f t="shared" si="1"/>
        <v>0</v>
      </c>
      <c r="M120" s="93" t="s">
        <v>36</v>
      </c>
      <c r="N120" s="110">
        <v>48714772</v>
      </c>
    </row>
    <row r="121" spans="1:14" x14ac:dyDescent="0.25">
      <c r="A121" s="91" t="s">
        <v>364</v>
      </c>
      <c r="B121" s="92">
        <v>41394</v>
      </c>
      <c r="C121" s="90" t="s">
        <v>57</v>
      </c>
      <c r="D121" s="113" t="s">
        <v>365</v>
      </c>
      <c r="E121" s="106">
        <v>1475000</v>
      </c>
      <c r="F121" s="115" t="s">
        <v>366</v>
      </c>
      <c r="G121" s="92">
        <v>41401</v>
      </c>
      <c r="H121" s="106">
        <v>150000</v>
      </c>
      <c r="K121" s="117"/>
      <c r="L121" s="101">
        <f t="shared" si="1"/>
        <v>1325000</v>
      </c>
      <c r="M121" s="93" t="s">
        <v>36</v>
      </c>
      <c r="N121" s="110">
        <v>49337884</v>
      </c>
    </row>
    <row r="122" spans="1:14" x14ac:dyDescent="0.25">
      <c r="A122" s="91" t="s">
        <v>368</v>
      </c>
      <c r="B122" s="92">
        <v>41422</v>
      </c>
      <c r="C122" s="90" t="s">
        <v>14</v>
      </c>
      <c r="D122" s="113" t="s">
        <v>367</v>
      </c>
      <c r="E122" s="106">
        <v>1231500</v>
      </c>
      <c r="F122" s="110">
        <v>103243</v>
      </c>
      <c r="G122" s="92">
        <v>41422</v>
      </c>
      <c r="H122" s="106">
        <v>125000</v>
      </c>
      <c r="K122" s="117"/>
      <c r="L122" s="101">
        <f t="shared" si="1"/>
        <v>1106500</v>
      </c>
      <c r="M122" s="93" t="s">
        <v>136</v>
      </c>
      <c r="N122" s="110">
        <v>49058570</v>
      </c>
    </row>
    <row r="123" spans="1:14" x14ac:dyDescent="0.25">
      <c r="A123" s="91" t="s">
        <v>369</v>
      </c>
      <c r="B123" s="92">
        <v>41423</v>
      </c>
      <c r="C123" s="90" t="s">
        <v>11</v>
      </c>
      <c r="D123" s="113" t="s">
        <v>370</v>
      </c>
      <c r="E123" s="106">
        <v>1640000</v>
      </c>
      <c r="F123" s="110">
        <v>103837</v>
      </c>
      <c r="G123" s="92">
        <v>41423</v>
      </c>
      <c r="H123" s="106">
        <v>1640000</v>
      </c>
      <c r="K123" s="117"/>
      <c r="L123" s="106">
        <f t="shared" si="1"/>
        <v>0</v>
      </c>
      <c r="M123" s="93" t="s">
        <v>41</v>
      </c>
      <c r="N123" s="110">
        <v>48441533</v>
      </c>
    </row>
    <row r="124" spans="1:14" x14ac:dyDescent="0.25">
      <c r="A124" s="91" t="s">
        <v>371</v>
      </c>
      <c r="B124" s="92">
        <v>41424</v>
      </c>
      <c r="C124" s="90" t="s">
        <v>233</v>
      </c>
      <c r="D124" s="113" t="s">
        <v>372</v>
      </c>
      <c r="E124" s="106">
        <v>1099500</v>
      </c>
      <c r="F124" s="110">
        <v>141803</v>
      </c>
      <c r="G124" s="92">
        <v>41424</v>
      </c>
      <c r="H124" s="106">
        <v>1099500</v>
      </c>
      <c r="K124" s="117"/>
      <c r="L124" s="106">
        <f t="shared" si="1"/>
        <v>0</v>
      </c>
      <c r="M124" s="93" t="s">
        <v>41</v>
      </c>
      <c r="N124" s="110">
        <v>48818622</v>
      </c>
    </row>
    <row r="125" spans="1:14" x14ac:dyDescent="0.25">
      <c r="A125" s="91" t="s">
        <v>373</v>
      </c>
      <c r="B125" s="92">
        <v>41424</v>
      </c>
      <c r="C125" s="90" t="s">
        <v>11</v>
      </c>
      <c r="D125" s="113" t="s">
        <v>374</v>
      </c>
      <c r="E125" s="106">
        <v>1330500</v>
      </c>
      <c r="F125" s="110">
        <v>91906</v>
      </c>
      <c r="G125" s="92">
        <v>41359</v>
      </c>
      <c r="H125" s="106">
        <v>140000</v>
      </c>
      <c r="I125" s="110">
        <v>112646</v>
      </c>
      <c r="J125" s="114">
        <v>41424</v>
      </c>
      <c r="K125" s="117">
        <v>1190500</v>
      </c>
      <c r="L125" s="106">
        <f t="shared" si="1"/>
        <v>0</v>
      </c>
      <c r="M125" s="93" t="s">
        <v>136</v>
      </c>
      <c r="N125" s="110">
        <v>48819527</v>
      </c>
    </row>
    <row r="126" spans="1:14" x14ac:dyDescent="0.25">
      <c r="A126" s="91" t="s">
        <v>375</v>
      </c>
      <c r="B126" s="92">
        <v>41428</v>
      </c>
      <c r="C126" s="90" t="s">
        <v>27</v>
      </c>
      <c r="D126" s="113" t="s">
        <v>376</v>
      </c>
      <c r="E126" s="106">
        <v>1065371.82</v>
      </c>
      <c r="F126" s="110" t="s">
        <v>377</v>
      </c>
      <c r="G126" s="92">
        <v>41424</v>
      </c>
      <c r="H126" s="106">
        <v>356000</v>
      </c>
      <c r="K126" s="117"/>
      <c r="L126" s="106">
        <f t="shared" si="1"/>
        <v>709371.82000000007</v>
      </c>
      <c r="M126" s="93" t="s">
        <v>41</v>
      </c>
      <c r="N126" s="110">
        <v>48967579</v>
      </c>
    </row>
    <row r="127" spans="1:14" x14ac:dyDescent="0.25">
      <c r="A127" s="91" t="s">
        <v>378</v>
      </c>
      <c r="B127" s="92">
        <v>41428</v>
      </c>
      <c r="C127" s="119" t="s">
        <v>27</v>
      </c>
      <c r="D127" s="113" t="s">
        <v>376</v>
      </c>
      <c r="E127" s="106">
        <v>1065371.82</v>
      </c>
      <c r="F127" s="110" t="s">
        <v>377</v>
      </c>
      <c r="G127" s="92">
        <v>41424</v>
      </c>
      <c r="H127" s="106">
        <v>356000</v>
      </c>
      <c r="K127" s="117"/>
      <c r="L127" s="106">
        <f t="shared" si="1"/>
        <v>709371.82000000007</v>
      </c>
      <c r="M127" s="93" t="s">
        <v>41</v>
      </c>
      <c r="N127" s="110">
        <v>48967578</v>
      </c>
    </row>
    <row r="128" spans="1:14" x14ac:dyDescent="0.25">
      <c r="A128" s="91" t="s">
        <v>379</v>
      </c>
      <c r="B128" s="92">
        <v>41428</v>
      </c>
      <c r="C128" s="119" t="s">
        <v>27</v>
      </c>
      <c r="D128" s="113" t="s">
        <v>376</v>
      </c>
      <c r="E128" s="106">
        <v>1065371.82</v>
      </c>
      <c r="F128" s="110" t="s">
        <v>377</v>
      </c>
      <c r="G128" s="92">
        <v>41424</v>
      </c>
      <c r="H128" s="106">
        <v>356000</v>
      </c>
      <c r="K128" s="117"/>
      <c r="L128" s="106">
        <f t="shared" si="1"/>
        <v>709371.82000000007</v>
      </c>
      <c r="M128" s="93" t="s">
        <v>41</v>
      </c>
      <c r="N128" s="110">
        <v>48967577</v>
      </c>
    </row>
    <row r="129" spans="1:15" x14ac:dyDescent="0.25">
      <c r="A129" s="91" t="s">
        <v>380</v>
      </c>
      <c r="B129" s="92">
        <v>41428</v>
      </c>
      <c r="C129" s="119" t="s">
        <v>236</v>
      </c>
      <c r="D129" s="113" t="s">
        <v>381</v>
      </c>
      <c r="E129" s="106">
        <v>1219500</v>
      </c>
      <c r="F129" s="110">
        <v>11108</v>
      </c>
      <c r="G129" s="92">
        <v>41428</v>
      </c>
      <c r="H129" s="106">
        <v>130000</v>
      </c>
      <c r="K129" s="117"/>
      <c r="L129" s="106">
        <f t="shared" si="1"/>
        <v>1089500</v>
      </c>
      <c r="M129" s="93" t="s">
        <v>33</v>
      </c>
      <c r="N129" s="110">
        <v>48976043</v>
      </c>
    </row>
    <row r="130" spans="1:15" x14ac:dyDescent="0.25">
      <c r="A130" s="91" t="s">
        <v>382</v>
      </c>
      <c r="B130" s="92">
        <v>41424</v>
      </c>
      <c r="C130" s="119" t="s">
        <v>236</v>
      </c>
      <c r="D130" s="113" t="s">
        <v>383</v>
      </c>
      <c r="E130" s="106">
        <v>1079500</v>
      </c>
      <c r="F130" s="110">
        <v>93238</v>
      </c>
      <c r="G130" s="92">
        <v>41424</v>
      </c>
      <c r="H130" s="106">
        <v>130000</v>
      </c>
      <c r="K130" s="117"/>
      <c r="L130" s="106">
        <f t="shared" si="1"/>
        <v>949500</v>
      </c>
      <c r="M130" s="93" t="s">
        <v>33</v>
      </c>
      <c r="N130" s="110">
        <v>48976377</v>
      </c>
    </row>
    <row r="131" spans="1:15" x14ac:dyDescent="0.25">
      <c r="A131" s="91" t="s">
        <v>384</v>
      </c>
      <c r="B131" s="92">
        <v>41429</v>
      </c>
      <c r="C131" s="119" t="s">
        <v>14</v>
      </c>
      <c r="D131" s="113" t="s">
        <v>385</v>
      </c>
      <c r="E131" s="106">
        <v>1071000</v>
      </c>
      <c r="F131" s="110" t="s">
        <v>278</v>
      </c>
      <c r="G131" s="92">
        <v>41429</v>
      </c>
      <c r="H131" s="106">
        <v>1071000</v>
      </c>
      <c r="K131" s="117"/>
      <c r="L131" s="106">
        <f t="shared" si="1"/>
        <v>0</v>
      </c>
      <c r="M131" s="93" t="s">
        <v>41</v>
      </c>
      <c r="N131" s="110">
        <v>49058399</v>
      </c>
    </row>
    <row r="132" spans="1:15" x14ac:dyDescent="0.25">
      <c r="A132" s="91" t="s">
        <v>387</v>
      </c>
      <c r="B132" s="92">
        <v>41329</v>
      </c>
      <c r="C132" s="90" t="s">
        <v>57</v>
      </c>
      <c r="D132" s="113" t="s">
        <v>388</v>
      </c>
      <c r="E132" s="106">
        <v>1446000</v>
      </c>
      <c r="F132" s="110">
        <v>144401</v>
      </c>
      <c r="G132" s="92">
        <v>41414</v>
      </c>
      <c r="H132" s="106">
        <v>1296000</v>
      </c>
      <c r="K132" s="117"/>
      <c r="L132" s="106">
        <f t="shared" si="1"/>
        <v>150000</v>
      </c>
      <c r="M132" s="93" t="s">
        <v>33</v>
      </c>
      <c r="N132" s="110">
        <v>48812639</v>
      </c>
    </row>
    <row r="133" spans="1:15" x14ac:dyDescent="0.25">
      <c r="A133" s="91" t="s">
        <v>389</v>
      </c>
      <c r="B133" s="92">
        <v>41423</v>
      </c>
      <c r="C133" s="90" t="s">
        <v>11</v>
      </c>
      <c r="D133" s="113" t="s">
        <v>390</v>
      </c>
      <c r="E133" s="106">
        <v>1330500</v>
      </c>
      <c r="F133" s="110">
        <v>130552</v>
      </c>
      <c r="G133" s="92">
        <v>41423</v>
      </c>
      <c r="H133" s="106">
        <v>1330500</v>
      </c>
      <c r="K133" s="117"/>
      <c r="L133" s="106">
        <f t="shared" si="1"/>
        <v>0</v>
      </c>
      <c r="M133" s="93" t="s">
        <v>36</v>
      </c>
      <c r="N133" s="110">
        <v>48820034</v>
      </c>
    </row>
    <row r="134" spans="1:15" x14ac:dyDescent="0.25">
      <c r="A134" s="91" t="s">
        <v>391</v>
      </c>
      <c r="B134" s="92">
        <v>41064</v>
      </c>
      <c r="C134" s="90" t="s">
        <v>11</v>
      </c>
      <c r="D134" s="113" t="s">
        <v>392</v>
      </c>
      <c r="E134" s="106">
        <v>1330500</v>
      </c>
      <c r="F134" s="110" t="s">
        <v>393</v>
      </c>
      <c r="G134" s="92">
        <v>41429</v>
      </c>
      <c r="H134" s="106">
        <v>1330500</v>
      </c>
      <c r="K134" s="117"/>
      <c r="L134" s="106">
        <f t="shared" si="1"/>
        <v>0</v>
      </c>
      <c r="M134" s="93" t="s">
        <v>41</v>
      </c>
      <c r="N134" s="110">
        <v>48535845</v>
      </c>
    </row>
    <row r="135" spans="1:15" x14ac:dyDescent="0.25">
      <c r="A135" s="91" t="s">
        <v>394</v>
      </c>
      <c r="B135" s="92">
        <v>41071</v>
      </c>
      <c r="C135" s="90" t="s">
        <v>236</v>
      </c>
      <c r="D135" s="113" t="s">
        <v>395</v>
      </c>
      <c r="E135" s="106">
        <v>1079500</v>
      </c>
      <c r="F135" s="110">
        <v>102520</v>
      </c>
      <c r="G135" s="92">
        <v>41436</v>
      </c>
      <c r="H135" s="106">
        <v>110000</v>
      </c>
      <c r="I135" s="110">
        <v>113943</v>
      </c>
      <c r="J135" s="114">
        <v>41436</v>
      </c>
      <c r="K135" s="117">
        <v>969500</v>
      </c>
      <c r="L135" s="106">
        <f t="shared" si="1"/>
        <v>0</v>
      </c>
      <c r="M135" s="93" t="s">
        <v>41</v>
      </c>
      <c r="N135" s="110">
        <v>48875904</v>
      </c>
    </row>
    <row r="136" spans="1:15" x14ac:dyDescent="0.25">
      <c r="A136" s="91" t="s">
        <v>396</v>
      </c>
      <c r="B136" s="92">
        <v>41435</v>
      </c>
      <c r="C136" s="90" t="s">
        <v>236</v>
      </c>
      <c r="D136" s="113" t="s">
        <v>397</v>
      </c>
      <c r="E136" s="106">
        <v>1079500</v>
      </c>
      <c r="F136" s="110">
        <v>141155</v>
      </c>
      <c r="G136" s="92">
        <v>41435</v>
      </c>
      <c r="H136" s="106">
        <v>1079500</v>
      </c>
      <c r="K136" s="117"/>
      <c r="L136" s="106">
        <f t="shared" si="1"/>
        <v>0</v>
      </c>
      <c r="M136" s="93" t="s">
        <v>33</v>
      </c>
      <c r="N136" s="110">
        <v>48975821</v>
      </c>
    </row>
    <row r="137" spans="1:15" x14ac:dyDescent="0.25">
      <c r="A137" s="91" t="s">
        <v>400</v>
      </c>
      <c r="B137" s="92">
        <v>41434</v>
      </c>
      <c r="C137" s="90" t="s">
        <v>11</v>
      </c>
      <c r="D137" s="113" t="s">
        <v>398</v>
      </c>
      <c r="E137" s="106">
        <v>1547500</v>
      </c>
      <c r="F137" s="110">
        <v>151755</v>
      </c>
      <c r="G137" s="92">
        <v>41434</v>
      </c>
      <c r="H137" s="106">
        <v>1547500</v>
      </c>
      <c r="K137" s="117"/>
      <c r="L137" s="106">
        <f t="shared" ref="L137:L184" si="2">E137-(H137+K137)</f>
        <v>0</v>
      </c>
      <c r="M137" s="93" t="s">
        <v>33</v>
      </c>
      <c r="N137" s="110">
        <v>47658321</v>
      </c>
    </row>
    <row r="138" spans="1:15" x14ac:dyDescent="0.25">
      <c r="A138" s="91" t="s">
        <v>401</v>
      </c>
      <c r="B138" s="92">
        <v>428425</v>
      </c>
      <c r="C138" s="90" t="s">
        <v>11</v>
      </c>
      <c r="D138" s="113" t="s">
        <v>399</v>
      </c>
      <c r="E138" s="106">
        <v>1357500</v>
      </c>
      <c r="F138" s="110">
        <v>93132</v>
      </c>
      <c r="G138" s="92">
        <v>41435</v>
      </c>
      <c r="H138" s="106">
        <v>1357500</v>
      </c>
      <c r="K138" s="117"/>
      <c r="L138" s="106">
        <f t="shared" si="2"/>
        <v>0</v>
      </c>
      <c r="M138" s="93" t="s">
        <v>33</v>
      </c>
      <c r="N138" s="110">
        <v>48627174</v>
      </c>
    </row>
    <row r="139" spans="1:15" x14ac:dyDescent="0.25">
      <c r="A139" s="91" t="s">
        <v>402</v>
      </c>
      <c r="B139" s="92">
        <v>41435</v>
      </c>
      <c r="C139" s="90" t="s">
        <v>11</v>
      </c>
      <c r="D139" s="113" t="s">
        <v>403</v>
      </c>
      <c r="E139" s="106">
        <v>1357500</v>
      </c>
      <c r="F139" s="110">
        <v>102740</v>
      </c>
      <c r="G139" s="92">
        <v>41435</v>
      </c>
      <c r="H139" s="106">
        <v>1357500</v>
      </c>
      <c r="K139" s="117"/>
      <c r="L139" s="106">
        <f t="shared" si="2"/>
        <v>0</v>
      </c>
      <c r="M139" s="93" t="s">
        <v>33</v>
      </c>
      <c r="N139" s="110">
        <v>48627173</v>
      </c>
    </row>
    <row r="140" spans="1:15" x14ac:dyDescent="0.25">
      <c r="A140" s="91" t="s">
        <v>404</v>
      </c>
      <c r="B140" s="92">
        <v>41431</v>
      </c>
      <c r="C140" s="90" t="s">
        <v>236</v>
      </c>
      <c r="D140" s="113" t="s">
        <v>405</v>
      </c>
      <c r="E140" s="106">
        <v>1079500</v>
      </c>
      <c r="F140" s="110">
        <v>112523</v>
      </c>
      <c r="G140" s="92">
        <v>41431</v>
      </c>
      <c r="H140" s="106">
        <v>1079500</v>
      </c>
      <c r="K140" s="117"/>
      <c r="L140" s="106">
        <f t="shared" si="2"/>
        <v>0</v>
      </c>
      <c r="M140" s="93" t="s">
        <v>33</v>
      </c>
      <c r="N140" s="110">
        <v>48975699</v>
      </c>
    </row>
    <row r="141" spans="1:15" x14ac:dyDescent="0.25">
      <c r="A141" s="91" t="s">
        <v>406</v>
      </c>
      <c r="B141" s="92">
        <v>41430</v>
      </c>
      <c r="C141" s="90" t="s">
        <v>236</v>
      </c>
      <c r="D141" s="113" t="s">
        <v>407</v>
      </c>
      <c r="E141" s="106">
        <v>1219500</v>
      </c>
      <c r="F141" s="110" t="s">
        <v>278</v>
      </c>
      <c r="G141" s="92">
        <v>41430</v>
      </c>
      <c r="H141" s="106">
        <v>130000</v>
      </c>
      <c r="I141" s="110">
        <v>114551</v>
      </c>
      <c r="J141" s="114">
        <v>41441</v>
      </c>
      <c r="K141" s="117">
        <v>1089500</v>
      </c>
      <c r="L141" s="106">
        <f t="shared" si="2"/>
        <v>0</v>
      </c>
      <c r="M141" s="93" t="s">
        <v>33</v>
      </c>
      <c r="N141" s="110">
        <v>48976003</v>
      </c>
    </row>
    <row r="142" spans="1:15" x14ac:dyDescent="0.25">
      <c r="A142" s="91" t="s">
        <v>408</v>
      </c>
      <c r="B142" s="92">
        <v>41430</v>
      </c>
      <c r="C142" s="90" t="s">
        <v>27</v>
      </c>
      <c r="D142" s="113" t="s">
        <v>409</v>
      </c>
      <c r="E142" s="106">
        <v>1234500</v>
      </c>
      <c r="F142" s="91" t="s">
        <v>414</v>
      </c>
      <c r="G142" s="92">
        <v>41430</v>
      </c>
      <c r="H142" s="106">
        <v>1234500</v>
      </c>
      <c r="K142" s="117"/>
      <c r="L142" s="106">
        <f t="shared" si="2"/>
        <v>0</v>
      </c>
      <c r="M142" s="93" t="s">
        <v>33</v>
      </c>
      <c r="N142" s="110">
        <v>48967580</v>
      </c>
    </row>
    <row r="143" spans="1:15" x14ac:dyDescent="0.25">
      <c r="A143" s="91" t="s">
        <v>410</v>
      </c>
      <c r="B143" s="92">
        <v>41443</v>
      </c>
      <c r="C143" s="90" t="s">
        <v>54</v>
      </c>
      <c r="D143" s="113" t="s">
        <v>411</v>
      </c>
      <c r="E143" s="106">
        <v>2516500</v>
      </c>
      <c r="F143" s="91">
        <v>101953</v>
      </c>
      <c r="G143" s="92">
        <v>41444</v>
      </c>
      <c r="H143" s="106">
        <v>2516500</v>
      </c>
      <c r="K143" s="117"/>
      <c r="L143" s="106">
        <f t="shared" si="2"/>
        <v>0</v>
      </c>
      <c r="M143" s="93" t="s">
        <v>136</v>
      </c>
      <c r="N143" s="110">
        <v>48565091</v>
      </c>
    </row>
    <row r="144" spans="1:15" x14ac:dyDescent="0.25">
      <c r="A144" s="91" t="s">
        <v>416</v>
      </c>
      <c r="B144" s="92">
        <v>41242</v>
      </c>
      <c r="C144" s="90" t="s">
        <v>54</v>
      </c>
      <c r="D144" s="113" t="s">
        <v>412</v>
      </c>
      <c r="E144" s="106">
        <v>2232500</v>
      </c>
      <c r="F144" s="91" t="s">
        <v>415</v>
      </c>
      <c r="G144" s="92">
        <v>41444</v>
      </c>
      <c r="H144" s="106">
        <v>9000</v>
      </c>
      <c r="K144" s="117"/>
      <c r="L144" s="106">
        <f t="shared" si="2"/>
        <v>2223500</v>
      </c>
      <c r="M144" s="93" t="s">
        <v>136</v>
      </c>
      <c r="N144" s="110">
        <v>48315804</v>
      </c>
      <c r="O144" s="110" t="s">
        <v>413</v>
      </c>
    </row>
    <row r="145" spans="1:14" x14ac:dyDescent="0.25">
      <c r="A145" s="91" t="s">
        <v>417</v>
      </c>
      <c r="B145" s="92">
        <v>41451</v>
      </c>
      <c r="C145" s="90" t="s">
        <v>56</v>
      </c>
      <c r="D145" s="113" t="s">
        <v>418</v>
      </c>
      <c r="E145" s="106">
        <v>1278500</v>
      </c>
      <c r="F145" s="91" t="s">
        <v>419</v>
      </c>
      <c r="G145" s="92">
        <v>41451</v>
      </c>
      <c r="H145" s="106">
        <v>140000</v>
      </c>
      <c r="K145" s="117"/>
      <c r="L145" s="106">
        <f t="shared" si="2"/>
        <v>1138500</v>
      </c>
      <c r="M145" s="93" t="s">
        <v>41</v>
      </c>
      <c r="N145" s="110">
        <v>49243979</v>
      </c>
    </row>
    <row r="146" spans="1:14" x14ac:dyDescent="0.25">
      <c r="A146" s="91" t="s">
        <v>420</v>
      </c>
      <c r="B146" s="92">
        <v>41452</v>
      </c>
      <c r="C146" s="90" t="s">
        <v>14</v>
      </c>
      <c r="D146" s="113" t="s">
        <v>421</v>
      </c>
      <c r="E146" s="106">
        <v>1083000</v>
      </c>
      <c r="F146" s="91" t="s">
        <v>422</v>
      </c>
      <c r="G146" s="92">
        <v>41452</v>
      </c>
      <c r="H146" s="106">
        <v>1083000</v>
      </c>
      <c r="L146" s="106">
        <f t="shared" si="2"/>
        <v>0</v>
      </c>
      <c r="M146" s="93" t="s">
        <v>136</v>
      </c>
      <c r="N146" s="110">
        <v>48823048</v>
      </c>
    </row>
    <row r="147" spans="1:14" x14ac:dyDescent="0.25">
      <c r="A147" s="91" t="s">
        <v>423</v>
      </c>
      <c r="B147" s="92">
        <v>41455</v>
      </c>
      <c r="C147" s="90" t="s">
        <v>14</v>
      </c>
      <c r="D147" s="113" t="s">
        <v>424</v>
      </c>
      <c r="E147" s="106">
        <v>1031000</v>
      </c>
      <c r="F147" s="91" t="s">
        <v>425</v>
      </c>
      <c r="G147" s="92">
        <v>41455</v>
      </c>
      <c r="H147" s="106">
        <v>1031000</v>
      </c>
      <c r="L147" s="106">
        <f t="shared" si="2"/>
        <v>0</v>
      </c>
      <c r="M147" s="93" t="s">
        <v>41</v>
      </c>
      <c r="N147" s="110">
        <v>48815203</v>
      </c>
    </row>
    <row r="148" spans="1:14" x14ac:dyDescent="0.25">
      <c r="A148" s="91" t="s">
        <v>426</v>
      </c>
      <c r="B148" s="92">
        <v>41455</v>
      </c>
      <c r="C148" s="90" t="s">
        <v>14</v>
      </c>
      <c r="D148" s="113" t="s">
        <v>427</v>
      </c>
      <c r="E148" s="106">
        <v>1031000</v>
      </c>
      <c r="F148" s="91" t="s">
        <v>428</v>
      </c>
      <c r="G148" s="92">
        <v>41455</v>
      </c>
      <c r="H148" s="106">
        <v>1031000</v>
      </c>
      <c r="L148" s="106">
        <f t="shared" si="2"/>
        <v>0</v>
      </c>
      <c r="M148" s="93" t="s">
        <v>41</v>
      </c>
      <c r="N148" s="110">
        <v>48815116</v>
      </c>
    </row>
    <row r="149" spans="1:14" x14ac:dyDescent="0.25">
      <c r="A149" s="91" t="s">
        <v>429</v>
      </c>
      <c r="B149" s="92">
        <v>41458</v>
      </c>
      <c r="C149" s="90" t="s">
        <v>11</v>
      </c>
      <c r="D149" s="113" t="s">
        <v>430</v>
      </c>
      <c r="E149" s="106">
        <v>1400500</v>
      </c>
      <c r="F149" s="91" t="s">
        <v>431</v>
      </c>
      <c r="G149" s="92">
        <v>41458</v>
      </c>
      <c r="H149" s="106">
        <v>1400500</v>
      </c>
      <c r="L149" s="106">
        <f t="shared" si="2"/>
        <v>0</v>
      </c>
      <c r="M149" s="93" t="s">
        <v>41</v>
      </c>
      <c r="N149" s="110">
        <v>48819182</v>
      </c>
    </row>
    <row r="150" spans="1:14" x14ac:dyDescent="0.25">
      <c r="A150" s="91" t="s">
        <v>432</v>
      </c>
      <c r="B150" s="92">
        <v>41464</v>
      </c>
      <c r="C150" s="90" t="s">
        <v>433</v>
      </c>
      <c r="D150" s="113" t="s">
        <v>434</v>
      </c>
      <c r="E150" s="106">
        <v>1563500</v>
      </c>
      <c r="F150" s="91" t="s">
        <v>435</v>
      </c>
      <c r="G150" s="92">
        <v>41464</v>
      </c>
      <c r="H150" s="106">
        <v>160000</v>
      </c>
      <c r="L150" s="106">
        <f t="shared" si="2"/>
        <v>1403500</v>
      </c>
      <c r="M150" s="93" t="s">
        <v>136</v>
      </c>
      <c r="N150" s="110">
        <v>49486105</v>
      </c>
    </row>
    <row r="151" spans="1:14" x14ac:dyDescent="0.25">
      <c r="A151" s="91" t="s">
        <v>436</v>
      </c>
      <c r="B151" s="92">
        <v>41476</v>
      </c>
      <c r="C151" s="122" t="s">
        <v>11</v>
      </c>
      <c r="D151" s="113" t="s">
        <v>437</v>
      </c>
      <c r="E151" s="106">
        <v>1400500</v>
      </c>
      <c r="F151" s="91" t="s">
        <v>438</v>
      </c>
      <c r="G151" s="92">
        <v>41476</v>
      </c>
      <c r="H151" s="106">
        <v>1400500</v>
      </c>
      <c r="L151" s="106">
        <f t="shared" si="2"/>
        <v>0</v>
      </c>
      <c r="M151" s="93" t="s">
        <v>136</v>
      </c>
      <c r="N151" s="110">
        <v>48819314</v>
      </c>
    </row>
    <row r="152" spans="1:14" x14ac:dyDescent="0.25">
      <c r="A152" s="91" t="s">
        <v>439</v>
      </c>
      <c r="B152" s="92">
        <v>41485</v>
      </c>
      <c r="C152" s="122" t="s">
        <v>11</v>
      </c>
      <c r="D152" s="113" t="s">
        <v>440</v>
      </c>
      <c r="E152" s="106">
        <v>1865500</v>
      </c>
      <c r="F152" s="91" t="s">
        <v>441</v>
      </c>
      <c r="G152" s="92">
        <v>41485</v>
      </c>
      <c r="H152" s="106">
        <v>200000</v>
      </c>
      <c r="L152" s="106">
        <f t="shared" si="2"/>
        <v>1665500</v>
      </c>
      <c r="M152" s="93" t="s">
        <v>136</v>
      </c>
      <c r="N152" s="110">
        <v>49664778</v>
      </c>
    </row>
    <row r="153" spans="1:14" x14ac:dyDescent="0.25">
      <c r="A153" s="91" t="s">
        <v>442</v>
      </c>
      <c r="B153" s="92">
        <v>41478</v>
      </c>
      <c r="C153" s="122" t="s">
        <v>236</v>
      </c>
      <c r="D153" s="113" t="s">
        <v>443</v>
      </c>
      <c r="E153" s="106">
        <v>1054500</v>
      </c>
      <c r="F153" s="91">
        <v>140409</v>
      </c>
      <c r="G153" s="92">
        <v>41478</v>
      </c>
      <c r="H153" s="106">
        <v>1054500</v>
      </c>
      <c r="L153" s="106">
        <f t="shared" si="2"/>
        <v>0</v>
      </c>
      <c r="M153" s="93" t="s">
        <v>136</v>
      </c>
      <c r="N153" s="110">
        <v>48976700</v>
      </c>
    </row>
    <row r="154" spans="1:14" x14ac:dyDescent="0.25">
      <c r="A154" s="91" t="s">
        <v>444</v>
      </c>
      <c r="B154" s="92">
        <v>41478</v>
      </c>
      <c r="C154" s="122" t="s">
        <v>11</v>
      </c>
      <c r="D154" s="113" t="s">
        <v>445</v>
      </c>
      <c r="E154" s="106">
        <v>1290500</v>
      </c>
      <c r="F154" s="91" t="s">
        <v>449</v>
      </c>
      <c r="G154" s="92">
        <v>41478</v>
      </c>
      <c r="H154" s="106">
        <v>1290500</v>
      </c>
      <c r="L154" s="106">
        <f t="shared" si="2"/>
        <v>0</v>
      </c>
      <c r="M154" s="93" t="s">
        <v>41</v>
      </c>
      <c r="N154" s="110">
        <v>49049564</v>
      </c>
    </row>
    <row r="155" spans="1:14" x14ac:dyDescent="0.25">
      <c r="A155" s="91" t="s">
        <v>446</v>
      </c>
      <c r="B155" s="92">
        <v>41458</v>
      </c>
      <c r="C155" s="122" t="s">
        <v>14</v>
      </c>
      <c r="D155" s="113" t="s">
        <v>447</v>
      </c>
      <c r="E155" s="106">
        <v>1254000</v>
      </c>
      <c r="F155" s="91" t="s">
        <v>448</v>
      </c>
      <c r="G155" s="92">
        <v>41458</v>
      </c>
      <c r="H155" s="106">
        <v>1254000</v>
      </c>
      <c r="L155" s="106">
        <f t="shared" si="2"/>
        <v>0</v>
      </c>
      <c r="M155" s="93" t="s">
        <v>136</v>
      </c>
      <c r="N155" s="110">
        <v>48463279</v>
      </c>
    </row>
    <row r="156" spans="1:14" x14ac:dyDescent="0.25">
      <c r="A156" s="91" t="s">
        <v>450</v>
      </c>
      <c r="B156" s="92">
        <v>41471</v>
      </c>
      <c r="C156" s="122" t="s">
        <v>233</v>
      </c>
      <c r="D156" s="113" t="s">
        <v>451</v>
      </c>
      <c r="E156" s="106">
        <v>1109500</v>
      </c>
      <c r="F156" s="91" t="s">
        <v>452</v>
      </c>
      <c r="G156" s="92">
        <v>41471</v>
      </c>
      <c r="H156" s="106">
        <v>1109500</v>
      </c>
      <c r="L156" s="106">
        <f t="shared" si="2"/>
        <v>0</v>
      </c>
      <c r="M156" s="93" t="s">
        <v>41</v>
      </c>
      <c r="N156" s="110">
        <v>48818810</v>
      </c>
    </row>
    <row r="157" spans="1:14" x14ac:dyDescent="0.25">
      <c r="A157" s="91" t="s">
        <v>453</v>
      </c>
      <c r="B157" s="92">
        <v>41470</v>
      </c>
      <c r="C157" s="122" t="s">
        <v>433</v>
      </c>
      <c r="D157" s="113" t="s">
        <v>454</v>
      </c>
      <c r="E157" s="106">
        <v>1683500</v>
      </c>
      <c r="F157" s="91" t="s">
        <v>455</v>
      </c>
      <c r="G157" s="92">
        <v>41470</v>
      </c>
      <c r="H157" s="106">
        <v>1683500</v>
      </c>
      <c r="L157" s="106">
        <f t="shared" si="2"/>
        <v>0</v>
      </c>
      <c r="M157" s="93" t="s">
        <v>41</v>
      </c>
      <c r="N157" s="110">
        <v>48594969</v>
      </c>
    </row>
    <row r="158" spans="1:14" x14ac:dyDescent="0.25">
      <c r="A158" s="91" t="s">
        <v>456</v>
      </c>
      <c r="B158" s="92">
        <v>41484</v>
      </c>
      <c r="C158" s="122" t="s">
        <v>6</v>
      </c>
      <c r="D158" s="113" t="s">
        <v>457</v>
      </c>
      <c r="E158" s="106">
        <v>1879500</v>
      </c>
      <c r="F158" s="91" t="s">
        <v>458</v>
      </c>
      <c r="G158" s="92">
        <v>41484</v>
      </c>
      <c r="H158" s="106">
        <v>1879500</v>
      </c>
      <c r="L158" s="106">
        <f t="shared" si="2"/>
        <v>0</v>
      </c>
      <c r="M158" s="93" t="s">
        <v>136</v>
      </c>
      <c r="N158" s="110">
        <v>49064912</v>
      </c>
    </row>
    <row r="159" spans="1:14" x14ac:dyDescent="0.25">
      <c r="A159" s="91" t="s">
        <v>459</v>
      </c>
      <c r="B159" s="92">
        <v>41490</v>
      </c>
      <c r="C159" s="122" t="s">
        <v>236</v>
      </c>
      <c r="D159" s="113" t="s">
        <v>460</v>
      </c>
      <c r="E159" s="106">
        <v>894431.63</v>
      </c>
      <c r="F159" s="91" t="s">
        <v>461</v>
      </c>
      <c r="G159" s="92">
        <v>41490</v>
      </c>
      <c r="H159" s="106">
        <v>100000</v>
      </c>
      <c r="L159" s="106">
        <f t="shared" si="2"/>
        <v>794431.63</v>
      </c>
      <c r="M159" s="93" t="s">
        <v>136</v>
      </c>
      <c r="N159" s="110">
        <v>49487642</v>
      </c>
    </row>
    <row r="160" spans="1:14" x14ac:dyDescent="0.25">
      <c r="A160" s="91" t="s">
        <v>462</v>
      </c>
      <c r="B160" s="92">
        <v>41490</v>
      </c>
      <c r="C160" s="122" t="s">
        <v>236</v>
      </c>
      <c r="D160" s="113" t="s">
        <v>460</v>
      </c>
      <c r="E160" s="106">
        <v>894431.63</v>
      </c>
      <c r="F160" s="91" t="s">
        <v>461</v>
      </c>
      <c r="G160" s="92">
        <v>41490</v>
      </c>
      <c r="H160" s="106">
        <v>100000</v>
      </c>
      <c r="L160" s="106">
        <f t="shared" si="2"/>
        <v>794431.63</v>
      </c>
      <c r="M160" s="93" t="s">
        <v>136</v>
      </c>
      <c r="N160" s="110">
        <v>49487643</v>
      </c>
    </row>
    <row r="161" spans="1:14" x14ac:dyDescent="0.25">
      <c r="A161" s="91" t="s">
        <v>463</v>
      </c>
      <c r="B161" s="92">
        <v>41498</v>
      </c>
      <c r="C161" s="122" t="s">
        <v>236</v>
      </c>
      <c r="D161" s="113" t="s">
        <v>464</v>
      </c>
      <c r="E161" s="106">
        <v>1054500</v>
      </c>
      <c r="F161" s="91" t="s">
        <v>465</v>
      </c>
      <c r="G161" s="92">
        <v>41498</v>
      </c>
      <c r="H161" s="106">
        <v>1054500</v>
      </c>
      <c r="L161" s="106">
        <f t="shared" si="2"/>
        <v>0</v>
      </c>
      <c r="M161" s="93" t="s">
        <v>41</v>
      </c>
      <c r="N161" s="110">
        <v>48976801</v>
      </c>
    </row>
    <row r="162" spans="1:14" x14ac:dyDescent="0.25">
      <c r="A162" s="91" t="s">
        <v>466</v>
      </c>
      <c r="B162" s="92">
        <v>41496</v>
      </c>
      <c r="C162" s="122" t="s">
        <v>11</v>
      </c>
      <c r="D162" s="113" t="s">
        <v>467</v>
      </c>
      <c r="E162" s="106">
        <v>1290500</v>
      </c>
      <c r="F162" s="91" t="s">
        <v>468</v>
      </c>
      <c r="G162" s="92">
        <v>41493</v>
      </c>
      <c r="H162" s="106">
        <v>1300500</v>
      </c>
      <c r="L162" s="106">
        <f t="shared" si="2"/>
        <v>-10000</v>
      </c>
      <c r="M162" s="93" t="s">
        <v>41</v>
      </c>
      <c r="N162" s="110">
        <v>49049545</v>
      </c>
    </row>
    <row r="163" spans="1:14" x14ac:dyDescent="0.25">
      <c r="A163" s="91" t="s">
        <v>469</v>
      </c>
      <c r="B163" s="92">
        <v>41490</v>
      </c>
      <c r="C163" s="122" t="s">
        <v>233</v>
      </c>
      <c r="D163" s="113" t="s">
        <v>470</v>
      </c>
      <c r="E163" s="106">
        <v>1069500</v>
      </c>
      <c r="F163" s="91" t="s">
        <v>471</v>
      </c>
      <c r="G163" s="92">
        <v>41491</v>
      </c>
      <c r="H163" s="106">
        <v>1069500</v>
      </c>
      <c r="L163" s="106">
        <f t="shared" si="2"/>
        <v>0</v>
      </c>
      <c r="M163" s="93" t="s">
        <v>41</v>
      </c>
      <c r="N163" s="110">
        <v>48818539</v>
      </c>
    </row>
    <row r="164" spans="1:14" x14ac:dyDescent="0.25">
      <c r="A164" s="91" t="s">
        <v>472</v>
      </c>
      <c r="B164" s="92">
        <v>41492</v>
      </c>
      <c r="C164" s="122" t="s">
        <v>236</v>
      </c>
      <c r="D164" s="113" t="s">
        <v>473</v>
      </c>
      <c r="E164" s="106">
        <v>989500</v>
      </c>
      <c r="F164" s="91">
        <v>131210</v>
      </c>
      <c r="G164" s="92">
        <v>41492</v>
      </c>
      <c r="H164" s="106">
        <v>989500</v>
      </c>
      <c r="L164" s="106">
        <f t="shared" si="2"/>
        <v>0</v>
      </c>
      <c r="M164" s="93" t="s">
        <v>136</v>
      </c>
      <c r="N164" s="110">
        <v>48973792</v>
      </c>
    </row>
    <row r="165" spans="1:14" x14ac:dyDescent="0.25">
      <c r="A165" s="91" t="s">
        <v>474</v>
      </c>
      <c r="B165" s="92">
        <v>41492</v>
      </c>
      <c r="C165" s="122" t="s">
        <v>14</v>
      </c>
      <c r="D165" s="113" t="s">
        <v>475</v>
      </c>
      <c r="E165" s="106">
        <v>1333500</v>
      </c>
      <c r="F165" s="91">
        <v>131733</v>
      </c>
      <c r="G165" s="92">
        <v>41492</v>
      </c>
      <c r="H165" s="106">
        <v>1333500</v>
      </c>
      <c r="L165" s="106">
        <f t="shared" si="2"/>
        <v>0</v>
      </c>
      <c r="M165" s="93" t="s">
        <v>41</v>
      </c>
      <c r="N165" s="110">
        <v>49059003</v>
      </c>
    </row>
    <row r="166" spans="1:14" x14ac:dyDescent="0.25">
      <c r="A166" s="91" t="s">
        <v>476</v>
      </c>
      <c r="B166" s="92">
        <v>41500</v>
      </c>
      <c r="C166" s="123" t="s">
        <v>236</v>
      </c>
      <c r="D166" s="113" t="s">
        <v>477</v>
      </c>
      <c r="E166" s="106">
        <v>1054500</v>
      </c>
      <c r="F166" s="91" t="s">
        <v>478</v>
      </c>
      <c r="G166" s="92">
        <v>41500</v>
      </c>
      <c r="H166" s="106">
        <v>1054500</v>
      </c>
      <c r="L166" s="106">
        <f t="shared" si="2"/>
        <v>0</v>
      </c>
      <c r="M166" s="93" t="s">
        <v>41</v>
      </c>
      <c r="N166" s="110">
        <v>48976850</v>
      </c>
    </row>
    <row r="167" spans="1:14" x14ac:dyDescent="0.25">
      <c r="A167" s="91" t="s">
        <v>479</v>
      </c>
      <c r="B167" s="92">
        <v>41448</v>
      </c>
      <c r="C167" s="123" t="s">
        <v>11</v>
      </c>
      <c r="D167" s="113" t="s">
        <v>480</v>
      </c>
      <c r="E167" s="106">
        <v>1310500</v>
      </c>
      <c r="F167" s="91">
        <v>151737</v>
      </c>
      <c r="G167" s="92">
        <v>41448</v>
      </c>
      <c r="H167" s="106">
        <v>1310500</v>
      </c>
      <c r="L167" s="106">
        <f t="shared" si="2"/>
        <v>0</v>
      </c>
      <c r="M167" s="93" t="s">
        <v>36</v>
      </c>
      <c r="N167" s="110">
        <v>48820087</v>
      </c>
    </row>
    <row r="168" spans="1:14" x14ac:dyDescent="0.25">
      <c r="A168" s="91" t="s">
        <v>481</v>
      </c>
      <c r="B168" s="92">
        <v>41445</v>
      </c>
      <c r="C168" s="123" t="s">
        <v>236</v>
      </c>
      <c r="D168" s="113" t="s">
        <v>482</v>
      </c>
      <c r="E168" s="106">
        <v>1009500</v>
      </c>
      <c r="F168" s="91" t="s">
        <v>483</v>
      </c>
      <c r="G168" s="92">
        <v>41445</v>
      </c>
      <c r="H168" s="106">
        <v>1009500</v>
      </c>
      <c r="L168" s="106">
        <f t="shared" si="2"/>
        <v>0</v>
      </c>
      <c r="M168" s="93" t="s">
        <v>36</v>
      </c>
      <c r="N168" s="110">
        <v>48714358</v>
      </c>
    </row>
    <row r="169" spans="1:14" x14ac:dyDescent="0.25">
      <c r="A169" s="91" t="s">
        <v>484</v>
      </c>
      <c r="B169" s="92">
        <v>41402</v>
      </c>
      <c r="C169" s="123" t="s">
        <v>57</v>
      </c>
      <c r="D169" s="113" t="s">
        <v>485</v>
      </c>
      <c r="E169" s="106">
        <v>1451500</v>
      </c>
      <c r="F169" s="91" t="s">
        <v>486</v>
      </c>
      <c r="G169" s="92">
        <v>41402</v>
      </c>
      <c r="H169" s="106">
        <v>140000</v>
      </c>
      <c r="L169" s="106">
        <f t="shared" si="2"/>
        <v>1311500</v>
      </c>
      <c r="M169" s="93" t="s">
        <v>36</v>
      </c>
      <c r="N169" s="110">
        <v>49337736</v>
      </c>
    </row>
    <row r="170" spans="1:14" x14ac:dyDescent="0.25">
      <c r="A170" s="91" t="s">
        <v>487</v>
      </c>
      <c r="B170" s="92">
        <v>41498</v>
      </c>
      <c r="C170" s="123" t="s">
        <v>236</v>
      </c>
      <c r="D170" s="113" t="s">
        <v>488</v>
      </c>
      <c r="E170" s="106">
        <v>1155500</v>
      </c>
      <c r="F170" s="91" t="s">
        <v>489</v>
      </c>
      <c r="G170" s="92">
        <v>41498</v>
      </c>
      <c r="H170" s="106">
        <v>150000</v>
      </c>
      <c r="L170" s="106">
        <f t="shared" si="2"/>
        <v>1005500</v>
      </c>
      <c r="M170" s="93" t="s">
        <v>36</v>
      </c>
      <c r="N170" s="110">
        <v>49417423</v>
      </c>
    </row>
    <row r="171" spans="1:14" x14ac:dyDescent="0.25">
      <c r="A171" s="91" t="s">
        <v>490</v>
      </c>
      <c r="B171" s="92">
        <v>41498</v>
      </c>
      <c r="C171" s="123" t="s">
        <v>236</v>
      </c>
      <c r="D171" s="113" t="s">
        <v>491</v>
      </c>
      <c r="E171" s="106">
        <v>1054500</v>
      </c>
      <c r="F171" s="91" t="s">
        <v>492</v>
      </c>
      <c r="G171" s="92">
        <v>41498</v>
      </c>
      <c r="H171" s="106">
        <v>1054500</v>
      </c>
      <c r="L171" s="106">
        <f t="shared" si="2"/>
        <v>0</v>
      </c>
      <c r="M171" s="93" t="s">
        <v>36</v>
      </c>
      <c r="N171" s="110">
        <v>48715457</v>
      </c>
    </row>
    <row r="172" spans="1:14" x14ac:dyDescent="0.25">
      <c r="A172" s="91" t="s">
        <v>493</v>
      </c>
      <c r="B172" s="92">
        <v>41497</v>
      </c>
      <c r="C172" s="123" t="s">
        <v>236</v>
      </c>
      <c r="D172" s="113" t="s">
        <v>494</v>
      </c>
      <c r="E172" s="106">
        <v>1054500</v>
      </c>
      <c r="F172" s="91" t="s">
        <v>495</v>
      </c>
      <c r="G172" s="92">
        <v>41497</v>
      </c>
      <c r="H172" s="106">
        <v>1054500</v>
      </c>
      <c r="L172" s="106">
        <f t="shared" si="2"/>
        <v>0</v>
      </c>
      <c r="M172" s="93" t="s">
        <v>36</v>
      </c>
      <c r="N172" s="110">
        <v>48976775</v>
      </c>
    </row>
    <row r="173" spans="1:14" x14ac:dyDescent="0.25">
      <c r="A173" s="91" t="s">
        <v>498</v>
      </c>
      <c r="B173" s="92">
        <v>41492</v>
      </c>
      <c r="C173" s="123" t="s">
        <v>56</v>
      </c>
      <c r="D173" s="113" t="s">
        <v>496</v>
      </c>
      <c r="E173" s="106">
        <v>1426500</v>
      </c>
      <c r="F173" s="91" t="s">
        <v>497</v>
      </c>
      <c r="G173" s="92">
        <v>41492</v>
      </c>
      <c r="H173" s="106">
        <v>1426500</v>
      </c>
      <c r="L173" s="106">
        <f t="shared" si="2"/>
        <v>0</v>
      </c>
      <c r="M173" s="93" t="s">
        <v>36</v>
      </c>
      <c r="N173" s="110">
        <v>49215491</v>
      </c>
    </row>
    <row r="174" spans="1:14" x14ac:dyDescent="0.25">
      <c r="A174" s="91" t="s">
        <v>499</v>
      </c>
      <c r="B174" s="92">
        <v>41476</v>
      </c>
      <c r="C174" s="123" t="s">
        <v>66</v>
      </c>
      <c r="D174" s="113" t="s">
        <v>500</v>
      </c>
      <c r="E174" s="106">
        <v>1554500</v>
      </c>
      <c r="F174" s="91" t="s">
        <v>501</v>
      </c>
      <c r="G174" s="92">
        <v>41476</v>
      </c>
      <c r="H174" s="106">
        <v>1564500</v>
      </c>
      <c r="L174" s="106">
        <f t="shared" si="2"/>
        <v>-10000</v>
      </c>
      <c r="M174" s="93" t="s">
        <v>36</v>
      </c>
      <c r="N174" s="110">
        <v>48520584</v>
      </c>
    </row>
    <row r="175" spans="1:14" x14ac:dyDescent="0.25">
      <c r="A175" s="91" t="s">
        <v>502</v>
      </c>
      <c r="B175" s="92">
        <v>41471</v>
      </c>
      <c r="C175" s="123" t="s">
        <v>236</v>
      </c>
      <c r="D175" s="113" t="s">
        <v>503</v>
      </c>
      <c r="E175" s="106">
        <v>1054500</v>
      </c>
      <c r="F175" s="91" t="s">
        <v>504</v>
      </c>
      <c r="G175" s="92">
        <v>41471</v>
      </c>
      <c r="H175" s="106">
        <v>1079500</v>
      </c>
      <c r="L175" s="106">
        <f t="shared" si="2"/>
        <v>-25000</v>
      </c>
      <c r="M175" s="93" t="s">
        <v>36</v>
      </c>
      <c r="N175" s="110">
        <v>48976742</v>
      </c>
    </row>
    <row r="176" spans="1:14" x14ac:dyDescent="0.25">
      <c r="A176" s="91" t="s">
        <v>505</v>
      </c>
      <c r="B176" s="92">
        <v>41455</v>
      </c>
      <c r="C176" s="123" t="s">
        <v>14</v>
      </c>
      <c r="D176" s="113" t="s">
        <v>506</v>
      </c>
      <c r="E176" s="106">
        <v>1083000</v>
      </c>
      <c r="F176" s="91" t="s">
        <v>507</v>
      </c>
      <c r="G176" s="92">
        <v>41455</v>
      </c>
      <c r="H176" s="106">
        <v>1083000</v>
      </c>
      <c r="L176" s="106">
        <f t="shared" si="2"/>
        <v>0</v>
      </c>
      <c r="M176" s="93" t="s">
        <v>33</v>
      </c>
      <c r="N176" s="110">
        <v>48823234</v>
      </c>
    </row>
    <row r="177" spans="1:14" x14ac:dyDescent="0.25">
      <c r="A177" s="91" t="s">
        <v>508</v>
      </c>
      <c r="B177" s="92">
        <v>41459</v>
      </c>
      <c r="C177" s="123" t="s">
        <v>27</v>
      </c>
      <c r="D177" s="113" t="s">
        <v>509</v>
      </c>
      <c r="E177" s="106">
        <v>1214500</v>
      </c>
      <c r="F177" s="91" t="s">
        <v>510</v>
      </c>
      <c r="G177" s="92">
        <v>41443</v>
      </c>
      <c r="H177" s="106">
        <v>1234500</v>
      </c>
      <c r="L177" s="106">
        <f t="shared" si="2"/>
        <v>-20000</v>
      </c>
      <c r="M177" s="93" t="s">
        <v>33</v>
      </c>
      <c r="N177" s="110">
        <v>48968081</v>
      </c>
    </row>
    <row r="178" spans="1:14" x14ac:dyDescent="0.25">
      <c r="A178" s="91" t="s">
        <v>511</v>
      </c>
      <c r="B178" s="92">
        <v>41491</v>
      </c>
      <c r="C178" s="123" t="s">
        <v>233</v>
      </c>
      <c r="D178" s="113" t="s">
        <v>512</v>
      </c>
      <c r="E178" s="106">
        <v>1217500</v>
      </c>
      <c r="F178" s="91" t="s">
        <v>513</v>
      </c>
      <c r="G178" s="92">
        <v>41491</v>
      </c>
      <c r="H178" s="106">
        <v>1217500</v>
      </c>
      <c r="L178" s="106">
        <f t="shared" si="2"/>
        <v>0</v>
      </c>
      <c r="M178" s="93" t="s">
        <v>33</v>
      </c>
      <c r="N178" s="110">
        <v>49244847</v>
      </c>
    </row>
    <row r="179" spans="1:14" x14ac:dyDescent="0.25">
      <c r="A179" s="91" t="s">
        <v>514</v>
      </c>
      <c r="B179" s="92">
        <v>41498</v>
      </c>
      <c r="C179" s="123" t="s">
        <v>57</v>
      </c>
      <c r="D179" s="113" t="s">
        <v>515</v>
      </c>
      <c r="E179" s="106">
        <v>1400000</v>
      </c>
      <c r="F179" s="91" t="s">
        <v>516</v>
      </c>
      <c r="G179" s="92">
        <v>41499</v>
      </c>
      <c r="H179" s="106">
        <v>1400000</v>
      </c>
      <c r="L179" s="106">
        <f t="shared" si="2"/>
        <v>0</v>
      </c>
      <c r="M179" s="93" t="s">
        <v>33</v>
      </c>
      <c r="N179" s="110">
        <v>48812674</v>
      </c>
    </row>
    <row r="180" spans="1:14" x14ac:dyDescent="0.25">
      <c r="A180" s="91" t="s">
        <v>517</v>
      </c>
      <c r="B180" s="92">
        <v>41498</v>
      </c>
      <c r="C180" s="123" t="s">
        <v>6</v>
      </c>
      <c r="D180" s="113" t="s">
        <v>518</v>
      </c>
      <c r="E180" s="106">
        <v>1933500</v>
      </c>
      <c r="F180" s="91" t="s">
        <v>519</v>
      </c>
      <c r="G180" s="92">
        <v>41498</v>
      </c>
      <c r="H180" s="106">
        <v>1933500</v>
      </c>
      <c r="L180" s="106">
        <f t="shared" si="2"/>
        <v>0</v>
      </c>
      <c r="M180" s="93" t="s">
        <v>33</v>
      </c>
      <c r="N180" s="110">
        <v>49347495</v>
      </c>
    </row>
    <row r="181" spans="1:14" x14ac:dyDescent="0.25">
      <c r="A181" s="91" t="s">
        <v>520</v>
      </c>
      <c r="B181" s="92">
        <v>41498</v>
      </c>
      <c r="C181" s="123" t="s">
        <v>236</v>
      </c>
      <c r="D181" s="113" t="s">
        <v>521</v>
      </c>
      <c r="E181" s="106">
        <v>939500</v>
      </c>
      <c r="F181" s="91" t="s">
        <v>522</v>
      </c>
      <c r="G181" s="92">
        <v>41501</v>
      </c>
      <c r="H181" s="106">
        <v>931500</v>
      </c>
      <c r="L181" s="106">
        <f t="shared" si="2"/>
        <v>8000</v>
      </c>
      <c r="M181" s="93" t="s">
        <v>33</v>
      </c>
      <c r="N181" s="110">
        <v>494869048</v>
      </c>
    </row>
    <row r="182" spans="1:14" x14ac:dyDescent="0.25">
      <c r="A182" s="91" t="s">
        <v>523</v>
      </c>
      <c r="B182" s="92">
        <v>41513</v>
      </c>
      <c r="C182" s="123" t="s">
        <v>236</v>
      </c>
      <c r="D182" s="113" t="s">
        <v>445</v>
      </c>
      <c r="E182" s="106">
        <v>1034500</v>
      </c>
      <c r="F182" s="91" t="s">
        <v>524</v>
      </c>
      <c r="G182" s="92">
        <v>41513</v>
      </c>
      <c r="H182" s="106">
        <v>1034500</v>
      </c>
      <c r="L182" s="106">
        <f t="shared" si="2"/>
        <v>0</v>
      </c>
      <c r="M182" s="93" t="s">
        <v>41</v>
      </c>
      <c r="N182" s="110">
        <v>48976225</v>
      </c>
    </row>
    <row r="183" spans="1:14" x14ac:dyDescent="0.25">
      <c r="A183" s="91" t="s">
        <v>526</v>
      </c>
      <c r="B183" s="92">
        <v>41511</v>
      </c>
      <c r="C183" s="122" t="s">
        <v>233</v>
      </c>
      <c r="D183" s="113" t="s">
        <v>525</v>
      </c>
      <c r="E183" s="106">
        <v>1069500</v>
      </c>
      <c r="F183" s="91">
        <v>100219</v>
      </c>
      <c r="G183" s="92">
        <v>41511</v>
      </c>
      <c r="H183" s="106">
        <v>1069500</v>
      </c>
      <c r="L183" s="106">
        <f t="shared" si="2"/>
        <v>0</v>
      </c>
      <c r="M183" s="93" t="s">
        <v>41</v>
      </c>
      <c r="N183" s="110">
        <v>48818537</v>
      </c>
    </row>
    <row r="184" spans="1:14" x14ac:dyDescent="0.25">
      <c r="A184" s="91" t="s">
        <v>527</v>
      </c>
      <c r="B184" s="92">
        <v>41511</v>
      </c>
      <c r="C184" s="122" t="s">
        <v>233</v>
      </c>
      <c r="D184" s="113" t="s">
        <v>528</v>
      </c>
      <c r="E184" s="106">
        <v>1089500</v>
      </c>
      <c r="F184" s="91" t="s">
        <v>529</v>
      </c>
      <c r="G184" s="92">
        <v>41511</v>
      </c>
      <c r="H184" s="106">
        <v>89500</v>
      </c>
      <c r="I184" s="126" t="s">
        <v>530</v>
      </c>
      <c r="J184" s="114">
        <v>41495</v>
      </c>
      <c r="K184" s="127">
        <v>1000000</v>
      </c>
      <c r="L184" s="106">
        <f t="shared" si="2"/>
        <v>0</v>
      </c>
      <c r="M184" s="93" t="s">
        <v>41</v>
      </c>
      <c r="N184" s="110">
        <v>48818772</v>
      </c>
    </row>
    <row r="185" spans="1:14" x14ac:dyDescent="0.25">
      <c r="A185" s="91" t="s">
        <v>531</v>
      </c>
      <c r="B185" s="92">
        <v>41504</v>
      </c>
      <c r="C185" s="122" t="s">
        <v>27</v>
      </c>
      <c r="D185" s="113" t="s">
        <v>532</v>
      </c>
      <c r="E185" s="106">
        <v>1189500</v>
      </c>
      <c r="F185" s="91" t="s">
        <v>533</v>
      </c>
      <c r="G185" s="92">
        <v>41504</v>
      </c>
      <c r="H185" s="106">
        <v>1189500</v>
      </c>
      <c r="M185" s="93" t="s">
        <v>41</v>
      </c>
      <c r="N185" s="110">
        <v>48429894</v>
      </c>
    </row>
    <row r="186" spans="1:14" x14ac:dyDescent="0.25">
      <c r="A186" s="91" t="s">
        <v>534</v>
      </c>
      <c r="B186" s="92">
        <v>41506</v>
      </c>
      <c r="C186" s="122" t="s">
        <v>14</v>
      </c>
      <c r="D186" s="113" t="s">
        <v>535</v>
      </c>
      <c r="E186" s="106">
        <v>1254000</v>
      </c>
      <c r="F186" s="91" t="s">
        <v>536</v>
      </c>
      <c r="G186" s="92">
        <v>41506</v>
      </c>
      <c r="H186" s="106">
        <v>1254500</v>
      </c>
      <c r="M186" s="93" t="s">
        <v>41</v>
      </c>
      <c r="N186" s="110">
        <v>49417433</v>
      </c>
    </row>
    <row r="187" spans="1:14" x14ac:dyDescent="0.25">
      <c r="A187" s="91"/>
      <c r="B187" s="92"/>
      <c r="C187" s="122"/>
      <c r="F187" s="91"/>
      <c r="G187" s="92"/>
      <c r="M187" s="93"/>
    </row>
    <row r="188" spans="1:14" x14ac:dyDescent="0.25">
      <c r="A188" s="91"/>
      <c r="B188" s="92"/>
      <c r="C188" s="122"/>
      <c r="F188" s="91"/>
      <c r="G188" s="92"/>
      <c r="M188" s="93"/>
    </row>
    <row r="189" spans="1:14" x14ac:dyDescent="0.25">
      <c r="A189" s="91"/>
      <c r="B189" s="92"/>
      <c r="C189" s="122"/>
      <c r="F189" s="91"/>
      <c r="G189" s="92"/>
      <c r="M189" s="93"/>
    </row>
    <row r="190" spans="1:14" x14ac:dyDescent="0.25">
      <c r="A190" s="91"/>
      <c r="B190" s="92"/>
      <c r="C190" s="122"/>
      <c r="F190" s="91"/>
      <c r="G190" s="92"/>
      <c r="M190" s="93"/>
    </row>
    <row r="191" spans="1:14" x14ac:dyDescent="0.25">
      <c r="A191" s="91"/>
      <c r="B191" s="92"/>
      <c r="C191" s="122"/>
      <c r="F191" s="91"/>
      <c r="G191" s="92"/>
      <c r="M191" s="93"/>
    </row>
    <row r="192" spans="1:14" x14ac:dyDescent="0.25">
      <c r="A192" s="91"/>
      <c r="B192" s="92"/>
      <c r="C192" s="122"/>
      <c r="F192" s="91"/>
      <c r="G192" s="92"/>
      <c r="M192" s="93"/>
    </row>
    <row r="193" spans="1:13" x14ac:dyDescent="0.25">
      <c r="A193" s="91"/>
      <c r="B193" s="92"/>
      <c r="C193" s="122"/>
      <c r="F193" s="91"/>
      <c r="G193" s="92"/>
      <c r="M193" s="93"/>
    </row>
    <row r="194" spans="1:13" x14ac:dyDescent="0.25">
      <c r="A194" s="91"/>
      <c r="B194" s="92"/>
      <c r="C194" s="122"/>
      <c r="F194" s="91"/>
      <c r="G194" s="92"/>
      <c r="M194" s="93"/>
    </row>
    <row r="195" spans="1:13" x14ac:dyDescent="0.25">
      <c r="A195" s="91"/>
      <c r="C195" s="122"/>
      <c r="M195" s="93"/>
    </row>
    <row r="196" spans="1:13" x14ac:dyDescent="0.25">
      <c r="C196" s="122"/>
      <c r="M196" s="93"/>
    </row>
    <row r="197" spans="1:13" x14ac:dyDescent="0.25">
      <c r="C197" s="122"/>
      <c r="M197" s="93"/>
    </row>
    <row r="198" spans="1:13" x14ac:dyDescent="0.25">
      <c r="C198" s="122"/>
      <c r="M198" s="93"/>
    </row>
    <row r="199" spans="1:13" x14ac:dyDescent="0.25">
      <c r="C199" s="122"/>
      <c r="M199" s="93"/>
    </row>
    <row r="200" spans="1:13" x14ac:dyDescent="0.25">
      <c r="C200" s="122"/>
      <c r="M200" s="93"/>
    </row>
    <row r="201" spans="1:13" x14ac:dyDescent="0.25">
      <c r="C201" s="122"/>
      <c r="M201" s="93"/>
    </row>
    <row r="202" spans="1:13" x14ac:dyDescent="0.25">
      <c r="C202" s="122"/>
      <c r="M202" s="93"/>
    </row>
    <row r="203" spans="1:13" x14ac:dyDescent="0.25">
      <c r="C203" s="122"/>
      <c r="M203" s="93"/>
    </row>
    <row r="204" spans="1:13" x14ac:dyDescent="0.25">
      <c r="C204" s="122"/>
      <c r="M204" s="93"/>
    </row>
    <row r="205" spans="1:13" x14ac:dyDescent="0.25">
      <c r="C205" s="122"/>
      <c r="M205" s="93"/>
    </row>
    <row r="206" spans="1:13" x14ac:dyDescent="0.25">
      <c r="C206" s="122"/>
      <c r="M206" s="93"/>
    </row>
    <row r="207" spans="1:13" x14ac:dyDescent="0.25">
      <c r="C207" s="122"/>
      <c r="M207" s="93"/>
    </row>
    <row r="208" spans="1:13" x14ac:dyDescent="0.25">
      <c r="C208" s="122"/>
      <c r="M208" s="93"/>
    </row>
    <row r="209" spans="3:13" x14ac:dyDescent="0.25">
      <c r="C209" s="122"/>
      <c r="M209" s="93"/>
    </row>
    <row r="210" spans="3:13" x14ac:dyDescent="0.25">
      <c r="C210" s="122"/>
      <c r="M210" s="93"/>
    </row>
    <row r="211" spans="3:13" x14ac:dyDescent="0.25">
      <c r="C211" s="122"/>
      <c r="M211" s="93"/>
    </row>
    <row r="212" spans="3:13" x14ac:dyDescent="0.25">
      <c r="C212" s="122"/>
      <c r="M212" s="93"/>
    </row>
    <row r="213" spans="3:13" x14ac:dyDescent="0.25">
      <c r="C213" s="122"/>
      <c r="M213" s="93"/>
    </row>
    <row r="214" spans="3:13" x14ac:dyDescent="0.25">
      <c r="C214" s="122"/>
      <c r="M214" s="93"/>
    </row>
    <row r="215" spans="3:13" x14ac:dyDescent="0.25">
      <c r="C215" s="122"/>
      <c r="M215" s="93"/>
    </row>
    <row r="216" spans="3:13" x14ac:dyDescent="0.25">
      <c r="C216" s="122"/>
      <c r="M216" s="93"/>
    </row>
    <row r="217" spans="3:13" x14ac:dyDescent="0.25">
      <c r="C217" s="122"/>
      <c r="M217" s="93"/>
    </row>
    <row r="218" spans="3:13" x14ac:dyDescent="0.25">
      <c r="C218" s="122"/>
      <c r="M218" s="93"/>
    </row>
    <row r="219" spans="3:13" x14ac:dyDescent="0.25">
      <c r="C219" s="122"/>
      <c r="M219" s="93"/>
    </row>
    <row r="220" spans="3:13" x14ac:dyDescent="0.25">
      <c r="C220" s="122"/>
      <c r="M220" s="93"/>
    </row>
    <row r="221" spans="3:13" x14ac:dyDescent="0.25">
      <c r="C221" s="122"/>
      <c r="M221" s="93"/>
    </row>
    <row r="222" spans="3:13" x14ac:dyDescent="0.25">
      <c r="C222" s="122"/>
      <c r="M222" s="93"/>
    </row>
    <row r="223" spans="3:13" x14ac:dyDescent="0.25">
      <c r="C223" s="122"/>
      <c r="M223" s="93"/>
    </row>
    <row r="224" spans="3:13" x14ac:dyDescent="0.25">
      <c r="C224" s="122"/>
      <c r="M224" s="93"/>
    </row>
    <row r="225" spans="3:13" x14ac:dyDescent="0.25">
      <c r="C225" s="122"/>
      <c r="M225" s="93"/>
    </row>
    <row r="226" spans="3:13" x14ac:dyDescent="0.25">
      <c r="C226" s="122"/>
      <c r="M226" s="93"/>
    </row>
    <row r="227" spans="3:13" x14ac:dyDescent="0.25">
      <c r="C227" s="122"/>
      <c r="M227" s="93"/>
    </row>
    <row r="228" spans="3:13" x14ac:dyDescent="0.25">
      <c r="C228" s="122"/>
      <c r="M228" s="93"/>
    </row>
    <row r="229" spans="3:13" x14ac:dyDescent="0.25">
      <c r="C229" s="122"/>
      <c r="M229" s="93"/>
    </row>
    <row r="230" spans="3:13" x14ac:dyDescent="0.25">
      <c r="C230" s="122"/>
      <c r="M230" s="93"/>
    </row>
    <row r="231" spans="3:13" x14ac:dyDescent="0.25">
      <c r="C231" s="122"/>
      <c r="M231" s="93"/>
    </row>
    <row r="232" spans="3:13" x14ac:dyDescent="0.25">
      <c r="C232" s="122"/>
      <c r="M232" s="93"/>
    </row>
    <row r="233" spans="3:13" x14ac:dyDescent="0.25">
      <c r="C233" s="122"/>
      <c r="M233" s="93"/>
    </row>
    <row r="234" spans="3:13" x14ac:dyDescent="0.25">
      <c r="C234" s="122"/>
      <c r="M234" s="93"/>
    </row>
    <row r="235" spans="3:13" x14ac:dyDescent="0.25">
      <c r="C235" s="122"/>
      <c r="M235" s="93"/>
    </row>
    <row r="236" spans="3:13" x14ac:dyDescent="0.25">
      <c r="C236" s="122"/>
      <c r="M236" s="93"/>
    </row>
    <row r="237" spans="3:13" x14ac:dyDescent="0.25">
      <c r="C237" s="122"/>
      <c r="M237" s="93"/>
    </row>
    <row r="238" spans="3:13" x14ac:dyDescent="0.25">
      <c r="C238" s="122"/>
      <c r="M238" s="93"/>
    </row>
    <row r="239" spans="3:13" x14ac:dyDescent="0.25">
      <c r="C239" s="122"/>
      <c r="M239" s="93"/>
    </row>
    <row r="240" spans="3:13" x14ac:dyDescent="0.25">
      <c r="C240" s="122"/>
      <c r="M240" s="93"/>
    </row>
    <row r="241" spans="3:13" x14ac:dyDescent="0.25">
      <c r="C241" s="122"/>
      <c r="M241" s="93"/>
    </row>
    <row r="242" spans="3:13" x14ac:dyDescent="0.25">
      <c r="C242" s="122"/>
      <c r="M242" s="93"/>
    </row>
    <row r="243" spans="3:13" x14ac:dyDescent="0.25">
      <c r="C243" s="122"/>
      <c r="M243" s="93"/>
    </row>
    <row r="244" spans="3:13" x14ac:dyDescent="0.25">
      <c r="C244" s="122"/>
      <c r="M244" s="93"/>
    </row>
    <row r="245" spans="3:13" x14ac:dyDescent="0.25">
      <c r="C245" s="90"/>
      <c r="M245" s="93"/>
    </row>
    <row r="246" spans="3:13" x14ac:dyDescent="0.25">
      <c r="C246" s="90"/>
      <c r="M246" s="93"/>
    </row>
    <row r="247" spans="3:13" x14ac:dyDescent="0.25">
      <c r="C247" s="90"/>
      <c r="M247" s="93"/>
    </row>
    <row r="248" spans="3:13" x14ac:dyDescent="0.25">
      <c r="C248" s="90"/>
      <c r="M248" s="93"/>
    </row>
    <row r="249" spans="3:13" x14ac:dyDescent="0.25">
      <c r="C249" s="90"/>
      <c r="M249" s="93"/>
    </row>
    <row r="250" spans="3:13" x14ac:dyDescent="0.25">
      <c r="C250" s="90"/>
      <c r="M250" s="93"/>
    </row>
    <row r="251" spans="3:13" x14ac:dyDescent="0.25">
      <c r="C251" s="90"/>
      <c r="M251" s="93"/>
    </row>
    <row r="252" spans="3:13" x14ac:dyDescent="0.25">
      <c r="C252" s="90"/>
      <c r="M252" s="93"/>
    </row>
    <row r="253" spans="3:13" x14ac:dyDescent="0.25">
      <c r="C253" s="90"/>
      <c r="M253" s="93"/>
    </row>
    <row r="254" spans="3:13" x14ac:dyDescent="0.25">
      <c r="C254" s="90"/>
      <c r="M254" s="93"/>
    </row>
    <row r="255" spans="3:13" x14ac:dyDescent="0.25">
      <c r="C255" s="90"/>
      <c r="M255" s="93"/>
    </row>
    <row r="256" spans="3:13" x14ac:dyDescent="0.25">
      <c r="C256" s="90"/>
      <c r="M256" s="93"/>
    </row>
    <row r="257" spans="3:13" x14ac:dyDescent="0.25">
      <c r="C257" s="90"/>
      <c r="M257" s="93"/>
    </row>
    <row r="258" spans="3:13" x14ac:dyDescent="0.25">
      <c r="C258" s="90"/>
      <c r="M258" s="93"/>
    </row>
    <row r="259" spans="3:13" x14ac:dyDescent="0.25">
      <c r="C259" s="90"/>
      <c r="M259" s="93"/>
    </row>
    <row r="260" spans="3:13" x14ac:dyDescent="0.25">
      <c r="C260" s="90"/>
      <c r="M260" s="93"/>
    </row>
    <row r="261" spans="3:13" x14ac:dyDescent="0.25">
      <c r="C261" s="90"/>
      <c r="M261" s="93"/>
    </row>
    <row r="262" spans="3:13" x14ac:dyDescent="0.25">
      <c r="C262" s="90"/>
      <c r="M262" s="93"/>
    </row>
    <row r="263" spans="3:13" x14ac:dyDescent="0.25">
      <c r="C263" s="90"/>
      <c r="M263" s="93"/>
    </row>
    <row r="264" spans="3:13" x14ac:dyDescent="0.25">
      <c r="C264" s="90"/>
      <c r="M264" s="93"/>
    </row>
    <row r="265" spans="3:13" x14ac:dyDescent="0.25">
      <c r="C265" s="90"/>
      <c r="M265" s="93"/>
    </row>
    <row r="266" spans="3:13" x14ac:dyDescent="0.25">
      <c r="C266" s="90"/>
      <c r="M266" s="93"/>
    </row>
    <row r="267" spans="3:13" x14ac:dyDescent="0.25">
      <c r="C267" s="90"/>
      <c r="M267" s="93"/>
    </row>
    <row r="268" spans="3:13" x14ac:dyDescent="0.25">
      <c r="C268" s="90"/>
      <c r="M268" s="93"/>
    </row>
    <row r="269" spans="3:13" x14ac:dyDescent="0.25">
      <c r="C269" s="90"/>
      <c r="M269" s="93"/>
    </row>
    <row r="270" spans="3:13" x14ac:dyDescent="0.25">
      <c r="C270" s="90"/>
      <c r="M270" s="93"/>
    </row>
    <row r="271" spans="3:13" x14ac:dyDescent="0.25">
      <c r="C271" s="90"/>
      <c r="M271" s="93"/>
    </row>
    <row r="272" spans="3:13" x14ac:dyDescent="0.25">
      <c r="C272" s="90"/>
      <c r="M272" s="93"/>
    </row>
    <row r="273" spans="3:13" x14ac:dyDescent="0.25">
      <c r="C273" s="90"/>
      <c r="M273" s="93"/>
    </row>
    <row r="274" spans="3:13" x14ac:dyDescent="0.25">
      <c r="C274" s="90"/>
      <c r="M274" s="93"/>
    </row>
    <row r="275" spans="3:13" x14ac:dyDescent="0.25">
      <c r="C275" s="90"/>
      <c r="M275" s="93"/>
    </row>
    <row r="276" spans="3:13" x14ac:dyDescent="0.25">
      <c r="C276" s="90"/>
      <c r="M276" s="93"/>
    </row>
    <row r="277" spans="3:13" x14ac:dyDescent="0.25">
      <c r="C277" s="90"/>
      <c r="M277" s="93"/>
    </row>
    <row r="278" spans="3:13" x14ac:dyDescent="0.25">
      <c r="C278" s="90"/>
      <c r="M278" s="93"/>
    </row>
    <row r="279" spans="3:13" x14ac:dyDescent="0.25">
      <c r="C279" s="90"/>
      <c r="M279" s="93"/>
    </row>
    <row r="280" spans="3:13" x14ac:dyDescent="0.25">
      <c r="C280" s="90"/>
      <c r="M280" s="93"/>
    </row>
    <row r="281" spans="3:13" x14ac:dyDescent="0.25">
      <c r="C281" s="90"/>
      <c r="M281" s="93"/>
    </row>
    <row r="282" spans="3:13" x14ac:dyDescent="0.25">
      <c r="C282" s="90"/>
      <c r="M282" s="93"/>
    </row>
    <row r="283" spans="3:13" x14ac:dyDescent="0.25">
      <c r="C283" s="90"/>
      <c r="M283" s="93"/>
    </row>
    <row r="284" spans="3:13" x14ac:dyDescent="0.25">
      <c r="C284" s="90"/>
      <c r="M284" s="93"/>
    </row>
    <row r="285" spans="3:13" x14ac:dyDescent="0.25">
      <c r="C285" s="90"/>
      <c r="M285" s="93"/>
    </row>
    <row r="286" spans="3:13" x14ac:dyDescent="0.25">
      <c r="C286" s="90"/>
      <c r="M286" s="93"/>
    </row>
    <row r="287" spans="3:13" x14ac:dyDescent="0.25">
      <c r="C287" s="90"/>
      <c r="M287" s="93"/>
    </row>
    <row r="288" spans="3:13" x14ac:dyDescent="0.25">
      <c r="C288" s="90"/>
      <c r="M288" s="93"/>
    </row>
    <row r="289" spans="3:13" x14ac:dyDescent="0.25">
      <c r="C289" s="90"/>
      <c r="M289" s="93"/>
    </row>
    <row r="290" spans="3:13" x14ac:dyDescent="0.25">
      <c r="C290" s="90"/>
      <c r="M290" s="93"/>
    </row>
    <row r="291" spans="3:13" x14ac:dyDescent="0.25">
      <c r="C291" s="90"/>
      <c r="M291" s="93"/>
    </row>
    <row r="292" spans="3:13" x14ac:dyDescent="0.25">
      <c r="C292" s="90"/>
      <c r="M292" s="93"/>
    </row>
    <row r="293" spans="3:13" x14ac:dyDescent="0.25">
      <c r="C293" s="90"/>
      <c r="M293" s="93"/>
    </row>
    <row r="294" spans="3:13" x14ac:dyDescent="0.25">
      <c r="C294" s="90"/>
      <c r="M294" s="93"/>
    </row>
    <row r="295" spans="3:13" x14ac:dyDescent="0.25">
      <c r="C295" s="90"/>
      <c r="M295" s="93"/>
    </row>
    <row r="296" spans="3:13" x14ac:dyDescent="0.25">
      <c r="C296" s="90"/>
      <c r="M296" s="93"/>
    </row>
    <row r="297" spans="3:13" x14ac:dyDescent="0.25">
      <c r="C297" s="90"/>
      <c r="M297" s="93"/>
    </row>
    <row r="298" spans="3:13" x14ac:dyDescent="0.25">
      <c r="C298" s="90"/>
      <c r="M298" s="93"/>
    </row>
    <row r="299" spans="3:13" x14ac:dyDescent="0.25">
      <c r="C299" s="90"/>
      <c r="M299" s="93"/>
    </row>
    <row r="300" spans="3:13" x14ac:dyDescent="0.25">
      <c r="C300" s="90"/>
      <c r="M300" s="93"/>
    </row>
    <row r="301" spans="3:13" x14ac:dyDescent="0.25">
      <c r="C301" s="90"/>
      <c r="M301" s="93"/>
    </row>
    <row r="302" spans="3:13" x14ac:dyDescent="0.25">
      <c r="C302" s="90"/>
      <c r="M302" s="93"/>
    </row>
    <row r="303" spans="3:13" x14ac:dyDescent="0.25">
      <c r="C303" s="90"/>
      <c r="M303" s="93"/>
    </row>
    <row r="304" spans="3:13" x14ac:dyDescent="0.25">
      <c r="C304" s="90"/>
      <c r="M304" s="93"/>
    </row>
    <row r="305" spans="3:13" x14ac:dyDescent="0.25">
      <c r="C305" s="90"/>
      <c r="M305" s="93"/>
    </row>
    <row r="306" spans="3:13" x14ac:dyDescent="0.25">
      <c r="C306" s="90"/>
      <c r="M306" s="93"/>
    </row>
    <row r="307" spans="3:13" x14ac:dyDescent="0.25">
      <c r="C307" s="90"/>
      <c r="M307" s="93"/>
    </row>
    <row r="308" spans="3:13" x14ac:dyDescent="0.25">
      <c r="C308" s="90"/>
      <c r="M308" s="93"/>
    </row>
    <row r="309" spans="3:13" x14ac:dyDescent="0.25">
      <c r="C309" s="90"/>
      <c r="M309" s="93"/>
    </row>
    <row r="310" spans="3:13" x14ac:dyDescent="0.25">
      <c r="C310" s="90"/>
      <c r="M310" s="93"/>
    </row>
    <row r="311" spans="3:13" x14ac:dyDescent="0.25">
      <c r="C311" s="90"/>
      <c r="M311" s="93"/>
    </row>
    <row r="312" spans="3:13" x14ac:dyDescent="0.25">
      <c r="C312" s="90"/>
      <c r="M312" s="93"/>
    </row>
    <row r="313" spans="3:13" x14ac:dyDescent="0.25">
      <c r="C313" s="90"/>
      <c r="M313" s="93"/>
    </row>
    <row r="314" spans="3:13" x14ac:dyDescent="0.25">
      <c r="C314" s="90"/>
      <c r="M314" s="93"/>
    </row>
    <row r="315" spans="3:13" x14ac:dyDescent="0.25">
      <c r="C315" s="90"/>
      <c r="M315" s="93"/>
    </row>
    <row r="316" spans="3:13" x14ac:dyDescent="0.25">
      <c r="C316" s="90"/>
      <c r="M316" s="93"/>
    </row>
    <row r="317" spans="3:13" x14ac:dyDescent="0.25">
      <c r="C317" s="90"/>
      <c r="M317" s="93"/>
    </row>
    <row r="318" spans="3:13" x14ac:dyDescent="0.25">
      <c r="C318" s="90"/>
      <c r="M318" s="93"/>
    </row>
    <row r="319" spans="3:13" x14ac:dyDescent="0.25">
      <c r="C319" s="90"/>
      <c r="M319" s="93"/>
    </row>
    <row r="320" spans="3:13" x14ac:dyDescent="0.25">
      <c r="C320" s="90"/>
      <c r="M320" s="93"/>
    </row>
    <row r="321" spans="3:13" x14ac:dyDescent="0.25">
      <c r="C321" s="90"/>
      <c r="M321" s="93"/>
    </row>
    <row r="322" spans="3:13" x14ac:dyDescent="0.25">
      <c r="C322" s="90"/>
      <c r="M322" s="93"/>
    </row>
    <row r="323" spans="3:13" x14ac:dyDescent="0.25">
      <c r="C323" s="90"/>
      <c r="M323" s="93"/>
    </row>
    <row r="324" spans="3:13" x14ac:dyDescent="0.25">
      <c r="C324" s="90"/>
      <c r="M324" s="93"/>
    </row>
    <row r="325" spans="3:13" x14ac:dyDescent="0.25">
      <c r="C325" s="90"/>
      <c r="M325" s="93"/>
    </row>
    <row r="326" spans="3:13" x14ac:dyDescent="0.25">
      <c r="C326" s="90"/>
      <c r="M326" s="93"/>
    </row>
    <row r="327" spans="3:13" x14ac:dyDescent="0.25">
      <c r="C327" s="90"/>
      <c r="M327" s="93"/>
    </row>
    <row r="328" spans="3:13" x14ac:dyDescent="0.25">
      <c r="C328" s="90"/>
      <c r="M328" s="93"/>
    </row>
    <row r="329" spans="3:13" x14ac:dyDescent="0.25">
      <c r="C329" s="90"/>
      <c r="M329" s="93"/>
    </row>
    <row r="330" spans="3:13" x14ac:dyDescent="0.25">
      <c r="C330" s="90"/>
      <c r="M330" s="93"/>
    </row>
    <row r="331" spans="3:13" x14ac:dyDescent="0.25">
      <c r="C331" s="90"/>
      <c r="M331" s="93"/>
    </row>
    <row r="332" spans="3:13" x14ac:dyDescent="0.25">
      <c r="C332" s="90"/>
      <c r="M332" s="93"/>
    </row>
    <row r="333" spans="3:13" x14ac:dyDescent="0.25">
      <c r="C333" s="90"/>
      <c r="M333" s="93"/>
    </row>
    <row r="334" spans="3:13" x14ac:dyDescent="0.25">
      <c r="C334" s="90"/>
      <c r="M334" s="93"/>
    </row>
    <row r="335" spans="3:13" x14ac:dyDescent="0.25">
      <c r="C335" s="90"/>
      <c r="M335" s="93"/>
    </row>
    <row r="336" spans="3:13" x14ac:dyDescent="0.25">
      <c r="C336" s="90"/>
      <c r="M336" s="93"/>
    </row>
    <row r="337" spans="3:13" x14ac:dyDescent="0.25">
      <c r="C337" s="90"/>
      <c r="M337" s="93"/>
    </row>
    <row r="338" spans="3:13" x14ac:dyDescent="0.25">
      <c r="C338" s="90"/>
      <c r="M338" s="93"/>
    </row>
    <row r="339" spans="3:13" x14ac:dyDescent="0.25">
      <c r="C339" s="90"/>
      <c r="M339" s="93"/>
    </row>
    <row r="340" spans="3:13" x14ac:dyDescent="0.25">
      <c r="C340" s="90"/>
      <c r="M340" s="93"/>
    </row>
    <row r="341" spans="3:13" x14ac:dyDescent="0.25">
      <c r="C341" s="90"/>
      <c r="M341" s="93"/>
    </row>
    <row r="342" spans="3:13" x14ac:dyDescent="0.25">
      <c r="C342" s="90"/>
      <c r="M342" s="93"/>
    </row>
    <row r="343" spans="3:13" x14ac:dyDescent="0.25">
      <c r="C343" s="90"/>
      <c r="M343" s="93"/>
    </row>
    <row r="344" spans="3:13" x14ac:dyDescent="0.25">
      <c r="C344" s="90"/>
      <c r="M344" s="93"/>
    </row>
    <row r="345" spans="3:13" x14ac:dyDescent="0.25">
      <c r="C345" s="90"/>
      <c r="M345" s="93"/>
    </row>
    <row r="346" spans="3:13" x14ac:dyDescent="0.25">
      <c r="C346" s="90"/>
      <c r="M346" s="93"/>
    </row>
    <row r="347" spans="3:13" x14ac:dyDescent="0.25">
      <c r="C347" s="90"/>
      <c r="M347" s="93"/>
    </row>
    <row r="348" spans="3:13" x14ac:dyDescent="0.25">
      <c r="C348" s="90"/>
      <c r="M348" s="93"/>
    </row>
    <row r="349" spans="3:13" x14ac:dyDescent="0.25">
      <c r="C349" s="90"/>
      <c r="M349" s="93"/>
    </row>
    <row r="350" spans="3:13" x14ac:dyDescent="0.25">
      <c r="C350" s="90"/>
      <c r="M350" s="93"/>
    </row>
    <row r="351" spans="3:13" x14ac:dyDescent="0.25">
      <c r="C351" s="90"/>
      <c r="M351" s="93"/>
    </row>
    <row r="352" spans="3:13" x14ac:dyDescent="0.25">
      <c r="C352" s="90"/>
      <c r="M352" s="93"/>
    </row>
    <row r="353" spans="3:13" x14ac:dyDescent="0.25">
      <c r="C353" s="90"/>
      <c r="M353" s="93"/>
    </row>
    <row r="354" spans="3:13" x14ac:dyDescent="0.25">
      <c r="C354" s="90"/>
      <c r="M354" s="93"/>
    </row>
    <row r="355" spans="3:13" x14ac:dyDescent="0.25">
      <c r="C355" s="90"/>
      <c r="M355" s="93"/>
    </row>
    <row r="356" spans="3:13" x14ac:dyDescent="0.25">
      <c r="C356" s="90"/>
      <c r="M356" s="93"/>
    </row>
    <row r="357" spans="3:13" x14ac:dyDescent="0.25">
      <c r="C357" s="90"/>
      <c r="M357" s="93"/>
    </row>
    <row r="358" spans="3:13" x14ac:dyDescent="0.25">
      <c r="C358" s="90"/>
      <c r="M358" s="93"/>
    </row>
    <row r="359" spans="3:13" x14ac:dyDescent="0.25">
      <c r="C359" s="90"/>
      <c r="M359" s="93"/>
    </row>
    <row r="360" spans="3:13" x14ac:dyDescent="0.25">
      <c r="C360" s="90"/>
      <c r="M360" s="93"/>
    </row>
    <row r="361" spans="3:13" x14ac:dyDescent="0.25">
      <c r="C361" s="90"/>
      <c r="M361" s="93"/>
    </row>
    <row r="362" spans="3:13" x14ac:dyDescent="0.25">
      <c r="C362" s="90"/>
      <c r="M362" s="93"/>
    </row>
    <row r="363" spans="3:13" x14ac:dyDescent="0.25">
      <c r="C363" s="90"/>
      <c r="M363" s="93"/>
    </row>
    <row r="364" spans="3:13" x14ac:dyDescent="0.25">
      <c r="C364" s="90"/>
      <c r="M364" s="93"/>
    </row>
    <row r="365" spans="3:13" x14ac:dyDescent="0.25">
      <c r="C365" s="90"/>
      <c r="M365" s="93"/>
    </row>
    <row r="366" spans="3:13" x14ac:dyDescent="0.25">
      <c r="C366" s="90"/>
      <c r="M366" s="93"/>
    </row>
    <row r="367" spans="3:13" x14ac:dyDescent="0.25">
      <c r="C367" s="90"/>
      <c r="M367" s="93"/>
    </row>
    <row r="368" spans="3:13" x14ac:dyDescent="0.25">
      <c r="C368" s="90"/>
      <c r="M368" s="93"/>
    </row>
    <row r="369" spans="3:13" x14ac:dyDescent="0.25">
      <c r="C369" s="90"/>
      <c r="M369" s="93"/>
    </row>
    <row r="370" spans="3:13" x14ac:dyDescent="0.25">
      <c r="C370" s="90"/>
      <c r="M370" s="93"/>
    </row>
    <row r="371" spans="3:13" x14ac:dyDescent="0.25">
      <c r="C371" s="90"/>
      <c r="M371" s="93"/>
    </row>
    <row r="372" spans="3:13" x14ac:dyDescent="0.25">
      <c r="C372" s="90"/>
      <c r="M372" s="93"/>
    </row>
    <row r="373" spans="3:13" x14ac:dyDescent="0.25">
      <c r="C373" s="90"/>
      <c r="M373" s="93"/>
    </row>
    <row r="374" spans="3:13" x14ac:dyDescent="0.25">
      <c r="C374" s="90"/>
      <c r="M374" s="93"/>
    </row>
    <row r="375" spans="3:13" x14ac:dyDescent="0.25">
      <c r="C375" s="90"/>
      <c r="M375" s="93"/>
    </row>
    <row r="376" spans="3:13" x14ac:dyDescent="0.25">
      <c r="C376" s="90"/>
      <c r="M376" s="93"/>
    </row>
    <row r="377" spans="3:13" x14ac:dyDescent="0.25">
      <c r="C377" s="90"/>
      <c r="M377" s="93"/>
    </row>
    <row r="378" spans="3:13" x14ac:dyDescent="0.25">
      <c r="C378" s="90"/>
      <c r="M378" s="93"/>
    </row>
    <row r="379" spans="3:13" x14ac:dyDescent="0.25">
      <c r="C379" s="90"/>
      <c r="M379" s="93"/>
    </row>
    <row r="380" spans="3:13" x14ac:dyDescent="0.25">
      <c r="C380" s="90"/>
      <c r="M380" s="93"/>
    </row>
    <row r="381" spans="3:13" x14ac:dyDescent="0.25">
      <c r="C381" s="90"/>
      <c r="M381" s="93"/>
    </row>
    <row r="382" spans="3:13" x14ac:dyDescent="0.25">
      <c r="C382" s="90"/>
      <c r="M382" s="93"/>
    </row>
    <row r="383" spans="3:13" x14ac:dyDescent="0.25">
      <c r="C383" s="90"/>
      <c r="M383" s="93"/>
    </row>
    <row r="384" spans="3:13" x14ac:dyDescent="0.25">
      <c r="C384" s="90"/>
      <c r="M384" s="93"/>
    </row>
    <row r="385" spans="3:13" x14ac:dyDescent="0.25">
      <c r="C385" s="90"/>
      <c r="M385" s="93"/>
    </row>
    <row r="386" spans="3:13" x14ac:dyDescent="0.25">
      <c r="C386" s="90"/>
      <c r="M386" s="93"/>
    </row>
    <row r="387" spans="3:13" x14ac:dyDescent="0.25">
      <c r="C387" s="90"/>
      <c r="M387" s="93"/>
    </row>
    <row r="388" spans="3:13" x14ac:dyDescent="0.25">
      <c r="C388" s="90"/>
      <c r="M388" s="93"/>
    </row>
    <row r="389" spans="3:13" x14ac:dyDescent="0.25">
      <c r="C389" s="90"/>
      <c r="M389" s="93"/>
    </row>
    <row r="390" spans="3:13" x14ac:dyDescent="0.25">
      <c r="C390" s="90"/>
      <c r="M390" s="93"/>
    </row>
    <row r="391" spans="3:13" x14ac:dyDescent="0.25">
      <c r="C391" s="90"/>
      <c r="M391" s="93"/>
    </row>
    <row r="392" spans="3:13" x14ac:dyDescent="0.25">
      <c r="C392" s="90"/>
      <c r="M392" s="93"/>
    </row>
    <row r="393" spans="3:13" x14ac:dyDescent="0.25">
      <c r="C393" s="90"/>
      <c r="M393" s="93"/>
    </row>
    <row r="394" spans="3:13" x14ac:dyDescent="0.25">
      <c r="C394" s="90"/>
      <c r="M394" s="93"/>
    </row>
    <row r="395" spans="3:13" x14ac:dyDescent="0.25">
      <c r="C395" s="90"/>
      <c r="M395" s="93"/>
    </row>
    <row r="396" spans="3:13" x14ac:dyDescent="0.25">
      <c r="C396" s="90"/>
      <c r="M396" s="93"/>
    </row>
    <row r="397" spans="3:13" x14ac:dyDescent="0.25">
      <c r="C397" s="90"/>
      <c r="M397" s="93"/>
    </row>
    <row r="398" spans="3:13" x14ac:dyDescent="0.25">
      <c r="C398" s="90"/>
      <c r="M398" s="93"/>
    </row>
    <row r="399" spans="3:13" x14ac:dyDescent="0.25">
      <c r="C399" s="90"/>
      <c r="M399" s="93"/>
    </row>
    <row r="400" spans="3:13" x14ac:dyDescent="0.25">
      <c r="C400" s="90"/>
      <c r="M400" s="93"/>
    </row>
    <row r="401" spans="3:13" x14ac:dyDescent="0.25">
      <c r="C401" s="90"/>
      <c r="M401" s="93"/>
    </row>
    <row r="402" spans="3:13" x14ac:dyDescent="0.25">
      <c r="C402" s="90"/>
      <c r="M402" s="93"/>
    </row>
    <row r="403" spans="3:13" x14ac:dyDescent="0.25">
      <c r="C403" s="90"/>
      <c r="M403" s="93"/>
    </row>
    <row r="404" spans="3:13" x14ac:dyDescent="0.25">
      <c r="C404" s="90"/>
      <c r="M404" s="93"/>
    </row>
    <row r="405" spans="3:13" x14ac:dyDescent="0.25">
      <c r="C405" s="90"/>
      <c r="M405" s="93"/>
    </row>
    <row r="406" spans="3:13" x14ac:dyDescent="0.25">
      <c r="C406" s="90"/>
      <c r="M406" s="93"/>
    </row>
    <row r="407" spans="3:13" x14ac:dyDescent="0.25">
      <c r="C407" s="90"/>
      <c r="M407" s="93"/>
    </row>
    <row r="408" spans="3:13" x14ac:dyDescent="0.25">
      <c r="C408" s="90"/>
      <c r="M408" s="93"/>
    </row>
    <row r="409" spans="3:13" x14ac:dyDescent="0.25">
      <c r="C409" s="90"/>
      <c r="M409" s="93"/>
    </row>
    <row r="410" spans="3:13" x14ac:dyDescent="0.25">
      <c r="C410" s="90"/>
      <c r="M410" s="93"/>
    </row>
    <row r="411" spans="3:13" x14ac:dyDescent="0.25">
      <c r="C411" s="90"/>
      <c r="M411" s="93"/>
    </row>
    <row r="412" spans="3:13" x14ac:dyDescent="0.25">
      <c r="C412" s="90"/>
      <c r="M412" s="93"/>
    </row>
    <row r="413" spans="3:13" x14ac:dyDescent="0.25">
      <c r="C413" s="90"/>
      <c r="M413" s="93"/>
    </row>
    <row r="414" spans="3:13" x14ac:dyDescent="0.25">
      <c r="C414" s="90"/>
      <c r="M414" s="93"/>
    </row>
    <row r="415" spans="3:13" x14ac:dyDescent="0.25">
      <c r="C415" s="90"/>
      <c r="M415" s="93"/>
    </row>
    <row r="416" spans="3:13" x14ac:dyDescent="0.25">
      <c r="C416" s="90"/>
      <c r="M416" s="93"/>
    </row>
    <row r="417" spans="3:13" x14ac:dyDescent="0.25">
      <c r="C417" s="90"/>
      <c r="M417" s="93"/>
    </row>
    <row r="418" spans="3:13" x14ac:dyDescent="0.25">
      <c r="C418" s="90"/>
      <c r="M418" s="93"/>
    </row>
    <row r="419" spans="3:13" x14ac:dyDescent="0.25">
      <c r="C419" s="90"/>
      <c r="M419" s="93"/>
    </row>
    <row r="420" spans="3:13" x14ac:dyDescent="0.25">
      <c r="C420" s="90"/>
      <c r="M420" s="93"/>
    </row>
    <row r="421" spans="3:13" x14ac:dyDescent="0.25">
      <c r="C421" s="90"/>
      <c r="M421" s="93"/>
    </row>
    <row r="422" spans="3:13" x14ac:dyDescent="0.25">
      <c r="C422" s="90"/>
      <c r="M422" s="93"/>
    </row>
    <row r="423" spans="3:13" x14ac:dyDescent="0.25">
      <c r="C423" s="90"/>
      <c r="M423" s="93"/>
    </row>
    <row r="424" spans="3:13" x14ac:dyDescent="0.25">
      <c r="C424" s="90"/>
      <c r="M424" s="93"/>
    </row>
    <row r="425" spans="3:13" x14ac:dyDescent="0.25">
      <c r="C425" s="90"/>
      <c r="M425" s="93"/>
    </row>
    <row r="426" spans="3:13" x14ac:dyDescent="0.25">
      <c r="C426" s="90"/>
      <c r="M426" s="93"/>
    </row>
    <row r="427" spans="3:13" x14ac:dyDescent="0.25">
      <c r="C427" s="90"/>
      <c r="M427" s="93"/>
    </row>
    <row r="428" spans="3:13" x14ac:dyDescent="0.25">
      <c r="C428" s="90"/>
      <c r="M428" s="93"/>
    </row>
    <row r="429" spans="3:13" x14ac:dyDescent="0.25">
      <c r="C429" s="90"/>
      <c r="M429" s="93"/>
    </row>
    <row r="430" spans="3:13" x14ac:dyDescent="0.25">
      <c r="C430" s="90"/>
      <c r="M430" s="93"/>
    </row>
    <row r="431" spans="3:13" x14ac:dyDescent="0.25">
      <c r="C431" s="90"/>
      <c r="M431" s="93"/>
    </row>
    <row r="432" spans="3:13" x14ac:dyDescent="0.25">
      <c r="C432" s="90"/>
      <c r="M432" s="93"/>
    </row>
    <row r="433" spans="3:13" x14ac:dyDescent="0.25">
      <c r="C433" s="90"/>
      <c r="M433" s="93"/>
    </row>
    <row r="434" spans="3:13" x14ac:dyDescent="0.25">
      <c r="C434" s="90"/>
      <c r="M434" s="93"/>
    </row>
    <row r="435" spans="3:13" x14ac:dyDescent="0.25">
      <c r="C435" s="90"/>
      <c r="M435" s="93"/>
    </row>
    <row r="436" spans="3:13" x14ac:dyDescent="0.25">
      <c r="C436" s="90"/>
      <c r="M436" s="93"/>
    </row>
    <row r="437" spans="3:13" x14ac:dyDescent="0.25">
      <c r="C437" s="90"/>
      <c r="M437" s="93"/>
    </row>
    <row r="438" spans="3:13" x14ac:dyDescent="0.25">
      <c r="C438" s="90"/>
      <c r="M438" s="93"/>
    </row>
    <row r="439" spans="3:13" x14ac:dyDescent="0.25">
      <c r="C439" s="90"/>
      <c r="M439" s="93"/>
    </row>
    <row r="440" spans="3:13" x14ac:dyDescent="0.25">
      <c r="C440" s="90"/>
      <c r="M440" s="93"/>
    </row>
    <row r="441" spans="3:13" x14ac:dyDescent="0.25">
      <c r="C441" s="90"/>
      <c r="M441" s="93"/>
    </row>
    <row r="442" spans="3:13" x14ac:dyDescent="0.25">
      <c r="C442" s="90"/>
      <c r="M442" s="93"/>
    </row>
    <row r="443" spans="3:13" x14ac:dyDescent="0.25">
      <c r="C443" s="90"/>
      <c r="M443" s="93"/>
    </row>
    <row r="444" spans="3:13" x14ac:dyDescent="0.25">
      <c r="C444" s="90"/>
      <c r="M444" s="93"/>
    </row>
    <row r="445" spans="3:13" x14ac:dyDescent="0.25">
      <c r="C445" s="90"/>
      <c r="M445" s="93"/>
    </row>
    <row r="446" spans="3:13" x14ac:dyDescent="0.25">
      <c r="C446" s="90"/>
      <c r="M446" s="93"/>
    </row>
    <row r="447" spans="3:13" x14ac:dyDescent="0.25">
      <c r="C447" s="90"/>
      <c r="M447" s="93"/>
    </row>
    <row r="448" spans="3:13" x14ac:dyDescent="0.25">
      <c r="C448" s="90"/>
      <c r="M448" s="93"/>
    </row>
    <row r="449" spans="3:13" x14ac:dyDescent="0.25">
      <c r="C449" s="90"/>
      <c r="M449" s="93"/>
    </row>
    <row r="450" spans="3:13" x14ac:dyDescent="0.25">
      <c r="C450" s="90"/>
      <c r="M450" s="93"/>
    </row>
    <row r="451" spans="3:13" x14ac:dyDescent="0.25">
      <c r="C451" s="90"/>
      <c r="M451" s="93"/>
    </row>
    <row r="452" spans="3:13" x14ac:dyDescent="0.25">
      <c r="C452" s="90"/>
      <c r="M452" s="93"/>
    </row>
    <row r="453" spans="3:13" x14ac:dyDescent="0.25">
      <c r="C453" s="90"/>
      <c r="M453" s="93"/>
    </row>
    <row r="454" spans="3:13" x14ac:dyDescent="0.25">
      <c r="C454" s="90"/>
      <c r="M454" s="93"/>
    </row>
    <row r="455" spans="3:13" x14ac:dyDescent="0.25">
      <c r="C455" s="90"/>
      <c r="M455" s="93"/>
    </row>
    <row r="456" spans="3:13" x14ac:dyDescent="0.25">
      <c r="C456" s="90"/>
      <c r="M456" s="93"/>
    </row>
    <row r="457" spans="3:13" x14ac:dyDescent="0.25">
      <c r="C457" s="90"/>
      <c r="M457" s="93"/>
    </row>
    <row r="458" spans="3:13" x14ac:dyDescent="0.25">
      <c r="C458" s="90"/>
      <c r="M458" s="93"/>
    </row>
    <row r="459" spans="3:13" x14ac:dyDescent="0.25">
      <c r="C459" s="90"/>
      <c r="M459" s="93"/>
    </row>
    <row r="460" spans="3:13" x14ac:dyDescent="0.25">
      <c r="C460" s="90"/>
      <c r="M460" s="93"/>
    </row>
    <row r="461" spans="3:13" x14ac:dyDescent="0.25">
      <c r="C461" s="90"/>
      <c r="M461" s="93"/>
    </row>
    <row r="462" spans="3:13" x14ac:dyDescent="0.25">
      <c r="C462" s="90"/>
      <c r="M462" s="93"/>
    </row>
    <row r="463" spans="3:13" x14ac:dyDescent="0.25">
      <c r="C463" s="90"/>
      <c r="M463" s="93"/>
    </row>
    <row r="464" spans="3:13" x14ac:dyDescent="0.25">
      <c r="C464" s="90"/>
      <c r="M464" s="93"/>
    </row>
    <row r="465" spans="3:13" x14ac:dyDescent="0.25">
      <c r="C465" s="90"/>
      <c r="M465" s="93"/>
    </row>
    <row r="466" spans="3:13" x14ac:dyDescent="0.25">
      <c r="C466" s="90"/>
      <c r="M466" s="93"/>
    </row>
    <row r="467" spans="3:13" x14ac:dyDescent="0.25">
      <c r="C467" s="90"/>
      <c r="M467" s="93"/>
    </row>
    <row r="468" spans="3:13" x14ac:dyDescent="0.25">
      <c r="C468" s="90"/>
      <c r="M468" s="93"/>
    </row>
    <row r="469" spans="3:13" x14ac:dyDescent="0.25">
      <c r="C469" s="90"/>
      <c r="M469" s="93"/>
    </row>
    <row r="470" spans="3:13" x14ac:dyDescent="0.25">
      <c r="C470" s="90"/>
      <c r="M470" s="93"/>
    </row>
    <row r="471" spans="3:13" x14ac:dyDescent="0.25">
      <c r="C471" s="90"/>
      <c r="M471" s="93"/>
    </row>
    <row r="472" spans="3:13" x14ac:dyDescent="0.25">
      <c r="C472" s="90"/>
      <c r="M472" s="93"/>
    </row>
    <row r="473" spans="3:13" x14ac:dyDescent="0.25">
      <c r="C473" s="90"/>
      <c r="M473" s="93"/>
    </row>
    <row r="474" spans="3:13" x14ac:dyDescent="0.25">
      <c r="C474" s="90"/>
      <c r="M474" s="93"/>
    </row>
    <row r="475" spans="3:13" x14ac:dyDescent="0.25">
      <c r="C475" s="90"/>
      <c r="M475" s="93"/>
    </row>
    <row r="476" spans="3:13" x14ac:dyDescent="0.25">
      <c r="C476" s="90"/>
      <c r="M476" s="93"/>
    </row>
    <row r="477" spans="3:13" x14ac:dyDescent="0.25">
      <c r="C477" s="90"/>
      <c r="M477" s="93"/>
    </row>
    <row r="478" spans="3:13" x14ac:dyDescent="0.25">
      <c r="C478" s="90"/>
      <c r="M478" s="93"/>
    </row>
    <row r="479" spans="3:13" x14ac:dyDescent="0.25">
      <c r="C479" s="90"/>
      <c r="M479" s="93"/>
    </row>
    <row r="480" spans="3:13" x14ac:dyDescent="0.25">
      <c r="C480" s="90"/>
      <c r="M480" s="93"/>
    </row>
    <row r="481" spans="3:13" x14ac:dyDescent="0.25">
      <c r="C481" s="90"/>
      <c r="M481" s="93"/>
    </row>
    <row r="482" spans="3:13" x14ac:dyDescent="0.25">
      <c r="C482" s="90"/>
      <c r="M482" s="93"/>
    </row>
    <row r="483" spans="3:13" x14ac:dyDescent="0.25">
      <c r="C483" s="90"/>
      <c r="M483" s="93"/>
    </row>
    <row r="484" spans="3:13" x14ac:dyDescent="0.25">
      <c r="C484" s="90"/>
      <c r="M484" s="93"/>
    </row>
    <row r="485" spans="3:13" x14ac:dyDescent="0.25">
      <c r="C485" s="90"/>
      <c r="M485" s="93"/>
    </row>
    <row r="486" spans="3:13" x14ac:dyDescent="0.25">
      <c r="C486" s="90"/>
      <c r="M486" s="93"/>
    </row>
    <row r="487" spans="3:13" x14ac:dyDescent="0.25">
      <c r="C487" s="90"/>
      <c r="M487" s="93"/>
    </row>
    <row r="488" spans="3:13" x14ac:dyDescent="0.25">
      <c r="C488" s="90"/>
      <c r="M488" s="93"/>
    </row>
    <row r="489" spans="3:13" x14ac:dyDescent="0.25">
      <c r="C489" s="90"/>
      <c r="M489" s="93"/>
    </row>
    <row r="490" spans="3:13" x14ac:dyDescent="0.25">
      <c r="C490" s="90"/>
      <c r="M490" s="93"/>
    </row>
    <row r="491" spans="3:13" x14ac:dyDescent="0.25">
      <c r="C491" s="90"/>
      <c r="M491" s="93"/>
    </row>
    <row r="492" spans="3:13" x14ac:dyDescent="0.25">
      <c r="C492" s="90"/>
      <c r="M492" s="93"/>
    </row>
    <row r="493" spans="3:13" x14ac:dyDescent="0.25">
      <c r="C493" s="90"/>
      <c r="M493" s="93"/>
    </row>
    <row r="494" spans="3:13" x14ac:dyDescent="0.25">
      <c r="C494" s="90"/>
      <c r="M494" s="93"/>
    </row>
    <row r="495" spans="3:13" x14ac:dyDescent="0.25">
      <c r="C495" s="90"/>
      <c r="M495" s="93"/>
    </row>
    <row r="496" spans="3:13" x14ac:dyDescent="0.25">
      <c r="C496" s="90"/>
      <c r="M496" s="93"/>
    </row>
    <row r="497" spans="3:13" x14ac:dyDescent="0.25">
      <c r="C497" s="90"/>
      <c r="M497" s="93"/>
    </row>
    <row r="498" spans="3:13" x14ac:dyDescent="0.25">
      <c r="C498" s="90"/>
      <c r="M498" s="93"/>
    </row>
    <row r="499" spans="3:13" x14ac:dyDescent="0.25">
      <c r="C499" s="90"/>
      <c r="M499" s="93"/>
    </row>
    <row r="500" spans="3:13" x14ac:dyDescent="0.25">
      <c r="C500" s="90"/>
      <c r="M500" s="93"/>
    </row>
    <row r="501" spans="3:13" x14ac:dyDescent="0.25">
      <c r="C501" s="90"/>
      <c r="M501" s="93"/>
    </row>
    <row r="502" spans="3:13" x14ac:dyDescent="0.25">
      <c r="C502" s="90"/>
      <c r="M502" s="93"/>
    </row>
    <row r="503" spans="3:13" x14ac:dyDescent="0.25">
      <c r="C503" s="90"/>
      <c r="M503" s="93"/>
    </row>
    <row r="504" spans="3:13" x14ac:dyDescent="0.25">
      <c r="C504" s="90"/>
      <c r="M504" s="93"/>
    </row>
    <row r="505" spans="3:13" x14ac:dyDescent="0.25">
      <c r="C505" s="90"/>
      <c r="M505" s="93"/>
    </row>
    <row r="506" spans="3:13" x14ac:dyDescent="0.25">
      <c r="C506" s="90"/>
      <c r="M506" s="93"/>
    </row>
    <row r="507" spans="3:13" x14ac:dyDescent="0.25">
      <c r="C507" s="90"/>
      <c r="M507" s="93"/>
    </row>
    <row r="508" spans="3:13" x14ac:dyDescent="0.25">
      <c r="C508" s="90"/>
      <c r="M508" s="93"/>
    </row>
    <row r="509" spans="3:13" x14ac:dyDescent="0.25">
      <c r="C509" s="90"/>
      <c r="M509" s="93"/>
    </row>
    <row r="510" spans="3:13" x14ac:dyDescent="0.25">
      <c r="C510" s="90"/>
      <c r="M510" s="93"/>
    </row>
    <row r="511" spans="3:13" x14ac:dyDescent="0.25">
      <c r="C511" s="90"/>
      <c r="M511" s="93"/>
    </row>
    <row r="512" spans="3:13" x14ac:dyDescent="0.25">
      <c r="C512" s="90"/>
      <c r="M512" s="93"/>
    </row>
    <row r="513" spans="3:13" x14ac:dyDescent="0.25">
      <c r="C513" s="90"/>
      <c r="M513" s="93"/>
    </row>
    <row r="514" spans="3:13" x14ac:dyDescent="0.25">
      <c r="C514" s="90"/>
      <c r="M514" s="93"/>
    </row>
    <row r="515" spans="3:13" x14ac:dyDescent="0.25">
      <c r="C515" s="90"/>
      <c r="M515" s="93"/>
    </row>
    <row r="516" spans="3:13" x14ac:dyDescent="0.25">
      <c r="C516" s="90"/>
      <c r="M516" s="93"/>
    </row>
    <row r="517" spans="3:13" x14ac:dyDescent="0.25">
      <c r="C517" s="90"/>
      <c r="M517" s="93"/>
    </row>
    <row r="518" spans="3:13" x14ac:dyDescent="0.25">
      <c r="C518" s="90"/>
      <c r="M518" s="93"/>
    </row>
    <row r="519" spans="3:13" x14ac:dyDescent="0.25">
      <c r="C519" s="90"/>
      <c r="M519" s="93"/>
    </row>
    <row r="520" spans="3:13" x14ac:dyDescent="0.25">
      <c r="C520" s="90"/>
      <c r="M520" s="93"/>
    </row>
    <row r="521" spans="3:13" x14ac:dyDescent="0.25">
      <c r="C521" s="90"/>
      <c r="M521" s="93"/>
    </row>
    <row r="522" spans="3:13" x14ac:dyDescent="0.25">
      <c r="C522" s="90"/>
      <c r="M522" s="93"/>
    </row>
    <row r="523" spans="3:13" x14ac:dyDescent="0.25">
      <c r="C523" s="90"/>
      <c r="M523" s="93"/>
    </row>
    <row r="524" spans="3:13" x14ac:dyDescent="0.25">
      <c r="C524" s="90"/>
      <c r="M524" s="93"/>
    </row>
    <row r="525" spans="3:13" x14ac:dyDescent="0.25">
      <c r="C525" s="90"/>
      <c r="M525" s="93"/>
    </row>
    <row r="526" spans="3:13" x14ac:dyDescent="0.25">
      <c r="C526" s="90"/>
      <c r="M526" s="93"/>
    </row>
    <row r="527" spans="3:13" x14ac:dyDescent="0.25">
      <c r="C527" s="90"/>
      <c r="M527" s="93"/>
    </row>
    <row r="528" spans="3:13" x14ac:dyDescent="0.25">
      <c r="C528" s="90"/>
      <c r="M528" s="93"/>
    </row>
    <row r="529" spans="3:13" x14ac:dyDescent="0.25">
      <c r="C529" s="90"/>
      <c r="M529" s="93"/>
    </row>
    <row r="530" spans="3:13" x14ac:dyDescent="0.25">
      <c r="C530" s="90"/>
      <c r="M530" s="93"/>
    </row>
    <row r="531" spans="3:13" x14ac:dyDescent="0.25">
      <c r="C531" s="90"/>
      <c r="M531" s="93"/>
    </row>
    <row r="532" spans="3:13" x14ac:dyDescent="0.25">
      <c r="C532" s="90"/>
      <c r="M532" s="93"/>
    </row>
    <row r="533" spans="3:13" x14ac:dyDescent="0.25">
      <c r="C533" s="90"/>
      <c r="M533" s="93"/>
    </row>
    <row r="534" spans="3:13" x14ac:dyDescent="0.25">
      <c r="C534" s="90"/>
      <c r="M534" s="93"/>
    </row>
    <row r="535" spans="3:13" x14ac:dyDescent="0.25">
      <c r="C535" s="90"/>
      <c r="M535" s="93"/>
    </row>
    <row r="536" spans="3:13" x14ac:dyDescent="0.25">
      <c r="C536" s="90"/>
      <c r="M536" s="93"/>
    </row>
    <row r="537" spans="3:13" x14ac:dyDescent="0.25">
      <c r="C537" s="90"/>
      <c r="M537" s="93"/>
    </row>
    <row r="538" spans="3:13" x14ac:dyDescent="0.25">
      <c r="C538" s="90"/>
      <c r="M538" s="93"/>
    </row>
    <row r="539" spans="3:13" x14ac:dyDescent="0.25">
      <c r="C539" s="90"/>
      <c r="M539" s="93"/>
    </row>
    <row r="540" spans="3:13" x14ac:dyDescent="0.25">
      <c r="C540" s="90"/>
      <c r="M540" s="93"/>
    </row>
    <row r="541" spans="3:13" x14ac:dyDescent="0.25">
      <c r="C541" s="90"/>
      <c r="M541" s="93"/>
    </row>
    <row r="542" spans="3:13" x14ac:dyDescent="0.25">
      <c r="C542" s="90"/>
      <c r="M542" s="93"/>
    </row>
    <row r="543" spans="3:13" x14ac:dyDescent="0.25">
      <c r="C543" s="90"/>
      <c r="M543" s="93"/>
    </row>
    <row r="544" spans="3:13" x14ac:dyDescent="0.25">
      <c r="C544" s="90"/>
      <c r="M544" s="93"/>
    </row>
    <row r="545" spans="3:13" x14ac:dyDescent="0.25">
      <c r="C545" s="90"/>
      <c r="M545" s="93"/>
    </row>
    <row r="546" spans="3:13" x14ac:dyDescent="0.25">
      <c r="C546" s="90"/>
      <c r="M546" s="93"/>
    </row>
    <row r="547" spans="3:13" x14ac:dyDescent="0.25">
      <c r="C547" s="90"/>
      <c r="M547" s="93"/>
    </row>
    <row r="548" spans="3:13" x14ac:dyDescent="0.25">
      <c r="C548" s="90"/>
      <c r="M548" s="93"/>
    </row>
    <row r="549" spans="3:13" x14ac:dyDescent="0.25">
      <c r="C549" s="90"/>
      <c r="M549" s="93"/>
    </row>
    <row r="550" spans="3:13" x14ac:dyDescent="0.25">
      <c r="C550" s="90"/>
      <c r="M550" s="93"/>
    </row>
    <row r="551" spans="3:13" x14ac:dyDescent="0.25">
      <c r="C551" s="90"/>
      <c r="M551" s="93"/>
    </row>
    <row r="552" spans="3:13" x14ac:dyDescent="0.25">
      <c r="C552" s="90"/>
      <c r="M552" s="93"/>
    </row>
    <row r="553" spans="3:13" x14ac:dyDescent="0.25">
      <c r="C553" s="90"/>
      <c r="M553" s="93"/>
    </row>
    <row r="554" spans="3:13" x14ac:dyDescent="0.25">
      <c r="C554" s="90"/>
      <c r="M554" s="93"/>
    </row>
    <row r="555" spans="3:13" x14ac:dyDescent="0.25">
      <c r="C555" s="90"/>
      <c r="M555" s="93"/>
    </row>
    <row r="556" spans="3:13" x14ac:dyDescent="0.25">
      <c r="C556" s="90"/>
      <c r="M556" s="93"/>
    </row>
    <row r="557" spans="3:13" x14ac:dyDescent="0.25">
      <c r="C557" s="90"/>
      <c r="M557" s="93"/>
    </row>
    <row r="558" spans="3:13" x14ac:dyDescent="0.25">
      <c r="C558" s="90"/>
      <c r="M558" s="93"/>
    </row>
    <row r="559" spans="3:13" x14ac:dyDescent="0.25">
      <c r="C559" s="90"/>
      <c r="M559" s="93"/>
    </row>
    <row r="560" spans="3:13" x14ac:dyDescent="0.25">
      <c r="C560" s="90"/>
      <c r="M560" s="93"/>
    </row>
    <row r="561" spans="3:13" x14ac:dyDescent="0.25">
      <c r="C561" s="90"/>
      <c r="M561" s="93"/>
    </row>
    <row r="562" spans="3:13" x14ac:dyDescent="0.25">
      <c r="C562" s="90"/>
      <c r="M562" s="93"/>
    </row>
    <row r="563" spans="3:13" x14ac:dyDescent="0.25">
      <c r="C563" s="90"/>
      <c r="M563" s="93"/>
    </row>
    <row r="564" spans="3:13" x14ac:dyDescent="0.25">
      <c r="C564" s="90"/>
      <c r="M564" s="93"/>
    </row>
    <row r="565" spans="3:13" x14ac:dyDescent="0.25">
      <c r="C565" s="90"/>
      <c r="M565" s="93"/>
    </row>
    <row r="566" spans="3:13" x14ac:dyDescent="0.25">
      <c r="C566" s="90"/>
      <c r="M566" s="93"/>
    </row>
    <row r="567" spans="3:13" x14ac:dyDescent="0.25">
      <c r="C567" s="90"/>
      <c r="M567" s="93"/>
    </row>
    <row r="568" spans="3:13" x14ac:dyDescent="0.25">
      <c r="C568" s="90"/>
      <c r="M568" s="93"/>
    </row>
    <row r="569" spans="3:13" x14ac:dyDescent="0.25">
      <c r="C569" s="90"/>
      <c r="M569" s="93"/>
    </row>
    <row r="570" spans="3:13" x14ac:dyDescent="0.25">
      <c r="C570" s="90"/>
      <c r="M570" s="93"/>
    </row>
    <row r="571" spans="3:13" x14ac:dyDescent="0.25">
      <c r="C571" s="90"/>
      <c r="M571" s="93"/>
    </row>
    <row r="572" spans="3:13" x14ac:dyDescent="0.25">
      <c r="C572" s="90"/>
      <c r="M572" s="93"/>
    </row>
    <row r="573" spans="3:13" x14ac:dyDescent="0.25">
      <c r="C573" s="90"/>
      <c r="M573" s="93"/>
    </row>
    <row r="574" spans="3:13" x14ac:dyDescent="0.25">
      <c r="C574" s="90"/>
      <c r="M574" s="93"/>
    </row>
    <row r="575" spans="3:13" x14ac:dyDescent="0.25">
      <c r="C575" s="90"/>
      <c r="M575" s="93"/>
    </row>
    <row r="576" spans="3:13" x14ac:dyDescent="0.25">
      <c r="C576" s="90"/>
      <c r="M576" s="93"/>
    </row>
    <row r="577" spans="3:13" x14ac:dyDescent="0.25">
      <c r="C577" s="90"/>
      <c r="M577" s="93"/>
    </row>
    <row r="578" spans="3:13" x14ac:dyDescent="0.25">
      <c r="C578" s="90"/>
      <c r="M578" s="93"/>
    </row>
    <row r="579" spans="3:13" x14ac:dyDescent="0.25">
      <c r="C579" s="90"/>
      <c r="M579" s="93"/>
    </row>
    <row r="580" spans="3:13" x14ac:dyDescent="0.25">
      <c r="C580" s="90"/>
      <c r="M580" s="93"/>
    </row>
    <row r="581" spans="3:13" x14ac:dyDescent="0.25">
      <c r="C581" s="90"/>
      <c r="M581" s="93"/>
    </row>
    <row r="582" spans="3:13" x14ac:dyDescent="0.25">
      <c r="C582" s="90"/>
      <c r="M582" s="93"/>
    </row>
    <row r="583" spans="3:13" x14ac:dyDescent="0.25">
      <c r="C583" s="90"/>
      <c r="M583" s="93"/>
    </row>
    <row r="584" spans="3:13" x14ac:dyDescent="0.25">
      <c r="C584" s="90"/>
      <c r="M584" s="93"/>
    </row>
    <row r="585" spans="3:13" x14ac:dyDescent="0.25">
      <c r="C585" s="90"/>
      <c r="M585" s="93"/>
    </row>
    <row r="586" spans="3:13" x14ac:dyDescent="0.25">
      <c r="C586" s="90"/>
      <c r="M586" s="93"/>
    </row>
    <row r="587" spans="3:13" x14ac:dyDescent="0.25">
      <c r="C587" s="90"/>
      <c r="M587" s="93"/>
    </row>
    <row r="588" spans="3:13" x14ac:dyDescent="0.25">
      <c r="C588" s="90"/>
      <c r="M588" s="93"/>
    </row>
    <row r="589" spans="3:13" x14ac:dyDescent="0.25">
      <c r="C589" s="90"/>
      <c r="M589" s="93"/>
    </row>
    <row r="590" spans="3:13" x14ac:dyDescent="0.25">
      <c r="C590" s="90"/>
      <c r="M590" s="93"/>
    </row>
    <row r="591" spans="3:13" x14ac:dyDescent="0.25">
      <c r="C591" s="90"/>
      <c r="M591" s="93"/>
    </row>
    <row r="592" spans="3:13" x14ac:dyDescent="0.25">
      <c r="C592" s="90"/>
      <c r="M592" s="93"/>
    </row>
    <row r="593" spans="3:13" x14ac:dyDescent="0.25">
      <c r="C593" s="90"/>
      <c r="M593" s="93"/>
    </row>
    <row r="594" spans="3:13" x14ac:dyDescent="0.25">
      <c r="C594" s="90"/>
      <c r="M594" s="93"/>
    </row>
    <row r="595" spans="3:13" x14ac:dyDescent="0.25">
      <c r="C595" s="90"/>
      <c r="M595" s="93"/>
    </row>
    <row r="596" spans="3:13" x14ac:dyDescent="0.25">
      <c r="C596" s="90"/>
      <c r="M596" s="93"/>
    </row>
    <row r="597" spans="3:13" x14ac:dyDescent="0.25">
      <c r="C597" s="90"/>
      <c r="M597" s="93"/>
    </row>
    <row r="598" spans="3:13" x14ac:dyDescent="0.25">
      <c r="C598" s="90"/>
      <c r="M598" s="93"/>
    </row>
    <row r="599" spans="3:13" x14ac:dyDescent="0.25">
      <c r="C599" s="90"/>
      <c r="M599" s="93"/>
    </row>
    <row r="600" spans="3:13" x14ac:dyDescent="0.25">
      <c r="C600" s="90"/>
      <c r="M600" s="93"/>
    </row>
    <row r="601" spans="3:13" x14ac:dyDescent="0.25">
      <c r="C601" s="90"/>
      <c r="M601" s="93"/>
    </row>
    <row r="602" spans="3:13" x14ac:dyDescent="0.25">
      <c r="C602" s="90"/>
      <c r="M602" s="93"/>
    </row>
    <row r="603" spans="3:13" x14ac:dyDescent="0.25">
      <c r="C603" s="90"/>
      <c r="M603" s="93"/>
    </row>
    <row r="604" spans="3:13" x14ac:dyDescent="0.25">
      <c r="C604" s="90"/>
      <c r="M604" s="93"/>
    </row>
    <row r="605" spans="3:13" x14ac:dyDescent="0.25">
      <c r="C605" s="90"/>
      <c r="M605" s="93"/>
    </row>
    <row r="606" spans="3:13" x14ac:dyDescent="0.25">
      <c r="C606" s="90"/>
      <c r="M606" s="93"/>
    </row>
    <row r="607" spans="3:13" x14ac:dyDescent="0.25">
      <c r="C607" s="90"/>
      <c r="M607" s="93"/>
    </row>
    <row r="608" spans="3:13" x14ac:dyDescent="0.25">
      <c r="C608" s="90"/>
      <c r="M608" s="93"/>
    </row>
    <row r="609" spans="3:13" x14ac:dyDescent="0.25">
      <c r="C609" s="90"/>
      <c r="M609" s="93"/>
    </row>
    <row r="610" spans="3:13" x14ac:dyDescent="0.25">
      <c r="C610" s="90"/>
      <c r="M610" s="93"/>
    </row>
    <row r="611" spans="3:13" x14ac:dyDescent="0.25">
      <c r="C611" s="90"/>
      <c r="M611" s="93"/>
    </row>
    <row r="612" spans="3:13" x14ac:dyDescent="0.25">
      <c r="C612" s="90"/>
      <c r="M612" s="93"/>
    </row>
    <row r="613" spans="3:13" x14ac:dyDescent="0.25">
      <c r="C613" s="90"/>
      <c r="M613" s="93"/>
    </row>
    <row r="614" spans="3:13" x14ac:dyDescent="0.25">
      <c r="C614" s="90"/>
      <c r="M614" s="93"/>
    </row>
    <row r="615" spans="3:13" x14ac:dyDescent="0.25">
      <c r="C615" s="90"/>
      <c r="M615" s="93"/>
    </row>
    <row r="616" spans="3:13" x14ac:dyDescent="0.25">
      <c r="C616" s="90"/>
      <c r="M616" s="93"/>
    </row>
    <row r="617" spans="3:13" x14ac:dyDescent="0.25">
      <c r="C617" s="90"/>
      <c r="M617" s="93"/>
    </row>
    <row r="618" spans="3:13" x14ac:dyDescent="0.25">
      <c r="C618" s="90"/>
      <c r="M618" s="93"/>
    </row>
    <row r="619" spans="3:13" x14ac:dyDescent="0.25">
      <c r="C619" s="90"/>
      <c r="M619" s="93"/>
    </row>
    <row r="620" spans="3:13" x14ac:dyDescent="0.25">
      <c r="C620" s="90"/>
      <c r="M620" s="93"/>
    </row>
    <row r="621" spans="3:13" x14ac:dyDescent="0.25">
      <c r="C621" s="90"/>
      <c r="M621" s="93"/>
    </row>
    <row r="622" spans="3:13" x14ac:dyDescent="0.25">
      <c r="C622" s="90"/>
      <c r="M622" s="93"/>
    </row>
    <row r="623" spans="3:13" x14ac:dyDescent="0.25">
      <c r="C623" s="90"/>
      <c r="M623" s="93"/>
    </row>
    <row r="624" spans="3:13" x14ac:dyDescent="0.25">
      <c r="C624" s="90"/>
      <c r="M624" s="93"/>
    </row>
    <row r="625" spans="3:13" x14ac:dyDescent="0.25">
      <c r="C625" s="90"/>
      <c r="M625" s="93"/>
    </row>
    <row r="626" spans="3:13" x14ac:dyDescent="0.25">
      <c r="C626" s="90"/>
      <c r="M626" s="93"/>
    </row>
    <row r="627" spans="3:13" x14ac:dyDescent="0.25">
      <c r="C627" s="90"/>
      <c r="M627" s="93"/>
    </row>
    <row r="628" spans="3:13" x14ac:dyDescent="0.25">
      <c r="C628" s="90"/>
      <c r="M628" s="93"/>
    </row>
    <row r="629" spans="3:13" x14ac:dyDescent="0.25">
      <c r="C629" s="90"/>
      <c r="M629" s="93"/>
    </row>
    <row r="630" spans="3:13" x14ac:dyDescent="0.25">
      <c r="C630" s="90"/>
      <c r="M630" s="93"/>
    </row>
    <row r="631" spans="3:13" x14ac:dyDescent="0.25">
      <c r="C631" s="90"/>
      <c r="M631" s="93"/>
    </row>
    <row r="632" spans="3:13" x14ac:dyDescent="0.25">
      <c r="C632" s="90"/>
      <c r="M632" s="93"/>
    </row>
    <row r="633" spans="3:13" x14ac:dyDescent="0.25">
      <c r="C633" s="90"/>
      <c r="M633" s="93"/>
    </row>
    <row r="634" spans="3:13" x14ac:dyDescent="0.25">
      <c r="C634" s="90"/>
      <c r="M634" s="93"/>
    </row>
    <row r="635" spans="3:13" x14ac:dyDescent="0.25">
      <c r="C635" s="90"/>
      <c r="M635" s="93"/>
    </row>
    <row r="636" spans="3:13" x14ac:dyDescent="0.25">
      <c r="C636" s="90"/>
      <c r="M636" s="93"/>
    </row>
    <row r="637" spans="3:13" x14ac:dyDescent="0.25">
      <c r="C637" s="90"/>
      <c r="M637" s="93"/>
    </row>
    <row r="638" spans="3:13" x14ac:dyDescent="0.25">
      <c r="C638" s="90"/>
      <c r="M638" s="93"/>
    </row>
    <row r="639" spans="3:13" x14ac:dyDescent="0.25">
      <c r="C639" s="90"/>
      <c r="M639" s="93"/>
    </row>
    <row r="640" spans="3:13" x14ac:dyDescent="0.25">
      <c r="C640" s="90"/>
      <c r="M640" s="93"/>
    </row>
    <row r="641" spans="3:13" x14ac:dyDescent="0.25">
      <c r="C641" s="90"/>
      <c r="M641" s="93"/>
    </row>
    <row r="642" spans="3:13" x14ac:dyDescent="0.25">
      <c r="C642" s="90"/>
      <c r="M642" s="93"/>
    </row>
    <row r="643" spans="3:13" x14ac:dyDescent="0.25">
      <c r="C643" s="90"/>
      <c r="M643" s="93"/>
    </row>
    <row r="644" spans="3:13" x14ac:dyDescent="0.25">
      <c r="C644" s="90"/>
      <c r="M644" s="93"/>
    </row>
    <row r="645" spans="3:13" x14ac:dyDescent="0.25">
      <c r="C645" s="90"/>
      <c r="M645" s="93"/>
    </row>
    <row r="646" spans="3:13" x14ac:dyDescent="0.25">
      <c r="C646" s="90"/>
      <c r="M646" s="93"/>
    </row>
    <row r="647" spans="3:13" x14ac:dyDescent="0.25">
      <c r="C647" s="90"/>
      <c r="M647" s="93"/>
    </row>
    <row r="648" spans="3:13" x14ac:dyDescent="0.25">
      <c r="C648" s="90"/>
      <c r="M648" s="93"/>
    </row>
    <row r="649" spans="3:13" x14ac:dyDescent="0.25">
      <c r="C649" s="90"/>
      <c r="M649" s="93"/>
    </row>
    <row r="650" spans="3:13" x14ac:dyDescent="0.25">
      <c r="C650" s="90"/>
      <c r="M650" s="93"/>
    </row>
    <row r="651" spans="3:13" x14ac:dyDescent="0.25">
      <c r="C651" s="90"/>
      <c r="M651" s="93"/>
    </row>
    <row r="652" spans="3:13" x14ac:dyDescent="0.25">
      <c r="C652" s="90"/>
      <c r="M652" s="93"/>
    </row>
    <row r="653" spans="3:13" x14ac:dyDescent="0.25">
      <c r="C653" s="90"/>
      <c r="M653" s="93"/>
    </row>
    <row r="654" spans="3:13" x14ac:dyDescent="0.25">
      <c r="C654" s="90"/>
      <c r="M654" s="93"/>
    </row>
    <row r="655" spans="3:13" x14ac:dyDescent="0.25">
      <c r="C655" s="90"/>
      <c r="M655" s="93"/>
    </row>
    <row r="656" spans="3:13" x14ac:dyDescent="0.25">
      <c r="C656" s="90"/>
      <c r="M656" s="93"/>
    </row>
    <row r="657" spans="3:13" x14ac:dyDescent="0.25">
      <c r="C657" s="90"/>
      <c r="M657" s="93"/>
    </row>
    <row r="658" spans="3:13" x14ac:dyDescent="0.25">
      <c r="C658" s="90"/>
      <c r="M658" s="93"/>
    </row>
    <row r="659" spans="3:13" x14ac:dyDescent="0.25">
      <c r="C659" s="90"/>
      <c r="M659" s="93"/>
    </row>
    <row r="660" spans="3:13" x14ac:dyDescent="0.25">
      <c r="C660" s="90"/>
      <c r="M660" s="93"/>
    </row>
    <row r="661" spans="3:13" x14ac:dyDescent="0.25">
      <c r="C661" s="90"/>
      <c r="M661" s="93"/>
    </row>
    <row r="662" spans="3:13" x14ac:dyDescent="0.25">
      <c r="C662" s="90"/>
      <c r="M662" s="93"/>
    </row>
    <row r="663" spans="3:13" x14ac:dyDescent="0.25">
      <c r="C663" s="90"/>
      <c r="M663" s="93"/>
    </row>
    <row r="664" spans="3:13" x14ac:dyDescent="0.25">
      <c r="C664" s="90"/>
      <c r="M664" s="93"/>
    </row>
    <row r="665" spans="3:13" x14ac:dyDescent="0.25">
      <c r="C665" s="90"/>
      <c r="M665" s="93"/>
    </row>
    <row r="666" spans="3:13" x14ac:dyDescent="0.25">
      <c r="C666" s="90"/>
      <c r="M666" s="93"/>
    </row>
    <row r="667" spans="3:13" x14ac:dyDescent="0.25">
      <c r="C667" s="90"/>
      <c r="M667" s="93"/>
    </row>
    <row r="668" spans="3:13" x14ac:dyDescent="0.25">
      <c r="C668" s="90"/>
      <c r="M668" s="93"/>
    </row>
    <row r="669" spans="3:13" x14ac:dyDescent="0.25">
      <c r="C669" s="90"/>
      <c r="M669" s="93"/>
    </row>
    <row r="670" spans="3:13" x14ac:dyDescent="0.25">
      <c r="C670" s="90"/>
      <c r="M670" s="93"/>
    </row>
    <row r="671" spans="3:13" x14ac:dyDescent="0.25">
      <c r="C671" s="90"/>
      <c r="M671" s="93"/>
    </row>
    <row r="672" spans="3:13" x14ac:dyDescent="0.25">
      <c r="C672" s="90"/>
      <c r="M672" s="93"/>
    </row>
    <row r="673" spans="3:13" x14ac:dyDescent="0.25">
      <c r="C673" s="90"/>
      <c r="M673" s="93"/>
    </row>
    <row r="674" spans="3:13" x14ac:dyDescent="0.25">
      <c r="C674" s="90"/>
      <c r="M674" s="93"/>
    </row>
    <row r="675" spans="3:13" x14ac:dyDescent="0.25">
      <c r="C675" s="90"/>
      <c r="M675" s="93"/>
    </row>
    <row r="676" spans="3:13" x14ac:dyDescent="0.25">
      <c r="C676" s="90"/>
      <c r="M676" s="93"/>
    </row>
    <row r="677" spans="3:13" x14ac:dyDescent="0.25">
      <c r="C677" s="90"/>
      <c r="M677" s="93"/>
    </row>
    <row r="678" spans="3:13" x14ac:dyDescent="0.25">
      <c r="C678" s="90"/>
      <c r="M678" s="93"/>
    </row>
    <row r="679" spans="3:13" x14ac:dyDescent="0.25">
      <c r="C679" s="90"/>
      <c r="M679" s="93"/>
    </row>
    <row r="680" spans="3:13" x14ac:dyDescent="0.25">
      <c r="C680" s="90"/>
      <c r="M680" s="93"/>
    </row>
    <row r="681" spans="3:13" x14ac:dyDescent="0.25">
      <c r="C681" s="90"/>
      <c r="M681" s="93"/>
    </row>
    <row r="682" spans="3:13" x14ac:dyDescent="0.25">
      <c r="C682" s="90"/>
      <c r="M682" s="93"/>
    </row>
    <row r="683" spans="3:13" x14ac:dyDescent="0.25">
      <c r="C683" s="90"/>
      <c r="M683" s="93"/>
    </row>
    <row r="684" spans="3:13" x14ac:dyDescent="0.25">
      <c r="C684" s="90"/>
      <c r="M684" s="93"/>
    </row>
    <row r="685" spans="3:13" x14ac:dyDescent="0.25">
      <c r="C685" s="90"/>
      <c r="M685" s="93"/>
    </row>
    <row r="686" spans="3:13" x14ac:dyDescent="0.25">
      <c r="C686" s="90"/>
      <c r="M686" s="93"/>
    </row>
    <row r="687" spans="3:13" x14ac:dyDescent="0.25">
      <c r="C687" s="90"/>
      <c r="M687" s="93"/>
    </row>
    <row r="688" spans="3:13" x14ac:dyDescent="0.25">
      <c r="C688" s="90"/>
      <c r="M688" s="93"/>
    </row>
    <row r="689" spans="3:13" x14ac:dyDescent="0.25">
      <c r="C689" s="90"/>
      <c r="M689" s="93"/>
    </row>
    <row r="690" spans="3:13" x14ac:dyDescent="0.25">
      <c r="C690" s="90"/>
      <c r="M690" s="93"/>
    </row>
    <row r="691" spans="3:13" x14ac:dyDescent="0.25">
      <c r="C691" s="90"/>
      <c r="M691" s="93"/>
    </row>
    <row r="692" spans="3:13" x14ac:dyDescent="0.25">
      <c r="C692" s="90"/>
      <c r="M692" s="93"/>
    </row>
    <row r="693" spans="3:13" x14ac:dyDescent="0.25">
      <c r="C693" s="90"/>
      <c r="M693" s="93"/>
    </row>
    <row r="694" spans="3:13" x14ac:dyDescent="0.25">
      <c r="C694" s="90"/>
      <c r="M694" s="93"/>
    </row>
    <row r="695" spans="3:13" x14ac:dyDescent="0.25">
      <c r="C695" s="90"/>
      <c r="M695" s="93"/>
    </row>
    <row r="696" spans="3:13" x14ac:dyDescent="0.25">
      <c r="C696" s="90"/>
      <c r="M696" s="93"/>
    </row>
    <row r="697" spans="3:13" x14ac:dyDescent="0.25">
      <c r="C697" s="90"/>
      <c r="M697" s="93"/>
    </row>
    <row r="698" spans="3:13" x14ac:dyDescent="0.25">
      <c r="C698" s="90"/>
      <c r="M698" s="93"/>
    </row>
    <row r="699" spans="3:13" x14ac:dyDescent="0.25">
      <c r="C699" s="90"/>
      <c r="M699" s="93"/>
    </row>
    <row r="700" spans="3:13" x14ac:dyDescent="0.25">
      <c r="C700" s="90"/>
      <c r="M700" s="93"/>
    </row>
    <row r="701" spans="3:13" x14ac:dyDescent="0.25">
      <c r="C701" s="90"/>
      <c r="M701" s="93"/>
    </row>
    <row r="702" spans="3:13" x14ac:dyDescent="0.25">
      <c r="C702" s="90"/>
      <c r="M702" s="93"/>
    </row>
    <row r="703" spans="3:13" x14ac:dyDescent="0.25">
      <c r="C703" s="90"/>
      <c r="M703" s="93"/>
    </row>
    <row r="704" spans="3:13" x14ac:dyDescent="0.25">
      <c r="C704" s="90"/>
      <c r="M704" s="93"/>
    </row>
    <row r="705" spans="3:13" x14ac:dyDescent="0.25">
      <c r="C705" s="90"/>
      <c r="M705" s="93"/>
    </row>
    <row r="706" spans="3:13" x14ac:dyDescent="0.25">
      <c r="C706" s="90"/>
      <c r="M706" s="93"/>
    </row>
    <row r="707" spans="3:13" x14ac:dyDescent="0.25">
      <c r="C707" s="90"/>
      <c r="M707" s="93"/>
    </row>
    <row r="708" spans="3:13" x14ac:dyDescent="0.25">
      <c r="C708" s="90"/>
      <c r="M708" s="93"/>
    </row>
    <row r="709" spans="3:13" x14ac:dyDescent="0.25">
      <c r="C709" s="90"/>
      <c r="M709" s="93"/>
    </row>
    <row r="710" spans="3:13" x14ac:dyDescent="0.25">
      <c r="C710" s="90"/>
      <c r="M710" s="93"/>
    </row>
    <row r="711" spans="3:13" x14ac:dyDescent="0.25">
      <c r="C711" s="90"/>
      <c r="M711" s="93"/>
    </row>
    <row r="712" spans="3:13" x14ac:dyDescent="0.25">
      <c r="C712" s="90"/>
      <c r="M712" s="93"/>
    </row>
    <row r="713" spans="3:13" x14ac:dyDescent="0.25">
      <c r="C713" s="90"/>
      <c r="M713" s="93"/>
    </row>
    <row r="714" spans="3:13" x14ac:dyDescent="0.25">
      <c r="C714" s="90"/>
      <c r="M714" s="93"/>
    </row>
    <row r="715" spans="3:13" x14ac:dyDescent="0.25">
      <c r="C715" s="90"/>
      <c r="M715" s="93"/>
    </row>
    <row r="716" spans="3:13" x14ac:dyDescent="0.25">
      <c r="C716" s="90"/>
      <c r="M716" s="93"/>
    </row>
    <row r="717" spans="3:13" x14ac:dyDescent="0.25">
      <c r="C717" s="90"/>
      <c r="M717" s="93"/>
    </row>
    <row r="718" spans="3:13" x14ac:dyDescent="0.25">
      <c r="C718" s="90"/>
      <c r="M718" s="93"/>
    </row>
    <row r="719" spans="3:13" x14ac:dyDescent="0.25">
      <c r="C719" s="90"/>
      <c r="M719" s="93"/>
    </row>
    <row r="720" spans="3:13" x14ac:dyDescent="0.25">
      <c r="C720" s="90"/>
      <c r="M720" s="93"/>
    </row>
    <row r="721" spans="3:13" x14ac:dyDescent="0.25">
      <c r="C721" s="90"/>
      <c r="M721" s="93"/>
    </row>
    <row r="722" spans="3:13" x14ac:dyDescent="0.25">
      <c r="C722" s="90"/>
      <c r="M722" s="93"/>
    </row>
    <row r="723" spans="3:13" x14ac:dyDescent="0.25">
      <c r="C723" s="90"/>
      <c r="M723" s="93"/>
    </row>
    <row r="724" spans="3:13" x14ac:dyDescent="0.25">
      <c r="C724" s="90"/>
      <c r="M724" s="93"/>
    </row>
    <row r="725" spans="3:13" x14ac:dyDescent="0.25">
      <c r="C725" s="90"/>
      <c r="M725" s="93"/>
    </row>
    <row r="726" spans="3:13" x14ac:dyDescent="0.25">
      <c r="C726" s="90"/>
      <c r="M726" s="93"/>
    </row>
    <row r="727" spans="3:13" x14ac:dyDescent="0.25">
      <c r="C727" s="90"/>
      <c r="M727" s="93"/>
    </row>
    <row r="728" spans="3:13" x14ac:dyDescent="0.25">
      <c r="C728" s="90"/>
      <c r="M728" s="93"/>
    </row>
    <row r="729" spans="3:13" x14ac:dyDescent="0.25">
      <c r="C729" s="90"/>
      <c r="M729" s="93"/>
    </row>
    <row r="730" spans="3:13" x14ac:dyDescent="0.25">
      <c r="C730" s="90"/>
      <c r="M730" s="93"/>
    </row>
    <row r="731" spans="3:13" x14ac:dyDescent="0.25">
      <c r="C731" s="90"/>
      <c r="M731" s="93"/>
    </row>
    <row r="732" spans="3:13" x14ac:dyDescent="0.25">
      <c r="C732" s="90"/>
      <c r="M732" s="93"/>
    </row>
    <row r="733" spans="3:13" x14ac:dyDescent="0.25">
      <c r="C733" s="90"/>
      <c r="M733" s="93"/>
    </row>
    <row r="734" spans="3:13" x14ac:dyDescent="0.25">
      <c r="C734" s="90"/>
      <c r="M734" s="93"/>
    </row>
    <row r="735" spans="3:13" x14ac:dyDescent="0.25">
      <c r="C735" s="90"/>
      <c r="M735" s="93"/>
    </row>
    <row r="736" spans="3:13" x14ac:dyDescent="0.25">
      <c r="C736" s="90"/>
      <c r="M736" s="93"/>
    </row>
    <row r="737" spans="3:13" x14ac:dyDescent="0.25">
      <c r="C737" s="90"/>
      <c r="M737" s="93"/>
    </row>
    <row r="738" spans="3:13" x14ac:dyDescent="0.25">
      <c r="C738" s="90"/>
      <c r="M738" s="93"/>
    </row>
    <row r="739" spans="3:13" x14ac:dyDescent="0.25">
      <c r="C739" s="90"/>
      <c r="M739" s="93"/>
    </row>
    <row r="740" spans="3:13" x14ac:dyDescent="0.25">
      <c r="C740" s="90"/>
      <c r="M740" s="93"/>
    </row>
    <row r="741" spans="3:13" x14ac:dyDescent="0.25">
      <c r="C741" s="90"/>
      <c r="M741" s="93"/>
    </row>
    <row r="742" spans="3:13" x14ac:dyDescent="0.25">
      <c r="C742" s="90"/>
      <c r="M742" s="93"/>
    </row>
    <row r="743" spans="3:13" x14ac:dyDescent="0.25">
      <c r="C743" s="90"/>
      <c r="M743" s="93"/>
    </row>
    <row r="744" spans="3:13" x14ac:dyDescent="0.25">
      <c r="C744" s="90"/>
      <c r="M744" s="93"/>
    </row>
    <row r="745" spans="3:13" x14ac:dyDescent="0.25">
      <c r="C745" s="90"/>
      <c r="M745" s="93"/>
    </row>
    <row r="746" spans="3:13" x14ac:dyDescent="0.25">
      <c r="C746" s="90"/>
      <c r="M746" s="93"/>
    </row>
    <row r="747" spans="3:13" x14ac:dyDescent="0.25">
      <c r="C747" s="90"/>
      <c r="M747" s="93"/>
    </row>
    <row r="748" spans="3:13" x14ac:dyDescent="0.25">
      <c r="C748" s="90"/>
      <c r="M748" s="93"/>
    </row>
    <row r="749" spans="3:13" x14ac:dyDescent="0.25">
      <c r="C749" s="90"/>
      <c r="M749" s="93"/>
    </row>
    <row r="750" spans="3:13" x14ac:dyDescent="0.25">
      <c r="C750" s="90"/>
      <c r="M750" s="93"/>
    </row>
    <row r="751" spans="3:13" x14ac:dyDescent="0.25">
      <c r="C751" s="90"/>
      <c r="M751" s="93"/>
    </row>
    <row r="752" spans="3:13" x14ac:dyDescent="0.25">
      <c r="C752" s="90"/>
      <c r="M752" s="93"/>
    </row>
    <row r="753" spans="3:13" x14ac:dyDescent="0.25">
      <c r="C753" s="90"/>
      <c r="M753" s="93"/>
    </row>
    <row r="754" spans="3:13" x14ac:dyDescent="0.25">
      <c r="C754" s="90"/>
      <c r="M754" s="93"/>
    </row>
    <row r="755" spans="3:13" x14ac:dyDescent="0.25">
      <c r="C755" s="90"/>
      <c r="M755" s="93"/>
    </row>
    <row r="756" spans="3:13" x14ac:dyDescent="0.25">
      <c r="C756" s="90"/>
      <c r="M756" s="93"/>
    </row>
    <row r="757" spans="3:13" x14ac:dyDescent="0.25">
      <c r="C757" s="90"/>
      <c r="M757" s="93"/>
    </row>
    <row r="758" spans="3:13" x14ac:dyDescent="0.25">
      <c r="C758" s="90"/>
      <c r="M758" s="93"/>
    </row>
    <row r="759" spans="3:13" x14ac:dyDescent="0.25">
      <c r="C759" s="90"/>
      <c r="M759" s="93"/>
    </row>
    <row r="760" spans="3:13" x14ac:dyDescent="0.25">
      <c r="C760" s="90"/>
      <c r="M760" s="93"/>
    </row>
    <row r="761" spans="3:13" x14ac:dyDescent="0.25">
      <c r="C761" s="90"/>
      <c r="M761" s="93"/>
    </row>
    <row r="762" spans="3:13" x14ac:dyDescent="0.25">
      <c r="C762" s="90"/>
      <c r="M762" s="93"/>
    </row>
    <row r="763" spans="3:13" x14ac:dyDescent="0.25">
      <c r="C763" s="90"/>
      <c r="M763" s="93"/>
    </row>
    <row r="764" spans="3:13" x14ac:dyDescent="0.25">
      <c r="C764" s="90"/>
      <c r="M764" s="93"/>
    </row>
    <row r="765" spans="3:13" x14ac:dyDescent="0.25">
      <c r="C765" s="90"/>
      <c r="M765" s="93"/>
    </row>
    <row r="766" spans="3:13" x14ac:dyDescent="0.25">
      <c r="C766" s="90"/>
      <c r="M766" s="93"/>
    </row>
    <row r="767" spans="3:13" x14ac:dyDescent="0.25">
      <c r="C767" s="90"/>
      <c r="M767" s="93"/>
    </row>
    <row r="768" spans="3:13" x14ac:dyDescent="0.25">
      <c r="C768" s="90"/>
      <c r="M768" s="93"/>
    </row>
    <row r="769" spans="3:13" x14ac:dyDescent="0.25">
      <c r="C769" s="90"/>
      <c r="M769" s="93"/>
    </row>
    <row r="770" spans="3:13" x14ac:dyDescent="0.25">
      <c r="C770" s="90"/>
      <c r="M770" s="93"/>
    </row>
    <row r="771" spans="3:13" x14ac:dyDescent="0.25">
      <c r="C771" s="90"/>
      <c r="M771" s="93"/>
    </row>
    <row r="772" spans="3:13" x14ac:dyDescent="0.25">
      <c r="C772" s="90"/>
      <c r="M772" s="93"/>
    </row>
    <row r="773" spans="3:13" x14ac:dyDescent="0.25">
      <c r="C773" s="90"/>
      <c r="M773" s="93"/>
    </row>
    <row r="774" spans="3:13" x14ac:dyDescent="0.25">
      <c r="C774" s="90"/>
      <c r="M774" s="93"/>
    </row>
    <row r="775" spans="3:13" x14ac:dyDescent="0.25">
      <c r="C775" s="90"/>
      <c r="M775" s="93"/>
    </row>
    <row r="776" spans="3:13" x14ac:dyDescent="0.25">
      <c r="C776" s="90"/>
      <c r="M776" s="93"/>
    </row>
    <row r="777" spans="3:13" x14ac:dyDescent="0.25">
      <c r="C777" s="90"/>
      <c r="M777" s="93"/>
    </row>
    <row r="778" spans="3:13" x14ac:dyDescent="0.25">
      <c r="C778" s="90"/>
      <c r="M778" s="93"/>
    </row>
    <row r="779" spans="3:13" x14ac:dyDescent="0.25">
      <c r="C779" s="90"/>
      <c r="M779" s="93"/>
    </row>
    <row r="780" spans="3:13" x14ac:dyDescent="0.25">
      <c r="C780" s="90"/>
      <c r="M780" s="93"/>
    </row>
    <row r="781" spans="3:13" x14ac:dyDescent="0.25">
      <c r="C781" s="90"/>
      <c r="M781" s="93"/>
    </row>
    <row r="782" spans="3:13" x14ac:dyDescent="0.25">
      <c r="C782" s="90"/>
      <c r="M782" s="93"/>
    </row>
    <row r="783" spans="3:13" x14ac:dyDescent="0.25">
      <c r="C783" s="90"/>
      <c r="M783" s="93"/>
    </row>
    <row r="784" spans="3:13" x14ac:dyDescent="0.25">
      <c r="C784" s="90"/>
      <c r="M784" s="93"/>
    </row>
    <row r="785" spans="3:13" x14ac:dyDescent="0.25">
      <c r="C785" s="90"/>
      <c r="M785" s="93"/>
    </row>
    <row r="786" spans="3:13" x14ac:dyDescent="0.25">
      <c r="C786" s="90"/>
      <c r="M786" s="93"/>
    </row>
    <row r="787" spans="3:13" x14ac:dyDescent="0.25">
      <c r="C787" s="90"/>
      <c r="M787" s="93"/>
    </row>
    <row r="788" spans="3:13" x14ac:dyDescent="0.25">
      <c r="C788" s="90"/>
      <c r="M788" s="93"/>
    </row>
    <row r="789" spans="3:13" x14ac:dyDescent="0.25">
      <c r="C789" s="90"/>
      <c r="M789" s="93"/>
    </row>
    <row r="790" spans="3:13" x14ac:dyDescent="0.25">
      <c r="C790" s="90"/>
      <c r="M790" s="93"/>
    </row>
    <row r="791" spans="3:13" x14ac:dyDescent="0.25">
      <c r="C791" s="90"/>
      <c r="M791" s="93"/>
    </row>
    <row r="792" spans="3:13" x14ac:dyDescent="0.25">
      <c r="C792" s="90"/>
      <c r="M792" s="93"/>
    </row>
    <row r="793" spans="3:13" x14ac:dyDescent="0.25">
      <c r="C793" s="90"/>
      <c r="M793" s="93"/>
    </row>
    <row r="794" spans="3:13" x14ac:dyDescent="0.25">
      <c r="C794" s="90"/>
      <c r="M794" s="93"/>
    </row>
    <row r="795" spans="3:13" x14ac:dyDescent="0.25">
      <c r="C795" s="90"/>
      <c r="M795" s="93"/>
    </row>
    <row r="796" spans="3:13" x14ac:dyDescent="0.25">
      <c r="C796" s="90"/>
      <c r="M796" s="93"/>
    </row>
    <row r="797" spans="3:13" x14ac:dyDescent="0.25">
      <c r="C797" s="90"/>
      <c r="M797" s="93"/>
    </row>
    <row r="798" spans="3:13" x14ac:dyDescent="0.25">
      <c r="C798" s="90"/>
      <c r="M798" s="93"/>
    </row>
    <row r="799" spans="3:13" x14ac:dyDescent="0.25">
      <c r="C799" s="90"/>
      <c r="M799" s="93"/>
    </row>
    <row r="800" spans="3:13" x14ac:dyDescent="0.25">
      <c r="C800" s="90"/>
      <c r="M800" s="93"/>
    </row>
    <row r="801" spans="3:13" x14ac:dyDescent="0.25">
      <c r="C801" s="90"/>
      <c r="M801" s="93"/>
    </row>
    <row r="802" spans="3:13" x14ac:dyDescent="0.25">
      <c r="C802" s="90"/>
      <c r="M802" s="93"/>
    </row>
    <row r="803" spans="3:13" x14ac:dyDescent="0.25">
      <c r="C803" s="90"/>
      <c r="M803" s="93"/>
    </row>
    <row r="804" spans="3:13" x14ac:dyDescent="0.25">
      <c r="C804" s="90"/>
      <c r="M804" s="93"/>
    </row>
    <row r="805" spans="3:13" x14ac:dyDescent="0.25">
      <c r="C805" s="90"/>
      <c r="M805" s="93"/>
    </row>
    <row r="806" spans="3:13" x14ac:dyDescent="0.25">
      <c r="C806" s="90"/>
      <c r="M806" s="93"/>
    </row>
    <row r="807" spans="3:13" x14ac:dyDescent="0.25">
      <c r="C807" s="90"/>
      <c r="M807" s="93"/>
    </row>
    <row r="808" spans="3:13" x14ac:dyDescent="0.25">
      <c r="C808" s="90"/>
      <c r="M808" s="93"/>
    </row>
    <row r="809" spans="3:13" x14ac:dyDescent="0.25">
      <c r="C809" s="90"/>
      <c r="M809" s="93"/>
    </row>
    <row r="810" spans="3:13" x14ac:dyDescent="0.25">
      <c r="C810" s="90"/>
      <c r="M810" s="93"/>
    </row>
    <row r="811" spans="3:13" x14ac:dyDescent="0.25">
      <c r="C811" s="90"/>
      <c r="M811" s="93"/>
    </row>
    <row r="812" spans="3:13" x14ac:dyDescent="0.25">
      <c r="C812" s="90"/>
      <c r="M812" s="93"/>
    </row>
    <row r="813" spans="3:13" x14ac:dyDescent="0.25">
      <c r="C813" s="90"/>
      <c r="M813" s="93"/>
    </row>
    <row r="814" spans="3:13" x14ac:dyDescent="0.25">
      <c r="C814" s="90"/>
      <c r="M814" s="93"/>
    </row>
    <row r="815" spans="3:13" x14ac:dyDescent="0.25">
      <c r="C815" s="90"/>
      <c r="M815" s="93"/>
    </row>
    <row r="816" spans="3:13" x14ac:dyDescent="0.25">
      <c r="C816" s="90"/>
      <c r="M816" s="93"/>
    </row>
    <row r="817" spans="3:13" x14ac:dyDescent="0.25">
      <c r="C817" s="90"/>
      <c r="M817" s="93"/>
    </row>
    <row r="818" spans="3:13" x14ac:dyDescent="0.25">
      <c r="C818" s="90"/>
      <c r="M818" s="93"/>
    </row>
    <row r="819" spans="3:13" x14ac:dyDescent="0.25">
      <c r="C819" s="90"/>
      <c r="M819" s="93"/>
    </row>
    <row r="820" spans="3:13" x14ac:dyDescent="0.25">
      <c r="C820" s="90"/>
      <c r="M820" s="93"/>
    </row>
    <row r="821" spans="3:13" x14ac:dyDescent="0.25">
      <c r="C821" s="90"/>
      <c r="M821" s="93"/>
    </row>
    <row r="822" spans="3:13" x14ac:dyDescent="0.25">
      <c r="C822" s="90"/>
      <c r="M822" s="93"/>
    </row>
    <row r="823" spans="3:13" x14ac:dyDescent="0.25">
      <c r="C823" s="90"/>
      <c r="M823" s="93"/>
    </row>
    <row r="824" spans="3:13" x14ac:dyDescent="0.25">
      <c r="C824" s="90"/>
      <c r="M824" s="93"/>
    </row>
    <row r="825" spans="3:13" x14ac:dyDescent="0.25">
      <c r="C825" s="90"/>
      <c r="M825" s="93"/>
    </row>
    <row r="826" spans="3:13" x14ac:dyDescent="0.25">
      <c r="C826" s="90"/>
      <c r="M826" s="93"/>
    </row>
    <row r="827" spans="3:13" x14ac:dyDescent="0.25">
      <c r="C827" s="90"/>
      <c r="M827" s="93"/>
    </row>
    <row r="828" spans="3:13" x14ac:dyDescent="0.25">
      <c r="C828" s="90"/>
      <c r="M828" s="93"/>
    </row>
    <row r="829" spans="3:13" x14ac:dyDescent="0.25">
      <c r="C829" s="90"/>
      <c r="M829" s="93"/>
    </row>
    <row r="830" spans="3:13" x14ac:dyDescent="0.25">
      <c r="C830" s="90"/>
      <c r="M830" s="93"/>
    </row>
    <row r="831" spans="3:13" x14ac:dyDescent="0.25">
      <c r="C831" s="90"/>
      <c r="M831" s="93"/>
    </row>
    <row r="832" spans="3:13" x14ac:dyDescent="0.25">
      <c r="C832" s="90"/>
      <c r="M832" s="93"/>
    </row>
    <row r="833" spans="3:13" x14ac:dyDescent="0.25">
      <c r="C833" s="90"/>
      <c r="M833" s="93"/>
    </row>
    <row r="834" spans="3:13" x14ac:dyDescent="0.25">
      <c r="C834" s="90"/>
      <c r="M834" s="93"/>
    </row>
    <row r="835" spans="3:13" x14ac:dyDescent="0.25">
      <c r="C835" s="90"/>
      <c r="M835" s="93"/>
    </row>
    <row r="836" spans="3:13" x14ac:dyDescent="0.25">
      <c r="C836" s="90"/>
      <c r="M836" s="93"/>
    </row>
    <row r="837" spans="3:13" x14ac:dyDescent="0.25">
      <c r="C837" s="90"/>
      <c r="M837" s="93"/>
    </row>
    <row r="838" spans="3:13" x14ac:dyDescent="0.25">
      <c r="C838" s="90"/>
      <c r="M838" s="93"/>
    </row>
    <row r="839" spans="3:13" x14ac:dyDescent="0.25">
      <c r="C839" s="90"/>
      <c r="M839" s="93"/>
    </row>
    <row r="840" spans="3:13" x14ac:dyDescent="0.25">
      <c r="C840" s="90"/>
      <c r="M840" s="93"/>
    </row>
    <row r="841" spans="3:13" x14ac:dyDescent="0.25">
      <c r="C841" s="90"/>
      <c r="M841" s="93"/>
    </row>
    <row r="842" spans="3:13" x14ac:dyDescent="0.25">
      <c r="C842" s="90"/>
      <c r="M842" s="93"/>
    </row>
    <row r="843" spans="3:13" x14ac:dyDescent="0.25">
      <c r="C843" s="90"/>
      <c r="M843" s="93"/>
    </row>
    <row r="844" spans="3:13" x14ac:dyDescent="0.25">
      <c r="C844" s="90"/>
      <c r="M844" s="93"/>
    </row>
    <row r="845" spans="3:13" x14ac:dyDescent="0.25">
      <c r="C845" s="90"/>
      <c r="M845" s="93"/>
    </row>
    <row r="846" spans="3:13" x14ac:dyDescent="0.25">
      <c r="C846" s="90"/>
      <c r="M846" s="93"/>
    </row>
    <row r="847" spans="3:13" x14ac:dyDescent="0.25">
      <c r="C847" s="90"/>
      <c r="M847" s="93"/>
    </row>
    <row r="848" spans="3:13" x14ac:dyDescent="0.25">
      <c r="C848" s="90"/>
      <c r="M848" s="93"/>
    </row>
    <row r="849" spans="3:13" x14ac:dyDescent="0.25">
      <c r="C849" s="90"/>
      <c r="M849" s="93"/>
    </row>
    <row r="850" spans="3:13" x14ac:dyDescent="0.25">
      <c r="C850" s="90"/>
      <c r="M850" s="93"/>
    </row>
    <row r="851" spans="3:13" x14ac:dyDescent="0.25">
      <c r="C851" s="90"/>
      <c r="M851" s="93"/>
    </row>
    <row r="852" spans="3:13" x14ac:dyDescent="0.25">
      <c r="C852" s="90"/>
      <c r="M852" s="93"/>
    </row>
    <row r="853" spans="3:13" x14ac:dyDescent="0.25">
      <c r="C853" s="90"/>
      <c r="M853" s="93"/>
    </row>
    <row r="854" spans="3:13" x14ac:dyDescent="0.25">
      <c r="C854" s="90"/>
      <c r="M854" s="93"/>
    </row>
    <row r="855" spans="3:13" x14ac:dyDescent="0.25">
      <c r="C855" s="90"/>
      <c r="M855" s="93"/>
    </row>
    <row r="856" spans="3:13" x14ac:dyDescent="0.25">
      <c r="C856" s="90"/>
      <c r="M856" s="93"/>
    </row>
    <row r="857" spans="3:13" x14ac:dyDescent="0.25">
      <c r="C857" s="90"/>
      <c r="M857" s="93"/>
    </row>
    <row r="858" spans="3:13" x14ac:dyDescent="0.25">
      <c r="C858" s="90"/>
      <c r="M858" s="93"/>
    </row>
    <row r="859" spans="3:13" x14ac:dyDescent="0.25">
      <c r="C859" s="90"/>
      <c r="M859" s="93"/>
    </row>
    <row r="860" spans="3:13" x14ac:dyDescent="0.25">
      <c r="C860" s="90"/>
      <c r="M860" s="93"/>
    </row>
    <row r="861" spans="3:13" x14ac:dyDescent="0.25">
      <c r="C861" s="90"/>
      <c r="M861" s="93"/>
    </row>
    <row r="862" spans="3:13" x14ac:dyDescent="0.25">
      <c r="C862" s="90"/>
      <c r="M862" s="93"/>
    </row>
    <row r="863" spans="3:13" x14ac:dyDescent="0.25">
      <c r="C863" s="90"/>
      <c r="M863" s="93"/>
    </row>
    <row r="864" spans="3:13" x14ac:dyDescent="0.25">
      <c r="C864" s="90"/>
      <c r="M864" s="93"/>
    </row>
    <row r="865" spans="3:13" x14ac:dyDescent="0.25">
      <c r="C865" s="90"/>
      <c r="M865" s="93"/>
    </row>
    <row r="866" spans="3:13" x14ac:dyDescent="0.25">
      <c r="C866" s="90"/>
      <c r="M866" s="93"/>
    </row>
    <row r="867" spans="3:13" x14ac:dyDescent="0.25">
      <c r="C867" s="90"/>
      <c r="M867" s="93"/>
    </row>
    <row r="868" spans="3:13" x14ac:dyDescent="0.25">
      <c r="C868" s="90"/>
      <c r="M868" s="93"/>
    </row>
    <row r="869" spans="3:13" x14ac:dyDescent="0.25">
      <c r="C869" s="90"/>
      <c r="M869" s="93"/>
    </row>
    <row r="870" spans="3:13" x14ac:dyDescent="0.25">
      <c r="C870" s="90"/>
      <c r="M870" s="93"/>
    </row>
    <row r="871" spans="3:13" x14ac:dyDescent="0.25">
      <c r="C871" s="90"/>
      <c r="M871" s="93"/>
    </row>
    <row r="872" spans="3:13" x14ac:dyDescent="0.25">
      <c r="C872" s="90"/>
      <c r="M872" s="93"/>
    </row>
    <row r="873" spans="3:13" x14ac:dyDescent="0.25">
      <c r="C873" s="90"/>
      <c r="M873" s="93"/>
    </row>
    <row r="874" spans="3:13" x14ac:dyDescent="0.25">
      <c r="C874" s="90"/>
      <c r="M874" s="93"/>
    </row>
    <row r="875" spans="3:13" x14ac:dyDescent="0.25">
      <c r="C875" s="90"/>
      <c r="M875" s="93"/>
    </row>
    <row r="876" spans="3:13" x14ac:dyDescent="0.25">
      <c r="C876" s="90"/>
      <c r="M876" s="93"/>
    </row>
    <row r="877" spans="3:13" x14ac:dyDescent="0.25">
      <c r="C877" s="90"/>
      <c r="M877" s="93"/>
    </row>
    <row r="878" spans="3:13" x14ac:dyDescent="0.25">
      <c r="C878" s="90"/>
      <c r="M878" s="93"/>
    </row>
    <row r="879" spans="3:13" x14ac:dyDescent="0.25">
      <c r="C879" s="90"/>
      <c r="M879" s="93"/>
    </row>
    <row r="880" spans="3:13" x14ac:dyDescent="0.25">
      <c r="C880" s="90"/>
      <c r="M880" s="93"/>
    </row>
    <row r="881" spans="3:13" x14ac:dyDescent="0.25">
      <c r="C881" s="90"/>
      <c r="M881" s="93"/>
    </row>
    <row r="882" spans="3:13" x14ac:dyDescent="0.25">
      <c r="C882" s="90"/>
      <c r="M882" s="93"/>
    </row>
    <row r="883" spans="3:13" x14ac:dyDescent="0.25">
      <c r="C883" s="90"/>
      <c r="M883" s="93"/>
    </row>
    <row r="884" spans="3:13" x14ac:dyDescent="0.25">
      <c r="C884" s="90"/>
      <c r="M884" s="93"/>
    </row>
    <row r="885" spans="3:13" x14ac:dyDescent="0.25">
      <c r="C885" s="90"/>
      <c r="M885" s="93"/>
    </row>
    <row r="886" spans="3:13" x14ac:dyDescent="0.25">
      <c r="C886" s="90"/>
      <c r="M886" s="93"/>
    </row>
    <row r="887" spans="3:13" x14ac:dyDescent="0.25">
      <c r="C887" s="90"/>
      <c r="M887" s="93"/>
    </row>
    <row r="888" spans="3:13" x14ac:dyDescent="0.25">
      <c r="C888" s="90"/>
      <c r="M888" s="93"/>
    </row>
    <row r="889" spans="3:13" x14ac:dyDescent="0.25">
      <c r="C889" s="90"/>
      <c r="M889" s="93"/>
    </row>
    <row r="890" spans="3:13" x14ac:dyDescent="0.25">
      <c r="C890" s="90"/>
      <c r="M890" s="93"/>
    </row>
    <row r="891" spans="3:13" x14ac:dyDescent="0.25">
      <c r="C891" s="90"/>
      <c r="M891" s="93"/>
    </row>
    <row r="892" spans="3:13" x14ac:dyDescent="0.25">
      <c r="C892" s="90"/>
      <c r="M892" s="93"/>
    </row>
    <row r="893" spans="3:13" x14ac:dyDescent="0.25">
      <c r="M893" s="93"/>
    </row>
    <row r="894" spans="3:13" x14ac:dyDescent="0.25">
      <c r="M894" s="93"/>
    </row>
    <row r="895" spans="3:13" x14ac:dyDescent="0.25">
      <c r="M895" s="93"/>
    </row>
    <row r="896" spans="3:13" x14ac:dyDescent="0.25">
      <c r="M896" s="93"/>
    </row>
    <row r="897" spans="13:13" x14ac:dyDescent="0.25">
      <c r="M897" s="93"/>
    </row>
    <row r="898" spans="13:13" x14ac:dyDescent="0.25">
      <c r="M898" s="93"/>
    </row>
    <row r="899" spans="13:13" x14ac:dyDescent="0.25">
      <c r="M899" s="93"/>
    </row>
    <row r="900" spans="13:13" x14ac:dyDescent="0.25">
      <c r="M900" s="93"/>
    </row>
  </sheetData>
  <autoFilter ref="A1:M182"/>
  <dataValidations count="6">
    <dataValidation type="list" allowBlank="1" showInputMessage="1" showErrorMessage="1" sqref="C74:C149 C245:C892">
      <formula1>"90B,90K,90L,CL2,CL3,CL4,CT5,KU2,M32,M3B,MAU,TW2,79H,KP2,KU2,TFP,TFU,L46,52B,52L"</formula1>
    </dataValidation>
    <dataValidation type="list" allowBlank="1" showInputMessage="1" showErrorMessage="1" sqref="C73">
      <formula1>"90B,90K,90L,CL2,CL3,CL4,CT5,KU2,M32,M3B,MAU,TW2,79H,KP2,KU2,TFP,TFU,L46,52B"</formula1>
    </dataValidation>
    <dataValidation type="list" allowBlank="1" showInputMessage="1" showErrorMessage="1" sqref="M38:M900">
      <formula1>"SOUMIA HADJ TAYEB,TIN HINANE MECHTA,NADJIB MOHAMED BOUAKAZ,BELBLIDIA ABDERAHMANE"</formula1>
    </dataValidation>
    <dataValidation type="list" allowBlank="1" showInputMessage="1" showErrorMessage="1" sqref="C2:C72">
      <formula1>"90B,90K,90L,CL2,CL3,CL4,CT5,KU2,M32,M3B,MAU,TW2,79H,KP2,KU2,TFP,TFU,L46"</formula1>
    </dataValidation>
    <dataValidation type="list" allowBlank="1" showInputMessage="1" showErrorMessage="1" sqref="M2:M37">
      <formula1>"SOUMIA HADJ TAYEB,TIN HINANE MECHTA,NADJIB MOHAMED BOUAKAZ,"</formula1>
    </dataValidation>
    <dataValidation type="list" allowBlank="1" showInputMessage="1" showErrorMessage="1" sqref="C150:C244">
      <formula1>"90B,90K,90L,CL2,CL3,CL4,CT5,KU2,M32,M3B,MAU,TW2,79H,KP2,KU2,TFP,TFU,L46,52B,52L,FLU"</formula1>
    </dataValidation>
  </dataValidations>
  <pageMargins left="0.7" right="0.7" top="0.75" bottom="0.75" header="0.3" footer="0.3"/>
  <pageSetup paperSize="9" orientation="portrait" verticalDpi="0" r:id="rId1"/>
  <ignoredErrors>
    <ignoredError sqref="I2:I25 I35:I103 A2:A103 A104:A122 A123:A128 A129:A131 F142:F144 A132:A144" numberStoredAsText="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3:C36"/>
  <sheetViews>
    <sheetView topLeftCell="A7" workbookViewId="0">
      <selection activeCell="B22" sqref="B22"/>
    </sheetView>
  </sheetViews>
  <sheetFormatPr baseColWidth="10" defaultRowHeight="15" x14ac:dyDescent="0.25"/>
  <sheetData>
    <row r="3" spans="2:2" ht="31.5" x14ac:dyDescent="0.25">
      <c r="B3" s="81" t="s">
        <v>268</v>
      </c>
    </row>
    <row r="5" spans="2:2" x14ac:dyDescent="0.25">
      <c r="B5" s="82" t="s">
        <v>275</v>
      </c>
    </row>
    <row r="6" spans="2:2" x14ac:dyDescent="0.25">
      <c r="B6" s="83" t="s">
        <v>271</v>
      </c>
    </row>
    <row r="7" spans="2:2" x14ac:dyDescent="0.25">
      <c r="B7" s="83" t="s">
        <v>272</v>
      </c>
    </row>
    <row r="8" spans="2:2" x14ac:dyDescent="0.25">
      <c r="B8" s="83" t="s">
        <v>273</v>
      </c>
    </row>
    <row r="9" spans="2:2" x14ac:dyDescent="0.25">
      <c r="B9" s="83" t="s">
        <v>274</v>
      </c>
    </row>
    <row r="10" spans="2:2" x14ac:dyDescent="0.25">
      <c r="B10" s="83" t="s">
        <v>269</v>
      </c>
    </row>
    <row r="12" spans="2:2" x14ac:dyDescent="0.25">
      <c r="B12" s="82" t="s">
        <v>270</v>
      </c>
    </row>
    <row r="20" spans="2:3" x14ac:dyDescent="0.25">
      <c r="B20" t="s">
        <v>316</v>
      </c>
    </row>
    <row r="22" spans="2:3" x14ac:dyDescent="0.25">
      <c r="B22" t="s">
        <v>317</v>
      </c>
    </row>
    <row r="24" spans="2:3" x14ac:dyDescent="0.25">
      <c r="B24" t="s">
        <v>318</v>
      </c>
    </row>
    <row r="25" spans="2:3" x14ac:dyDescent="0.25">
      <c r="B25" t="s">
        <v>319</v>
      </c>
    </row>
    <row r="26" spans="2:3" x14ac:dyDescent="0.25">
      <c r="B26" t="s">
        <v>321</v>
      </c>
      <c r="C26" t="s">
        <v>322</v>
      </c>
    </row>
    <row r="27" spans="2:3" x14ac:dyDescent="0.25">
      <c r="B27" t="s">
        <v>321</v>
      </c>
      <c r="C27" t="s">
        <v>323</v>
      </c>
    </row>
    <row r="28" spans="2:3" x14ac:dyDescent="0.25">
      <c r="B28" t="s">
        <v>321</v>
      </c>
      <c r="C28" t="s">
        <v>324</v>
      </c>
    </row>
    <row r="29" spans="2:3" x14ac:dyDescent="0.25">
      <c r="B29" t="s">
        <v>321</v>
      </c>
      <c r="C29" t="s">
        <v>325</v>
      </c>
    </row>
    <row r="30" spans="2:3" x14ac:dyDescent="0.25">
      <c r="B30" t="s">
        <v>321</v>
      </c>
      <c r="C30" t="s">
        <v>326</v>
      </c>
    </row>
    <row r="31" spans="2:3" x14ac:dyDescent="0.25">
      <c r="B31" t="s">
        <v>321</v>
      </c>
      <c r="C31" t="s">
        <v>327</v>
      </c>
    </row>
    <row r="32" spans="2:3" x14ac:dyDescent="0.25">
      <c r="B32" t="s">
        <v>321</v>
      </c>
      <c r="C32" t="s">
        <v>328</v>
      </c>
    </row>
    <row r="33" spans="2:3" x14ac:dyDescent="0.25">
      <c r="B33" t="s">
        <v>321</v>
      </c>
      <c r="C33" t="s">
        <v>329</v>
      </c>
    </row>
    <row r="34" spans="2:3" x14ac:dyDescent="0.25">
      <c r="B34" t="s">
        <v>321</v>
      </c>
      <c r="C34" t="s">
        <v>330</v>
      </c>
    </row>
    <row r="36" spans="2:3" x14ac:dyDescent="0.25">
      <c r="B36" t="s">
        <v>320</v>
      </c>
    </row>
  </sheetData>
  <pageMargins left="0.7" right="0.7" top="0.75" bottom="0.75" header="0.3" footer="0.3"/>
  <pageSetup paperSize="9"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0000"/>
  </sheetPr>
  <dimension ref="A1:I27"/>
  <sheetViews>
    <sheetView tabSelected="1" workbookViewId="0">
      <selection activeCell="D1" sqref="D1"/>
    </sheetView>
  </sheetViews>
  <sheetFormatPr baseColWidth="10" defaultRowHeight="15" x14ac:dyDescent="0.25"/>
  <cols>
    <col min="1" max="1" width="27" bestFit="1" customWidth="1"/>
    <col min="2" max="2" width="14.7109375" customWidth="1"/>
    <col min="4" max="4" width="21.5703125" customWidth="1"/>
  </cols>
  <sheetData>
    <row r="1" spans="1:9" x14ac:dyDescent="0.25">
      <c r="A1" s="136" t="s">
        <v>538</v>
      </c>
      <c r="B1" s="136" t="s">
        <v>540</v>
      </c>
      <c r="D1" s="138" t="s">
        <v>45</v>
      </c>
      <c r="I1" t="s">
        <v>539</v>
      </c>
    </row>
    <row r="2" spans="1:9" x14ac:dyDescent="0.25">
      <c r="A2" s="135" t="str">
        <f t="array" aca="1" ref="A2:A12" ca="1">IFERROR(INDEX(Col_Commerciaux,MATCH(SMALL(IF(MATCH(Col_Commerciaux,Col_Commerciaux,0)=ROW(INDIRECT("1:"&amp;ROWS(Col_Commerciaux))),COUNTIF(Col_Commerciaux,"&lt;"&amp;Col_Commerciaux)),ROW(INDIRECT("1:"&amp;ROWS(Col_Commerciaux)))),COUNTIF(Col_Commerciaux,"&lt;"&amp;Col_Commerciaux),0)),"")</f>
        <v>BELBLIDIA ABDERAHMANE</v>
      </c>
      <c r="B2" s="137">
        <f ca="1">IF(A2="","",SUMPRODUCT((Col_Commerciaux=A2)*(MONTH(Col_dates)=MONTH(1&amp;D$1)),Col_montants))</f>
        <v>0</v>
      </c>
      <c r="I2" t="s">
        <v>42</v>
      </c>
    </row>
    <row r="3" spans="1:9" x14ac:dyDescent="0.25">
      <c r="A3" s="135" t="str">
        <f ca="1"/>
        <v>NADJIB MOHAMED BOUAKAZ</v>
      </c>
      <c r="B3" s="137">
        <f ca="1">IF(A3="","",SUMPRODUCT((Col_Commerciaux=A3)*(MONTH(Col_dates)=MONTH(1&amp;D$1)),Col_montants))</f>
        <v>35925400</v>
      </c>
      <c r="I3" t="s">
        <v>43</v>
      </c>
    </row>
    <row r="4" spans="1:9" x14ac:dyDescent="0.25">
      <c r="A4" s="135" t="str">
        <f ca="1"/>
        <v>SOUMIA HADJ TAYEB</v>
      </c>
      <c r="B4" s="137">
        <f ca="1">IF(A4="","",SUMPRODUCT((Col_Commerciaux=A4)*(MONTH(Col_dates)=MONTH(1&amp;D$1)),Col_montants))</f>
        <v>7234500</v>
      </c>
      <c r="I4" t="s">
        <v>44</v>
      </c>
    </row>
    <row r="5" spans="1:9" x14ac:dyDescent="0.25">
      <c r="A5" s="135" t="str">
        <f ca="1"/>
        <v>TIN HINANE MECHTA</v>
      </c>
      <c r="B5" s="137">
        <f ca="1">IF(A5="","",SUMPRODUCT((Col_Commerciaux=A5)*(MONTH(Col_dates)=MONTH(1&amp;D$1)),Col_montants))</f>
        <v>17020000</v>
      </c>
      <c r="I5" t="s">
        <v>45</v>
      </c>
    </row>
    <row r="6" spans="1:9" x14ac:dyDescent="0.25">
      <c r="A6" s="135" t="str">
        <f ca="1"/>
        <v/>
      </c>
      <c r="B6" s="137" t="str">
        <f ca="1">IF(A6="","",SUMPRODUCT((Col_Commerciaux=A6)*(MONTH(Col_dates)=MONTH(1&amp;D$1)),Col_montants))</f>
        <v/>
      </c>
      <c r="I6" t="s">
        <v>46</v>
      </c>
    </row>
    <row r="7" spans="1:9" x14ac:dyDescent="0.25">
      <c r="A7" s="135" t="str">
        <f ca="1"/>
        <v/>
      </c>
      <c r="B7" s="137" t="str">
        <f ca="1">IF(A7="","",SUMPRODUCT((Col_Commerciaux=A7)*(MONTH(Col_dates)=MONTH(1&amp;D$1)),Col_montants))</f>
        <v/>
      </c>
      <c r="I7" t="s">
        <v>47</v>
      </c>
    </row>
    <row r="8" spans="1:9" x14ac:dyDescent="0.25">
      <c r="A8" s="135" t="str">
        <f ca="1"/>
        <v/>
      </c>
      <c r="B8" s="137" t="str">
        <f ca="1">IF(A8="","",SUMPRODUCT((Col_Commerciaux=A8)*(MONTH(Col_dates)=MONTH(1&amp;D$1)),Col_montants))</f>
        <v/>
      </c>
      <c r="I8" t="s">
        <v>48</v>
      </c>
    </row>
    <row r="9" spans="1:9" x14ac:dyDescent="0.25">
      <c r="A9" s="135" t="str">
        <f ca="1"/>
        <v/>
      </c>
      <c r="B9" s="137" t="str">
        <f ca="1">IF(A9="","",SUMPRODUCT((Col_Commerciaux=A9)*(MONTH(Col_dates)=MONTH(1&amp;D$1)),Col_montants))</f>
        <v/>
      </c>
      <c r="I9" t="s">
        <v>49</v>
      </c>
    </row>
    <row r="10" spans="1:9" x14ac:dyDescent="0.25">
      <c r="A10" s="135" t="str">
        <f ca="1"/>
        <v/>
      </c>
      <c r="B10" s="137" t="str">
        <f ca="1">IF(A10="","",SUMPRODUCT((Col_Commerciaux=A10)*(MONTH(Col_dates)=MONTH(1&amp;D$1)),Col_montants))</f>
        <v/>
      </c>
      <c r="I10" t="s">
        <v>50</v>
      </c>
    </row>
    <row r="11" spans="1:9" x14ac:dyDescent="0.25">
      <c r="A11" s="135" t="str">
        <f ca="1"/>
        <v/>
      </c>
      <c r="B11" s="137" t="str">
        <f ca="1">IF(A11="","",SUMPRODUCT((Col_Commerciaux=A11)*(MONTH(Col_dates)=MONTH(1&amp;D$1)),Col_montants))</f>
        <v/>
      </c>
      <c r="I11" t="s">
        <v>51</v>
      </c>
    </row>
    <row r="12" spans="1:9" x14ac:dyDescent="0.25">
      <c r="A12" s="135" t="str">
        <f ca="1"/>
        <v/>
      </c>
      <c r="B12" s="137" t="str">
        <f ca="1">IF(A12="","",SUMPRODUCT((Col_Commerciaux=A12)*(MONTH(Col_dates)=MONTH(1&amp;D$1)),Col_montants))</f>
        <v/>
      </c>
      <c r="I12" t="s">
        <v>52</v>
      </c>
    </row>
    <row r="13" spans="1:9" x14ac:dyDescent="0.25">
      <c r="I13" t="s">
        <v>53</v>
      </c>
    </row>
    <row r="15" spans="1:9" x14ac:dyDescent="0.25">
      <c r="F15" t="s">
        <v>541</v>
      </c>
    </row>
    <row r="20" spans="3:9" x14ac:dyDescent="0.25">
      <c r="E20" s="139" t="s">
        <v>543</v>
      </c>
      <c r="F20" s="139"/>
      <c r="G20" s="139"/>
      <c r="H20" s="139"/>
      <c r="I20" s="139"/>
    </row>
    <row r="27" spans="3:9" x14ac:dyDescent="0.25">
      <c r="C27" t="s">
        <v>542</v>
      </c>
    </row>
  </sheetData>
  <dataValidations count="1">
    <dataValidation type="list" allowBlank="1" showInputMessage="1" showErrorMessage="1" sqref="D1">
      <formula1>Liste_mois</formula1>
    </dataValidation>
  </dataValidation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CALCUL</vt:lpstr>
      <vt:lpstr>D</vt:lpstr>
      <vt:lpstr>DONNEES</vt:lpstr>
      <vt:lpstr>Feuil1</vt:lpstr>
      <vt:lpstr>Rachid</vt:lpstr>
      <vt:lpstr>Liste_mois</vt:lpstr>
      <vt:lpstr>Feuil1!OLE_LINK1</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R@chid</cp:lastModifiedBy>
  <cp:lastPrinted>2013-04-28T10:28:31Z</cp:lastPrinted>
  <dcterms:created xsi:type="dcterms:W3CDTF">2013-04-11T07:10:48Z</dcterms:created>
  <dcterms:modified xsi:type="dcterms:W3CDTF">2014-03-04T15:43:25Z</dcterms:modified>
</cp:coreProperties>
</file>