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19980" windowHeight="6285" activeTab="2"/>
  </bookViews>
  <sheets>
    <sheet name="Input" sheetId="4" r:id="rId1"/>
    <sheet name="Trie" sheetId="10" state="hidden" r:id="rId2"/>
    <sheet name="BEL" sheetId="1" r:id="rId3"/>
    <sheet name="BAR" sheetId="13" r:id="rId4"/>
    <sheet name="GRE" sheetId="14" r:id="rId5"/>
    <sheet name="MS Chain" sheetId="3" r:id="rId6"/>
    <sheet name="Graph" sheetId="15" r:id="rId7"/>
    <sheet name="Feuil2" sheetId="16" r:id="rId8"/>
  </sheets>
  <externalReferences>
    <externalReference r:id="rId9"/>
  </externalReferences>
  <definedNames>
    <definedName name="_xlnm._FilterDatabase" localSheetId="3" hidden="1">BAR!$A$14:$C$102</definedName>
    <definedName name="_xlnm._FilterDatabase" localSheetId="4" hidden="1">GRE!$A$14:$C$102</definedName>
  </definedNames>
  <calcPr calcId="145621"/>
  <pivotCaches>
    <pivotCache cacheId="0" r:id="rId10"/>
    <pivotCache cacheId="1" r:id="rId11"/>
  </pivotCaches>
</workbook>
</file>

<file path=xl/calcChain.xml><?xml version="1.0" encoding="utf-8"?>
<calcChain xmlns="http://schemas.openxmlformats.org/spreadsheetml/2006/main">
  <c r="N6" i="1" l="1" a="1"/>
  <c r="N6" i="1" s="1"/>
  <c r="W96" i="14" a="1"/>
  <c r="W96" i="14" s="1"/>
  <c r="X96" i="14" s="1"/>
  <c r="W95" i="14" a="1"/>
  <c r="W95" i="14" s="1"/>
  <c r="X95" i="14" s="1"/>
  <c r="W94" i="14" a="1"/>
  <c r="W94" i="14" s="1"/>
  <c r="X94" i="14" s="1"/>
  <c r="W90" i="14" a="1"/>
  <c r="W90" i="14" s="1"/>
  <c r="X90" i="14" s="1"/>
  <c r="W89" i="14" a="1"/>
  <c r="W89" i="14" s="1"/>
  <c r="X89" i="14" s="1"/>
  <c r="W88" i="14" a="1"/>
  <c r="W88" i="14" s="1"/>
  <c r="X88" i="14" s="1"/>
  <c r="W84" i="14" a="1"/>
  <c r="W84" i="14" s="1"/>
  <c r="X84" i="14" s="1"/>
  <c r="W83" i="14" a="1"/>
  <c r="W83" i="14" s="1"/>
  <c r="X83" i="14" s="1"/>
  <c r="W82" i="14" a="1"/>
  <c r="W82" i="14" s="1"/>
  <c r="X82" i="14" s="1"/>
  <c r="W78" i="14" a="1"/>
  <c r="W78" i="14" s="1"/>
  <c r="X78" i="14" s="1"/>
  <c r="W77" i="14" a="1"/>
  <c r="W77" i="14" s="1"/>
  <c r="X77" i="14" s="1"/>
  <c r="W76" i="14" a="1"/>
  <c r="W76" i="14" s="1"/>
  <c r="X76" i="14" s="1"/>
  <c r="W72" i="14" a="1"/>
  <c r="W72" i="14" s="1"/>
  <c r="X72" i="14" s="1"/>
  <c r="W71" i="14" a="1"/>
  <c r="W71" i="14" s="1"/>
  <c r="X71" i="14" s="1"/>
  <c r="W70" i="14" a="1"/>
  <c r="W70" i="14" s="1"/>
  <c r="X70" i="14" s="1"/>
  <c r="W66" i="14" a="1"/>
  <c r="W66" i="14" s="1"/>
  <c r="X66" i="14" s="1"/>
  <c r="W65" i="14" a="1"/>
  <c r="W65" i="14" s="1"/>
  <c r="X65" i="14" s="1"/>
  <c r="W64" i="14" a="1"/>
  <c r="W64" i="14" s="1"/>
  <c r="X64" i="14" s="1"/>
  <c r="W60" i="14" a="1"/>
  <c r="W60" i="14" s="1"/>
  <c r="X60" i="14" s="1"/>
  <c r="W59" i="14" a="1"/>
  <c r="W59" i="14" s="1"/>
  <c r="X59" i="14" s="1"/>
  <c r="W58" i="14" a="1"/>
  <c r="W58" i="14" s="1"/>
  <c r="X58" i="14" s="1"/>
  <c r="W54" i="14" a="1"/>
  <c r="W54" i="14" s="1"/>
  <c r="X54" i="14" s="1"/>
  <c r="W53" i="14" a="1"/>
  <c r="W53" i="14" s="1"/>
  <c r="X53" i="14" s="1"/>
  <c r="W52" i="14" a="1"/>
  <c r="W52" i="14" s="1"/>
  <c r="X52" i="14" s="1"/>
  <c r="W48" i="14" a="1"/>
  <c r="W48" i="14" s="1"/>
  <c r="X48" i="14" s="1"/>
  <c r="W47" i="14" a="1"/>
  <c r="W47" i="14" s="1"/>
  <c r="X47" i="14" s="1"/>
  <c r="W46" i="14" a="1"/>
  <c r="W46" i="14" s="1"/>
  <c r="X46" i="14" s="1"/>
  <c r="W42" i="14" a="1"/>
  <c r="W42" i="14" s="1"/>
  <c r="X42" i="14" s="1"/>
  <c r="W41" i="14" a="1"/>
  <c r="W41" i="14" s="1"/>
  <c r="X41" i="14" s="1"/>
  <c r="W40" i="14" a="1"/>
  <c r="W40" i="14" s="1"/>
  <c r="X40" i="14" s="1"/>
  <c r="W36" i="14" a="1"/>
  <c r="W36" i="14" s="1"/>
  <c r="X36" i="14" s="1"/>
  <c r="W35" i="14" a="1"/>
  <c r="W35" i="14" s="1"/>
  <c r="X35" i="14" s="1"/>
  <c r="W34" i="14" a="1"/>
  <c r="W34" i="14" s="1"/>
  <c r="X34" i="14" s="1"/>
  <c r="W30" i="14" a="1"/>
  <c r="W30" i="14" s="1"/>
  <c r="X30" i="14" s="1"/>
  <c r="W29" i="14" a="1"/>
  <c r="W29" i="14" s="1"/>
  <c r="X29" i="14" s="1"/>
  <c r="W28" i="14" a="1"/>
  <c r="W28" i="14" s="1"/>
  <c r="X28" i="14" s="1"/>
  <c r="W24" i="14" a="1"/>
  <c r="W24" i="14" s="1"/>
  <c r="X24" i="14" s="1"/>
  <c r="W23" i="14" a="1"/>
  <c r="W23" i="14" s="1"/>
  <c r="X23" i="14" s="1"/>
  <c r="W22" i="14" a="1"/>
  <c r="W22" i="14" s="1"/>
  <c r="X22" i="14" s="1"/>
  <c r="W18" i="14" a="1"/>
  <c r="W18" i="14" s="1"/>
  <c r="W17" i="14" a="1"/>
  <c r="W17" i="14" s="1"/>
  <c r="W16" i="14" a="1"/>
  <c r="W16" i="14" s="1"/>
  <c r="X16" i="14" s="1"/>
  <c r="W96" i="13" a="1"/>
  <c r="W96" i="13" s="1"/>
  <c r="W95" i="13" a="1"/>
  <c r="W95" i="13" s="1"/>
  <c r="W94" i="13" a="1"/>
  <c r="W94" i="13" s="1"/>
  <c r="W90" i="13" a="1"/>
  <c r="W90" i="13" s="1"/>
  <c r="W89" i="13" a="1"/>
  <c r="W89" i="13" s="1"/>
  <c r="W88" i="13" a="1"/>
  <c r="W88" i="13" s="1"/>
  <c r="W84" i="13" a="1"/>
  <c r="W84" i="13" s="1"/>
  <c r="W83" i="13" a="1"/>
  <c r="W83" i="13" s="1"/>
  <c r="X83" i="13" s="1"/>
  <c r="W82" i="13" a="1"/>
  <c r="W82" i="13" s="1"/>
  <c r="W78" i="13" a="1"/>
  <c r="W78" i="13" s="1"/>
  <c r="W77" i="13" a="1"/>
  <c r="W77" i="13" s="1"/>
  <c r="W76" i="13" a="1"/>
  <c r="W76" i="13" s="1"/>
  <c r="W72" i="13" a="1"/>
  <c r="W72" i="13" s="1"/>
  <c r="W71" i="13" a="1"/>
  <c r="W71" i="13" s="1"/>
  <c r="X71" i="13" s="1"/>
  <c r="W70" i="13" a="1"/>
  <c r="W70" i="13" s="1"/>
  <c r="W66" i="13" a="1"/>
  <c r="W66" i="13" s="1"/>
  <c r="W65" i="13" a="1"/>
  <c r="W65" i="13" s="1"/>
  <c r="W64" i="13" a="1"/>
  <c r="W64" i="13" s="1"/>
  <c r="W60" i="13" a="1"/>
  <c r="W60" i="13" s="1"/>
  <c r="W59" i="13" a="1"/>
  <c r="W59" i="13" s="1"/>
  <c r="X59" i="13" s="1"/>
  <c r="W58" i="13" a="1"/>
  <c r="W58" i="13" s="1"/>
  <c r="W54" i="13" a="1"/>
  <c r="W54" i="13" s="1"/>
  <c r="W53" i="13" a="1"/>
  <c r="W53" i="13" s="1"/>
  <c r="W52" i="13" a="1"/>
  <c r="W52" i="13" s="1"/>
  <c r="W48" i="13" a="1"/>
  <c r="W48" i="13" s="1"/>
  <c r="W47" i="13" a="1"/>
  <c r="W47" i="13" s="1"/>
  <c r="X47" i="13" s="1"/>
  <c r="W46" i="13" a="1"/>
  <c r="W46" i="13" s="1"/>
  <c r="W42" i="13" a="1"/>
  <c r="W42" i="13" s="1"/>
  <c r="W41" i="13" a="1"/>
  <c r="W41" i="13" s="1"/>
  <c r="W40" i="13" a="1"/>
  <c r="W40" i="13" s="1"/>
  <c r="W36" i="13" a="1"/>
  <c r="W36" i="13" s="1"/>
  <c r="W35" i="13" a="1"/>
  <c r="W35" i="13" s="1"/>
  <c r="X35" i="13" s="1"/>
  <c r="W34" i="13" a="1"/>
  <c r="W34" i="13" s="1"/>
  <c r="W30" i="13" a="1"/>
  <c r="W30" i="13" s="1"/>
  <c r="W29" i="13" a="1"/>
  <c r="W29" i="13" s="1"/>
  <c r="W28" i="13" a="1"/>
  <c r="W28" i="13" s="1"/>
  <c r="W24" i="13" a="1"/>
  <c r="W24" i="13" s="1"/>
  <c r="W23" i="13" a="1"/>
  <c r="W23" i="13" s="1"/>
  <c r="X23" i="13" s="1"/>
  <c r="W22" i="13" a="1"/>
  <c r="W22" i="13" s="1"/>
  <c r="W18" i="13" a="1"/>
  <c r="W18" i="13" s="1"/>
  <c r="W17" i="13" a="1"/>
  <c r="W17" i="13" s="1"/>
  <c r="W16" i="13" a="1"/>
  <c r="W16" i="13" s="1"/>
  <c r="B51" i="15"/>
  <c r="B50" i="15"/>
  <c r="B49" i="15"/>
  <c r="C40" i="16"/>
  <c r="S39" i="16"/>
  <c r="R39" i="16"/>
  <c r="Q39" i="16"/>
  <c r="P39" i="16"/>
  <c r="O39" i="16"/>
  <c r="N39" i="16"/>
  <c r="M39" i="16"/>
  <c r="L39" i="16"/>
  <c r="K39" i="16"/>
  <c r="J39" i="16"/>
  <c r="I39" i="16"/>
  <c r="H39" i="16"/>
  <c r="G39" i="16"/>
  <c r="F39" i="16"/>
  <c r="E39" i="16"/>
  <c r="D39" i="16"/>
  <c r="C39" i="16"/>
  <c r="BH38" i="16"/>
  <c r="BG38" i="16"/>
  <c r="BF38" i="16"/>
  <c r="BE38" i="16"/>
  <c r="BD38" i="16"/>
  <c r="BC38" i="16"/>
  <c r="BB38" i="16"/>
  <c r="BA38" i="16"/>
  <c r="AZ38" i="16"/>
  <c r="AY38" i="16"/>
  <c r="AX38" i="16"/>
  <c r="AW38" i="16"/>
  <c r="AV38" i="16"/>
  <c r="AU38" i="16"/>
  <c r="AT38" i="16"/>
  <c r="AS38" i="16"/>
  <c r="AR38" i="16"/>
  <c r="AQ38" i="16"/>
  <c r="AP38" i="16"/>
  <c r="AO38" i="16"/>
  <c r="AN38" i="16"/>
  <c r="AM38" i="16"/>
  <c r="AL38" i="16"/>
  <c r="AK38" i="16"/>
  <c r="AJ38" i="16"/>
  <c r="AI38" i="16"/>
  <c r="AH38" i="16"/>
  <c r="AG38" i="16"/>
  <c r="AF38" i="16"/>
  <c r="AE38" i="16"/>
  <c r="AD38" i="16"/>
  <c r="S38" i="16"/>
  <c r="R38" i="16"/>
  <c r="Q38" i="16"/>
  <c r="P38" i="16"/>
  <c r="O38" i="16"/>
  <c r="N38" i="16"/>
  <c r="M38" i="16"/>
  <c r="L38" i="16"/>
  <c r="K38" i="16"/>
  <c r="J38" i="16"/>
  <c r="I38" i="16"/>
  <c r="H38" i="16"/>
  <c r="G38" i="16"/>
  <c r="F38" i="16"/>
  <c r="E38" i="16"/>
  <c r="D38" i="16"/>
  <c r="C38" i="16"/>
  <c r="S37" i="16"/>
  <c r="R37" i="16"/>
  <c r="Q37" i="16"/>
  <c r="P37" i="16"/>
  <c r="O37" i="16"/>
  <c r="N37" i="16"/>
  <c r="M37" i="16"/>
  <c r="L37" i="16"/>
  <c r="K37" i="16"/>
  <c r="J37" i="16"/>
  <c r="I37" i="16"/>
  <c r="H37" i="16"/>
  <c r="G37" i="16"/>
  <c r="F37" i="16"/>
  <c r="E37" i="16"/>
  <c r="D37" i="16"/>
  <c r="C37" i="16"/>
  <c r="S36" i="16"/>
  <c r="R36" i="16"/>
  <c r="Q36" i="16"/>
  <c r="P36" i="16"/>
  <c r="O36" i="16"/>
  <c r="N36" i="16"/>
  <c r="M36" i="16"/>
  <c r="L36" i="16"/>
  <c r="K36" i="16"/>
  <c r="J36" i="16"/>
  <c r="I36" i="16"/>
  <c r="H36" i="16"/>
  <c r="G36" i="16"/>
  <c r="F36" i="16"/>
  <c r="E36" i="16"/>
  <c r="D36" i="16"/>
  <c r="C36" i="16"/>
  <c r="C35" i="16"/>
  <c r="C34" i="16"/>
  <c r="C33" i="16"/>
  <c r="C32" i="16"/>
  <c r="C31" i="16"/>
  <c r="C29" i="16" s="1"/>
  <c r="C30" i="16"/>
  <c r="T93" i="14"/>
  <c r="S93" i="14"/>
  <c r="R93" i="14"/>
  <c r="Q93" i="14"/>
  <c r="P93" i="14"/>
  <c r="O93" i="14"/>
  <c r="N93" i="14"/>
  <c r="M93" i="14"/>
  <c r="L93" i="14"/>
  <c r="K93" i="14"/>
  <c r="J93" i="14"/>
  <c r="T92" i="14"/>
  <c r="S92" i="14"/>
  <c r="R92" i="14"/>
  <c r="Q92" i="14"/>
  <c r="P92" i="14"/>
  <c r="O92" i="14"/>
  <c r="N92" i="14"/>
  <c r="M92" i="14"/>
  <c r="L92" i="14"/>
  <c r="K92" i="14"/>
  <c r="J92" i="14"/>
  <c r="T87" i="14"/>
  <c r="S87" i="14"/>
  <c r="R87" i="14"/>
  <c r="Q87" i="14"/>
  <c r="P87" i="14"/>
  <c r="O87" i="14"/>
  <c r="N87" i="14"/>
  <c r="M87" i="14"/>
  <c r="L87" i="14"/>
  <c r="K87" i="14"/>
  <c r="J87" i="14"/>
  <c r="T86" i="14"/>
  <c r="S86" i="14"/>
  <c r="R86" i="14"/>
  <c r="Q86" i="14"/>
  <c r="P86" i="14"/>
  <c r="O86" i="14"/>
  <c r="N86" i="14"/>
  <c r="M86" i="14"/>
  <c r="L86" i="14"/>
  <c r="K86" i="14"/>
  <c r="J86" i="14"/>
  <c r="T81" i="14"/>
  <c r="S81" i="14"/>
  <c r="R81" i="14"/>
  <c r="Q81" i="14"/>
  <c r="P81" i="14"/>
  <c r="O81" i="14"/>
  <c r="N81" i="14"/>
  <c r="M81" i="14"/>
  <c r="L81" i="14"/>
  <c r="K81" i="14"/>
  <c r="J81" i="14"/>
  <c r="T80" i="14"/>
  <c r="S80" i="14"/>
  <c r="R80" i="14"/>
  <c r="Q80" i="14"/>
  <c r="P80" i="14"/>
  <c r="O80" i="14"/>
  <c r="N80" i="14"/>
  <c r="M80" i="14"/>
  <c r="L80" i="14"/>
  <c r="K80" i="14"/>
  <c r="J80" i="14"/>
  <c r="T75" i="14"/>
  <c r="S75" i="14"/>
  <c r="R75" i="14"/>
  <c r="Q75" i="14"/>
  <c r="P75" i="14"/>
  <c r="O75" i="14"/>
  <c r="N75" i="14"/>
  <c r="M75" i="14"/>
  <c r="L75" i="14"/>
  <c r="K75" i="14"/>
  <c r="J75" i="14"/>
  <c r="T74" i="14"/>
  <c r="S74" i="14"/>
  <c r="R74" i="14"/>
  <c r="Q74" i="14"/>
  <c r="P74" i="14"/>
  <c r="O74" i="14"/>
  <c r="N74" i="14"/>
  <c r="M74" i="14"/>
  <c r="L74" i="14"/>
  <c r="K74" i="14"/>
  <c r="J74" i="14"/>
  <c r="T69" i="14"/>
  <c r="S69" i="14"/>
  <c r="R69" i="14"/>
  <c r="Q69" i="14"/>
  <c r="P69" i="14"/>
  <c r="O69" i="14"/>
  <c r="N69" i="14"/>
  <c r="M69" i="14"/>
  <c r="L69" i="14"/>
  <c r="K69" i="14"/>
  <c r="J69" i="14"/>
  <c r="T68" i="14"/>
  <c r="S68" i="14"/>
  <c r="R68" i="14"/>
  <c r="Q68" i="14"/>
  <c r="P68" i="14"/>
  <c r="O68" i="14"/>
  <c r="N68" i="14"/>
  <c r="M68" i="14"/>
  <c r="L68" i="14"/>
  <c r="K68" i="14"/>
  <c r="J68" i="14"/>
  <c r="T63" i="14"/>
  <c r="S63" i="14"/>
  <c r="R63" i="14"/>
  <c r="Q63" i="14"/>
  <c r="P63" i="14"/>
  <c r="O63" i="14"/>
  <c r="N63" i="14"/>
  <c r="M63" i="14"/>
  <c r="L63" i="14"/>
  <c r="K63" i="14"/>
  <c r="J63" i="14"/>
  <c r="T62" i="14"/>
  <c r="S62" i="14"/>
  <c r="R62" i="14"/>
  <c r="Q62" i="14"/>
  <c r="P62" i="14"/>
  <c r="O62" i="14"/>
  <c r="N62" i="14"/>
  <c r="M62" i="14"/>
  <c r="L62" i="14"/>
  <c r="K62" i="14"/>
  <c r="J62" i="14"/>
  <c r="T57" i="14"/>
  <c r="S57" i="14"/>
  <c r="R57" i="14"/>
  <c r="Q57" i="14"/>
  <c r="P57" i="14"/>
  <c r="O57" i="14"/>
  <c r="N57" i="14"/>
  <c r="M57" i="14"/>
  <c r="L57" i="14"/>
  <c r="K57" i="14"/>
  <c r="J57" i="14"/>
  <c r="T56" i="14"/>
  <c r="S56" i="14"/>
  <c r="R56" i="14"/>
  <c r="Q56" i="14"/>
  <c r="P56" i="14"/>
  <c r="O56" i="14"/>
  <c r="N56" i="14"/>
  <c r="M56" i="14"/>
  <c r="L56" i="14"/>
  <c r="K56" i="14"/>
  <c r="J56" i="14"/>
  <c r="T51" i="14"/>
  <c r="S51" i="14"/>
  <c r="R51" i="14"/>
  <c r="Q51" i="14"/>
  <c r="P51" i="14"/>
  <c r="O51" i="14"/>
  <c r="N51" i="14"/>
  <c r="M51" i="14"/>
  <c r="L51" i="14"/>
  <c r="K51" i="14"/>
  <c r="J51" i="14"/>
  <c r="T50" i="14"/>
  <c r="S50" i="14"/>
  <c r="R50" i="14"/>
  <c r="Q50" i="14"/>
  <c r="P50" i="14"/>
  <c r="O50" i="14"/>
  <c r="N50" i="14"/>
  <c r="M50" i="14"/>
  <c r="L50" i="14"/>
  <c r="K50" i="14"/>
  <c r="J50" i="14"/>
  <c r="T45" i="14"/>
  <c r="S45" i="14"/>
  <c r="R45" i="14"/>
  <c r="Q45" i="14"/>
  <c r="P45" i="14"/>
  <c r="O45" i="14"/>
  <c r="N45" i="14"/>
  <c r="M45" i="14"/>
  <c r="L45" i="14"/>
  <c r="K45" i="14"/>
  <c r="J45" i="14"/>
  <c r="T44" i="14"/>
  <c r="S44" i="14"/>
  <c r="R44" i="14"/>
  <c r="Q44" i="14"/>
  <c r="P44" i="14"/>
  <c r="O44" i="14"/>
  <c r="N44" i="14"/>
  <c r="M44" i="14"/>
  <c r="L44" i="14"/>
  <c r="K44" i="14"/>
  <c r="J44" i="14"/>
  <c r="T39" i="14"/>
  <c r="S39" i="14"/>
  <c r="R39" i="14"/>
  <c r="Q39" i="14"/>
  <c r="P39" i="14"/>
  <c r="O39" i="14"/>
  <c r="N39" i="14"/>
  <c r="M39" i="14"/>
  <c r="L39" i="14"/>
  <c r="K39" i="14"/>
  <c r="J39" i="14"/>
  <c r="T38" i="14"/>
  <c r="S38" i="14"/>
  <c r="R38" i="14"/>
  <c r="Q38" i="14"/>
  <c r="P38" i="14"/>
  <c r="O38" i="14"/>
  <c r="N38" i="14"/>
  <c r="M38" i="14"/>
  <c r="L38" i="14"/>
  <c r="K38" i="14"/>
  <c r="J38" i="14"/>
  <c r="T33" i="14"/>
  <c r="S33" i="14"/>
  <c r="R33" i="14"/>
  <c r="Q33" i="14"/>
  <c r="P33" i="14"/>
  <c r="O33" i="14"/>
  <c r="N33" i="14"/>
  <c r="M33" i="14"/>
  <c r="L33" i="14"/>
  <c r="K33" i="14"/>
  <c r="J33" i="14"/>
  <c r="T32" i="14"/>
  <c r="S32" i="14"/>
  <c r="R32" i="14"/>
  <c r="Q32" i="14"/>
  <c r="P32" i="14"/>
  <c r="O32" i="14"/>
  <c r="N32" i="14"/>
  <c r="M32" i="14"/>
  <c r="L32" i="14"/>
  <c r="K32" i="14"/>
  <c r="J32" i="14"/>
  <c r="T27" i="14"/>
  <c r="S27" i="14"/>
  <c r="R27" i="14"/>
  <c r="Q27" i="14"/>
  <c r="P27" i="14"/>
  <c r="O27" i="14"/>
  <c r="N27" i="14"/>
  <c r="M27" i="14"/>
  <c r="L27" i="14"/>
  <c r="K27" i="14"/>
  <c r="J27" i="14"/>
  <c r="T26" i="14"/>
  <c r="S26" i="14"/>
  <c r="R26" i="14"/>
  <c r="Q26" i="14"/>
  <c r="P26" i="14"/>
  <c r="O26" i="14"/>
  <c r="N26" i="14"/>
  <c r="M26" i="14"/>
  <c r="L26" i="14"/>
  <c r="K26" i="14"/>
  <c r="J26" i="14"/>
  <c r="T21" i="14"/>
  <c r="S21" i="14"/>
  <c r="R21" i="14"/>
  <c r="Q21" i="14"/>
  <c r="P21" i="14"/>
  <c r="O21" i="14"/>
  <c r="N21" i="14"/>
  <c r="M21" i="14"/>
  <c r="L21" i="14"/>
  <c r="K21" i="14"/>
  <c r="J21" i="14"/>
  <c r="T20" i="14"/>
  <c r="S20" i="14"/>
  <c r="R20" i="14"/>
  <c r="Q20" i="14"/>
  <c r="P20" i="14"/>
  <c r="O20" i="14"/>
  <c r="N20" i="14"/>
  <c r="M20" i="14"/>
  <c r="L20" i="14"/>
  <c r="K20" i="14"/>
  <c r="J20" i="14"/>
  <c r="T15" i="14"/>
  <c r="S15" i="14"/>
  <c r="R15" i="14"/>
  <c r="Q15" i="14"/>
  <c r="P15" i="14"/>
  <c r="O15" i="14"/>
  <c r="N15" i="14"/>
  <c r="M15" i="14"/>
  <c r="L15" i="14"/>
  <c r="K15" i="14"/>
  <c r="J15" i="14"/>
  <c r="T14" i="14"/>
  <c r="S14" i="14"/>
  <c r="R14" i="14"/>
  <c r="Q14" i="14"/>
  <c r="P14" i="14"/>
  <c r="O14" i="14"/>
  <c r="N14" i="14"/>
  <c r="M14" i="14"/>
  <c r="L14" i="14"/>
  <c r="K14" i="14"/>
  <c r="J14" i="14"/>
  <c r="T93" i="13"/>
  <c r="S93" i="13"/>
  <c r="R93" i="13"/>
  <c r="Q93" i="13"/>
  <c r="P93" i="13"/>
  <c r="O93" i="13"/>
  <c r="N93" i="13"/>
  <c r="M93" i="13"/>
  <c r="L93" i="13"/>
  <c r="K93" i="13"/>
  <c r="J93" i="13"/>
  <c r="T92" i="13"/>
  <c r="S92" i="13"/>
  <c r="R92" i="13"/>
  <c r="Q92" i="13"/>
  <c r="P92" i="13"/>
  <c r="O92" i="13"/>
  <c r="N92" i="13"/>
  <c r="M92" i="13"/>
  <c r="L92" i="13"/>
  <c r="K92" i="13"/>
  <c r="J92" i="13"/>
  <c r="T87" i="13"/>
  <c r="S87" i="13"/>
  <c r="R87" i="13"/>
  <c r="Q87" i="13"/>
  <c r="P87" i="13"/>
  <c r="O87" i="13"/>
  <c r="N87" i="13"/>
  <c r="M87" i="13"/>
  <c r="L87" i="13"/>
  <c r="K87" i="13"/>
  <c r="J87" i="13"/>
  <c r="T86" i="13"/>
  <c r="S86" i="13"/>
  <c r="R86" i="13"/>
  <c r="Q86" i="13"/>
  <c r="P86" i="13"/>
  <c r="O86" i="13"/>
  <c r="N86" i="13"/>
  <c r="M86" i="13"/>
  <c r="L86" i="13"/>
  <c r="K86" i="13"/>
  <c r="J86" i="13"/>
  <c r="T81" i="13"/>
  <c r="S81" i="13"/>
  <c r="R81" i="13"/>
  <c r="Q81" i="13"/>
  <c r="P81" i="13"/>
  <c r="O81" i="13"/>
  <c r="N81" i="13"/>
  <c r="M81" i="13"/>
  <c r="L81" i="13"/>
  <c r="K81" i="13"/>
  <c r="J81" i="13"/>
  <c r="T80" i="13"/>
  <c r="S80" i="13"/>
  <c r="R80" i="13"/>
  <c r="Q80" i="13"/>
  <c r="P80" i="13"/>
  <c r="O80" i="13"/>
  <c r="N80" i="13"/>
  <c r="M80" i="13"/>
  <c r="L80" i="13"/>
  <c r="K80" i="13"/>
  <c r="J80" i="13"/>
  <c r="T75" i="13"/>
  <c r="S75" i="13"/>
  <c r="R75" i="13"/>
  <c r="Q75" i="13"/>
  <c r="P75" i="13"/>
  <c r="O75" i="13"/>
  <c r="N75" i="13"/>
  <c r="M75" i="13"/>
  <c r="L75" i="13"/>
  <c r="K75" i="13"/>
  <c r="J75" i="13"/>
  <c r="T74" i="13"/>
  <c r="S74" i="13"/>
  <c r="R74" i="13"/>
  <c r="Q74" i="13"/>
  <c r="P74" i="13"/>
  <c r="O74" i="13"/>
  <c r="N74" i="13"/>
  <c r="M74" i="13"/>
  <c r="L74" i="13"/>
  <c r="K74" i="13"/>
  <c r="J74" i="13"/>
  <c r="T69" i="13"/>
  <c r="S69" i="13"/>
  <c r="R69" i="13"/>
  <c r="Q69" i="13"/>
  <c r="P69" i="13"/>
  <c r="O69" i="13"/>
  <c r="N69" i="13"/>
  <c r="M69" i="13"/>
  <c r="L69" i="13"/>
  <c r="K69" i="13"/>
  <c r="J69" i="13"/>
  <c r="T68" i="13"/>
  <c r="S68" i="13"/>
  <c r="R68" i="13"/>
  <c r="Q68" i="13"/>
  <c r="P68" i="13"/>
  <c r="O68" i="13"/>
  <c r="N68" i="13"/>
  <c r="M68" i="13"/>
  <c r="L68" i="13"/>
  <c r="K68" i="13"/>
  <c r="J68" i="13"/>
  <c r="T63" i="13"/>
  <c r="S63" i="13"/>
  <c r="R63" i="13"/>
  <c r="Q63" i="13"/>
  <c r="P63" i="13"/>
  <c r="O63" i="13"/>
  <c r="N63" i="13"/>
  <c r="M63" i="13"/>
  <c r="L63" i="13"/>
  <c r="K63" i="13"/>
  <c r="J63" i="13"/>
  <c r="T62" i="13"/>
  <c r="S62" i="13"/>
  <c r="R62" i="13"/>
  <c r="Q62" i="13"/>
  <c r="P62" i="13"/>
  <c r="O62" i="13"/>
  <c r="N62" i="13"/>
  <c r="M62" i="13"/>
  <c r="L62" i="13"/>
  <c r="K62" i="13"/>
  <c r="J62" i="13"/>
  <c r="T57" i="13"/>
  <c r="S57" i="13"/>
  <c r="R57" i="13"/>
  <c r="Q57" i="13"/>
  <c r="P57" i="13"/>
  <c r="O57" i="13"/>
  <c r="N57" i="13"/>
  <c r="M57" i="13"/>
  <c r="L57" i="13"/>
  <c r="K57" i="13"/>
  <c r="J57" i="13"/>
  <c r="T56" i="13"/>
  <c r="S56" i="13"/>
  <c r="R56" i="13"/>
  <c r="Q56" i="13"/>
  <c r="P56" i="13"/>
  <c r="O56" i="13"/>
  <c r="N56" i="13"/>
  <c r="M56" i="13"/>
  <c r="L56" i="13"/>
  <c r="K56" i="13"/>
  <c r="J56" i="13"/>
  <c r="T51" i="13"/>
  <c r="S51" i="13"/>
  <c r="R51" i="13"/>
  <c r="Q51" i="13"/>
  <c r="P51" i="13"/>
  <c r="O51" i="13"/>
  <c r="N51" i="13"/>
  <c r="M51" i="13"/>
  <c r="L51" i="13"/>
  <c r="K51" i="13"/>
  <c r="J51" i="13"/>
  <c r="T50" i="13"/>
  <c r="S50" i="13"/>
  <c r="R50" i="13"/>
  <c r="Q50" i="13"/>
  <c r="P50" i="13"/>
  <c r="O50" i="13"/>
  <c r="N50" i="13"/>
  <c r="M50" i="13"/>
  <c r="L50" i="13"/>
  <c r="K50" i="13"/>
  <c r="J50" i="13"/>
  <c r="T45" i="13"/>
  <c r="S45" i="13"/>
  <c r="R45" i="13"/>
  <c r="Q45" i="13"/>
  <c r="P45" i="13"/>
  <c r="O45" i="13"/>
  <c r="N45" i="13"/>
  <c r="M45" i="13"/>
  <c r="L45" i="13"/>
  <c r="K45" i="13"/>
  <c r="J45" i="13"/>
  <c r="T44" i="13"/>
  <c r="S44" i="13"/>
  <c r="R44" i="13"/>
  <c r="Q44" i="13"/>
  <c r="P44" i="13"/>
  <c r="O44" i="13"/>
  <c r="N44" i="13"/>
  <c r="M44" i="13"/>
  <c r="L44" i="13"/>
  <c r="K44" i="13"/>
  <c r="J44" i="13"/>
  <c r="T39" i="13"/>
  <c r="S39" i="13"/>
  <c r="R39" i="13"/>
  <c r="Q39" i="13"/>
  <c r="P39" i="13"/>
  <c r="O39" i="13"/>
  <c r="N39" i="13"/>
  <c r="M39" i="13"/>
  <c r="L39" i="13"/>
  <c r="K39" i="13"/>
  <c r="J39" i="13"/>
  <c r="T38" i="13"/>
  <c r="S38" i="13"/>
  <c r="R38" i="13"/>
  <c r="Q38" i="13"/>
  <c r="P38" i="13"/>
  <c r="O38" i="13"/>
  <c r="N38" i="13"/>
  <c r="M38" i="13"/>
  <c r="L38" i="13"/>
  <c r="K38" i="13"/>
  <c r="J38" i="13"/>
  <c r="T33" i="13"/>
  <c r="S33" i="13"/>
  <c r="R33" i="13"/>
  <c r="Q33" i="13"/>
  <c r="P33" i="13"/>
  <c r="O33" i="13"/>
  <c r="N33" i="13"/>
  <c r="M33" i="13"/>
  <c r="L33" i="13"/>
  <c r="K33" i="13"/>
  <c r="J33" i="13"/>
  <c r="T32" i="13"/>
  <c r="S32" i="13"/>
  <c r="R32" i="13"/>
  <c r="Q32" i="13"/>
  <c r="P32" i="13"/>
  <c r="O32" i="13"/>
  <c r="N32" i="13"/>
  <c r="M32" i="13"/>
  <c r="L32" i="13"/>
  <c r="K32" i="13"/>
  <c r="J32" i="13"/>
  <c r="T27" i="13"/>
  <c r="S27" i="13"/>
  <c r="R27" i="13"/>
  <c r="Q27" i="13"/>
  <c r="P27" i="13"/>
  <c r="O27" i="13"/>
  <c r="N27" i="13"/>
  <c r="M27" i="13"/>
  <c r="L27" i="13"/>
  <c r="K27" i="13"/>
  <c r="J27" i="13"/>
  <c r="T26" i="13"/>
  <c r="S26" i="13"/>
  <c r="R26" i="13"/>
  <c r="Q26" i="13"/>
  <c r="P26" i="13"/>
  <c r="O26" i="13"/>
  <c r="N26" i="13"/>
  <c r="M26" i="13"/>
  <c r="L26" i="13"/>
  <c r="K26" i="13"/>
  <c r="J26" i="13"/>
  <c r="T21" i="13"/>
  <c r="S21" i="13"/>
  <c r="R21" i="13"/>
  <c r="Q21" i="13"/>
  <c r="P21" i="13"/>
  <c r="O21" i="13"/>
  <c r="N21" i="13"/>
  <c r="M21" i="13"/>
  <c r="L21" i="13"/>
  <c r="K21" i="13"/>
  <c r="J21" i="13"/>
  <c r="T20" i="13"/>
  <c r="S20" i="13"/>
  <c r="R20" i="13"/>
  <c r="Q20" i="13"/>
  <c r="P20" i="13"/>
  <c r="O20" i="13"/>
  <c r="N20" i="13"/>
  <c r="M20" i="13"/>
  <c r="L20" i="13"/>
  <c r="K20" i="13"/>
  <c r="J20" i="13"/>
  <c r="T15" i="13"/>
  <c r="S15" i="13"/>
  <c r="R15" i="13"/>
  <c r="Q15" i="13"/>
  <c r="P15" i="13"/>
  <c r="O15" i="13"/>
  <c r="N15" i="13"/>
  <c r="M15" i="13"/>
  <c r="L15" i="13"/>
  <c r="K15" i="13"/>
  <c r="J15" i="13"/>
  <c r="T14" i="13"/>
  <c r="S14" i="13"/>
  <c r="R14" i="13"/>
  <c r="Q14" i="13"/>
  <c r="P14" i="13"/>
  <c r="O14" i="13"/>
  <c r="N14" i="13"/>
  <c r="M14" i="13"/>
  <c r="L14" i="13"/>
  <c r="K14" i="13"/>
  <c r="J14" i="13"/>
  <c r="A105" i="13"/>
  <c r="C103" i="13"/>
  <c r="C103" i="14"/>
  <c r="V94" i="13"/>
  <c r="V88" i="13"/>
  <c r="V82" i="13"/>
  <c r="V76" i="13"/>
  <c r="V70" i="13"/>
  <c r="V64" i="13"/>
  <c r="V58" i="13"/>
  <c r="V52" i="13"/>
  <c r="V46" i="13"/>
  <c r="V40" i="13"/>
  <c r="V34" i="13"/>
  <c r="V28" i="13"/>
  <c r="V22" i="13"/>
  <c r="V16" i="13"/>
  <c r="V94" i="14"/>
  <c r="V88" i="14"/>
  <c r="V82" i="14"/>
  <c r="V76" i="14"/>
  <c r="V70" i="14"/>
  <c r="V64" i="14"/>
  <c r="V58" i="14"/>
  <c r="V52" i="14"/>
  <c r="V46" i="14"/>
  <c r="V40" i="14"/>
  <c r="V34" i="14"/>
  <c r="V28" i="14"/>
  <c r="V22" i="14"/>
  <c r="V16" i="14"/>
  <c r="A105" i="14"/>
  <c r="A9" i="14"/>
  <c r="U94" i="14"/>
  <c r="U88" i="14"/>
  <c r="U82" i="14"/>
  <c r="U76" i="14"/>
  <c r="U70" i="14"/>
  <c r="U64" i="14"/>
  <c r="U58" i="14"/>
  <c r="U52" i="14"/>
  <c r="U46" i="14"/>
  <c r="U40" i="14"/>
  <c r="U34" i="14"/>
  <c r="U28" i="14"/>
  <c r="U22" i="14"/>
  <c r="U16" i="14"/>
  <c r="U94" i="13"/>
  <c r="U88" i="13"/>
  <c r="U82" i="13"/>
  <c r="U76" i="13"/>
  <c r="U70" i="13"/>
  <c r="U64" i="13"/>
  <c r="U58" i="13"/>
  <c r="U52" i="13"/>
  <c r="U46" i="13"/>
  <c r="U40" i="13"/>
  <c r="U34" i="13"/>
  <c r="U28" i="13"/>
  <c r="U22" i="13"/>
  <c r="U16" i="13"/>
  <c r="D105" i="14" l="1"/>
  <c r="X34" i="13"/>
  <c r="X58" i="13"/>
  <c r="X82" i="13"/>
  <c r="X18" i="13"/>
  <c r="X42" i="13"/>
  <c r="X66" i="13"/>
  <c r="X76" i="13"/>
  <c r="X90" i="13"/>
  <c r="X28" i="13"/>
  <c r="X52" i="13"/>
  <c r="X22" i="13"/>
  <c r="X29" i="13"/>
  <c r="X36" i="13"/>
  <c r="X46" i="13"/>
  <c r="X53" i="13"/>
  <c r="X60" i="13"/>
  <c r="X70" i="13"/>
  <c r="X77" i="13"/>
  <c r="X84" i="13"/>
  <c r="X94" i="13"/>
  <c r="X16" i="13"/>
  <c r="X30" i="13"/>
  <c r="X40" i="13"/>
  <c r="X54" i="13"/>
  <c r="X64" i="13"/>
  <c r="X78" i="13"/>
  <c r="X88" i="13"/>
  <c r="X95" i="13"/>
  <c r="X17" i="13"/>
  <c r="X41" i="13"/>
  <c r="X89" i="13"/>
  <c r="X65" i="13"/>
  <c r="X24" i="13"/>
  <c r="X48" i="13"/>
  <c r="X72" i="13"/>
  <c r="X96" i="13"/>
  <c r="B94" i="14"/>
  <c r="C94" i="14"/>
  <c r="D94" i="14"/>
  <c r="E94" i="14"/>
  <c r="F94" i="14"/>
  <c r="G94" i="14"/>
  <c r="B88" i="14"/>
  <c r="C88" i="14"/>
  <c r="D88" i="14"/>
  <c r="E88" i="14"/>
  <c r="F88" i="14"/>
  <c r="G88" i="14"/>
  <c r="B82" i="14"/>
  <c r="C82" i="14"/>
  <c r="D82" i="14"/>
  <c r="E82" i="14"/>
  <c r="F82" i="14"/>
  <c r="G82" i="14"/>
  <c r="B76" i="14"/>
  <c r="C76" i="14"/>
  <c r="D76" i="14"/>
  <c r="E76" i="14"/>
  <c r="F76" i="14"/>
  <c r="G76" i="14"/>
  <c r="B70" i="14"/>
  <c r="C70" i="14"/>
  <c r="D70" i="14"/>
  <c r="E70" i="14"/>
  <c r="F70" i="14"/>
  <c r="G70" i="14"/>
  <c r="B64" i="14"/>
  <c r="C64" i="14"/>
  <c r="D64" i="14"/>
  <c r="E64" i="14"/>
  <c r="F64" i="14"/>
  <c r="G64" i="14"/>
  <c r="B58" i="14"/>
  <c r="C58" i="14"/>
  <c r="D58" i="14"/>
  <c r="E58" i="14"/>
  <c r="F58" i="14"/>
  <c r="G58" i="14"/>
  <c r="B52" i="14"/>
  <c r="C52" i="14"/>
  <c r="D52" i="14"/>
  <c r="E52" i="14"/>
  <c r="F52" i="14"/>
  <c r="G52" i="14"/>
  <c r="B46" i="14"/>
  <c r="C46" i="14"/>
  <c r="D46" i="14"/>
  <c r="E46" i="14"/>
  <c r="F46" i="14"/>
  <c r="G46" i="14"/>
  <c r="H44" i="14" s="1"/>
  <c r="B40" i="14"/>
  <c r="C40" i="14"/>
  <c r="D40" i="14"/>
  <c r="E40" i="14"/>
  <c r="F40" i="14"/>
  <c r="G40" i="14"/>
  <c r="B34" i="14"/>
  <c r="C34" i="14"/>
  <c r="D34" i="14"/>
  <c r="E34" i="14"/>
  <c r="F34" i="14"/>
  <c r="G34" i="14"/>
  <c r="B28" i="14"/>
  <c r="C28" i="14"/>
  <c r="D28" i="14"/>
  <c r="E28" i="14"/>
  <c r="F28" i="14"/>
  <c r="G28" i="14"/>
  <c r="B22" i="14"/>
  <c r="C22" i="14"/>
  <c r="D22" i="14"/>
  <c r="E22" i="14"/>
  <c r="F22" i="14"/>
  <c r="G22" i="14"/>
  <c r="B16" i="14"/>
  <c r="C16" i="14"/>
  <c r="D16" i="14"/>
  <c r="E16" i="14"/>
  <c r="F16" i="14"/>
  <c r="G16" i="14"/>
  <c r="A94" i="14"/>
  <c r="A88" i="14"/>
  <c r="A82" i="14"/>
  <c r="A76" i="14"/>
  <c r="A70" i="14"/>
  <c r="A64" i="14"/>
  <c r="A58" i="14"/>
  <c r="A52" i="14"/>
  <c r="A46" i="14"/>
  <c r="A40" i="14"/>
  <c r="A34" i="14"/>
  <c r="A28" i="14"/>
  <c r="A22" i="14"/>
  <c r="A16" i="14"/>
  <c r="A9" i="13"/>
  <c r="B94" i="13"/>
  <c r="C94" i="13"/>
  <c r="D94" i="13"/>
  <c r="E94" i="13"/>
  <c r="F94" i="13"/>
  <c r="G94" i="13"/>
  <c r="B88" i="13"/>
  <c r="C88" i="13"/>
  <c r="D88" i="13"/>
  <c r="E88" i="13"/>
  <c r="F88" i="13"/>
  <c r="G88" i="13"/>
  <c r="B82" i="13"/>
  <c r="C82" i="13"/>
  <c r="D82" i="13"/>
  <c r="E82" i="13"/>
  <c r="F82" i="13"/>
  <c r="G82" i="13"/>
  <c r="B76" i="13"/>
  <c r="C76" i="13"/>
  <c r="D76" i="13"/>
  <c r="E76" i="13"/>
  <c r="F76" i="13"/>
  <c r="G76" i="13"/>
  <c r="B70" i="13"/>
  <c r="C70" i="13"/>
  <c r="D70" i="13"/>
  <c r="E70" i="13"/>
  <c r="F70" i="13"/>
  <c r="G70" i="13"/>
  <c r="B64" i="13"/>
  <c r="C64" i="13"/>
  <c r="D64" i="13"/>
  <c r="E64" i="13"/>
  <c r="F64" i="13"/>
  <c r="G64" i="13"/>
  <c r="B58" i="13"/>
  <c r="C58" i="13"/>
  <c r="D58" i="13"/>
  <c r="E58" i="13"/>
  <c r="F58" i="13"/>
  <c r="G58" i="13"/>
  <c r="B52" i="13"/>
  <c r="C52" i="13"/>
  <c r="D52" i="13"/>
  <c r="E52" i="13"/>
  <c r="F52" i="13"/>
  <c r="G52" i="13"/>
  <c r="H50" i="13" s="1"/>
  <c r="B46" i="13"/>
  <c r="C46" i="13"/>
  <c r="D46" i="13"/>
  <c r="E46" i="13"/>
  <c r="F46" i="13"/>
  <c r="G46" i="13"/>
  <c r="B40" i="13"/>
  <c r="C40" i="13"/>
  <c r="D40" i="13"/>
  <c r="E40" i="13"/>
  <c r="F40" i="13"/>
  <c r="G40" i="13"/>
  <c r="B34" i="13"/>
  <c r="C34" i="13"/>
  <c r="D34" i="13"/>
  <c r="E34" i="13"/>
  <c r="F34" i="13"/>
  <c r="G34" i="13"/>
  <c r="B28" i="13"/>
  <c r="C28" i="13"/>
  <c r="D28" i="13"/>
  <c r="E28" i="13"/>
  <c r="F28" i="13"/>
  <c r="G28" i="13"/>
  <c r="B22" i="13"/>
  <c r="C22" i="13"/>
  <c r="D22" i="13"/>
  <c r="E22" i="13"/>
  <c r="F22" i="13"/>
  <c r="G22" i="13"/>
  <c r="B16" i="13"/>
  <c r="C16" i="13"/>
  <c r="D16" i="13"/>
  <c r="E16" i="13"/>
  <c r="F16" i="13"/>
  <c r="G16" i="13"/>
  <c r="A94" i="13"/>
  <c r="A88" i="13"/>
  <c r="A82" i="13"/>
  <c r="A76" i="13"/>
  <c r="A70" i="13"/>
  <c r="A64" i="13"/>
  <c r="A58" i="13"/>
  <c r="A52" i="13"/>
  <c r="A46" i="13"/>
  <c r="A40" i="13"/>
  <c r="A34" i="13"/>
  <c r="A28" i="13"/>
  <c r="A22" i="13"/>
  <c r="A16" i="13"/>
  <c r="H92" i="14"/>
  <c r="H86" i="14"/>
  <c r="H80" i="14"/>
  <c r="H74" i="14"/>
  <c r="H68" i="14"/>
  <c r="H62" i="14"/>
  <c r="H56" i="14"/>
  <c r="H50" i="14"/>
  <c r="H38" i="14"/>
  <c r="H32" i="14"/>
  <c r="H26" i="14"/>
  <c r="H20" i="14"/>
  <c r="X18" i="14"/>
  <c r="D107" i="14" s="1"/>
  <c r="X17" i="14"/>
  <c r="D106" i="14" s="1"/>
  <c r="H14" i="14"/>
  <c r="H92" i="13"/>
  <c r="H86" i="13"/>
  <c r="H80" i="13"/>
  <c r="H74" i="13"/>
  <c r="H68" i="13"/>
  <c r="H62" i="13"/>
  <c r="H56" i="13"/>
  <c r="H44" i="13"/>
  <c r="H38" i="13"/>
  <c r="H32" i="13"/>
  <c r="H26" i="13"/>
  <c r="H20" i="13"/>
  <c r="H14" i="13"/>
  <c r="D106" i="13" l="1"/>
  <c r="D107" i="13"/>
  <c r="D105" i="13"/>
  <c r="H15" i="13"/>
  <c r="H15" i="14"/>
  <c r="H39" i="14"/>
  <c r="H75" i="14"/>
  <c r="H63" i="14"/>
  <c r="H21" i="14"/>
  <c r="H27" i="14"/>
  <c r="H33" i="14"/>
  <c r="H51" i="14"/>
  <c r="H87" i="14"/>
  <c r="H45" i="14"/>
  <c r="H57" i="14"/>
  <c r="H69" i="14"/>
  <c r="H81" i="14"/>
  <c r="H93" i="14"/>
  <c r="H33" i="13"/>
  <c r="H93" i="13"/>
  <c r="H27" i="13"/>
  <c r="H57" i="13"/>
  <c r="H81" i="13"/>
  <c r="H21" i="13"/>
  <c r="H45" i="13"/>
  <c r="H69" i="13"/>
  <c r="H39" i="13"/>
  <c r="H51" i="13"/>
  <c r="H63" i="13"/>
  <c r="H75" i="13"/>
  <c r="H87" i="13"/>
</calcChain>
</file>

<file path=xl/sharedStrings.xml><?xml version="1.0" encoding="utf-8"?>
<sst xmlns="http://schemas.openxmlformats.org/spreadsheetml/2006/main" count="821" uniqueCount="128">
  <si>
    <t>ENGINEERING DETAILED PROGRESS MEASUREMENT</t>
  </si>
  <si>
    <t>Project</t>
  </si>
  <si>
    <t>Product</t>
  </si>
  <si>
    <t>Location</t>
  </si>
  <si>
    <t>Document number</t>
  </si>
  <si>
    <t>MS Chain</t>
  </si>
  <si>
    <t>Start</t>
  </si>
  <si>
    <t>E003</t>
  </si>
  <si>
    <t>IFR</t>
  </si>
  <si>
    <t>M1</t>
  </si>
  <si>
    <t>LEGEND</t>
  </si>
  <si>
    <t>Démarrage de l'activité, tous les éléments nécessaires sont récupérés</t>
  </si>
  <si>
    <t>IFA</t>
  </si>
  <si>
    <t>Sortie 1ere version pour Approbation Client</t>
  </si>
  <si>
    <t>Sortie 1ere version pour revue interne Bureau d'étude</t>
  </si>
  <si>
    <t>Milesone 1, avancement intermédiaire du délivrable avant diffusion</t>
  </si>
  <si>
    <t>Délivrables fini, revu BE ou approuvé. Bon pour Chantier ou Commande achat</t>
  </si>
  <si>
    <t>Progress</t>
  </si>
  <si>
    <t>Weight Factor</t>
  </si>
  <si>
    <t>Weight %</t>
  </si>
  <si>
    <t>Progress %</t>
  </si>
  <si>
    <t>Weighted progress %</t>
  </si>
  <si>
    <t>Total Nbre</t>
  </si>
  <si>
    <t>E005</t>
  </si>
  <si>
    <t>Approved</t>
  </si>
  <si>
    <t>ENGINEERING DETAILED PROGRESS MEASUREMENT - INPUT DATA</t>
  </si>
  <si>
    <t>Date of creation</t>
  </si>
  <si>
    <t>Document type</t>
  </si>
  <si>
    <t>Document Description/Title</t>
  </si>
  <si>
    <t>KKS</t>
  </si>
  <si>
    <t>Weight factor</t>
  </si>
  <si>
    <t>DWG</t>
  </si>
  <si>
    <t>CN</t>
  </si>
  <si>
    <t>SP</t>
  </si>
  <si>
    <t>BEL</t>
  </si>
  <si>
    <t>12.2</t>
  </si>
  <si>
    <t>45.ED.23567</t>
  </si>
  <si>
    <t>Bracket arrangement drawing</t>
  </si>
  <si>
    <t>34.ZEFE.23423</t>
  </si>
  <si>
    <t>30.3</t>
  </si>
  <si>
    <t>45.4353.DFG</t>
  </si>
  <si>
    <t>Bracket Studs &amp; bolts drawing</t>
  </si>
  <si>
    <t>Rotor poles lifting tool</t>
  </si>
  <si>
    <t>BAR</t>
  </si>
  <si>
    <t>SF.34.DSF</t>
  </si>
  <si>
    <t>Bracket detail arrangement</t>
  </si>
  <si>
    <t>Bracket Studs &amp; bolts Calculation note</t>
  </si>
  <si>
    <t>Rotor poles lifting tool  Calculation note</t>
  </si>
  <si>
    <t>34.ZEFE.23</t>
  </si>
  <si>
    <t>45.4353.D</t>
  </si>
  <si>
    <t>6.9</t>
  </si>
  <si>
    <t>87.yhfg.547</t>
  </si>
  <si>
    <t>Spec HP oil injection</t>
  </si>
  <si>
    <t>OTH</t>
  </si>
  <si>
    <t>58.421.36</t>
  </si>
  <si>
    <t>IT Plan</t>
  </si>
  <si>
    <t>Painting Specification</t>
  </si>
  <si>
    <t>Cross and Plan Section</t>
  </si>
  <si>
    <t>Auxiliaries and Piping General Layout</t>
  </si>
  <si>
    <t>Opening and Trenches on Concrete</t>
  </si>
  <si>
    <t>Foundations Drawing &amp; Loads</t>
  </si>
  <si>
    <t>Stator Anchoring</t>
  </si>
  <si>
    <t>Upper Bracket Anchoring</t>
  </si>
  <si>
    <t>Lower Bracket Anchoring</t>
  </si>
  <si>
    <t>Foundation loads Calculation</t>
  </si>
  <si>
    <t>Erection Bay Layout</t>
  </si>
  <si>
    <t>Erection Sequences</t>
  </si>
  <si>
    <t>Exchange Sheet Turbine</t>
  </si>
  <si>
    <t>PP</t>
  </si>
  <si>
    <t>15.1</t>
  </si>
  <si>
    <t>26.3</t>
  </si>
  <si>
    <t>30.2</t>
  </si>
  <si>
    <t>5.35</t>
  </si>
  <si>
    <t>87.yhfg.548</t>
  </si>
  <si>
    <t>87.yhfg.549</t>
  </si>
  <si>
    <t>87.yhfg.550</t>
  </si>
  <si>
    <t>87.yhfg.551</t>
  </si>
  <si>
    <t>87.yhfg.552</t>
  </si>
  <si>
    <t>87.yhfg.553</t>
  </si>
  <si>
    <t>87.yhfg.554</t>
  </si>
  <si>
    <t>87.yhfg.555</t>
  </si>
  <si>
    <t>87.yhfg.556</t>
  </si>
  <si>
    <t>87.yhfg.557</t>
  </si>
  <si>
    <t>87.yhfg.558</t>
  </si>
  <si>
    <t>87.yhfg.559</t>
  </si>
  <si>
    <t>87.yhfg.5</t>
  </si>
  <si>
    <t>Deliverable list - UPDATE</t>
  </si>
  <si>
    <t>E004</t>
  </si>
  <si>
    <t>E002</t>
  </si>
  <si>
    <t>GRE</t>
  </si>
  <si>
    <t>GENERATOR</t>
  </si>
  <si>
    <t>XXX</t>
  </si>
  <si>
    <t>Dates</t>
  </si>
  <si>
    <t>Planned</t>
  </si>
  <si>
    <t>Forecast</t>
  </si>
  <si>
    <t>Actual</t>
  </si>
  <si>
    <t>BARODA</t>
  </si>
  <si>
    <t>GRENOBLE</t>
  </si>
  <si>
    <t>START</t>
  </si>
  <si>
    <t>APPROVED</t>
  </si>
  <si>
    <t>E002P</t>
  </si>
  <si>
    <t>E005P</t>
  </si>
  <si>
    <t>E004P</t>
  </si>
  <si>
    <t>E003P</t>
  </si>
  <si>
    <t>TOTAL LOCATION</t>
  </si>
  <si>
    <t>Total weight</t>
  </si>
  <si>
    <t>CUT OFF DATE</t>
  </si>
  <si>
    <t>Current progress (%)</t>
  </si>
  <si>
    <t>Cut off date</t>
  </si>
  <si>
    <t>Overall project progress</t>
  </si>
  <si>
    <t>Total cost :</t>
  </si>
  <si>
    <t>Period :</t>
  </si>
  <si>
    <t>Target Early</t>
  </si>
  <si>
    <t>Target Late</t>
  </si>
  <si>
    <t>Contract Late</t>
  </si>
  <si>
    <t>Target Programme Early Dates</t>
  </si>
  <si>
    <t>Contract Late Dates</t>
  </si>
  <si>
    <t>Actual Progress</t>
  </si>
  <si>
    <t>Forecast Progress</t>
  </si>
  <si>
    <t>CLIENT:</t>
  </si>
  <si>
    <t>Status as of</t>
  </si>
  <si>
    <t>Cut Off : Last day of each calendar Month</t>
  </si>
  <si>
    <t xml:space="preserve">Progress : </t>
  </si>
  <si>
    <t xml:space="preserve">Previous : </t>
  </si>
  <si>
    <t>%</t>
  </si>
  <si>
    <t>Les cellules sont à conserver</t>
  </si>
  <si>
    <t>Code à améliorer</t>
  </si>
  <si>
    <t>Date d'entrée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</si>
</sst>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-40C]d\-mmm\-yy;@"/>
    <numFmt numFmtId="165" formatCode="[$-40C]d\-mmm\-yyyy;@"/>
    <numFmt numFmtId="166" formatCode="0.0%"/>
    <numFmt numFmtId="168" formatCode="0.0"/>
    <numFmt numFmtId="169" formatCode="0.00_)"/>
    <numFmt numFmtId="170" formatCode="mm/yyyy"/>
    <numFmt numFmtId="171" formatCode="0.0&quot;%&quot;"/>
    <numFmt numFmtId="172" formatCode="[$-409]mmm\-yy;@"/>
    <numFmt numFmtId="173" formatCode="[$-809]dd\ mmmm\ yyyy;@"/>
  </numFmts>
  <fonts count="3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u/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indexed="62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62"/>
      <name val="Arial"/>
      <family val="2"/>
    </font>
    <font>
      <b/>
      <sz val="10"/>
      <color indexed="18"/>
      <name val="Arial"/>
      <family val="2"/>
    </font>
    <font>
      <b/>
      <sz val="10"/>
      <color indexed="9"/>
      <name val="Arial"/>
      <family val="2"/>
    </font>
    <font>
      <b/>
      <sz val="22"/>
      <color indexed="19"/>
      <name val="Arial"/>
      <family val="2"/>
    </font>
    <font>
      <b/>
      <sz val="16"/>
      <color indexed="9"/>
      <name val="Arial"/>
      <family val="2"/>
    </font>
    <font>
      <i/>
      <sz val="11"/>
      <color indexed="61"/>
      <name val="Arial"/>
      <family val="2"/>
    </font>
    <font>
      <b/>
      <sz val="11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2"/>
      <name val="Arial"/>
      <family val="2"/>
    </font>
    <font>
      <b/>
      <sz val="8"/>
      <color indexed="62"/>
      <name val="Arial"/>
      <family val="2"/>
    </font>
    <font>
      <b/>
      <sz val="8"/>
      <color indexed="9"/>
      <name val="Arial"/>
      <family val="2"/>
    </font>
    <font>
      <b/>
      <sz val="6"/>
      <color indexed="62"/>
      <name val="Arial"/>
      <family val="2"/>
    </font>
    <font>
      <b/>
      <sz val="6"/>
      <color indexed="9"/>
      <name val="Arial"/>
      <family val="2"/>
    </font>
    <font>
      <sz val="6"/>
      <color indexed="8"/>
      <name val="Arial"/>
      <family val="2"/>
    </font>
    <font>
      <b/>
      <sz val="7"/>
      <color indexed="18"/>
      <name val="Arial"/>
      <family val="2"/>
    </font>
    <font>
      <b/>
      <sz val="22"/>
      <color indexed="12"/>
      <name val="Arial"/>
      <family val="2"/>
    </font>
    <font>
      <sz val="22"/>
      <color theme="1"/>
      <name val="Calibri"/>
      <family val="2"/>
      <scheme val="minor"/>
    </font>
    <font>
      <sz val="11"/>
      <color rgb="FF3333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7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10" fillId="0" borderId="0"/>
    <xf numFmtId="9" fontId="14" fillId="0" borderId="0" applyFont="0" applyFill="0" applyBorder="0" applyAlignment="0" applyProtection="0"/>
  </cellStyleXfs>
  <cellXfs count="158">
    <xf numFmtId="0" fontId="0" fillId="0" borderId="0" xfId="0"/>
    <xf numFmtId="0" fontId="1" fillId="0" borderId="0" xfId="0" applyFont="1"/>
    <xf numFmtId="0" fontId="0" fillId="0" borderId="1" xfId="0" applyBorder="1"/>
    <xf numFmtId="9" fontId="0" fillId="0" borderId="1" xfId="0" applyNumberFormat="1" applyBorder="1"/>
    <xf numFmtId="0" fontId="3" fillId="0" borderId="2" xfId="0" applyFont="1" applyBorder="1"/>
    <xf numFmtId="9" fontId="3" fillId="0" borderId="5" xfId="0" applyNumberFormat="1" applyFont="1" applyBorder="1"/>
    <xf numFmtId="0" fontId="3" fillId="0" borderId="10" xfId="0" applyFont="1" applyBorder="1"/>
    <xf numFmtId="0" fontId="5" fillId="0" borderId="1" xfId="0" applyFont="1" applyBorder="1" applyAlignment="1">
      <alignment horizontal="center" vertical="center" wrapText="1"/>
    </xf>
    <xf numFmtId="0" fontId="2" fillId="0" borderId="16" xfId="0" applyFont="1" applyBorder="1"/>
    <xf numFmtId="0" fontId="2" fillId="0" borderId="17" xfId="0" applyFont="1" applyBorder="1"/>
    <xf numFmtId="0" fontId="2" fillId="0" borderId="18" xfId="0" applyFont="1" applyBorder="1"/>
    <xf numFmtId="164" fontId="2" fillId="0" borderId="3" xfId="0" applyNumberFormat="1" applyFont="1" applyBorder="1"/>
    <xf numFmtId="164" fontId="2" fillId="0" borderId="4" xfId="0" applyNumberFormat="1" applyFont="1" applyBorder="1"/>
    <xf numFmtId="164" fontId="2" fillId="0" borderId="14" xfId="0" applyNumberFormat="1" applyFont="1" applyBorder="1"/>
    <xf numFmtId="164" fontId="2" fillId="0" borderId="11" xfId="0" applyNumberFormat="1" applyFont="1" applyBorder="1"/>
    <xf numFmtId="164" fontId="2" fillId="0" borderId="12" xfId="0" applyNumberFormat="1" applyFont="1" applyBorder="1"/>
    <xf numFmtId="164" fontId="2" fillId="0" borderId="15" xfId="0" applyNumberFormat="1" applyFont="1" applyBorder="1"/>
    <xf numFmtId="164" fontId="2" fillId="0" borderId="6" xfId="0" applyNumberFormat="1" applyFont="1" applyBorder="1"/>
    <xf numFmtId="164" fontId="2" fillId="0" borderId="7" xfId="0" applyNumberFormat="1" applyFont="1" applyBorder="1"/>
    <xf numFmtId="164" fontId="6" fillId="0" borderId="13" xfId="0" applyNumberFormat="1" applyFont="1" applyBorder="1"/>
    <xf numFmtId="164" fontId="6" fillId="0" borderId="3" xfId="0" applyNumberFormat="1" applyFont="1" applyBorder="1"/>
    <xf numFmtId="0" fontId="7" fillId="2" borderId="0" xfId="0" applyFont="1" applyFill="1"/>
    <xf numFmtId="0" fontId="1" fillId="2" borderId="1" xfId="0" applyFont="1" applyFill="1" applyBorder="1"/>
    <xf numFmtId="0" fontId="0" fillId="3" borderId="0" xfId="0" applyFill="1"/>
    <xf numFmtId="0" fontId="8" fillId="4" borderId="0" xfId="0" applyFont="1" applyFill="1"/>
    <xf numFmtId="0" fontId="0" fillId="5" borderId="0" xfId="0" applyFill="1"/>
    <xf numFmtId="0" fontId="9" fillId="3" borderId="0" xfId="0" applyFont="1" applyFill="1"/>
    <xf numFmtId="9" fontId="0" fillId="0" borderId="16" xfId="0" applyNumberFormat="1" applyBorder="1"/>
    <xf numFmtId="0" fontId="0" fillId="0" borderId="1" xfId="0" applyFill="1" applyBorder="1"/>
    <xf numFmtId="9" fontId="0" fillId="0" borderId="1" xfId="0" applyNumberFormat="1" applyFill="1" applyBorder="1"/>
    <xf numFmtId="0" fontId="0" fillId="0" borderId="21" xfId="0" applyBorder="1"/>
    <xf numFmtId="0" fontId="1" fillId="0" borderId="22" xfId="0" applyFont="1" applyBorder="1" applyAlignment="1">
      <alignment horizontal="center" vertical="center" wrapText="1"/>
    </xf>
    <xf numFmtId="0" fontId="1" fillId="2" borderId="8" xfId="0" applyFont="1" applyFill="1" applyBorder="1"/>
    <xf numFmtId="0" fontId="0" fillId="0" borderId="0" xfId="0" pivotButton="1"/>
    <xf numFmtId="3" fontId="11" fillId="0" borderId="8" xfId="0" applyNumberFormat="1" applyFont="1" applyFill="1" applyBorder="1" applyAlignment="1">
      <alignment vertical="center" wrapText="1"/>
    </xf>
    <xf numFmtId="0" fontId="0" fillId="0" borderId="19" xfId="0" applyBorder="1" applyAlignment="1">
      <alignment horizontal="center" vertical="center"/>
    </xf>
    <xf numFmtId="0" fontId="1" fillId="0" borderId="0" xfId="0" applyFont="1" applyFill="1" applyBorder="1"/>
    <xf numFmtId="0" fontId="1" fillId="2" borderId="8" xfId="0" applyFont="1" applyFill="1" applyBorder="1" applyAlignment="1"/>
    <xf numFmtId="0" fontId="1" fillId="2" borderId="9" xfId="0" applyFont="1" applyFill="1" applyBorder="1" applyAlignment="1"/>
    <xf numFmtId="0" fontId="0" fillId="0" borderId="10" xfId="0" applyBorder="1" applyAlignment="1"/>
    <xf numFmtId="0" fontId="4" fillId="0" borderId="19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165" fontId="1" fillId="2" borderId="8" xfId="0" applyNumberFormat="1" applyFont="1" applyFill="1" applyBorder="1" applyAlignment="1">
      <alignment horizontal="left"/>
    </xf>
    <xf numFmtId="165" fontId="0" fillId="0" borderId="10" xfId="0" applyNumberFormat="1" applyBorder="1" applyAlignment="1">
      <alignment horizontal="left"/>
    </xf>
    <xf numFmtId="0" fontId="8" fillId="3" borderId="0" xfId="0" applyFont="1" applyFill="1"/>
    <xf numFmtId="0" fontId="0" fillId="0" borderId="0" xfId="0" applyAlignment="1"/>
    <xf numFmtId="166" fontId="7" fillId="2" borderId="0" xfId="0" applyNumberFormat="1" applyFont="1" applyFill="1"/>
    <xf numFmtId="166" fontId="0" fillId="0" borderId="0" xfId="0" applyNumberFormat="1"/>
    <xf numFmtId="166" fontId="8" fillId="4" borderId="0" xfId="0" applyNumberFormat="1" applyFont="1" applyFill="1"/>
    <xf numFmtId="166" fontId="0" fillId="3" borderId="0" xfId="0" applyNumberFormat="1" applyFill="1"/>
    <xf numFmtId="166" fontId="0" fillId="5" borderId="0" xfId="0" applyNumberFormat="1" applyFill="1"/>
    <xf numFmtId="166" fontId="5" fillId="0" borderId="1" xfId="0" applyNumberFormat="1" applyFont="1" applyBorder="1" applyAlignment="1">
      <alignment horizontal="center" vertical="center" wrapText="1"/>
    </xf>
    <xf numFmtId="166" fontId="8" fillId="3" borderId="0" xfId="0" applyNumberFormat="1" applyFont="1" applyFill="1"/>
    <xf numFmtId="166" fontId="0" fillId="0" borderId="16" xfId="0" applyNumberFormat="1" applyBorder="1"/>
    <xf numFmtId="0" fontId="16" fillId="0" borderId="31" xfId="0" applyFont="1" applyBorder="1" applyAlignment="1">
      <alignment horizontal="center"/>
    </xf>
    <xf numFmtId="0" fontId="16" fillId="0" borderId="32" xfId="0" applyFont="1" applyBorder="1" applyAlignment="1">
      <alignment horizontal="center"/>
    </xf>
    <xf numFmtId="0" fontId="16" fillId="0" borderId="33" xfId="0" applyFont="1" applyBorder="1" applyAlignment="1">
      <alignment horizontal="center"/>
    </xf>
    <xf numFmtId="165" fontId="16" fillId="0" borderId="34" xfId="0" applyNumberFormat="1" applyFont="1" applyBorder="1" applyAlignment="1">
      <alignment horizontal="center"/>
    </xf>
    <xf numFmtId="165" fontId="16" fillId="0" borderId="35" xfId="0" applyNumberFormat="1" applyFont="1" applyBorder="1" applyAlignment="1">
      <alignment horizontal="center"/>
    </xf>
    <xf numFmtId="165" fontId="16" fillId="0" borderId="30" xfId="0" applyNumberFormat="1" applyFont="1" applyBorder="1" applyAlignment="1">
      <alignment horizont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1" fillId="0" borderId="1" xfId="0" applyFont="1" applyBorder="1" applyAlignment="1"/>
    <xf numFmtId="0" fontId="1" fillId="0" borderId="1" xfId="0" applyFont="1" applyBorder="1"/>
    <xf numFmtId="0" fontId="1" fillId="0" borderId="28" xfId="0" applyFont="1" applyBorder="1"/>
    <xf numFmtId="0" fontId="16" fillId="0" borderId="25" xfId="0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0" fontId="16" fillId="0" borderId="27" xfId="0" applyFont="1" applyBorder="1" applyAlignment="1">
      <alignment horizontal="center"/>
    </xf>
    <xf numFmtId="0" fontId="16" fillId="0" borderId="44" xfId="0" applyFont="1" applyBorder="1" applyAlignment="1">
      <alignment horizontal="center"/>
    </xf>
    <xf numFmtId="0" fontId="16" fillId="0" borderId="45" xfId="0" applyFont="1" applyBorder="1" applyAlignment="1">
      <alignment horizontal="center"/>
    </xf>
    <xf numFmtId="0" fontId="16" fillId="0" borderId="46" xfId="0" applyFont="1" applyBorder="1" applyAlignment="1">
      <alignment horizontal="center"/>
    </xf>
    <xf numFmtId="165" fontId="16" fillId="0" borderId="45" xfId="0" applyNumberFormat="1" applyFont="1" applyBorder="1" applyAlignment="1">
      <alignment horizontal="center"/>
    </xf>
    <xf numFmtId="166" fontId="0" fillId="0" borderId="36" xfId="0" applyNumberFormat="1" applyBorder="1" applyAlignment="1"/>
    <xf numFmtId="166" fontId="0" fillId="0" borderId="29" xfId="0" applyNumberFormat="1" applyBorder="1" applyAlignment="1"/>
    <xf numFmtId="9" fontId="3" fillId="0" borderId="6" xfId="0" applyNumberFormat="1" applyFont="1" applyBorder="1" applyAlignment="1">
      <alignment horizontal="center" vertical="center"/>
    </xf>
    <xf numFmtId="9" fontId="3" fillId="0" borderId="7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9" fontId="3" fillId="0" borderId="5" xfId="0" applyNumberFormat="1" applyFont="1" applyBorder="1" applyAlignment="1">
      <alignment horizontal="center" vertical="center"/>
    </xf>
    <xf numFmtId="164" fontId="6" fillId="0" borderId="2" xfId="0" applyNumberFormat="1" applyFont="1" applyBorder="1"/>
    <xf numFmtId="164" fontId="6" fillId="0" borderId="4" xfId="0" applyNumberFormat="1" applyFont="1" applyBorder="1"/>
    <xf numFmtId="166" fontId="0" fillId="0" borderId="19" xfId="0" applyNumberForma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7" fontId="0" fillId="0" borderId="0" xfId="0" applyNumberFormat="1"/>
    <xf numFmtId="9" fontId="0" fillId="0" borderId="0" xfId="0" applyNumberFormat="1"/>
    <xf numFmtId="0" fontId="17" fillId="6" borderId="0" xfId="0" applyFont="1" applyFill="1"/>
    <xf numFmtId="0" fontId="18" fillId="6" borderId="0" xfId="0" applyFont="1" applyFill="1"/>
    <xf numFmtId="3" fontId="18" fillId="6" borderId="0" xfId="0" applyNumberFormat="1" applyFont="1" applyFill="1"/>
    <xf numFmtId="168" fontId="18" fillId="6" borderId="0" xfId="0" applyNumberFormat="1" applyFont="1" applyFill="1"/>
    <xf numFmtId="0" fontId="18" fillId="6" borderId="0" xfId="0" applyFont="1" applyFill="1" applyAlignment="1">
      <alignment horizontal="right"/>
    </xf>
    <xf numFmtId="169" fontId="19" fillId="6" borderId="0" xfId="0" applyNumberFormat="1" applyFont="1" applyFill="1"/>
    <xf numFmtId="3" fontId="19" fillId="6" borderId="0" xfId="0" applyNumberFormat="1" applyFont="1" applyFill="1" applyAlignment="1">
      <alignment horizontal="right"/>
    </xf>
    <xf numFmtId="170" fontId="18" fillId="6" borderId="0" xfId="0" applyNumberFormat="1" applyFont="1" applyFill="1" applyBorder="1" applyAlignment="1">
      <alignment horizontal="right"/>
    </xf>
    <xf numFmtId="170" fontId="20" fillId="7" borderId="0" xfId="0" applyNumberFormat="1" applyFont="1" applyFill="1" applyBorder="1" applyAlignment="1">
      <alignment horizontal="left"/>
    </xf>
    <xf numFmtId="170" fontId="20" fillId="7" borderId="0" xfId="0" applyNumberFormat="1" applyFont="1" applyFill="1" applyBorder="1" applyAlignment="1">
      <alignment horizontal="right"/>
    </xf>
    <xf numFmtId="170" fontId="21" fillId="7" borderId="0" xfId="0" applyNumberFormat="1" applyFont="1" applyFill="1"/>
    <xf numFmtId="0" fontId="18" fillId="6" borderId="0" xfId="0" applyFont="1" applyFill="1" applyBorder="1" applyAlignment="1">
      <alignment horizontal="right"/>
    </xf>
    <xf numFmtId="0" fontId="22" fillId="8" borderId="0" xfId="0" applyFont="1" applyFill="1" applyBorder="1"/>
    <xf numFmtId="3" fontId="22" fillId="8" borderId="0" xfId="0" applyNumberFormat="1" applyFont="1" applyFill="1" applyBorder="1" applyAlignment="1">
      <alignment horizontal="right"/>
    </xf>
    <xf numFmtId="3" fontId="18" fillId="6" borderId="0" xfId="0" applyNumberFormat="1" applyFont="1" applyFill="1" applyAlignment="1">
      <alignment horizontal="right"/>
    </xf>
    <xf numFmtId="168" fontId="18" fillId="6" borderId="0" xfId="0" applyNumberFormat="1" applyFont="1" applyFill="1" applyAlignment="1">
      <alignment horizontal="right"/>
    </xf>
    <xf numFmtId="9" fontId="20" fillId="9" borderId="0" xfId="2" applyFont="1" applyFill="1"/>
    <xf numFmtId="166" fontId="20" fillId="9" borderId="0" xfId="2" applyNumberFormat="1" applyFont="1" applyFill="1" applyAlignment="1">
      <alignment horizontal="right"/>
    </xf>
    <xf numFmtId="10" fontId="18" fillId="6" borderId="0" xfId="0" applyNumberFormat="1" applyFont="1" applyFill="1" applyAlignment="1">
      <alignment horizontal="right"/>
    </xf>
    <xf numFmtId="166" fontId="18" fillId="6" borderId="0" xfId="0" applyNumberFormat="1" applyFont="1" applyFill="1" applyAlignment="1">
      <alignment horizontal="right"/>
    </xf>
    <xf numFmtId="0" fontId="0" fillId="10" borderId="43" xfId="0" applyFill="1" applyBorder="1"/>
    <xf numFmtId="0" fontId="23" fillId="10" borderId="43" xfId="0" applyFont="1" applyFill="1" applyBorder="1" applyAlignment="1">
      <alignment horizontal="center" vertical="center"/>
    </xf>
    <xf numFmtId="0" fontId="23" fillId="10" borderId="43" xfId="0" applyFont="1" applyFill="1" applyBorder="1" applyAlignment="1">
      <alignment horizontal="center" vertical="center"/>
    </xf>
    <xf numFmtId="0" fontId="0" fillId="10" borderId="0" xfId="0" applyFill="1"/>
    <xf numFmtId="0" fontId="0" fillId="10" borderId="0" xfId="0" applyFill="1" applyBorder="1"/>
    <xf numFmtId="0" fontId="24" fillId="11" borderId="0" xfId="0" applyFont="1" applyFill="1" applyBorder="1"/>
    <xf numFmtId="0" fontId="24" fillId="11" borderId="0" xfId="0" applyFont="1" applyFill="1" applyBorder="1" applyAlignment="1">
      <alignment horizontal="left"/>
    </xf>
    <xf numFmtId="0" fontId="26" fillId="10" borderId="0" xfId="0" applyFont="1" applyFill="1" applyBorder="1" applyAlignment="1">
      <alignment horizontal="right"/>
    </xf>
    <xf numFmtId="0" fontId="27" fillId="10" borderId="0" xfId="0" applyFont="1" applyFill="1" applyAlignment="1">
      <alignment horizontal="left"/>
    </xf>
    <xf numFmtId="171" fontId="27" fillId="10" borderId="0" xfId="2" applyNumberFormat="1" applyFont="1" applyFill="1" applyAlignment="1">
      <alignment horizontal="right"/>
    </xf>
    <xf numFmtId="0" fontId="28" fillId="10" borderId="0" xfId="0" applyFont="1" applyFill="1"/>
    <xf numFmtId="0" fontId="29" fillId="10" borderId="0" xfId="0" applyFont="1" applyFill="1" applyAlignment="1">
      <alignment horizontal="left"/>
    </xf>
    <xf numFmtId="171" fontId="29" fillId="10" borderId="0" xfId="2" applyNumberFormat="1" applyFont="1" applyFill="1" applyAlignment="1">
      <alignment horizontal="right"/>
    </xf>
    <xf numFmtId="14" fontId="29" fillId="10" borderId="0" xfId="0" applyNumberFormat="1" applyFont="1" applyFill="1"/>
    <xf numFmtId="170" fontId="30" fillId="7" borderId="0" xfId="0" applyNumberFormat="1" applyFont="1" applyFill="1" applyBorder="1" applyAlignment="1">
      <alignment horizontal="left"/>
    </xf>
    <xf numFmtId="0" fontId="31" fillId="8" borderId="0" xfId="0" applyFont="1" applyFill="1" applyBorder="1"/>
    <xf numFmtId="170" fontId="32" fillId="7" borderId="0" xfId="0" applyNumberFormat="1" applyFont="1" applyFill="1" applyBorder="1" applyAlignment="1">
      <alignment horizontal="right"/>
    </xf>
    <xf numFmtId="3" fontId="33" fillId="8" borderId="0" xfId="0" applyNumberFormat="1" applyFont="1" applyFill="1" applyBorder="1" applyAlignment="1">
      <alignment horizontal="right"/>
    </xf>
    <xf numFmtId="172" fontId="35" fillId="7" borderId="2" xfId="0" applyNumberFormat="1" applyFont="1" applyFill="1" applyBorder="1"/>
    <xf numFmtId="172" fontId="35" fillId="7" borderId="3" xfId="0" applyNumberFormat="1" applyFont="1" applyFill="1" applyBorder="1"/>
    <xf numFmtId="3" fontId="34" fillId="6" borderId="47" xfId="0" applyNumberFormat="1" applyFont="1" applyFill="1" applyBorder="1" applyAlignment="1">
      <alignment horizontal="right"/>
    </xf>
    <xf numFmtId="3" fontId="34" fillId="6" borderId="11" xfId="0" applyNumberFormat="1" applyFont="1" applyFill="1" applyBorder="1" applyAlignment="1">
      <alignment horizontal="right"/>
    </xf>
    <xf numFmtId="3" fontId="34" fillId="6" borderId="12" xfId="0" applyNumberFormat="1" applyFont="1" applyFill="1" applyBorder="1" applyAlignment="1">
      <alignment horizontal="right"/>
    </xf>
    <xf numFmtId="3" fontId="34" fillId="6" borderId="5" xfId="0" applyNumberFormat="1" applyFont="1" applyFill="1" applyBorder="1" applyAlignment="1">
      <alignment horizontal="right"/>
    </xf>
    <xf numFmtId="3" fontId="34" fillId="6" borderId="6" xfId="0" applyNumberFormat="1" applyFont="1" applyFill="1" applyBorder="1" applyAlignment="1">
      <alignment horizontal="right"/>
    </xf>
    <xf numFmtId="3" fontId="34" fillId="6" borderId="7" xfId="0" applyNumberFormat="1" applyFont="1" applyFill="1" applyBorder="1" applyAlignment="1">
      <alignment horizontal="right"/>
    </xf>
    <xf numFmtId="0" fontId="24" fillId="11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36" fillId="10" borderId="0" xfId="0" applyFont="1" applyFill="1" applyBorder="1" applyAlignment="1">
      <alignment horizontal="center" vertical="center"/>
    </xf>
    <xf numFmtId="0" fontId="37" fillId="0" borderId="0" xfId="0" applyFont="1" applyAlignment="1"/>
    <xf numFmtId="0" fontId="25" fillId="10" borderId="48" xfId="0" applyFont="1" applyFill="1" applyBorder="1" applyAlignment="1">
      <alignment horizontal="left" vertical="center"/>
    </xf>
    <xf numFmtId="173" fontId="36" fillId="10" borderId="8" xfId="0" applyNumberFormat="1" applyFont="1" applyFill="1" applyBorder="1" applyAlignment="1">
      <alignment horizontal="center" vertical="center"/>
    </xf>
    <xf numFmtId="173" fontId="0" fillId="0" borderId="10" xfId="0" applyNumberFormat="1" applyBorder="1" applyAlignment="1">
      <alignment horizontal="center" vertical="center"/>
    </xf>
    <xf numFmtId="0" fontId="15" fillId="10" borderId="0" xfId="0" applyFont="1" applyFill="1"/>
    <xf numFmtId="0" fontId="38" fillId="10" borderId="0" xfId="0" applyFont="1" applyFill="1"/>
    <xf numFmtId="166" fontId="0" fillId="0" borderId="19" xfId="0" applyNumberFormat="1" applyBorder="1" applyAlignment="1">
      <alignment horizontal="center" vertical="center"/>
    </xf>
    <xf numFmtId="9" fontId="38" fillId="0" borderId="16" xfId="0" applyNumberFormat="1" applyFont="1" applyBorder="1"/>
  </cellXfs>
  <cellStyles count="3">
    <cellStyle name="Excel Built-in Normal" xfId="1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3333FF"/>
      <color rgb="FF99FF99"/>
      <color rgb="FFCCFFFF"/>
      <color rgb="FF99FFCC"/>
      <color rgb="FF99FF66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8908559248885835E-2"/>
          <c:y val="3.1065150489093515E-2"/>
          <c:w val="0.93164346738536874"/>
          <c:h val="0.82396509219926806"/>
        </c:manualLayout>
      </c:layout>
      <c:lineChart>
        <c:grouping val="standard"/>
        <c:varyColors val="0"/>
        <c:ser>
          <c:idx val="0"/>
          <c:order val="0"/>
          <c:tx>
            <c:strRef>
              <c:f>[1]Data!$B$10</c:f>
              <c:strCache>
                <c:ptCount val="1"/>
                <c:pt idx="0">
                  <c:v>Target Programme Early Dates</c:v>
                </c:pt>
              </c:strCache>
            </c:strRef>
          </c:tx>
          <c:marker>
            <c:symbol val="none"/>
          </c:marker>
          <c:cat>
            <c:numRef>
              <c:f>[1]Data!$T$4:$BM$4</c:f>
              <c:numCache>
                <c:formatCode>mm/yyyy</c:formatCode>
                <c:ptCount val="46"/>
                <c:pt idx="0">
                  <c:v>40999</c:v>
                </c:pt>
                <c:pt idx="1">
                  <c:v>41029</c:v>
                </c:pt>
                <c:pt idx="2">
                  <c:v>41060</c:v>
                </c:pt>
                <c:pt idx="3">
                  <c:v>41090</c:v>
                </c:pt>
                <c:pt idx="4">
                  <c:v>41121</c:v>
                </c:pt>
                <c:pt idx="5">
                  <c:v>41152</c:v>
                </c:pt>
                <c:pt idx="6">
                  <c:v>41182</c:v>
                </c:pt>
                <c:pt idx="7">
                  <c:v>41213</c:v>
                </c:pt>
                <c:pt idx="8">
                  <c:v>41243</c:v>
                </c:pt>
                <c:pt idx="9">
                  <c:v>41274</c:v>
                </c:pt>
                <c:pt idx="10">
                  <c:v>41305</c:v>
                </c:pt>
                <c:pt idx="11">
                  <c:v>41333</c:v>
                </c:pt>
                <c:pt idx="12">
                  <c:v>41364</c:v>
                </c:pt>
                <c:pt idx="13">
                  <c:v>41394</c:v>
                </c:pt>
                <c:pt idx="14">
                  <c:v>41425</c:v>
                </c:pt>
                <c:pt idx="15">
                  <c:v>41455</c:v>
                </c:pt>
                <c:pt idx="16">
                  <c:v>41486</c:v>
                </c:pt>
                <c:pt idx="17">
                  <c:v>41517</c:v>
                </c:pt>
                <c:pt idx="18">
                  <c:v>41547</c:v>
                </c:pt>
                <c:pt idx="19">
                  <c:v>41578</c:v>
                </c:pt>
                <c:pt idx="20">
                  <c:v>41608</c:v>
                </c:pt>
                <c:pt idx="21">
                  <c:v>41639</c:v>
                </c:pt>
                <c:pt idx="22">
                  <c:v>41670</c:v>
                </c:pt>
                <c:pt idx="23">
                  <c:v>41698</c:v>
                </c:pt>
                <c:pt idx="24">
                  <c:v>41729</c:v>
                </c:pt>
                <c:pt idx="25">
                  <c:v>41759</c:v>
                </c:pt>
                <c:pt idx="26">
                  <c:v>41790</c:v>
                </c:pt>
                <c:pt idx="27">
                  <c:v>41820</c:v>
                </c:pt>
                <c:pt idx="28">
                  <c:v>41851</c:v>
                </c:pt>
                <c:pt idx="29">
                  <c:v>41882</c:v>
                </c:pt>
                <c:pt idx="30">
                  <c:v>41912</c:v>
                </c:pt>
                <c:pt idx="31">
                  <c:v>41943</c:v>
                </c:pt>
                <c:pt idx="32">
                  <c:v>41973</c:v>
                </c:pt>
                <c:pt idx="33">
                  <c:v>42004</c:v>
                </c:pt>
                <c:pt idx="34">
                  <c:v>42035</c:v>
                </c:pt>
                <c:pt idx="35">
                  <c:v>42063</c:v>
                </c:pt>
                <c:pt idx="36">
                  <c:v>42094</c:v>
                </c:pt>
                <c:pt idx="37">
                  <c:v>42124</c:v>
                </c:pt>
                <c:pt idx="38">
                  <c:v>42155</c:v>
                </c:pt>
                <c:pt idx="39">
                  <c:v>42185</c:v>
                </c:pt>
                <c:pt idx="40">
                  <c:v>42216</c:v>
                </c:pt>
                <c:pt idx="41">
                  <c:v>42247</c:v>
                </c:pt>
                <c:pt idx="42">
                  <c:v>42277</c:v>
                </c:pt>
                <c:pt idx="43">
                  <c:v>42308</c:v>
                </c:pt>
                <c:pt idx="44">
                  <c:v>42338</c:v>
                </c:pt>
                <c:pt idx="45">
                  <c:v>42369</c:v>
                </c:pt>
              </c:numCache>
            </c:numRef>
          </c:cat>
          <c:val>
            <c:numRef>
              <c:f>[1]Data!$T$10:$BM$10</c:f>
              <c:numCache>
                <c:formatCode>0.00%</c:formatCode>
                <c:ptCount val="46"/>
                <c:pt idx="0">
                  <c:v>0</c:v>
                </c:pt>
                <c:pt idx="1">
                  <c:v>1.4064043792735853E-4</c:v>
                </c:pt>
                <c:pt idx="2">
                  <c:v>1.5792965242867917E-3</c:v>
                </c:pt>
                <c:pt idx="3">
                  <c:v>5.7986445819443932E-3</c:v>
                </c:pt>
                <c:pt idx="4">
                  <c:v>7.6986408655481562E-3</c:v>
                </c:pt>
                <c:pt idx="5">
                  <c:v>1.0171851701892257E-2</c:v>
                </c:pt>
                <c:pt idx="6">
                  <c:v>1.534371972908477E-2</c:v>
                </c:pt>
                <c:pt idx="7">
                  <c:v>2.196129487063184E-2</c:v>
                </c:pt>
                <c:pt idx="8">
                  <c:v>2.7465512691748909E-2</c:v>
                </c:pt>
                <c:pt idx="9">
                  <c:v>3.2938722414711054E-2</c:v>
                </c:pt>
                <c:pt idx="10">
                  <c:v>4.8143844274876703E-2</c:v>
                </c:pt>
                <c:pt idx="11">
                  <c:v>7.2274909402708101E-2</c:v>
                </c:pt>
                <c:pt idx="12">
                  <c:v>0.1147407039654605</c:v>
                </c:pt>
                <c:pt idx="13">
                  <c:v>0.17032193854633026</c:v>
                </c:pt>
                <c:pt idx="14">
                  <c:v>0.24550170488636114</c:v>
                </c:pt>
                <c:pt idx="15">
                  <c:v>0.32431933590513468</c:v>
                </c:pt>
                <c:pt idx="16">
                  <c:v>0.41230955890513443</c:v>
                </c:pt>
                <c:pt idx="17">
                  <c:v>0.50712943929804211</c:v>
                </c:pt>
                <c:pt idx="18">
                  <c:v>0.59436864686465918</c:v>
                </c:pt>
                <c:pt idx="19">
                  <c:v>0.67228695739217381</c:v>
                </c:pt>
                <c:pt idx="20">
                  <c:v>0.73814412201029411</c:v>
                </c:pt>
                <c:pt idx="21">
                  <c:v>0.80073058106150252</c:v>
                </c:pt>
                <c:pt idx="22">
                  <c:v>0.85967508442987184</c:v>
                </c:pt>
                <c:pt idx="23">
                  <c:v>0.89999718756667102</c:v>
                </c:pt>
                <c:pt idx="24">
                  <c:v>0.93660146607672512</c:v>
                </c:pt>
                <c:pt idx="25">
                  <c:v>0.96271829602844272</c:v>
                </c:pt>
                <c:pt idx="26">
                  <c:v>0.97816604012495112</c:v>
                </c:pt>
                <c:pt idx="27">
                  <c:v>0.98634926728902406</c:v>
                </c:pt>
                <c:pt idx="28">
                  <c:v>0.99158966872725407</c:v>
                </c:pt>
                <c:pt idx="29">
                  <c:v>0.99377316091846857</c:v>
                </c:pt>
                <c:pt idx="30">
                  <c:v>0.99536008217336103</c:v>
                </c:pt>
                <c:pt idx="31">
                  <c:v>0.99536008217336103</c:v>
                </c:pt>
                <c:pt idx="32">
                  <c:v>0.99536008217336103</c:v>
                </c:pt>
                <c:pt idx="33">
                  <c:v>0.99536008217336103</c:v>
                </c:pt>
                <c:pt idx="34">
                  <c:v>0.99536008217336103</c:v>
                </c:pt>
                <c:pt idx="35">
                  <c:v>0.99536008217336103</c:v>
                </c:pt>
                <c:pt idx="36">
                  <c:v>0.99536008217336103</c:v>
                </c:pt>
                <c:pt idx="37">
                  <c:v>0.99536008217336103</c:v>
                </c:pt>
                <c:pt idx="38">
                  <c:v>0.99536008217336103</c:v>
                </c:pt>
                <c:pt idx="39">
                  <c:v>0.99548547549650901</c:v>
                </c:pt>
                <c:pt idx="40">
                  <c:v>0.99592030042616542</c:v>
                </c:pt>
                <c:pt idx="41">
                  <c:v>0.99669924309255908</c:v>
                </c:pt>
                <c:pt idx="42">
                  <c:v>0.99979790181656625</c:v>
                </c:pt>
                <c:pt idx="43">
                  <c:v>0.99999998826784076</c:v>
                </c:pt>
                <c:pt idx="44">
                  <c:v>0.99999998826784076</c:v>
                </c:pt>
                <c:pt idx="45">
                  <c:v>0.99999998826784076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[1]Data!$B$11</c:f>
              <c:strCache>
                <c:ptCount val="1"/>
                <c:pt idx="0">
                  <c:v>Contract Late Dates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cat>
            <c:numRef>
              <c:f>[1]Data!$T$4:$BM$4</c:f>
              <c:numCache>
                <c:formatCode>mm/yyyy</c:formatCode>
                <c:ptCount val="46"/>
                <c:pt idx="0">
                  <c:v>40999</c:v>
                </c:pt>
                <c:pt idx="1">
                  <c:v>41029</c:v>
                </c:pt>
                <c:pt idx="2">
                  <c:v>41060</c:v>
                </c:pt>
                <c:pt idx="3">
                  <c:v>41090</c:v>
                </c:pt>
                <c:pt idx="4">
                  <c:v>41121</c:v>
                </c:pt>
                <c:pt idx="5">
                  <c:v>41152</c:v>
                </c:pt>
                <c:pt idx="6">
                  <c:v>41182</c:v>
                </c:pt>
                <c:pt idx="7">
                  <c:v>41213</c:v>
                </c:pt>
                <c:pt idx="8">
                  <c:v>41243</c:v>
                </c:pt>
                <c:pt idx="9">
                  <c:v>41274</c:v>
                </c:pt>
                <c:pt idx="10">
                  <c:v>41305</c:v>
                </c:pt>
                <c:pt idx="11">
                  <c:v>41333</c:v>
                </c:pt>
                <c:pt idx="12">
                  <c:v>41364</c:v>
                </c:pt>
                <c:pt idx="13">
                  <c:v>41394</c:v>
                </c:pt>
                <c:pt idx="14">
                  <c:v>41425</c:v>
                </c:pt>
                <c:pt idx="15">
                  <c:v>41455</c:v>
                </c:pt>
                <c:pt idx="16">
                  <c:v>41486</c:v>
                </c:pt>
                <c:pt idx="17">
                  <c:v>41517</c:v>
                </c:pt>
                <c:pt idx="18">
                  <c:v>41547</c:v>
                </c:pt>
                <c:pt idx="19">
                  <c:v>41578</c:v>
                </c:pt>
                <c:pt idx="20">
                  <c:v>41608</c:v>
                </c:pt>
                <c:pt idx="21">
                  <c:v>41639</c:v>
                </c:pt>
                <c:pt idx="22">
                  <c:v>41670</c:v>
                </c:pt>
                <c:pt idx="23">
                  <c:v>41698</c:v>
                </c:pt>
                <c:pt idx="24">
                  <c:v>41729</c:v>
                </c:pt>
                <c:pt idx="25">
                  <c:v>41759</c:v>
                </c:pt>
                <c:pt idx="26">
                  <c:v>41790</c:v>
                </c:pt>
                <c:pt idx="27">
                  <c:v>41820</c:v>
                </c:pt>
                <c:pt idx="28">
                  <c:v>41851</c:v>
                </c:pt>
                <c:pt idx="29">
                  <c:v>41882</c:v>
                </c:pt>
                <c:pt idx="30">
                  <c:v>41912</c:v>
                </c:pt>
                <c:pt idx="31">
                  <c:v>41943</c:v>
                </c:pt>
                <c:pt idx="32">
                  <c:v>41973</c:v>
                </c:pt>
                <c:pt idx="33">
                  <c:v>42004</c:v>
                </c:pt>
                <c:pt idx="34">
                  <c:v>42035</c:v>
                </c:pt>
                <c:pt idx="35">
                  <c:v>42063</c:v>
                </c:pt>
                <c:pt idx="36">
                  <c:v>42094</c:v>
                </c:pt>
                <c:pt idx="37">
                  <c:v>42124</c:v>
                </c:pt>
                <c:pt idx="38">
                  <c:v>42155</c:v>
                </c:pt>
                <c:pt idx="39">
                  <c:v>42185</c:v>
                </c:pt>
                <c:pt idx="40">
                  <c:v>42216</c:v>
                </c:pt>
                <c:pt idx="41">
                  <c:v>42247</c:v>
                </c:pt>
                <c:pt idx="42">
                  <c:v>42277</c:v>
                </c:pt>
                <c:pt idx="43">
                  <c:v>42308</c:v>
                </c:pt>
                <c:pt idx="44">
                  <c:v>42338</c:v>
                </c:pt>
                <c:pt idx="45">
                  <c:v>42369</c:v>
                </c:pt>
              </c:numCache>
            </c:numRef>
          </c:cat>
          <c:val>
            <c:numRef>
              <c:f>[1]Data!$T$11:$BM$11</c:f>
              <c:numCache>
                <c:formatCode>0.00%</c:formatCode>
                <c:ptCount val="46"/>
                <c:pt idx="0">
                  <c:v>0</c:v>
                </c:pt>
                <c:pt idx="1">
                  <c:v>0</c:v>
                </c:pt>
                <c:pt idx="2">
                  <c:v>5.403832769640407E-5</c:v>
                </c:pt>
                <c:pt idx="3">
                  <c:v>3.3578379707625741E-4</c:v>
                </c:pt>
                <c:pt idx="4">
                  <c:v>9.9352386777610559E-4</c:v>
                </c:pt>
                <c:pt idx="5">
                  <c:v>3.545676887266275E-3</c:v>
                </c:pt>
                <c:pt idx="6">
                  <c:v>8.7354505366320969E-3</c:v>
                </c:pt>
                <c:pt idx="7">
                  <c:v>1.3421595419022436E-2</c:v>
                </c:pt>
                <c:pt idx="8">
                  <c:v>1.5291923417111943E-2</c:v>
                </c:pt>
                <c:pt idx="9">
                  <c:v>1.8363721948035074E-2</c:v>
                </c:pt>
                <c:pt idx="10">
                  <c:v>2.3537476506511473E-2</c:v>
                </c:pt>
                <c:pt idx="11">
                  <c:v>2.7524724901884338E-2</c:v>
                </c:pt>
                <c:pt idx="12">
                  <c:v>3.2892518823279454E-2</c:v>
                </c:pt>
                <c:pt idx="13">
                  <c:v>5.1450214434138775E-2</c:v>
                </c:pt>
                <c:pt idx="14">
                  <c:v>7.9726883956456149E-2</c:v>
                </c:pt>
                <c:pt idx="15">
                  <c:v>0.10792084761878744</c:v>
                </c:pt>
                <c:pt idx="16">
                  <c:v>0.13924462182223735</c:v>
                </c:pt>
                <c:pt idx="17">
                  <c:v>0.19095389055563058</c:v>
                </c:pt>
                <c:pt idx="18">
                  <c:v>0.25041418894061096</c:v>
                </c:pt>
                <c:pt idx="19">
                  <c:v>0.31907398114906849</c:v>
                </c:pt>
                <c:pt idx="20">
                  <c:v>0.39462531789298677</c:v>
                </c:pt>
                <c:pt idx="21">
                  <c:v>0.48706160237839879</c:v>
                </c:pt>
                <c:pt idx="22">
                  <c:v>0.57169055457770035</c:v>
                </c:pt>
                <c:pt idx="23">
                  <c:v>0.64518681465789729</c:v>
                </c:pt>
                <c:pt idx="24">
                  <c:v>0.73544795438373933</c:v>
                </c:pt>
                <c:pt idx="25">
                  <c:v>0.80609805469493689</c:v>
                </c:pt>
                <c:pt idx="26">
                  <c:v>0.85121022207872032</c:v>
                </c:pt>
                <c:pt idx="27">
                  <c:v>0.890913478427526</c:v>
                </c:pt>
                <c:pt idx="28">
                  <c:v>0.9297853475961404</c:v>
                </c:pt>
                <c:pt idx="29">
                  <c:v>0.9563571964574421</c:v>
                </c:pt>
                <c:pt idx="30">
                  <c:v>0.9729184973210957</c:v>
                </c:pt>
                <c:pt idx="31">
                  <c:v>0.98297530463793414</c:v>
                </c:pt>
                <c:pt idx="32">
                  <c:v>0.99003655017096281</c:v>
                </c:pt>
                <c:pt idx="33">
                  <c:v>0.99347100853046166</c:v>
                </c:pt>
                <c:pt idx="34">
                  <c:v>0.99426900422425002</c:v>
                </c:pt>
                <c:pt idx="35">
                  <c:v>0.99426900422425002</c:v>
                </c:pt>
                <c:pt idx="36">
                  <c:v>0.99426900422425002</c:v>
                </c:pt>
                <c:pt idx="37">
                  <c:v>0.99426900422425002</c:v>
                </c:pt>
                <c:pt idx="38">
                  <c:v>0.99426900422425002</c:v>
                </c:pt>
                <c:pt idx="39">
                  <c:v>0.99439439754739778</c:v>
                </c:pt>
                <c:pt idx="40">
                  <c:v>0.99482922247705419</c:v>
                </c:pt>
                <c:pt idx="41">
                  <c:v>0.99560816514344797</c:v>
                </c:pt>
                <c:pt idx="42">
                  <c:v>0.99870682386745491</c:v>
                </c:pt>
                <c:pt idx="43">
                  <c:v>0.99890891031872953</c:v>
                </c:pt>
                <c:pt idx="44">
                  <c:v>0.99890891031872953</c:v>
                </c:pt>
                <c:pt idx="45">
                  <c:v>1.0000000011732162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[1]Data!$B$13</c:f>
              <c:strCache>
                <c:ptCount val="1"/>
                <c:pt idx="0">
                  <c:v>Actual Progress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[1]Data!$T$4:$BM$4</c:f>
              <c:numCache>
                <c:formatCode>mm/yyyy</c:formatCode>
                <c:ptCount val="46"/>
                <c:pt idx="0">
                  <c:v>40999</c:v>
                </c:pt>
                <c:pt idx="1">
                  <c:v>41029</c:v>
                </c:pt>
                <c:pt idx="2">
                  <c:v>41060</c:v>
                </c:pt>
                <c:pt idx="3">
                  <c:v>41090</c:v>
                </c:pt>
                <c:pt idx="4">
                  <c:v>41121</c:v>
                </c:pt>
                <c:pt idx="5">
                  <c:v>41152</c:v>
                </c:pt>
                <c:pt idx="6">
                  <c:v>41182</c:v>
                </c:pt>
                <c:pt idx="7">
                  <c:v>41213</c:v>
                </c:pt>
                <c:pt idx="8">
                  <c:v>41243</c:v>
                </c:pt>
                <c:pt idx="9">
                  <c:v>41274</c:v>
                </c:pt>
                <c:pt idx="10">
                  <c:v>41305</c:v>
                </c:pt>
                <c:pt idx="11">
                  <c:v>41333</c:v>
                </c:pt>
                <c:pt idx="12">
                  <c:v>41364</c:v>
                </c:pt>
                <c:pt idx="13">
                  <c:v>41394</c:v>
                </c:pt>
                <c:pt idx="14">
                  <c:v>41425</c:v>
                </c:pt>
                <c:pt idx="15">
                  <c:v>41455</c:v>
                </c:pt>
                <c:pt idx="16">
                  <c:v>41486</c:v>
                </c:pt>
                <c:pt idx="17">
                  <c:v>41517</c:v>
                </c:pt>
                <c:pt idx="18">
                  <c:v>41547</c:v>
                </c:pt>
                <c:pt idx="19">
                  <c:v>41578</c:v>
                </c:pt>
                <c:pt idx="20">
                  <c:v>41608</c:v>
                </c:pt>
                <c:pt idx="21">
                  <c:v>41639</c:v>
                </c:pt>
                <c:pt idx="22">
                  <c:v>41670</c:v>
                </c:pt>
                <c:pt idx="23">
                  <c:v>41698</c:v>
                </c:pt>
                <c:pt idx="24">
                  <c:v>41729</c:v>
                </c:pt>
                <c:pt idx="25">
                  <c:v>41759</c:v>
                </c:pt>
                <c:pt idx="26">
                  <c:v>41790</c:v>
                </c:pt>
                <c:pt idx="27">
                  <c:v>41820</c:v>
                </c:pt>
                <c:pt idx="28">
                  <c:v>41851</c:v>
                </c:pt>
                <c:pt idx="29">
                  <c:v>41882</c:v>
                </c:pt>
                <c:pt idx="30">
                  <c:v>41912</c:v>
                </c:pt>
                <c:pt idx="31">
                  <c:v>41943</c:v>
                </c:pt>
                <c:pt idx="32">
                  <c:v>41973</c:v>
                </c:pt>
                <c:pt idx="33">
                  <c:v>42004</c:v>
                </c:pt>
                <c:pt idx="34">
                  <c:v>42035</c:v>
                </c:pt>
                <c:pt idx="35">
                  <c:v>42063</c:v>
                </c:pt>
                <c:pt idx="36">
                  <c:v>42094</c:v>
                </c:pt>
                <c:pt idx="37">
                  <c:v>42124</c:v>
                </c:pt>
                <c:pt idx="38">
                  <c:v>42155</c:v>
                </c:pt>
                <c:pt idx="39">
                  <c:v>42185</c:v>
                </c:pt>
                <c:pt idx="40">
                  <c:v>42216</c:v>
                </c:pt>
                <c:pt idx="41">
                  <c:v>42247</c:v>
                </c:pt>
                <c:pt idx="42">
                  <c:v>42277</c:v>
                </c:pt>
                <c:pt idx="43">
                  <c:v>42308</c:v>
                </c:pt>
                <c:pt idx="44">
                  <c:v>42338</c:v>
                </c:pt>
                <c:pt idx="45">
                  <c:v>42369</c:v>
                </c:pt>
              </c:numCache>
            </c:numRef>
          </c:cat>
          <c:val>
            <c:numRef>
              <c:f>[1]Data!$T$13:$BM$13</c:f>
              <c:numCache>
                <c:formatCode>0.00%</c:formatCode>
                <c:ptCount val="46"/>
                <c:pt idx="0">
                  <c:v>0</c:v>
                </c:pt>
                <c:pt idx="1">
                  <c:v>2.9300000000000002E-4</c:v>
                </c:pt>
                <c:pt idx="2">
                  <c:v>5.3800000000000002E-3</c:v>
                </c:pt>
                <c:pt idx="3">
                  <c:v>1.0880000000000001E-2</c:v>
                </c:pt>
                <c:pt idx="4">
                  <c:v>1.2800000000000001E-2</c:v>
                </c:pt>
                <c:pt idx="5">
                  <c:v>1.34E-2</c:v>
                </c:pt>
                <c:pt idx="6">
                  <c:v>1.66E-2</c:v>
                </c:pt>
                <c:pt idx="7">
                  <c:v>2.3E-2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[1]Data!$B$14</c:f>
              <c:strCache>
                <c:ptCount val="1"/>
                <c:pt idx="0">
                  <c:v>Forecast Progress</c:v>
                </c:pt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[1]Data!$T$4:$BM$4</c:f>
              <c:numCache>
                <c:formatCode>mm/yyyy</c:formatCode>
                <c:ptCount val="46"/>
                <c:pt idx="0">
                  <c:v>40999</c:v>
                </c:pt>
                <c:pt idx="1">
                  <c:v>41029</c:v>
                </c:pt>
                <c:pt idx="2">
                  <c:v>41060</c:v>
                </c:pt>
                <c:pt idx="3">
                  <c:v>41090</c:v>
                </c:pt>
                <c:pt idx="4">
                  <c:v>41121</c:v>
                </c:pt>
                <c:pt idx="5">
                  <c:v>41152</c:v>
                </c:pt>
                <c:pt idx="6">
                  <c:v>41182</c:v>
                </c:pt>
                <c:pt idx="7">
                  <c:v>41213</c:v>
                </c:pt>
                <c:pt idx="8">
                  <c:v>41243</c:v>
                </c:pt>
                <c:pt idx="9">
                  <c:v>41274</c:v>
                </c:pt>
                <c:pt idx="10">
                  <c:v>41305</c:v>
                </c:pt>
                <c:pt idx="11">
                  <c:v>41333</c:v>
                </c:pt>
                <c:pt idx="12">
                  <c:v>41364</c:v>
                </c:pt>
                <c:pt idx="13">
                  <c:v>41394</c:v>
                </c:pt>
                <c:pt idx="14">
                  <c:v>41425</c:v>
                </c:pt>
                <c:pt idx="15">
                  <c:v>41455</c:v>
                </c:pt>
                <c:pt idx="16">
                  <c:v>41486</c:v>
                </c:pt>
                <c:pt idx="17">
                  <c:v>41517</c:v>
                </c:pt>
                <c:pt idx="18">
                  <c:v>41547</c:v>
                </c:pt>
                <c:pt idx="19">
                  <c:v>41578</c:v>
                </c:pt>
                <c:pt idx="20">
                  <c:v>41608</c:v>
                </c:pt>
                <c:pt idx="21">
                  <c:v>41639</c:v>
                </c:pt>
                <c:pt idx="22">
                  <c:v>41670</c:v>
                </c:pt>
                <c:pt idx="23">
                  <c:v>41698</c:v>
                </c:pt>
                <c:pt idx="24">
                  <c:v>41729</c:v>
                </c:pt>
                <c:pt idx="25">
                  <c:v>41759</c:v>
                </c:pt>
                <c:pt idx="26">
                  <c:v>41790</c:v>
                </c:pt>
                <c:pt idx="27">
                  <c:v>41820</c:v>
                </c:pt>
                <c:pt idx="28">
                  <c:v>41851</c:v>
                </c:pt>
                <c:pt idx="29">
                  <c:v>41882</c:v>
                </c:pt>
                <c:pt idx="30">
                  <c:v>41912</c:v>
                </c:pt>
                <c:pt idx="31">
                  <c:v>41943</c:v>
                </c:pt>
                <c:pt idx="32">
                  <c:v>41973</c:v>
                </c:pt>
                <c:pt idx="33">
                  <c:v>42004</c:v>
                </c:pt>
                <c:pt idx="34">
                  <c:v>42035</c:v>
                </c:pt>
                <c:pt idx="35">
                  <c:v>42063</c:v>
                </c:pt>
                <c:pt idx="36">
                  <c:v>42094</c:v>
                </c:pt>
                <c:pt idx="37">
                  <c:v>42124</c:v>
                </c:pt>
                <c:pt idx="38">
                  <c:v>42155</c:v>
                </c:pt>
                <c:pt idx="39">
                  <c:v>42185</c:v>
                </c:pt>
                <c:pt idx="40">
                  <c:v>42216</c:v>
                </c:pt>
                <c:pt idx="41">
                  <c:v>42247</c:v>
                </c:pt>
                <c:pt idx="42">
                  <c:v>42277</c:v>
                </c:pt>
                <c:pt idx="43">
                  <c:v>42308</c:v>
                </c:pt>
                <c:pt idx="44">
                  <c:v>42338</c:v>
                </c:pt>
                <c:pt idx="45">
                  <c:v>42369</c:v>
                </c:pt>
              </c:numCache>
            </c:numRef>
          </c:cat>
          <c:val>
            <c:numRef>
              <c:f>[1]Data!$T$14:$BM$14</c:f>
              <c:numCache>
                <c:formatCode>0.00%</c:formatCode>
                <c:ptCount val="46"/>
                <c:pt idx="7">
                  <c:v>2.3E-2</c:v>
                </c:pt>
                <c:pt idx="8">
                  <c:v>2.75E-2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7645056"/>
        <c:axId val="177646592"/>
      </c:lineChart>
      <c:dateAx>
        <c:axId val="177645056"/>
        <c:scaling>
          <c:orientation val="minMax"/>
        </c:scaling>
        <c:delete val="0"/>
        <c:axPos val="b"/>
        <c:majorGridlines/>
        <c:numFmt formatCode="mmm\-yy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7646592"/>
        <c:crosses val="autoZero"/>
        <c:auto val="1"/>
        <c:lblOffset val="100"/>
        <c:baseTimeUnit val="months"/>
        <c:minorUnit val="2"/>
      </c:dateAx>
      <c:valAx>
        <c:axId val="177646592"/>
        <c:scaling>
          <c:orientation val="minMax"/>
          <c:max val="1"/>
        </c:scaling>
        <c:delete val="0"/>
        <c:axPos val="l"/>
        <c:majorGridlines/>
        <c:numFmt formatCode="0%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77645056"/>
        <c:crosses val="autoZero"/>
        <c:crossBetween val="midCat"/>
      </c:valAx>
      <c:spPr>
        <a:ln>
          <a:solidFill>
            <a:srgbClr val="FF0000"/>
          </a:solidFill>
        </a:ln>
      </c:spPr>
    </c:plotArea>
    <c:legend>
      <c:legendPos val="r"/>
      <c:layout>
        <c:manualLayout>
          <c:xMode val="edge"/>
          <c:yMode val="edge"/>
          <c:x val="0.76667157179123091"/>
          <c:y val="0.69017006010343385"/>
          <c:w val="0.15703592788606346"/>
          <c:h val="0.13832378201245554"/>
        </c:manualLayout>
      </c:layout>
      <c:overlay val="0"/>
      <c:spPr>
        <a:solidFill>
          <a:srgbClr val="FFFFFF"/>
        </a:solidFill>
        <a:ln w="25400">
          <a:solidFill>
            <a:schemeClr val="tx1"/>
          </a:solidFill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3</xdr:row>
      <xdr:rowOff>152400</xdr:rowOff>
    </xdr:from>
    <xdr:to>
      <xdr:col>12</xdr:col>
      <xdr:colOff>619125</xdr:colOff>
      <xdr:row>6</xdr:row>
      <xdr:rowOff>19050</xdr:rowOff>
    </xdr:to>
    <xdr:sp macro="" textlink="">
      <xdr:nvSpPr>
        <xdr:cNvPr id="2" name="Ellipse 1"/>
        <xdr:cNvSpPr/>
      </xdr:nvSpPr>
      <xdr:spPr>
        <a:xfrm>
          <a:off x="1609725" y="781050"/>
          <a:ext cx="5305425" cy="40005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104776</xdr:colOff>
      <xdr:row>4</xdr:row>
      <xdr:rowOff>76200</xdr:rowOff>
    </xdr:from>
    <xdr:to>
      <xdr:col>14</xdr:col>
      <xdr:colOff>171451</xdr:colOff>
      <xdr:row>6</xdr:row>
      <xdr:rowOff>133350</xdr:rowOff>
    </xdr:to>
    <xdr:sp macro="" textlink="">
      <xdr:nvSpPr>
        <xdr:cNvPr id="3" name="Ellipse 2"/>
        <xdr:cNvSpPr/>
      </xdr:nvSpPr>
      <xdr:spPr>
        <a:xfrm>
          <a:off x="7048501" y="895350"/>
          <a:ext cx="685800" cy="40005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228600</xdr:colOff>
      <xdr:row>6</xdr:row>
      <xdr:rowOff>47625</xdr:rowOff>
    </xdr:from>
    <xdr:to>
      <xdr:col>7</xdr:col>
      <xdr:colOff>285750</xdr:colOff>
      <xdr:row>7</xdr:row>
      <xdr:rowOff>180975</xdr:rowOff>
    </xdr:to>
    <xdr:cxnSp macro="">
      <xdr:nvCxnSpPr>
        <xdr:cNvPr id="5" name="Connecteur droit avec flèche 4"/>
        <xdr:cNvCxnSpPr/>
      </xdr:nvCxnSpPr>
      <xdr:spPr>
        <a:xfrm flipV="1">
          <a:off x="3829050" y="1209675"/>
          <a:ext cx="5715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238125</xdr:colOff>
      <xdr:row>5</xdr:row>
      <xdr:rowOff>104775</xdr:rowOff>
    </xdr:from>
    <xdr:to>
      <xdr:col>14</xdr:col>
      <xdr:colOff>723900</xdr:colOff>
      <xdr:row>6</xdr:row>
      <xdr:rowOff>38100</xdr:rowOff>
    </xdr:to>
    <xdr:cxnSp macro="">
      <xdr:nvCxnSpPr>
        <xdr:cNvPr id="7" name="Connecteur droit avec flèche 6"/>
        <xdr:cNvCxnSpPr/>
      </xdr:nvCxnSpPr>
      <xdr:spPr>
        <a:xfrm flipH="1" flipV="1">
          <a:off x="7800975" y="1114425"/>
          <a:ext cx="485775" cy="85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438151</xdr:colOff>
      <xdr:row>0</xdr:row>
      <xdr:rowOff>0</xdr:rowOff>
    </xdr:from>
    <xdr:to>
      <xdr:col>13</xdr:col>
      <xdr:colOff>438150</xdr:colOff>
      <xdr:row>1</xdr:row>
      <xdr:rowOff>28575</xdr:rowOff>
    </xdr:to>
    <xdr:sp macro="" textlink="">
      <xdr:nvSpPr>
        <xdr:cNvPr id="8" name="Ellipse 7"/>
        <xdr:cNvSpPr/>
      </xdr:nvSpPr>
      <xdr:spPr>
        <a:xfrm>
          <a:off x="6096001" y="0"/>
          <a:ext cx="1285874" cy="2286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495301</xdr:colOff>
      <xdr:row>0</xdr:row>
      <xdr:rowOff>114300</xdr:rowOff>
    </xdr:from>
    <xdr:to>
      <xdr:col>14</xdr:col>
      <xdr:colOff>704850</xdr:colOff>
      <xdr:row>0</xdr:row>
      <xdr:rowOff>114301</xdr:rowOff>
    </xdr:to>
    <xdr:cxnSp macro="">
      <xdr:nvCxnSpPr>
        <xdr:cNvPr id="9" name="Connecteur droit avec flèche 8"/>
        <xdr:cNvCxnSpPr/>
      </xdr:nvCxnSpPr>
      <xdr:spPr>
        <a:xfrm flipH="1">
          <a:off x="7439026" y="114300"/>
          <a:ext cx="828674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47626</xdr:rowOff>
    </xdr:from>
    <xdr:to>
      <xdr:col>3</xdr:col>
      <xdr:colOff>314325</xdr:colOff>
      <xdr:row>0</xdr:row>
      <xdr:rowOff>390526</xdr:rowOff>
    </xdr:to>
    <xdr:pic>
      <xdr:nvPicPr>
        <xdr:cNvPr id="2" name="Picture 1025" descr="C:\0-DATA\Modèles JDE\Logo\alstom.bmp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7626"/>
          <a:ext cx="146685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0</xdr:colOff>
      <xdr:row>7</xdr:row>
      <xdr:rowOff>0</xdr:rowOff>
    </xdr:from>
    <xdr:to>
      <xdr:col>32</xdr:col>
      <xdr:colOff>76200</xdr:colOff>
      <xdr:row>46</xdr:row>
      <xdr:rowOff>142876</xdr:rowOff>
    </xdr:to>
    <xdr:graphicFrame macro="">
      <xdr:nvGraphicFramePr>
        <xdr:cNvPr id="8" name="Graphique 105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247651</xdr:colOff>
      <xdr:row>22</xdr:row>
      <xdr:rowOff>39533</xdr:rowOff>
    </xdr:from>
    <xdr:to>
      <xdr:col>30</xdr:col>
      <xdr:colOff>323850</xdr:colOff>
      <xdr:row>27</xdr:row>
      <xdr:rowOff>162684</xdr:rowOff>
    </xdr:to>
    <xdr:grpSp>
      <xdr:nvGrpSpPr>
        <xdr:cNvPr id="13" name="Groupe 1"/>
        <xdr:cNvGrpSpPr>
          <a:grpSpLocks/>
        </xdr:cNvGrpSpPr>
      </xdr:nvGrpSpPr>
      <xdr:grpSpPr bwMode="auto">
        <a:xfrm>
          <a:off x="10410826" y="4382933"/>
          <a:ext cx="3209924" cy="1075651"/>
          <a:chOff x="7858125" y="3810000"/>
          <a:chExt cx="3352800" cy="816328"/>
        </a:xfrm>
      </xdr:grpSpPr>
      <xdr:grpSp>
        <xdr:nvGrpSpPr>
          <xdr:cNvPr id="14" name="Group 1268"/>
          <xdr:cNvGrpSpPr>
            <a:grpSpLocks noChangeAspect="1"/>
          </xdr:cNvGrpSpPr>
        </xdr:nvGrpSpPr>
        <xdr:grpSpPr bwMode="auto">
          <a:xfrm>
            <a:off x="7858125" y="3810000"/>
            <a:ext cx="3352800" cy="809625"/>
            <a:chOff x="1227" y="221"/>
            <a:chExt cx="352" cy="85"/>
          </a:xfrm>
        </xdr:grpSpPr>
        <xdr:sp macro="" textlink="">
          <xdr:nvSpPr>
            <xdr:cNvPr id="17" name="AutoShape 1267"/>
            <xdr:cNvSpPr>
              <a:spLocks noChangeAspect="1" noChangeArrowheads="1" noTextEdit="1"/>
            </xdr:cNvSpPr>
          </xdr:nvSpPr>
          <xdr:spPr bwMode="auto">
            <a:xfrm>
              <a:off x="1227" y="221"/>
              <a:ext cx="352" cy="85"/>
            </a:xfrm>
            <a:prstGeom prst="rect">
              <a:avLst/>
            </a:prstGeom>
            <a:solidFill>
              <a:srgbClr val="FFFFFF"/>
            </a:solidFill>
            <a:ln w="9525" algn="ctr">
              <a:solidFill>
                <a:srgbClr val="0000FF"/>
              </a:solidFill>
              <a:miter lim="800000"/>
              <a:headEnd/>
              <a:tailEnd/>
            </a:ln>
          </xdr:spPr>
        </xdr:sp>
        <xdr:sp macro="" textlink="">
          <xdr:nvSpPr>
            <xdr:cNvPr id="18" name="Rectangle 1269"/>
            <xdr:cNvSpPr>
              <a:spLocks noChangeArrowheads="1"/>
            </xdr:cNvSpPr>
          </xdr:nvSpPr>
          <xdr:spPr bwMode="auto">
            <a:xfrm>
              <a:off x="1374" y="238"/>
              <a:ext cx="203" cy="68"/>
            </a:xfrm>
            <a:prstGeom prst="rect">
              <a:avLst/>
            </a:prstGeom>
            <a:solidFill>
              <a:srgbClr val="C0C0C0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sp macro="" textlink="">
          <xdr:nvSpPr>
            <xdr:cNvPr id="19" name="Rectangle 1270"/>
            <xdr:cNvSpPr>
              <a:spLocks noChangeArrowheads="1"/>
            </xdr:cNvSpPr>
          </xdr:nvSpPr>
          <xdr:spPr bwMode="auto">
            <a:xfrm>
              <a:off x="1380" y="222"/>
              <a:ext cx="43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Aug-12</a:t>
              </a:r>
              <a:endParaRPr lang="fr-FR"/>
            </a:p>
          </xdr:txBody>
        </xdr:sp>
        <xdr:sp macro="" textlink="">
          <xdr:nvSpPr>
            <xdr:cNvPr id="20" name="Rectangle 1271"/>
            <xdr:cNvSpPr>
              <a:spLocks noChangeArrowheads="1"/>
            </xdr:cNvSpPr>
          </xdr:nvSpPr>
          <xdr:spPr bwMode="auto">
            <a:xfrm>
              <a:off x="1432" y="222"/>
              <a:ext cx="46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Sept-12</a:t>
              </a:r>
              <a:endParaRPr lang="fr-FR"/>
            </a:p>
          </xdr:txBody>
        </xdr:sp>
        <xdr:sp macro="" textlink="">
          <xdr:nvSpPr>
            <xdr:cNvPr id="21" name="Rectangle 1272"/>
            <xdr:cNvSpPr>
              <a:spLocks noChangeArrowheads="1"/>
            </xdr:cNvSpPr>
          </xdr:nvSpPr>
          <xdr:spPr bwMode="auto">
            <a:xfrm>
              <a:off x="1487" y="222"/>
              <a:ext cx="40" cy="15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Oct-12</a:t>
              </a:r>
              <a:endParaRPr lang="fr-FR"/>
            </a:p>
          </xdr:txBody>
        </xdr:sp>
        <xdr:sp macro="" textlink="">
          <xdr:nvSpPr>
            <xdr:cNvPr id="22" name="Rectangle 1273"/>
            <xdr:cNvSpPr>
              <a:spLocks noChangeArrowheads="1"/>
            </xdr:cNvSpPr>
          </xdr:nvSpPr>
          <xdr:spPr bwMode="auto">
            <a:xfrm>
              <a:off x="1537" y="222"/>
              <a:ext cx="42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Nov-12</a:t>
              </a:r>
              <a:endParaRPr lang="fr-FR"/>
            </a:p>
          </xdr:txBody>
        </xdr:sp>
        <xdr:sp macro="" textlink="">
          <xdr:nvSpPr>
            <xdr:cNvPr id="23" name="Rectangle 1274"/>
            <xdr:cNvSpPr>
              <a:spLocks noChangeArrowheads="1"/>
            </xdr:cNvSpPr>
          </xdr:nvSpPr>
          <xdr:spPr bwMode="auto">
            <a:xfrm>
              <a:off x="1228" y="239"/>
              <a:ext cx="126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1" i="0" u="none" strike="noStrike" baseline="0">
                  <a:solidFill>
                    <a:srgbClr val="0070C0"/>
                  </a:solidFill>
                  <a:latin typeface="Arial"/>
                  <a:cs typeface="Arial"/>
                </a:rPr>
                <a:t>Target Early Planned</a:t>
              </a:r>
              <a:endParaRPr lang="fr-FR">
                <a:solidFill>
                  <a:srgbClr val="0070C0"/>
                </a:solidFill>
              </a:endParaRPr>
            </a:p>
          </xdr:txBody>
        </xdr:sp>
        <xdr:sp macro="" textlink="">
          <xdr:nvSpPr>
            <xdr:cNvPr id="24" name="Rectangle 1275"/>
            <xdr:cNvSpPr>
              <a:spLocks noChangeArrowheads="1"/>
            </xdr:cNvSpPr>
          </xdr:nvSpPr>
          <xdr:spPr bwMode="auto">
            <a:xfrm>
              <a:off x="1391" y="239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0.58</a:t>
              </a:r>
              <a:endParaRPr lang="fr-FR"/>
            </a:p>
          </xdr:txBody>
        </xdr:sp>
        <xdr:sp macro="" textlink="">
          <xdr:nvSpPr>
            <xdr:cNvPr id="25" name="Rectangle 1276"/>
            <xdr:cNvSpPr>
              <a:spLocks noChangeArrowheads="1"/>
            </xdr:cNvSpPr>
          </xdr:nvSpPr>
          <xdr:spPr bwMode="auto">
            <a:xfrm>
              <a:off x="1449" y="239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1.02</a:t>
              </a:r>
              <a:endParaRPr lang="fr-FR"/>
            </a:p>
          </xdr:txBody>
        </xdr:sp>
        <xdr:sp macro="" textlink="">
          <xdr:nvSpPr>
            <xdr:cNvPr id="26" name="Rectangle 1277"/>
            <xdr:cNvSpPr>
              <a:spLocks noChangeArrowheads="1"/>
            </xdr:cNvSpPr>
          </xdr:nvSpPr>
          <xdr:spPr bwMode="auto">
            <a:xfrm>
              <a:off x="1498" y="239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2.20</a:t>
              </a:r>
              <a:endParaRPr lang="fr-FR"/>
            </a:p>
          </xdr:txBody>
        </xdr:sp>
        <xdr:sp macro="" textlink="">
          <xdr:nvSpPr>
            <xdr:cNvPr id="27" name="Rectangle 1278"/>
            <xdr:cNvSpPr>
              <a:spLocks noChangeArrowheads="1"/>
            </xdr:cNvSpPr>
          </xdr:nvSpPr>
          <xdr:spPr bwMode="auto">
            <a:xfrm>
              <a:off x="1549" y="239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2.75</a:t>
              </a:r>
              <a:endParaRPr lang="fr-FR"/>
            </a:p>
          </xdr:txBody>
        </xdr:sp>
        <xdr:sp macro="" textlink="">
          <xdr:nvSpPr>
            <xdr:cNvPr id="28" name="Rectangle 1279"/>
            <xdr:cNvSpPr>
              <a:spLocks noChangeArrowheads="1"/>
            </xdr:cNvSpPr>
          </xdr:nvSpPr>
          <xdr:spPr bwMode="auto">
            <a:xfrm>
              <a:off x="1229" y="256"/>
              <a:ext cx="82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1" i="0" u="none" strike="noStrike" baseline="0">
                  <a:solidFill>
                    <a:srgbClr val="00B050"/>
                  </a:solidFill>
                  <a:latin typeface="Arial"/>
                  <a:cs typeface="Arial"/>
                </a:rPr>
                <a:t>Contract Late</a:t>
              </a:r>
              <a:endParaRPr lang="fr-FR">
                <a:solidFill>
                  <a:srgbClr val="00B050"/>
                </a:solidFill>
              </a:endParaRPr>
            </a:p>
          </xdr:txBody>
        </xdr:sp>
        <xdr:sp macro="" textlink="">
          <xdr:nvSpPr>
            <xdr:cNvPr id="29" name="Rectangle 1280"/>
            <xdr:cNvSpPr>
              <a:spLocks noChangeArrowheads="1"/>
            </xdr:cNvSpPr>
          </xdr:nvSpPr>
          <xdr:spPr bwMode="auto">
            <a:xfrm>
              <a:off x="1391" y="256"/>
              <a:ext cx="25" cy="14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0,35</a:t>
              </a:r>
            </a:p>
          </xdr:txBody>
        </xdr:sp>
        <xdr:sp macro="" textlink="">
          <xdr:nvSpPr>
            <xdr:cNvPr id="30" name="Rectangle 1281"/>
            <xdr:cNvSpPr>
              <a:spLocks noChangeArrowheads="1"/>
            </xdr:cNvSpPr>
          </xdr:nvSpPr>
          <xdr:spPr bwMode="auto">
            <a:xfrm>
              <a:off x="1449" y="256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0.87</a:t>
              </a:r>
              <a:endParaRPr lang="fr-FR"/>
            </a:p>
          </xdr:txBody>
        </xdr:sp>
        <xdr:sp macro="" textlink="">
          <xdr:nvSpPr>
            <xdr:cNvPr id="31" name="Rectangle 1282"/>
            <xdr:cNvSpPr>
              <a:spLocks noChangeArrowheads="1"/>
            </xdr:cNvSpPr>
          </xdr:nvSpPr>
          <xdr:spPr bwMode="auto">
            <a:xfrm>
              <a:off x="1498" y="256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1.34</a:t>
              </a:r>
              <a:endParaRPr lang="fr-FR"/>
            </a:p>
          </xdr:txBody>
        </xdr:sp>
        <xdr:sp macro="" textlink="">
          <xdr:nvSpPr>
            <xdr:cNvPr id="32" name="Rectangle 1283"/>
            <xdr:cNvSpPr>
              <a:spLocks noChangeArrowheads="1"/>
            </xdr:cNvSpPr>
          </xdr:nvSpPr>
          <xdr:spPr bwMode="auto">
            <a:xfrm>
              <a:off x="1549" y="256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1.53</a:t>
              </a:r>
              <a:endParaRPr lang="fr-FR"/>
            </a:p>
          </xdr:txBody>
        </xdr:sp>
        <xdr:sp macro="" textlink="">
          <xdr:nvSpPr>
            <xdr:cNvPr id="33" name="Rectangle 1284"/>
            <xdr:cNvSpPr>
              <a:spLocks noChangeArrowheads="1"/>
            </xdr:cNvSpPr>
          </xdr:nvSpPr>
          <xdr:spPr bwMode="auto">
            <a:xfrm>
              <a:off x="1228" y="273"/>
              <a:ext cx="97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 Progress</a:t>
              </a:r>
              <a:endParaRPr lang="fr-FR">
                <a:solidFill>
                  <a:srgbClr val="FF0000"/>
                </a:solidFill>
              </a:endParaRPr>
            </a:p>
          </xdr:txBody>
        </xdr:sp>
        <xdr:sp macro="" textlink="">
          <xdr:nvSpPr>
            <xdr:cNvPr id="34" name="Rectangle 1285"/>
            <xdr:cNvSpPr>
              <a:spLocks noChangeArrowheads="1"/>
            </xdr:cNvSpPr>
          </xdr:nvSpPr>
          <xdr:spPr bwMode="auto">
            <a:xfrm>
              <a:off x="1391" y="273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1.34</a:t>
              </a:r>
              <a:endParaRPr lang="fr-FR"/>
            </a:p>
          </xdr:txBody>
        </xdr:sp>
        <xdr:sp macro="" textlink="">
          <xdr:nvSpPr>
            <xdr:cNvPr id="35" name="Rectangle 1286"/>
            <xdr:cNvSpPr>
              <a:spLocks noChangeArrowheads="1"/>
            </xdr:cNvSpPr>
          </xdr:nvSpPr>
          <xdr:spPr bwMode="auto">
            <a:xfrm>
              <a:off x="1446" y="273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1,66</a:t>
              </a:r>
              <a:endParaRPr lang="fr-FR"/>
            </a:p>
          </xdr:txBody>
        </xdr:sp>
        <xdr:sp macro="" textlink="">
          <xdr:nvSpPr>
            <xdr:cNvPr id="36" name="Rectangle 1287"/>
            <xdr:cNvSpPr>
              <a:spLocks noChangeArrowheads="1"/>
            </xdr:cNvSpPr>
          </xdr:nvSpPr>
          <xdr:spPr bwMode="auto">
            <a:xfrm>
              <a:off x="1228" y="289"/>
              <a:ext cx="112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Forecast Progress</a:t>
              </a:r>
              <a:endParaRPr lang="fr-FR"/>
            </a:p>
          </xdr:txBody>
        </xdr:sp>
        <xdr:sp macro="" textlink="">
          <xdr:nvSpPr>
            <xdr:cNvPr id="37" name="Rectangle 1288"/>
            <xdr:cNvSpPr>
              <a:spLocks noChangeArrowheads="1"/>
            </xdr:cNvSpPr>
          </xdr:nvSpPr>
          <xdr:spPr bwMode="auto">
            <a:xfrm>
              <a:off x="1482" y="268"/>
              <a:ext cx="9" cy="38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</xdr:sp>
        <xdr:sp macro="" textlink="">
          <xdr:nvSpPr>
            <xdr:cNvPr id="38" name="Rectangle 1289"/>
            <xdr:cNvSpPr>
              <a:spLocks noChangeArrowheads="1"/>
            </xdr:cNvSpPr>
          </xdr:nvSpPr>
          <xdr:spPr bwMode="auto">
            <a:xfrm>
              <a:off x="1549" y="291"/>
              <a:ext cx="25" cy="15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wrap="none" lIns="0" tIns="0" rIns="0" bIns="0" anchor="t">
              <a:spAutoFit/>
            </a:bodyPr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2.75</a:t>
              </a:r>
              <a:endParaRPr lang="fr-FR"/>
            </a:p>
          </xdr:txBody>
        </xdr:sp>
      </xdr:grpSp>
      <xdr:sp macro="" textlink="">
        <xdr:nvSpPr>
          <xdr:cNvPr id="15" name="Rectangle 1288"/>
          <xdr:cNvSpPr>
            <a:spLocks noChangeArrowheads="1"/>
          </xdr:cNvSpPr>
        </xdr:nvSpPr>
        <xdr:spPr bwMode="auto">
          <a:xfrm>
            <a:off x="10446882" y="4306529"/>
            <a:ext cx="305617" cy="134652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  <xdr:txBody>
          <a:bodyPr wrap="none" lIns="0" tIns="0" rIns="0" bIns="0" anchor="t">
            <a:noAutofit/>
          </a:bodyPr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2.30</a:t>
            </a:r>
            <a:endParaRPr lang="fr-FR"/>
          </a:p>
        </xdr:txBody>
      </xdr:sp>
      <xdr:sp macro="" textlink="">
        <xdr:nvSpPr>
          <xdr:cNvPr id="16" name="Rectangle 1269"/>
          <xdr:cNvSpPr>
            <a:spLocks noChangeArrowheads="1"/>
          </xdr:cNvSpPr>
        </xdr:nvSpPr>
        <xdr:spPr bwMode="auto">
          <a:xfrm>
            <a:off x="10284165" y="3819524"/>
            <a:ext cx="499939" cy="806804"/>
          </a:xfrm>
          <a:prstGeom prst="rect">
            <a:avLst/>
          </a:prstGeom>
          <a:noFill/>
          <a:ln w="25400">
            <a:solidFill>
              <a:srgbClr val="002060"/>
            </a:solidFill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VIN/3-Scurves/ARN-SCurv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Early Baseline"/>
      <sheetName val="Late Baseline"/>
      <sheetName val="Contract Late"/>
      <sheetName val="Weighting"/>
      <sheetName val="Current MTS"/>
      <sheetName val="Float Projet"/>
      <sheetName val="Data"/>
      <sheetName val="Graph"/>
      <sheetName val="F History"/>
      <sheetName val="F Data"/>
    </sheetNames>
    <sheetDataSet>
      <sheetData sheetId="0">
        <row r="7">
          <cell r="C7">
            <v>40961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4">
          <cell r="C4">
            <v>40961</v>
          </cell>
          <cell r="D4">
            <v>40512</v>
          </cell>
          <cell r="E4">
            <v>40543</v>
          </cell>
          <cell r="F4">
            <v>40574</v>
          </cell>
          <cell r="G4">
            <v>40602</v>
          </cell>
          <cell r="H4">
            <v>40633</v>
          </cell>
          <cell r="I4">
            <v>40663</v>
          </cell>
          <cell r="J4">
            <v>40694</v>
          </cell>
          <cell r="K4">
            <v>40724</v>
          </cell>
          <cell r="L4">
            <v>40755</v>
          </cell>
          <cell r="M4">
            <v>40786</v>
          </cell>
          <cell r="N4">
            <v>40816</v>
          </cell>
          <cell r="O4">
            <v>40847</v>
          </cell>
          <cell r="P4">
            <v>40877</v>
          </cell>
          <cell r="Q4">
            <v>40908</v>
          </cell>
          <cell r="R4">
            <v>40939</v>
          </cell>
          <cell r="S4">
            <v>40968</v>
          </cell>
          <cell r="T4">
            <v>40999</v>
          </cell>
          <cell r="U4">
            <v>41029</v>
          </cell>
          <cell r="V4">
            <v>41060</v>
          </cell>
          <cell r="W4">
            <v>41090</v>
          </cell>
          <cell r="X4">
            <v>41121</v>
          </cell>
          <cell r="Y4">
            <v>41152</v>
          </cell>
          <cell r="Z4">
            <v>41182</v>
          </cell>
          <cell r="AA4">
            <v>41213</v>
          </cell>
          <cell r="AB4">
            <v>41243</v>
          </cell>
          <cell r="AC4">
            <v>41274</v>
          </cell>
          <cell r="AD4">
            <v>41305</v>
          </cell>
          <cell r="AE4">
            <v>41333</v>
          </cell>
          <cell r="AF4">
            <v>41364</v>
          </cell>
          <cell r="AG4">
            <v>41394</v>
          </cell>
          <cell r="AH4">
            <v>41425</v>
          </cell>
          <cell r="AI4">
            <v>41455</v>
          </cell>
          <cell r="AJ4">
            <v>41486</v>
          </cell>
          <cell r="AK4">
            <v>41517</v>
          </cell>
          <cell r="AL4">
            <v>41547</v>
          </cell>
          <cell r="AM4">
            <v>41578</v>
          </cell>
          <cell r="AN4">
            <v>41608</v>
          </cell>
          <cell r="AO4">
            <v>41639</v>
          </cell>
          <cell r="AP4">
            <v>41670</v>
          </cell>
          <cell r="AQ4">
            <v>41698</v>
          </cell>
          <cell r="AR4">
            <v>41729</v>
          </cell>
          <cell r="AS4">
            <v>41759</v>
          </cell>
          <cell r="AT4">
            <v>41790</v>
          </cell>
          <cell r="AU4">
            <v>41820</v>
          </cell>
          <cell r="AV4">
            <v>41851</v>
          </cell>
          <cell r="AW4">
            <v>41882</v>
          </cell>
          <cell r="AX4">
            <v>41912</v>
          </cell>
          <cell r="AY4">
            <v>41943</v>
          </cell>
          <cell r="AZ4">
            <v>41973</v>
          </cell>
          <cell r="BA4">
            <v>42004</v>
          </cell>
          <cell r="BB4">
            <v>42035</v>
          </cell>
          <cell r="BC4">
            <v>42063</v>
          </cell>
          <cell r="BD4">
            <v>42094</v>
          </cell>
          <cell r="BE4">
            <v>42124</v>
          </cell>
          <cell r="BF4">
            <v>42155</v>
          </cell>
          <cell r="BG4">
            <v>42185</v>
          </cell>
          <cell r="BH4">
            <v>42216</v>
          </cell>
          <cell r="BI4">
            <v>42247</v>
          </cell>
          <cell r="BJ4">
            <v>42277</v>
          </cell>
          <cell r="BK4">
            <v>42308</v>
          </cell>
          <cell r="BL4">
            <v>42338</v>
          </cell>
          <cell r="BM4">
            <v>42369</v>
          </cell>
        </row>
        <row r="10">
          <cell r="B10" t="str">
            <v>Target Programme Early Dates</v>
          </cell>
          <cell r="T10">
            <v>0</v>
          </cell>
          <cell r="U10">
            <v>1.4064043792735853E-4</v>
          </cell>
          <cell r="V10">
            <v>1.5792965242867917E-3</v>
          </cell>
          <cell r="W10">
            <v>5.7986445819443932E-3</v>
          </cell>
          <cell r="X10">
            <v>7.6986408655481562E-3</v>
          </cell>
          <cell r="Y10">
            <v>1.0171851701892257E-2</v>
          </cell>
          <cell r="Z10">
            <v>1.534371972908477E-2</v>
          </cell>
          <cell r="AA10">
            <v>2.196129487063184E-2</v>
          </cell>
          <cell r="AB10">
            <v>2.7465512691748909E-2</v>
          </cell>
          <cell r="AC10">
            <v>3.2938722414711054E-2</v>
          </cell>
          <cell r="AD10">
            <v>4.8143844274876703E-2</v>
          </cell>
          <cell r="AE10">
            <v>7.2274909402708101E-2</v>
          </cell>
          <cell r="AF10">
            <v>0.1147407039654605</v>
          </cell>
          <cell r="AG10">
            <v>0.17032193854633026</v>
          </cell>
          <cell r="AH10">
            <v>0.24550170488636114</v>
          </cell>
          <cell r="AI10">
            <v>0.32431933590513468</v>
          </cell>
          <cell r="AJ10">
            <v>0.41230955890513443</v>
          </cell>
          <cell r="AK10">
            <v>0.50712943929804211</v>
          </cell>
          <cell r="AL10">
            <v>0.59436864686465918</v>
          </cell>
          <cell r="AM10">
            <v>0.67228695739217381</v>
          </cell>
          <cell r="AN10">
            <v>0.73814412201029411</v>
          </cell>
          <cell r="AO10">
            <v>0.80073058106150252</v>
          </cell>
          <cell r="AP10">
            <v>0.85967508442987184</v>
          </cell>
          <cell r="AQ10">
            <v>0.89999718756667102</v>
          </cell>
          <cell r="AR10">
            <v>0.93660146607672512</v>
          </cell>
          <cell r="AS10">
            <v>0.96271829602844272</v>
          </cell>
          <cell r="AT10">
            <v>0.97816604012495112</v>
          </cell>
          <cell r="AU10">
            <v>0.98634926728902406</v>
          </cell>
          <cell r="AV10">
            <v>0.99158966872725407</v>
          </cell>
          <cell r="AW10">
            <v>0.99377316091846857</v>
          </cell>
          <cell r="AX10">
            <v>0.99536008217336103</v>
          </cell>
          <cell r="AY10">
            <v>0.99536008217336103</v>
          </cell>
          <cell r="AZ10">
            <v>0.99536008217336103</v>
          </cell>
          <cell r="BA10">
            <v>0.99536008217336103</v>
          </cell>
          <cell r="BB10">
            <v>0.99536008217336103</v>
          </cell>
          <cell r="BC10">
            <v>0.99536008217336103</v>
          </cell>
          <cell r="BD10">
            <v>0.99536008217336103</v>
          </cell>
          <cell r="BE10">
            <v>0.99536008217336103</v>
          </cell>
          <cell r="BF10">
            <v>0.99536008217336103</v>
          </cell>
          <cell r="BG10">
            <v>0.99548547549650901</v>
          </cell>
          <cell r="BH10">
            <v>0.99592030042616542</v>
          </cell>
          <cell r="BI10">
            <v>0.99669924309255908</v>
          </cell>
          <cell r="BJ10">
            <v>0.99979790181656625</v>
          </cell>
          <cell r="BK10">
            <v>0.99999998826784076</v>
          </cell>
          <cell r="BL10">
            <v>0.99999998826784076</v>
          </cell>
          <cell r="BM10">
            <v>0.99999998826784076</v>
          </cell>
        </row>
        <row r="11">
          <cell r="B11" t="str">
            <v>Contract Late Dates</v>
          </cell>
          <cell r="T11">
            <v>0</v>
          </cell>
          <cell r="U11">
            <v>0</v>
          </cell>
          <cell r="V11">
            <v>5.403832769640407E-5</v>
          </cell>
          <cell r="W11">
            <v>3.3578379707625741E-4</v>
          </cell>
          <cell r="X11">
            <v>9.9352386777610559E-4</v>
          </cell>
          <cell r="Y11">
            <v>3.545676887266275E-3</v>
          </cell>
          <cell r="Z11">
            <v>8.7354505366320969E-3</v>
          </cell>
          <cell r="AA11">
            <v>1.3421595419022436E-2</v>
          </cell>
          <cell r="AB11">
            <v>1.5291923417111943E-2</v>
          </cell>
          <cell r="AC11">
            <v>1.8363721948035074E-2</v>
          </cell>
          <cell r="AD11">
            <v>2.3537476506511473E-2</v>
          </cell>
          <cell r="AE11">
            <v>2.7524724901884338E-2</v>
          </cell>
          <cell r="AF11">
            <v>3.2892518823279454E-2</v>
          </cell>
          <cell r="AG11">
            <v>5.1450214434138775E-2</v>
          </cell>
          <cell r="AH11">
            <v>7.9726883956456149E-2</v>
          </cell>
          <cell r="AI11">
            <v>0.10792084761878744</v>
          </cell>
          <cell r="AJ11">
            <v>0.13924462182223735</v>
          </cell>
          <cell r="AK11">
            <v>0.19095389055563058</v>
          </cell>
          <cell r="AL11">
            <v>0.25041418894061096</v>
          </cell>
          <cell r="AM11">
            <v>0.31907398114906849</v>
          </cell>
          <cell r="AN11">
            <v>0.39462531789298677</v>
          </cell>
          <cell r="AO11">
            <v>0.48706160237839879</v>
          </cell>
          <cell r="AP11">
            <v>0.57169055457770035</v>
          </cell>
          <cell r="AQ11">
            <v>0.64518681465789729</v>
          </cell>
          <cell r="AR11">
            <v>0.73544795438373933</v>
          </cell>
          <cell r="AS11">
            <v>0.80609805469493689</v>
          </cell>
          <cell r="AT11">
            <v>0.85121022207872032</v>
          </cell>
          <cell r="AU11">
            <v>0.890913478427526</v>
          </cell>
          <cell r="AV11">
            <v>0.9297853475961404</v>
          </cell>
          <cell r="AW11">
            <v>0.9563571964574421</v>
          </cell>
          <cell r="AX11">
            <v>0.9729184973210957</v>
          </cell>
          <cell r="AY11">
            <v>0.98297530463793414</v>
          </cell>
          <cell r="AZ11">
            <v>0.99003655017096281</v>
          </cell>
          <cell r="BA11">
            <v>0.99347100853046166</v>
          </cell>
          <cell r="BB11">
            <v>0.99426900422425002</v>
          </cell>
          <cell r="BC11">
            <v>0.99426900422425002</v>
          </cell>
          <cell r="BD11">
            <v>0.99426900422425002</v>
          </cell>
          <cell r="BE11">
            <v>0.99426900422425002</v>
          </cell>
          <cell r="BF11">
            <v>0.99426900422425002</v>
          </cell>
          <cell r="BG11">
            <v>0.99439439754739778</v>
          </cell>
          <cell r="BH11">
            <v>0.99482922247705419</v>
          </cell>
          <cell r="BI11">
            <v>0.99560816514344797</v>
          </cell>
          <cell r="BJ11">
            <v>0.99870682386745491</v>
          </cell>
          <cell r="BK11">
            <v>0.99890891031872953</v>
          </cell>
          <cell r="BL11">
            <v>0.99890891031872953</v>
          </cell>
          <cell r="BM11">
            <v>1.0000000011732162</v>
          </cell>
        </row>
        <row r="13">
          <cell r="B13" t="str">
            <v>Actual Progress</v>
          </cell>
          <cell r="T13">
            <v>0</v>
          </cell>
          <cell r="U13">
            <v>2.9300000000000002E-4</v>
          </cell>
          <cell r="V13">
            <v>5.3800000000000002E-3</v>
          </cell>
          <cell r="W13">
            <v>1.0880000000000001E-2</v>
          </cell>
          <cell r="X13">
            <v>1.2800000000000001E-2</v>
          </cell>
          <cell r="Y13">
            <v>1.34E-2</v>
          </cell>
          <cell r="Z13">
            <v>1.66E-2</v>
          </cell>
          <cell r="AA13">
            <v>2.3E-2</v>
          </cell>
        </row>
        <row r="14">
          <cell r="B14" t="str">
            <v>Forecast Progress</v>
          </cell>
          <cell r="AA14">
            <v>2.3E-2</v>
          </cell>
          <cell r="AB14">
            <v>2.75E-2</v>
          </cell>
        </row>
        <row r="18">
          <cell r="T18">
            <v>40999</v>
          </cell>
          <cell r="U18">
            <v>41029</v>
          </cell>
          <cell r="V18">
            <v>41060</v>
          </cell>
          <cell r="W18">
            <v>41090</v>
          </cell>
          <cell r="X18">
            <v>41121</v>
          </cell>
          <cell r="Y18">
            <v>41152</v>
          </cell>
          <cell r="Z18">
            <v>41182</v>
          </cell>
          <cell r="AA18">
            <v>41213</v>
          </cell>
          <cell r="AB18">
            <v>41243</v>
          </cell>
          <cell r="AC18">
            <v>41274</v>
          </cell>
          <cell r="AD18">
            <v>41305</v>
          </cell>
          <cell r="AE18">
            <v>41333</v>
          </cell>
          <cell r="AF18">
            <v>41364</v>
          </cell>
          <cell r="AG18">
            <v>41394</v>
          </cell>
          <cell r="AH18">
            <v>41425</v>
          </cell>
          <cell r="AI18">
            <v>41455</v>
          </cell>
          <cell r="AJ18">
            <v>41486</v>
          </cell>
          <cell r="AK18">
            <v>41517</v>
          </cell>
          <cell r="AL18">
            <v>41547</v>
          </cell>
          <cell r="AM18">
            <v>41578</v>
          </cell>
          <cell r="AN18">
            <v>41608</v>
          </cell>
          <cell r="AO18">
            <v>41639</v>
          </cell>
          <cell r="AP18">
            <v>41670</v>
          </cell>
          <cell r="AQ18">
            <v>41698</v>
          </cell>
          <cell r="AR18">
            <v>41729</v>
          </cell>
          <cell r="AS18">
            <v>41759</v>
          </cell>
          <cell r="AT18">
            <v>41790</v>
          </cell>
          <cell r="AU18">
            <v>41820</v>
          </cell>
          <cell r="AV18">
            <v>41851</v>
          </cell>
          <cell r="AW18">
            <v>41882</v>
          </cell>
          <cell r="AX18">
            <v>41912</v>
          </cell>
          <cell r="AY18">
            <v>41943</v>
          </cell>
          <cell r="AZ18">
            <v>41973</v>
          </cell>
          <cell r="BA18">
            <v>42004</v>
          </cell>
          <cell r="BB18">
            <v>42035</v>
          </cell>
          <cell r="BC18">
            <v>42063</v>
          </cell>
          <cell r="BD18">
            <v>42094</v>
          </cell>
          <cell r="BE18">
            <v>42124</v>
          </cell>
          <cell r="BF18">
            <v>42155</v>
          </cell>
          <cell r="BG18">
            <v>42185</v>
          </cell>
          <cell r="BH18">
            <v>42216</v>
          </cell>
          <cell r="BI18">
            <v>42247</v>
          </cell>
          <cell r="BJ18">
            <v>42277</v>
          </cell>
          <cell r="BK18">
            <v>42308</v>
          </cell>
          <cell r="BL18">
            <v>42338</v>
          </cell>
          <cell r="BM18">
            <v>42369</v>
          </cell>
        </row>
        <row r="24">
          <cell r="B24" t="str">
            <v>Target Programme Early Dates</v>
          </cell>
          <cell r="T24">
            <v>0</v>
          </cell>
          <cell r="U24">
            <v>1.8844774571922997E-3</v>
          </cell>
          <cell r="V24">
            <v>2.1161400960496193E-2</v>
          </cell>
          <cell r="W24">
            <v>7.7697532501914829E-2</v>
          </cell>
          <cell r="X24">
            <v>0.10315607215073039</v>
          </cell>
          <cell r="Y24">
            <v>0.13629526125352209</v>
          </cell>
          <cell r="Z24">
            <v>0.20559445323877384</v>
          </cell>
          <cell r="AA24">
            <v>0.29426504726780239</v>
          </cell>
          <cell r="AB24">
            <v>0.36801747975616478</v>
          </cell>
          <cell r="AC24">
            <v>0.44135442674956915</v>
          </cell>
          <cell r="AD24">
            <v>0.5209874331122194</v>
          </cell>
          <cell r="AE24">
            <v>0.59954088459801547</v>
          </cell>
          <cell r="AF24">
            <v>0.66538852869229148</v>
          </cell>
          <cell r="AG24">
            <v>0.73011640557917612</v>
          </cell>
          <cell r="AH24">
            <v>0.78821709231869175</v>
          </cell>
          <cell r="AI24">
            <v>0.82204393113794005</v>
          </cell>
          <cell r="AJ24">
            <v>0.83771504420157283</v>
          </cell>
          <cell r="AK24">
            <v>0.85195451655291532</v>
          </cell>
          <cell r="AL24">
            <v>0.87186876933872359</v>
          </cell>
          <cell r="AM24">
            <v>0.87558056552213337</v>
          </cell>
          <cell r="AN24">
            <v>0.875657437412801</v>
          </cell>
          <cell r="AO24">
            <v>0.875657437412801</v>
          </cell>
          <cell r="AP24">
            <v>0.87733761485136019</v>
          </cell>
          <cell r="AQ24">
            <v>0.88316394609604709</v>
          </cell>
          <cell r="AR24">
            <v>0.89360119954105144</v>
          </cell>
          <cell r="AS24">
            <v>0.93512092600791297</v>
          </cell>
          <cell r="AT24">
            <v>0.93782873442662373</v>
          </cell>
          <cell r="AU24">
            <v>0.93782873442662373</v>
          </cell>
          <cell r="AV24">
            <v>0.93782873442662373</v>
          </cell>
          <cell r="AW24">
            <v>0.93782873442662373</v>
          </cell>
          <cell r="AX24">
            <v>0.93782873442662373</v>
          </cell>
          <cell r="AY24">
            <v>0.93782873442662373</v>
          </cell>
          <cell r="AZ24">
            <v>0.93782873442662373</v>
          </cell>
          <cell r="BA24">
            <v>0.93782873442662373</v>
          </cell>
          <cell r="BB24">
            <v>0.93782873442662373</v>
          </cell>
          <cell r="BC24">
            <v>0.93782873442662373</v>
          </cell>
          <cell r="BD24">
            <v>0.93782873442662373</v>
          </cell>
          <cell r="BE24">
            <v>0.93782873442662373</v>
          </cell>
          <cell r="BF24">
            <v>0.93782873442662373</v>
          </cell>
          <cell r="BG24">
            <v>0.93950891186518293</v>
          </cell>
          <cell r="BH24">
            <v>0.94533524310986983</v>
          </cell>
          <cell r="BI24">
            <v>0.95577249655487417</v>
          </cell>
          <cell r="BJ24">
            <v>0.9972922230217357</v>
          </cell>
          <cell r="BK24">
            <v>1.0000000314404465</v>
          </cell>
          <cell r="BL24">
            <v>1.0000000314404465</v>
          </cell>
          <cell r="BM24">
            <v>1.0000000314404465</v>
          </cell>
        </row>
        <row r="25">
          <cell r="B25" t="str">
            <v>Contract Late Dates</v>
          </cell>
          <cell r="T25">
            <v>0</v>
          </cell>
          <cell r="U25">
            <v>0</v>
          </cell>
          <cell r="V25">
            <v>7.2407347324132719E-4</v>
          </cell>
          <cell r="W25">
            <v>4.4992535959499291E-3</v>
          </cell>
          <cell r="X25">
            <v>1.3312482239095504E-2</v>
          </cell>
          <cell r="Y25">
            <v>4.7509437989607328E-2</v>
          </cell>
          <cell r="Z25">
            <v>0.11704855201890187</v>
          </cell>
          <cell r="AA25">
            <v>0.17983941446319313</v>
          </cell>
          <cell r="AB25">
            <v>0.20490042111176279</v>
          </cell>
          <cell r="AC25">
            <v>0.24606024093222559</v>
          </cell>
          <cell r="AD25">
            <v>0.31538471103612636</v>
          </cell>
          <cell r="AE25">
            <v>0.36881087941301444</v>
          </cell>
          <cell r="AF25">
            <v>0.44073533292579176</v>
          </cell>
          <cell r="AG25">
            <v>0.50901461256040481</v>
          </cell>
          <cell r="AH25">
            <v>0.57766525102390143</v>
          </cell>
          <cell r="AI25">
            <v>0.62672292662008966</v>
          </cell>
          <cell r="AJ25">
            <v>0.66485468563806238</v>
          </cell>
          <cell r="AK25">
            <v>0.70779618837725633</v>
          </cell>
          <cell r="AL25">
            <v>0.74958168879495046</v>
          </cell>
          <cell r="AM25">
            <v>0.77968799098677877</v>
          </cell>
          <cell r="AN25">
            <v>0.80731112674714367</v>
          </cell>
          <cell r="AO25">
            <v>0.83673528130057939</v>
          </cell>
          <cell r="AP25">
            <v>0.85544739291026428</v>
          </cell>
          <cell r="AQ25">
            <v>0.8656796389265986</v>
          </cell>
          <cell r="AR25">
            <v>0.87259531088698217</v>
          </cell>
          <cell r="AS25">
            <v>0.87565748457346992</v>
          </cell>
          <cell r="AT25">
            <v>0.87733766201202912</v>
          </cell>
          <cell r="AU25">
            <v>0.88316399325671602</v>
          </cell>
          <cell r="AV25">
            <v>0.89360124670172036</v>
          </cell>
          <cell r="AW25">
            <v>0.93512097316858189</v>
          </cell>
          <cell r="AX25">
            <v>0.93782878158729266</v>
          </cell>
          <cell r="AY25">
            <v>0.93782878158729266</v>
          </cell>
          <cell r="AZ25">
            <v>0.93782878158729266</v>
          </cell>
          <cell r="BA25">
            <v>0.93782878158729266</v>
          </cell>
          <cell r="BB25">
            <v>0.93782878158729266</v>
          </cell>
          <cell r="BC25">
            <v>0.93782878158729266</v>
          </cell>
          <cell r="BD25">
            <v>0.93782878158729266</v>
          </cell>
          <cell r="BE25">
            <v>0.93782878158729266</v>
          </cell>
          <cell r="BF25">
            <v>0.93782878158729266</v>
          </cell>
          <cell r="BG25">
            <v>0.93950895902585185</v>
          </cell>
          <cell r="BH25">
            <v>0.94533529027053875</v>
          </cell>
          <cell r="BI25">
            <v>0.9557725437155431</v>
          </cell>
          <cell r="BJ25">
            <v>0.99729227018240463</v>
          </cell>
          <cell r="BK25">
            <v>1.0000000786011154</v>
          </cell>
          <cell r="BL25">
            <v>1.0000000786011154</v>
          </cell>
          <cell r="BM25">
            <v>1.0000000786011154</v>
          </cell>
        </row>
        <row r="27">
          <cell r="B27" t="str">
            <v>Actual Progress</v>
          </cell>
          <cell r="T27">
            <v>0</v>
          </cell>
          <cell r="U27">
            <v>3.9284999999999997E-3</v>
          </cell>
          <cell r="V27">
            <v>7.2109999999999994E-2</v>
          </cell>
          <cell r="W27">
            <v>0.14580000000000001</v>
          </cell>
          <cell r="X27">
            <v>0.17199999999999999</v>
          </cell>
          <cell r="Y27">
            <v>0.18</v>
          </cell>
          <cell r="Z27">
            <v>0.22220000000000001</v>
          </cell>
          <cell r="AA27">
            <v>0.30859999999999999</v>
          </cell>
        </row>
        <row r="28">
          <cell r="B28" t="str">
            <v>Forecast Progress</v>
          </cell>
          <cell r="AA28">
            <v>0.30859999999999999</v>
          </cell>
          <cell r="AB28">
            <v>0.36799999999999999</v>
          </cell>
        </row>
        <row r="32">
          <cell r="D32">
            <v>40512</v>
          </cell>
          <cell r="E32">
            <v>40543</v>
          </cell>
          <cell r="F32">
            <v>40574</v>
          </cell>
          <cell r="G32">
            <v>40602</v>
          </cell>
          <cell r="H32">
            <v>40633</v>
          </cell>
          <cell r="I32">
            <v>40663</v>
          </cell>
          <cell r="J32">
            <v>40694</v>
          </cell>
          <cell r="K32">
            <v>40724</v>
          </cell>
          <cell r="L32">
            <v>40755</v>
          </cell>
          <cell r="M32">
            <v>40786</v>
          </cell>
          <cell r="N32">
            <v>40816</v>
          </cell>
          <cell r="O32">
            <v>40847</v>
          </cell>
          <cell r="P32">
            <v>40877</v>
          </cell>
          <cell r="Q32">
            <v>40908</v>
          </cell>
          <cell r="R32">
            <v>40939</v>
          </cell>
          <cell r="S32">
            <v>40968</v>
          </cell>
          <cell r="T32">
            <v>40999</v>
          </cell>
          <cell r="U32">
            <v>41029</v>
          </cell>
          <cell r="V32">
            <v>41060</v>
          </cell>
          <cell r="W32">
            <v>41090</v>
          </cell>
          <cell r="X32">
            <v>41121</v>
          </cell>
          <cell r="Y32">
            <v>41152</v>
          </cell>
          <cell r="Z32">
            <v>41182</v>
          </cell>
          <cell r="AA32">
            <v>41213</v>
          </cell>
          <cell r="AB32">
            <v>41243</v>
          </cell>
          <cell r="AC32">
            <v>41274</v>
          </cell>
          <cell r="AD32">
            <v>41305</v>
          </cell>
          <cell r="AE32">
            <v>41333</v>
          </cell>
          <cell r="AF32">
            <v>41364</v>
          </cell>
          <cell r="AG32">
            <v>41394</v>
          </cell>
          <cell r="AH32">
            <v>41425</v>
          </cell>
          <cell r="AI32">
            <v>41455</v>
          </cell>
          <cell r="AJ32">
            <v>41486</v>
          </cell>
          <cell r="AK32">
            <v>41517</v>
          </cell>
          <cell r="AL32">
            <v>41547</v>
          </cell>
          <cell r="AM32">
            <v>41578</v>
          </cell>
          <cell r="AN32">
            <v>41608</v>
          </cell>
          <cell r="AO32">
            <v>41639</v>
          </cell>
          <cell r="AP32">
            <v>41670</v>
          </cell>
          <cell r="AQ32">
            <v>41698</v>
          </cell>
          <cell r="AR32">
            <v>41729</v>
          </cell>
          <cell r="AS32">
            <v>41759</v>
          </cell>
          <cell r="AT32">
            <v>41790</v>
          </cell>
          <cell r="AU32">
            <v>41820</v>
          </cell>
          <cell r="AV32">
            <v>41851</v>
          </cell>
          <cell r="AW32">
            <v>41882</v>
          </cell>
          <cell r="AX32">
            <v>41912</v>
          </cell>
          <cell r="AY32">
            <v>41943</v>
          </cell>
          <cell r="AZ32">
            <v>41973</v>
          </cell>
          <cell r="BA32">
            <v>42004</v>
          </cell>
          <cell r="BB32">
            <v>42035</v>
          </cell>
          <cell r="BC32">
            <v>42063</v>
          </cell>
          <cell r="BD32">
            <v>42094</v>
          </cell>
          <cell r="BE32">
            <v>42124</v>
          </cell>
          <cell r="BF32">
            <v>42155</v>
          </cell>
          <cell r="BG32">
            <v>42185</v>
          </cell>
          <cell r="BH32">
            <v>42216</v>
          </cell>
          <cell r="BI32">
            <v>42247</v>
          </cell>
          <cell r="BJ32">
            <v>42277</v>
          </cell>
          <cell r="BK32">
            <v>42308</v>
          </cell>
          <cell r="BL32">
            <v>42338</v>
          </cell>
          <cell r="BM32">
            <v>42369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</row>
        <row r="37"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</row>
        <row r="38">
          <cell r="B38" t="str">
            <v>Target Programme Early Dates</v>
          </cell>
          <cell r="D38" t="e">
            <v>#DIV/0!</v>
          </cell>
          <cell r="E38" t="e">
            <v>#DIV/0!</v>
          </cell>
          <cell r="F38" t="e">
            <v>#DIV/0!</v>
          </cell>
          <cell r="G38" t="e">
            <v>#DIV/0!</v>
          </cell>
          <cell r="H38" t="e">
            <v>#DIV/0!</v>
          </cell>
          <cell r="I38" t="e">
            <v>#DIV/0!</v>
          </cell>
          <cell r="J38" t="e">
            <v>#DIV/0!</v>
          </cell>
          <cell r="K38" t="e">
            <v>#DIV/0!</v>
          </cell>
          <cell r="L38" t="e">
            <v>#DIV/0!</v>
          </cell>
          <cell r="M38" t="e">
            <v>#DIV/0!</v>
          </cell>
          <cell r="N38" t="e">
            <v>#DIV/0!</v>
          </cell>
          <cell r="O38" t="e">
            <v>#DIV/0!</v>
          </cell>
          <cell r="P38" t="e">
            <v>#DIV/0!</v>
          </cell>
          <cell r="Q38" t="e">
            <v>#DIV/0!</v>
          </cell>
          <cell r="R38" t="e">
            <v>#DIV/0!</v>
          </cell>
          <cell r="S38" t="e">
            <v>#DIV/0!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2.0269427771571068E-4</v>
          </cell>
          <cell r="AE38">
            <v>5.9756308135155952E-3</v>
          </cell>
          <cell r="AF38">
            <v>2.2543884054038114E-2</v>
          </cell>
          <cell r="AG38">
            <v>5.2871909081355591E-2</v>
          </cell>
          <cell r="AH38">
            <v>0.10670561162371517</v>
          </cell>
          <cell r="AI38">
            <v>0.17167188876765191</v>
          </cell>
          <cell r="AJ38">
            <v>0.25273821305381045</v>
          </cell>
          <cell r="AK38">
            <v>0.34662089698170723</v>
          </cell>
          <cell r="AL38">
            <v>0.4438591285716636</v>
          </cell>
          <cell r="AM38">
            <v>0.54242596776283925</v>
          </cell>
          <cell r="AN38">
            <v>0.63171453689753554</v>
          </cell>
          <cell r="AO38">
            <v>0.71870749235802345</v>
          </cell>
          <cell r="AP38">
            <v>0.79414622207267804</v>
          </cell>
          <cell r="AQ38">
            <v>0.84526268424342466</v>
          </cell>
          <cell r="AR38">
            <v>0.89830589784527914</v>
          </cell>
          <cell r="AS38">
            <v>0.93486541171670512</v>
          </cell>
          <cell r="AT38">
            <v>0.96019105138324057</v>
          </cell>
          <cell r="AU38">
            <v>0.97913746716624961</v>
          </cell>
          <cell r="AV38">
            <v>0.99127043409089821</v>
          </cell>
          <cell r="AW38">
            <v>0.99632581750923133</v>
          </cell>
          <cell r="AX38">
            <v>0.99999997555314935</v>
          </cell>
          <cell r="AY38">
            <v>0.99999997555314935</v>
          </cell>
          <cell r="AZ38">
            <v>0.99999997555314935</v>
          </cell>
          <cell r="BA38">
            <v>0.99999997555314935</v>
          </cell>
          <cell r="BB38">
            <v>0.99999997555314935</v>
          </cell>
          <cell r="BC38">
            <v>0.99999997555314935</v>
          </cell>
          <cell r="BD38">
            <v>0.99999997555314935</v>
          </cell>
          <cell r="BE38">
            <v>0.99999997555314935</v>
          </cell>
          <cell r="BF38">
            <v>0.99999997555314935</v>
          </cell>
          <cell r="BG38">
            <v>0.99999997555314935</v>
          </cell>
          <cell r="BH38">
            <v>0.99999997555314935</v>
          </cell>
          <cell r="BI38">
            <v>0.99999997555314935</v>
          </cell>
          <cell r="BJ38">
            <v>0.99999997555314935</v>
          </cell>
          <cell r="BK38">
            <v>0.99999997555314935</v>
          </cell>
          <cell r="BL38">
            <v>0.99999997555314935</v>
          </cell>
          <cell r="BM38">
            <v>0.99999997555314935</v>
          </cell>
        </row>
        <row r="39">
          <cell r="B39" t="str">
            <v>Contract Late Dates</v>
          </cell>
          <cell r="D39" t="e">
            <v>#DIV/0!</v>
          </cell>
          <cell r="E39" t="e">
            <v>#DIV/0!</v>
          </cell>
          <cell r="F39" t="e">
            <v>#DIV/0!</v>
          </cell>
          <cell r="G39" t="e">
            <v>#DIV/0!</v>
          </cell>
          <cell r="H39" t="e">
            <v>#DIV/0!</v>
          </cell>
          <cell r="I39" t="e">
            <v>#DIV/0!</v>
          </cell>
          <cell r="J39" t="e">
            <v>#DIV/0!</v>
          </cell>
          <cell r="K39" t="e">
            <v>#DIV/0!</v>
          </cell>
          <cell r="L39" t="e">
            <v>#DIV/0!</v>
          </cell>
          <cell r="M39" t="e">
            <v>#DIV/0!</v>
          </cell>
          <cell r="N39" t="e">
            <v>#DIV/0!</v>
          </cell>
          <cell r="O39" t="e">
            <v>#DIV/0!</v>
          </cell>
          <cell r="P39" t="e">
            <v>#DIV/0!</v>
          </cell>
          <cell r="Q39" t="e">
            <v>#DIV/0!</v>
          </cell>
          <cell r="R39" t="e">
            <v>#DIV/0!</v>
          </cell>
          <cell r="S39" t="e">
            <v>#DIV/0!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1.2094653275847675E-2</v>
          </cell>
          <cell r="AH39">
            <v>2.7750780908491084E-2</v>
          </cell>
          <cell r="AI39">
            <v>4.3784574367061263E-2</v>
          </cell>
          <cell r="AJ39">
            <v>6.1216007902613168E-2</v>
          </cell>
          <cell r="AK39">
            <v>9.2944940736051487E-2</v>
          </cell>
          <cell r="AL39">
            <v>0.13109451585194695</v>
          </cell>
          <cell r="AM39">
            <v>0.18212672602376684</v>
          </cell>
          <cell r="AN39">
            <v>0.24008144789074315</v>
          </cell>
          <cell r="AO39">
            <v>0.32940716537432296</v>
          </cell>
          <cell r="AP39">
            <v>0.42644575854299049</v>
          </cell>
          <cell r="AQ39">
            <v>0.51576934915049721</v>
          </cell>
          <cell r="AR39">
            <v>0.61464944214675454</v>
          </cell>
          <cell r="AS39">
            <v>0.71180514659896743</v>
          </cell>
          <cell r="AT39">
            <v>0.77601598343837763</v>
          </cell>
          <cell r="AU39">
            <v>0.8300199311376748</v>
          </cell>
          <cell r="AV39">
            <v>0.89267404680531193</v>
          </cell>
          <cell r="AW39">
            <v>0.9312043381709274</v>
          </cell>
          <cell r="AX39">
            <v>0.95642485909269503</v>
          </cell>
          <cell r="AY39">
            <v>0.97429288623135124</v>
          </cell>
          <cell r="AZ39">
            <v>0.99055762637892242</v>
          </cell>
          <cell r="BA39">
            <v>0.99815242105535862</v>
          </cell>
          <cell r="BB39">
            <v>1.0000000000000004</v>
          </cell>
          <cell r="BC39">
            <v>1.0000000000000004</v>
          </cell>
          <cell r="BD39">
            <v>1.0000000000000004</v>
          </cell>
          <cell r="BE39">
            <v>1.0000000000000004</v>
          </cell>
          <cell r="BF39">
            <v>1.0000000000000004</v>
          </cell>
          <cell r="BG39">
            <v>1.0000000000000004</v>
          </cell>
          <cell r="BH39">
            <v>1.0000000000000004</v>
          </cell>
          <cell r="BI39">
            <v>1.0000000000000004</v>
          </cell>
          <cell r="BJ39">
            <v>1.0000000000000004</v>
          </cell>
          <cell r="BK39">
            <v>1.0000000000000004</v>
          </cell>
          <cell r="BL39">
            <v>1.0000000000000004</v>
          </cell>
          <cell r="BM39">
            <v>1.0000000000000004</v>
          </cell>
        </row>
        <row r="40">
          <cell r="D40" t="e">
            <v>#DIV/0!</v>
          </cell>
          <cell r="E40" t="e">
            <v>#DIV/0!</v>
          </cell>
          <cell r="F40" t="e">
            <v>#DIV/0!</v>
          </cell>
          <cell r="G40" t="e">
            <v>#DIV/0!</v>
          </cell>
          <cell r="H40" t="e">
            <v>#DIV/0!</v>
          </cell>
          <cell r="I40" t="e">
            <v>#DIV/0!</v>
          </cell>
          <cell r="J40" t="e">
            <v>#DIV/0!</v>
          </cell>
          <cell r="K40" t="e">
            <v>#DIV/0!</v>
          </cell>
          <cell r="L40" t="e">
            <v>#DIV/0!</v>
          </cell>
          <cell r="M40" t="e">
            <v>#DIV/0!</v>
          </cell>
          <cell r="N40" t="e">
            <v>#DIV/0!</v>
          </cell>
          <cell r="O40" t="e">
            <v>#DIV/0!</v>
          </cell>
          <cell r="P40" t="e">
            <v>#DIV/0!</v>
          </cell>
          <cell r="Q40" t="e">
            <v>#DIV/0!</v>
          </cell>
          <cell r="R40" t="e">
            <v>#DIV/0!</v>
          </cell>
          <cell r="S40" t="e">
            <v>#DIV/0!</v>
          </cell>
          <cell r="T40" t="e">
            <v>#DIV/0!</v>
          </cell>
          <cell r="U40" t="e">
            <v>#DIV/0!</v>
          </cell>
          <cell r="V40" t="e">
            <v>#DIV/0!</v>
          </cell>
          <cell r="W40" t="e">
            <v>#DIV/0!</v>
          </cell>
          <cell r="X40" t="e">
            <v>#DIV/0!</v>
          </cell>
          <cell r="Y40" t="e">
            <v>#DIV/0!</v>
          </cell>
          <cell r="Z40" t="e">
            <v>#DIV/0!</v>
          </cell>
          <cell r="AA40" t="e">
            <v>#DIV/0!</v>
          </cell>
          <cell r="AB40" t="e">
            <v>#DIV/0!</v>
          </cell>
          <cell r="AC40" t="e">
            <v>#DIV/0!</v>
          </cell>
          <cell r="AD40" t="e">
            <v>#DIV/0!</v>
          </cell>
          <cell r="AE40" t="e">
            <v>#DIV/0!</v>
          </cell>
          <cell r="AF40" t="e">
            <v>#DIV/0!</v>
          </cell>
          <cell r="AG40" t="e">
            <v>#DIV/0!</v>
          </cell>
          <cell r="AH40" t="e">
            <v>#DIV/0!</v>
          </cell>
          <cell r="AI40" t="e">
            <v>#DIV/0!</v>
          </cell>
          <cell r="AJ40" t="e">
            <v>#DIV/0!</v>
          </cell>
          <cell r="AK40" t="e">
            <v>#DIV/0!</v>
          </cell>
          <cell r="AL40" t="e">
            <v>#DIV/0!</v>
          </cell>
          <cell r="AM40" t="e">
            <v>#DIV/0!</v>
          </cell>
          <cell r="AN40" t="e">
            <v>#DIV/0!</v>
          </cell>
          <cell r="AO40" t="e">
            <v>#DIV/0!</v>
          </cell>
          <cell r="AP40" t="e">
            <v>#DIV/0!</v>
          </cell>
          <cell r="AQ40" t="e">
            <v>#DIV/0!</v>
          </cell>
          <cell r="AR40" t="e">
            <v>#DIV/0!</v>
          </cell>
          <cell r="AS40" t="e">
            <v>#DIV/0!</v>
          </cell>
          <cell r="AT40" t="e">
            <v>#DIV/0!</v>
          </cell>
          <cell r="AU40" t="e">
            <v>#DIV/0!</v>
          </cell>
          <cell r="AV40" t="e">
            <v>#DIV/0!</v>
          </cell>
          <cell r="AW40" t="e">
            <v>#DIV/0!</v>
          </cell>
          <cell r="AX40" t="e">
            <v>#DIV/0!</v>
          </cell>
          <cell r="AY40" t="e">
            <v>#DIV/0!</v>
          </cell>
          <cell r="AZ40" t="e">
            <v>#DIV/0!</v>
          </cell>
          <cell r="BA40" t="e">
            <v>#DIV/0!</v>
          </cell>
          <cell r="BB40" t="e">
            <v>#DIV/0!</v>
          </cell>
          <cell r="BC40" t="e">
            <v>#DIV/0!</v>
          </cell>
          <cell r="BD40" t="e">
            <v>#DIV/0!</v>
          </cell>
          <cell r="BE40" t="e">
            <v>#DIV/0!</v>
          </cell>
          <cell r="BF40" t="e">
            <v>#DIV/0!</v>
          </cell>
          <cell r="BG40" t="e">
            <v>#DIV/0!</v>
          </cell>
          <cell r="BH40" t="e">
            <v>#DIV/0!</v>
          </cell>
          <cell r="BI40" t="e">
            <v>#DIV/0!</v>
          </cell>
          <cell r="BJ40" t="e">
            <v>#DIV/0!</v>
          </cell>
          <cell r="BK40" t="e">
            <v>#DIV/0!</v>
          </cell>
          <cell r="BL40" t="e">
            <v>#DIV/0!</v>
          </cell>
          <cell r="BM40" t="e">
            <v>#DIV/0!</v>
          </cell>
        </row>
        <row r="46">
          <cell r="T46">
            <v>40999</v>
          </cell>
          <cell r="U46">
            <v>41029</v>
          </cell>
          <cell r="V46">
            <v>41060</v>
          </cell>
          <cell r="W46">
            <v>41090</v>
          </cell>
          <cell r="X46">
            <v>41121</v>
          </cell>
          <cell r="Y46">
            <v>41152</v>
          </cell>
          <cell r="Z46">
            <v>41182</v>
          </cell>
          <cell r="AA46">
            <v>41213</v>
          </cell>
          <cell r="AB46">
            <v>41243</v>
          </cell>
          <cell r="AC46">
            <v>41274</v>
          </cell>
          <cell r="AD46">
            <v>41305</v>
          </cell>
          <cell r="AE46">
            <v>41333</v>
          </cell>
          <cell r="AF46">
            <v>41364</v>
          </cell>
          <cell r="AG46">
            <v>41394</v>
          </cell>
          <cell r="AH46">
            <v>41425</v>
          </cell>
          <cell r="AI46">
            <v>41455</v>
          </cell>
          <cell r="AJ46">
            <v>41486</v>
          </cell>
          <cell r="AK46">
            <v>41517</v>
          </cell>
          <cell r="AL46">
            <v>41547</v>
          </cell>
          <cell r="AM46">
            <v>41578</v>
          </cell>
          <cell r="AN46">
            <v>41608</v>
          </cell>
          <cell r="AO46">
            <v>41639</v>
          </cell>
          <cell r="AP46">
            <v>41670</v>
          </cell>
          <cell r="AQ46">
            <v>41698</v>
          </cell>
          <cell r="AR46">
            <v>41729</v>
          </cell>
          <cell r="AS46">
            <v>41759</v>
          </cell>
          <cell r="AT46">
            <v>41790</v>
          </cell>
          <cell r="AU46">
            <v>41820</v>
          </cell>
          <cell r="AV46">
            <v>41851</v>
          </cell>
          <cell r="AW46">
            <v>41882</v>
          </cell>
          <cell r="AX46">
            <v>41912</v>
          </cell>
          <cell r="AY46">
            <v>41943</v>
          </cell>
          <cell r="AZ46">
            <v>41973</v>
          </cell>
          <cell r="BA46">
            <v>42004</v>
          </cell>
          <cell r="BB46">
            <v>42035</v>
          </cell>
          <cell r="BC46">
            <v>42063</v>
          </cell>
          <cell r="BD46">
            <v>42094</v>
          </cell>
          <cell r="BE46">
            <v>42124</v>
          </cell>
          <cell r="BF46">
            <v>42155</v>
          </cell>
          <cell r="BG46">
            <v>42185</v>
          </cell>
          <cell r="BH46">
            <v>42216</v>
          </cell>
          <cell r="BI46">
            <v>42247</v>
          </cell>
          <cell r="BJ46">
            <v>42277</v>
          </cell>
          <cell r="BK46">
            <v>42308</v>
          </cell>
          <cell r="BL46">
            <v>42338</v>
          </cell>
          <cell r="BM46">
            <v>42369</v>
          </cell>
        </row>
        <row r="50"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</row>
        <row r="51">
          <cell r="C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75722.12133891214</v>
          </cell>
          <cell r="AE51">
            <v>207859.16237335658</v>
          </cell>
          <cell r="AF51">
            <v>465712.76441902219</v>
          </cell>
          <cell r="AG51">
            <v>759784.17488195398</v>
          </cell>
          <cell r="AH51">
            <v>1050624.8255789925</v>
          </cell>
          <cell r="AI51">
            <v>1323911.802655444</v>
          </cell>
          <cell r="AJ51">
            <v>1632431.2740880088</v>
          </cell>
          <cell r="AK51">
            <v>1908837.0230217357</v>
          </cell>
          <cell r="AL51">
            <v>2196517.3405934554</v>
          </cell>
          <cell r="AM51">
            <v>2327402.8837583889</v>
          </cell>
          <cell r="AN51">
            <v>2458281.5208679582</v>
          </cell>
          <cell r="AO51">
            <v>2517608.6009788094</v>
          </cell>
          <cell r="AP51">
            <v>2568811.5985393254</v>
          </cell>
          <cell r="AQ51">
            <v>2612359.4889887637</v>
          </cell>
          <cell r="AR51">
            <v>2662358.9187640445</v>
          </cell>
          <cell r="AS51">
            <v>2710745.4637078648</v>
          </cell>
          <cell r="AT51">
            <v>2746228.93</v>
          </cell>
          <cell r="AU51">
            <v>2746228.93</v>
          </cell>
          <cell r="AV51">
            <v>2746228.93</v>
          </cell>
          <cell r="AW51">
            <v>2746228.93</v>
          </cell>
          <cell r="AX51">
            <v>2746228.93</v>
          </cell>
          <cell r="AY51">
            <v>2746228.93</v>
          </cell>
          <cell r="AZ51">
            <v>2746228.93</v>
          </cell>
          <cell r="BA51">
            <v>2746228.93</v>
          </cell>
          <cell r="BB51">
            <v>2746228.93</v>
          </cell>
          <cell r="BC51">
            <v>2746228.93</v>
          </cell>
          <cell r="BD51">
            <v>2746228.93</v>
          </cell>
          <cell r="BE51">
            <v>2746228.93</v>
          </cell>
          <cell r="BF51">
            <v>2746228.93</v>
          </cell>
          <cell r="BG51">
            <v>2746228.93</v>
          </cell>
          <cell r="BH51">
            <v>2746228.93</v>
          </cell>
          <cell r="BI51">
            <v>2746228.93</v>
          </cell>
          <cell r="BJ51">
            <v>2746228.93</v>
          </cell>
          <cell r="BK51">
            <v>2746228.93</v>
          </cell>
          <cell r="BL51">
            <v>2746228.93</v>
          </cell>
        </row>
        <row r="52">
          <cell r="B52" t="str">
            <v>Target Programme Early Dates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1.8592352356295045E-2</v>
          </cell>
          <cell r="AE52">
            <v>5.0561097602818843E-2</v>
          </cell>
          <cell r="AF52">
            <v>0.11215834606367626</v>
          </cell>
          <cell r="AG52">
            <v>0.18846001852695768</v>
          </cell>
          <cell r="AH52">
            <v>0.28490677721830038</v>
          </cell>
          <cell r="AI52">
            <v>0.38265280097921806</v>
          </cell>
          <cell r="AJ52">
            <v>0.48764109382516857</v>
          </cell>
          <cell r="AK52">
            <v>0.59546841842538278</v>
          </cell>
          <cell r="AL52">
            <v>0.68413796520241321</v>
          </cell>
          <cell r="AM52">
            <v>0.75520602722843955</v>
          </cell>
          <cell r="AN52">
            <v>0.81050273251727301</v>
          </cell>
          <cell r="AO52">
            <v>0.86119220622318182</v>
          </cell>
          <cell r="AP52">
            <v>0.91436029806232622</v>
          </cell>
          <cell r="AQ52">
            <v>0.95045144855248564</v>
          </cell>
          <cell r="AR52">
            <v>0.9766244983601835</v>
          </cell>
          <cell r="AS52">
            <v>0.99127142594069773</v>
          </cell>
          <cell r="AT52">
            <v>0.99999999286733399</v>
          </cell>
          <cell r="AU52">
            <v>0.99999999286733399</v>
          </cell>
          <cell r="AV52">
            <v>0.99999999286733399</v>
          </cell>
          <cell r="AW52">
            <v>0.99999999286733399</v>
          </cell>
          <cell r="AX52">
            <v>0.99999999286733399</v>
          </cell>
          <cell r="AY52">
            <v>0.99999999286733399</v>
          </cell>
          <cell r="AZ52">
            <v>0.99999999286733399</v>
          </cell>
          <cell r="BA52">
            <v>0.99999999286733399</v>
          </cell>
          <cell r="BB52">
            <v>0.99999999286733399</v>
          </cell>
          <cell r="BC52">
            <v>0.99999999286733399</v>
          </cell>
          <cell r="BD52">
            <v>0.99999999286733399</v>
          </cell>
          <cell r="BE52">
            <v>0.99999999286733399</v>
          </cell>
          <cell r="BF52">
            <v>0.99999999286733399</v>
          </cell>
          <cell r="BG52">
            <v>0.99999999286733399</v>
          </cell>
          <cell r="BH52">
            <v>0.99999999286733399</v>
          </cell>
          <cell r="BI52">
            <v>0.99999999286733399</v>
          </cell>
          <cell r="BJ52">
            <v>0.99999999286733399</v>
          </cell>
          <cell r="BK52">
            <v>0.99999999286733399</v>
          </cell>
          <cell r="BL52">
            <v>0.99999999286733399</v>
          </cell>
          <cell r="BM52">
            <v>0.99999999286733399</v>
          </cell>
        </row>
        <row r="53">
          <cell r="B53" t="str">
            <v>Contract Late Dates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1.6694725545063249E-2</v>
          </cell>
          <cell r="AH53">
            <v>4.9911751563455453E-2</v>
          </cell>
          <cell r="AI53">
            <v>8.5593881690266688E-2</v>
          </cell>
          <cell r="AJ53">
            <v>0.12804778171158052</v>
          </cell>
          <cell r="AK53">
            <v>0.19857162130965419</v>
          </cell>
          <cell r="AL53">
            <v>0.27935807649834854</v>
          </cell>
          <cell r="AM53">
            <v>0.36927795349999043</v>
          </cell>
          <cell r="AN53">
            <v>0.4674801183944598</v>
          </cell>
          <cell r="AO53">
            <v>0.57216911030303486</v>
          </cell>
          <cell r="AP53">
            <v>0.65590545552099566</v>
          </cell>
          <cell r="AQ53">
            <v>0.72511643281023952</v>
          </cell>
          <cell r="AR53">
            <v>0.82043884080423124</v>
          </cell>
          <cell r="AS53">
            <v>0.87811106629207858</v>
          </cell>
          <cell r="AT53">
            <v>0.91307516042685721</v>
          </cell>
          <cell r="AU53">
            <v>0.94538482334024054</v>
          </cell>
          <cell r="AV53">
            <v>0.96774091719990751</v>
          </cell>
          <cell r="AW53">
            <v>0.98158495859175821</v>
          </cell>
          <cell r="AX53">
            <v>0.99266218885176338</v>
          </cell>
          <cell r="AY53">
            <v>0.99740295107785581</v>
          </cell>
          <cell r="AZ53">
            <v>0.99747645795773787</v>
          </cell>
          <cell r="BA53">
            <v>0.99778886398040345</v>
          </cell>
          <cell r="BB53">
            <v>0.99778886398040345</v>
          </cell>
          <cell r="BC53">
            <v>0.99778886398040345</v>
          </cell>
          <cell r="BD53">
            <v>0.99778886398040345</v>
          </cell>
          <cell r="BE53">
            <v>0.99778886398040345</v>
          </cell>
          <cell r="BF53">
            <v>0.99778886398040345</v>
          </cell>
          <cell r="BG53">
            <v>0.99778886398040345</v>
          </cell>
          <cell r="BH53">
            <v>0.99778886398040345</v>
          </cell>
          <cell r="BI53">
            <v>0.99778886398040345</v>
          </cell>
          <cell r="BJ53">
            <v>0.99778886398040345</v>
          </cell>
          <cell r="BK53">
            <v>0.99778886398040345</v>
          </cell>
          <cell r="BL53">
            <v>0.99778886398040345</v>
          </cell>
          <cell r="BM53">
            <v>0.9999999904897785</v>
          </cell>
        </row>
        <row r="66">
          <cell r="B66" t="str">
            <v>Target Programme Early Dates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8.6879822909423929E-4</v>
          </cell>
          <cell r="AN66">
            <v>1.4740725125657208E-2</v>
          </cell>
          <cell r="AO66">
            <v>2.9860003874438684E-2</v>
          </cell>
          <cell r="AP66">
            <v>7.0215970839996159E-2</v>
          </cell>
          <cell r="AQ66">
            <v>0.16987029947702842</v>
          </cell>
          <cell r="AR66">
            <v>0.32126107932233816</v>
          </cell>
          <cell r="AS66">
            <v>0.46363854825791961</v>
          </cell>
          <cell r="AT66">
            <v>0.66278582234961025</v>
          </cell>
          <cell r="AU66">
            <v>0.81400244656438614</v>
          </cell>
          <cell r="AV66">
            <v>0.94519295908119116</v>
          </cell>
          <cell r="AW66">
            <v>0.9782568675202078</v>
          </cell>
          <cell r="AX66">
            <v>0.9860129657818737</v>
          </cell>
          <cell r="AY66">
            <v>0.99486039015364591</v>
          </cell>
          <cell r="AZ66">
            <v>0.99939736561462844</v>
          </cell>
          <cell r="BA66">
            <v>0.99999984471187642</v>
          </cell>
          <cell r="BB66">
            <v>0.99999984471187642</v>
          </cell>
          <cell r="BC66">
            <v>0.99999984471187642</v>
          </cell>
          <cell r="BD66">
            <v>0.99999984471187642</v>
          </cell>
          <cell r="BE66">
            <v>0.99999984471187642</v>
          </cell>
          <cell r="BF66">
            <v>0.99999984471187642</v>
          </cell>
          <cell r="BG66">
            <v>0.99999984471187642</v>
          </cell>
          <cell r="BH66">
            <v>0.99999984471187642</v>
          </cell>
          <cell r="BI66">
            <v>0.99999984471187642</v>
          </cell>
          <cell r="BJ66">
            <v>0.99999984471187642</v>
          </cell>
          <cell r="BK66">
            <v>0.99999984471187642</v>
          </cell>
          <cell r="BL66">
            <v>0.99999984471187642</v>
          </cell>
          <cell r="BM66">
            <v>0.99999984471187642</v>
          </cell>
        </row>
        <row r="67">
          <cell r="B67" t="str">
            <v>Contract Late Dates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1.1551417644690679E-2</v>
          </cell>
          <cell r="AU67">
            <v>4.8688960606120602E-2</v>
          </cell>
          <cell r="AV67">
            <v>5.2732197478353803E-2</v>
          </cell>
          <cell r="AW67">
            <v>5.9853206136831351E-2</v>
          </cell>
          <cell r="AX67">
            <v>0.27099377022870447</v>
          </cell>
          <cell r="AY67">
            <v>0.49070942214571689</v>
          </cell>
          <cell r="AZ67">
            <v>0.61456412370717783</v>
          </cell>
          <cell r="BA67">
            <v>0.70170591768098922</v>
          </cell>
          <cell r="BB67">
            <v>0.84541168240317677</v>
          </cell>
          <cell r="BC67">
            <v>0.94566476322249238</v>
          </cell>
          <cell r="BD67">
            <v>0.97229985981364631</v>
          </cell>
          <cell r="BE67">
            <v>0.99999996117796897</v>
          </cell>
          <cell r="BF67">
            <v>0.99999996117796897</v>
          </cell>
          <cell r="BG67">
            <v>0.99999996117796897</v>
          </cell>
          <cell r="BH67">
            <v>0.99999996117796897</v>
          </cell>
          <cell r="BI67">
            <v>0.99999996117796897</v>
          </cell>
          <cell r="BJ67">
            <v>0.99999996117796897</v>
          </cell>
          <cell r="BK67">
            <v>0.99999996117796897</v>
          </cell>
          <cell r="BL67">
            <v>0.99999996117796897</v>
          </cell>
          <cell r="BM67">
            <v>0.99999996117796897</v>
          </cell>
        </row>
        <row r="74">
          <cell r="D74">
            <v>40512</v>
          </cell>
          <cell r="E74">
            <v>40543</v>
          </cell>
          <cell r="F74">
            <v>40574</v>
          </cell>
          <cell r="G74">
            <v>40602</v>
          </cell>
          <cell r="H74">
            <v>40633</v>
          </cell>
          <cell r="I74">
            <v>40663</v>
          </cell>
          <cell r="J74">
            <v>40694</v>
          </cell>
          <cell r="K74">
            <v>40724</v>
          </cell>
          <cell r="L74">
            <v>40755</v>
          </cell>
          <cell r="M74">
            <v>40786</v>
          </cell>
          <cell r="N74">
            <v>40816</v>
          </cell>
          <cell r="O74">
            <v>40847</v>
          </cell>
          <cell r="P74">
            <v>40877</v>
          </cell>
          <cell r="Q74">
            <v>40908</v>
          </cell>
          <cell r="R74">
            <v>40939</v>
          </cell>
          <cell r="S74">
            <v>40968</v>
          </cell>
          <cell r="T74">
            <v>40999</v>
          </cell>
          <cell r="U74">
            <v>41029</v>
          </cell>
          <cell r="V74">
            <v>41060</v>
          </cell>
          <cell r="W74">
            <v>41090</v>
          </cell>
          <cell r="X74">
            <v>41121</v>
          </cell>
          <cell r="Y74">
            <v>41152</v>
          </cell>
          <cell r="Z74">
            <v>41182</v>
          </cell>
          <cell r="AA74">
            <v>41213</v>
          </cell>
          <cell r="AB74">
            <v>41243</v>
          </cell>
          <cell r="AC74">
            <v>41274</v>
          </cell>
          <cell r="AD74">
            <v>41305</v>
          </cell>
          <cell r="AE74">
            <v>41333</v>
          </cell>
          <cell r="AF74">
            <v>41364</v>
          </cell>
          <cell r="AG74">
            <v>41394</v>
          </cell>
          <cell r="AH74">
            <v>41425</v>
          </cell>
          <cell r="AI74">
            <v>41455</v>
          </cell>
          <cell r="AJ74">
            <v>41486</v>
          </cell>
          <cell r="AK74">
            <v>41517</v>
          </cell>
          <cell r="AL74">
            <v>41547</v>
          </cell>
          <cell r="AM74">
            <v>41578</v>
          </cell>
          <cell r="AN74">
            <v>41608</v>
          </cell>
          <cell r="AO74">
            <v>41639</v>
          </cell>
          <cell r="AP74">
            <v>41670</v>
          </cell>
          <cell r="AQ74">
            <v>41698</v>
          </cell>
          <cell r="AR74">
            <v>41729</v>
          </cell>
          <cell r="AS74">
            <v>41759</v>
          </cell>
          <cell r="AT74">
            <v>41790</v>
          </cell>
          <cell r="AU74">
            <v>41820</v>
          </cell>
          <cell r="AV74">
            <v>41851</v>
          </cell>
          <cell r="AW74">
            <v>41882</v>
          </cell>
          <cell r="AX74">
            <v>41912</v>
          </cell>
          <cell r="AY74">
            <v>41943</v>
          </cell>
          <cell r="AZ74">
            <v>41973</v>
          </cell>
          <cell r="BA74">
            <v>42004</v>
          </cell>
          <cell r="BB74">
            <v>42035</v>
          </cell>
          <cell r="BC74">
            <v>42063</v>
          </cell>
          <cell r="BD74">
            <v>42094</v>
          </cell>
          <cell r="BE74">
            <v>42124</v>
          </cell>
          <cell r="BF74">
            <v>42155</v>
          </cell>
          <cell r="BG74">
            <v>42185</v>
          </cell>
          <cell r="BH74">
            <v>42216</v>
          </cell>
          <cell r="BI74">
            <v>42247</v>
          </cell>
          <cell r="BJ74">
            <v>42277</v>
          </cell>
          <cell r="BK74">
            <v>42308</v>
          </cell>
          <cell r="BL74">
            <v>42338</v>
          </cell>
          <cell r="BM74">
            <v>42369</v>
          </cell>
        </row>
        <row r="81">
          <cell r="B81" t="str">
            <v>Target Late</v>
          </cell>
          <cell r="D81" t="e">
            <v>#DIV/0!</v>
          </cell>
          <cell r="E81" t="e">
            <v>#DIV/0!</v>
          </cell>
          <cell r="F81" t="e">
            <v>#DIV/0!</v>
          </cell>
          <cell r="G81" t="e">
            <v>#DIV/0!</v>
          </cell>
          <cell r="H81" t="e">
            <v>#DIV/0!</v>
          </cell>
          <cell r="I81" t="e">
            <v>#DIV/0!</v>
          </cell>
          <cell r="J81" t="e">
            <v>#DIV/0!</v>
          </cell>
          <cell r="K81" t="e">
            <v>#DIV/0!</v>
          </cell>
          <cell r="L81" t="e">
            <v>#DIV/0!</v>
          </cell>
          <cell r="M81" t="e">
            <v>#DIV/0!</v>
          </cell>
          <cell r="N81" t="e">
            <v>#DIV/0!</v>
          </cell>
          <cell r="O81" t="e">
            <v>#DIV/0!</v>
          </cell>
          <cell r="P81" t="e">
            <v>#DIV/0!</v>
          </cell>
          <cell r="Q81" t="e">
            <v>#DIV/0!</v>
          </cell>
          <cell r="R81" t="e">
            <v>#DIV/0!</v>
          </cell>
          <cell r="S81" t="e">
            <v>#DIV/0!</v>
          </cell>
          <cell r="T81" t="e">
            <v>#DIV/0!</v>
          </cell>
          <cell r="U81" t="e">
            <v>#DIV/0!</v>
          </cell>
          <cell r="V81" t="e">
            <v>#DIV/0!</v>
          </cell>
          <cell r="W81" t="e">
            <v>#DIV/0!</v>
          </cell>
          <cell r="X81" t="e">
            <v>#DIV/0!</v>
          </cell>
          <cell r="Y81" t="e">
            <v>#DIV/0!</v>
          </cell>
          <cell r="Z81" t="e">
            <v>#DIV/0!</v>
          </cell>
          <cell r="AA81" t="e">
            <v>#DIV/0!</v>
          </cell>
          <cell r="AB81" t="e">
            <v>#DIV/0!</v>
          </cell>
          <cell r="AC81" t="e">
            <v>#DIV/0!</v>
          </cell>
          <cell r="AD81" t="e">
            <v>#DIV/0!</v>
          </cell>
          <cell r="AE81" t="e">
            <v>#DIV/0!</v>
          </cell>
          <cell r="AF81" t="e">
            <v>#DIV/0!</v>
          </cell>
          <cell r="AG81" t="e">
            <v>#DIV/0!</v>
          </cell>
          <cell r="AH81" t="e">
            <v>#DIV/0!</v>
          </cell>
          <cell r="AI81" t="e">
            <v>#DIV/0!</v>
          </cell>
          <cell r="AJ81" t="e">
            <v>#DIV/0!</v>
          </cell>
          <cell r="AK81" t="e">
            <v>#DIV/0!</v>
          </cell>
          <cell r="AL81" t="e">
            <v>#DIV/0!</v>
          </cell>
          <cell r="AM81" t="e">
            <v>#DIV/0!</v>
          </cell>
          <cell r="AN81" t="e">
            <v>#DIV/0!</v>
          </cell>
          <cell r="AO81" t="e">
            <v>#DIV/0!</v>
          </cell>
          <cell r="AP81" t="e">
            <v>#DIV/0!</v>
          </cell>
          <cell r="AQ81" t="e">
            <v>#DIV/0!</v>
          </cell>
          <cell r="AR81" t="e">
            <v>#DIV/0!</v>
          </cell>
          <cell r="AS81" t="e">
            <v>#DIV/0!</v>
          </cell>
          <cell r="AT81" t="e">
            <v>#DIV/0!</v>
          </cell>
          <cell r="AU81" t="e">
            <v>#DIV/0!</v>
          </cell>
          <cell r="AV81" t="e">
            <v>#DIV/0!</v>
          </cell>
          <cell r="AW81" t="e">
            <v>#DIV/0!</v>
          </cell>
          <cell r="AX81" t="e">
            <v>#DIV/0!</v>
          </cell>
          <cell r="AY81" t="e">
            <v>#DIV/0!</v>
          </cell>
          <cell r="AZ81" t="e">
            <v>#DIV/0!</v>
          </cell>
          <cell r="BA81" t="e">
            <v>#DIV/0!</v>
          </cell>
          <cell r="BB81" t="e">
            <v>#DIV/0!</v>
          </cell>
          <cell r="BC81" t="e">
            <v>#DIV/0!</v>
          </cell>
          <cell r="BD81" t="e">
            <v>#DIV/0!</v>
          </cell>
          <cell r="BE81" t="e">
            <v>#DIV/0!</v>
          </cell>
          <cell r="BF81" t="e">
            <v>#DIV/0!</v>
          </cell>
          <cell r="BG81" t="e">
            <v>#DIV/0!</v>
          </cell>
          <cell r="BH81" t="e">
            <v>#DIV/0!</v>
          </cell>
          <cell r="BI81" t="e">
            <v>#DIV/0!</v>
          </cell>
          <cell r="BJ81" t="e">
            <v>#DIV/0!</v>
          </cell>
          <cell r="BK81" t="e">
            <v>#DIV/0!</v>
          </cell>
          <cell r="BL81" t="e">
            <v>#DIV/0!</v>
          </cell>
          <cell r="BM81" t="e">
            <v>#DIV/0!</v>
          </cell>
        </row>
      </sheetData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ECCONI Xavier" refreshedDate="41226.70853275463" createdVersion="4" refreshedVersion="4" minRefreshableVersion="3" recordCount="22">
  <cacheSource type="worksheet">
    <worksheetSource ref="B11:I177" sheet="Input"/>
  </cacheSource>
  <cacheFields count="8">
    <cacheField name="Location" numFmtId="0">
      <sharedItems containsBlank="1" count="4">
        <s v="BEL"/>
        <s v="GRE"/>
        <s v="BAR"/>
        <m/>
      </sharedItems>
    </cacheField>
    <cacheField name="Document type" numFmtId="0">
      <sharedItems containsBlank="1" count="6">
        <s v="DWG"/>
        <s v="CN"/>
        <s v="SP"/>
        <s v="OTH"/>
        <s v="PP"/>
        <m/>
      </sharedItems>
    </cacheField>
    <cacheField name="KKS" numFmtId="0">
      <sharedItems containsBlank="1" count="8">
        <s v="12.2"/>
        <s v="30.3"/>
        <s v="6.9"/>
        <s v="15.1"/>
        <s v="26.3"/>
        <s v="5.35"/>
        <s v="30.2"/>
        <m/>
      </sharedItems>
    </cacheField>
    <cacheField name="Document number" numFmtId="0">
      <sharedItems containsBlank="1" count="22">
        <s v="45.ED.23567"/>
        <s v="34.ZEFE.23423"/>
        <s v="45.4353.DFG"/>
        <s v="SF.34.DSF"/>
        <s v="34.ZEFE.23"/>
        <s v="45.4353.D"/>
        <s v="87.yhfg.547"/>
        <s v="58.421.36"/>
        <s v="87.yhfg.5"/>
        <s v="87.yhfg.548"/>
        <s v="87.yhfg.549"/>
        <s v="87.yhfg.550"/>
        <s v="87.yhfg.551"/>
        <s v="87.yhfg.552"/>
        <s v="87.yhfg.553"/>
        <s v="87.yhfg.554"/>
        <s v="87.yhfg.555"/>
        <s v="87.yhfg.556"/>
        <s v="87.yhfg.557"/>
        <s v="87.yhfg.558"/>
        <s v="87.yhfg.559"/>
        <m/>
      </sharedItems>
    </cacheField>
    <cacheField name="Document Description/Title" numFmtId="0">
      <sharedItems containsBlank="1" count="22">
        <s v="Bracket arrangement drawing"/>
        <s v="Bracket Studs &amp; bolts drawing"/>
        <s v="Rotor poles lifting tool"/>
        <s v="Bracket detail arrangement"/>
        <s v="Bracket Studs &amp; bolts Calculation note"/>
        <s v="Rotor poles lifting tool  Calculation note"/>
        <s v="Spec HP oil injection"/>
        <s v="Deliverable list - UPDATE"/>
        <s v="IT Plan"/>
        <s v="Painting Specification"/>
        <s v="Cross and Plan Section"/>
        <s v="Auxiliaries and Piping General Layout"/>
        <s v="Opening and Trenches on Concrete"/>
        <s v="Foundations Drawing &amp; Loads"/>
        <s v="Stator Anchoring"/>
        <s v="Upper Bracket Anchoring"/>
        <s v="Lower Bracket Anchoring"/>
        <s v="Foundation loads Calculation"/>
        <s v="Erection Bay Layout"/>
        <s v="Erection Sequences"/>
        <s v="Exchange Sheet Turbine"/>
        <m/>
      </sharedItems>
    </cacheField>
    <cacheField name="Total Nbre" numFmtId="0">
      <sharedItems containsString="0" containsBlank="1" containsNumber="1" containsInteger="1" minValue="1" maxValue="3" count="4">
        <n v="1"/>
        <n v="2"/>
        <n v="3"/>
        <m/>
      </sharedItems>
    </cacheField>
    <cacheField name="MS Chain" numFmtId="0">
      <sharedItems containsBlank="1" count="5">
        <s v="E005"/>
        <s v="E003"/>
        <s v="E004"/>
        <s v="E002"/>
        <m/>
      </sharedItems>
    </cacheField>
    <cacheField name="Weight factor" numFmtId="0">
      <sharedItems containsString="0" containsBlank="1" containsNumber="1" containsInteger="1" minValue="15" maxValue="70" count="17">
        <n v="50"/>
        <n v="30"/>
        <n v="20"/>
        <n v="70"/>
        <n v="45"/>
        <n v="15"/>
        <n v="24"/>
        <n v="16"/>
        <n v="54"/>
        <n v="23"/>
        <n v="25"/>
        <n v="64"/>
        <n v="41"/>
        <n v="47"/>
        <n v="32"/>
        <n v="2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ECCONI Xavier" refreshedDate="41226.727402083336" createdVersion="4" refreshedVersion="4" minRefreshableVersion="3" recordCount="22">
  <cacheSource type="worksheet">
    <worksheetSource ref="B11:I90" sheet="Input"/>
  </cacheSource>
  <cacheFields count="8">
    <cacheField name="Location" numFmtId="0">
      <sharedItems containsBlank="1" count="4">
        <s v="BEL"/>
        <s v="GRE"/>
        <s v="BAR"/>
        <m/>
      </sharedItems>
    </cacheField>
    <cacheField name="Document type" numFmtId="0">
      <sharedItems containsBlank="1" count="6">
        <s v="DWG"/>
        <s v="CN"/>
        <s v="SP"/>
        <s v="OTH"/>
        <s v="PP"/>
        <m/>
      </sharedItems>
    </cacheField>
    <cacheField name="KKS" numFmtId="0">
      <sharedItems containsBlank="1" count="8">
        <s v="12.2"/>
        <s v="30.3"/>
        <s v="6.9"/>
        <s v="15.1"/>
        <s v="26.3"/>
        <s v="5.35"/>
        <s v="30.2"/>
        <m/>
      </sharedItems>
    </cacheField>
    <cacheField name="Document number" numFmtId="0">
      <sharedItems containsBlank="1" count="22">
        <s v="45.ED.23567"/>
        <s v="34.ZEFE.23423"/>
        <s v="45.4353.DFG"/>
        <s v="SF.34.DSF"/>
        <s v="34.ZEFE.23"/>
        <s v="45.4353.D"/>
        <s v="87.yhfg.547"/>
        <s v="58.421.36"/>
        <s v="87.yhfg.5"/>
        <s v="87.yhfg.548"/>
        <s v="87.yhfg.549"/>
        <s v="87.yhfg.550"/>
        <s v="87.yhfg.551"/>
        <s v="87.yhfg.552"/>
        <s v="87.yhfg.553"/>
        <s v="87.yhfg.554"/>
        <s v="87.yhfg.555"/>
        <s v="87.yhfg.556"/>
        <s v="87.yhfg.557"/>
        <s v="87.yhfg.558"/>
        <s v="87.yhfg.559"/>
        <m/>
      </sharedItems>
    </cacheField>
    <cacheField name="Document Description/Title" numFmtId="0">
      <sharedItems containsBlank="1" count="22">
        <s v="Bracket arrangement drawing"/>
        <s v="Bracket Studs &amp; bolts drawing"/>
        <s v="Rotor poles lifting tool"/>
        <s v="Bracket detail arrangement"/>
        <s v="Bracket Studs &amp; bolts Calculation note"/>
        <s v="Rotor poles lifting tool  Calculation note"/>
        <s v="Spec HP oil injection"/>
        <s v="Deliverable list - UPDATE"/>
        <s v="IT Plan"/>
        <s v="Painting Specification"/>
        <s v="Cross and Plan Section"/>
        <s v="Auxiliaries and Piping General Layout"/>
        <s v="Opening and Trenches on Concrete"/>
        <s v="Foundations Drawing &amp; Loads"/>
        <s v="Stator Anchoring"/>
        <s v="Upper Bracket Anchoring"/>
        <s v="Lower Bracket Anchoring"/>
        <s v="Foundation loads Calculation"/>
        <s v="Erection Bay Layout"/>
        <s v="Erection Sequences"/>
        <s v="Exchange Sheet Turbine"/>
        <m/>
      </sharedItems>
    </cacheField>
    <cacheField name="Total Nbre" numFmtId="0">
      <sharedItems containsString="0" containsBlank="1" containsNumber="1" containsInteger="1" minValue="1" maxValue="3" count="4">
        <n v="1"/>
        <n v="2"/>
        <n v="3"/>
        <m/>
      </sharedItems>
    </cacheField>
    <cacheField name="MS Chain" numFmtId="0">
      <sharedItems containsBlank="1" count="5">
        <s v="E005"/>
        <s v="E003"/>
        <s v="E004"/>
        <s v="E002"/>
        <m/>
      </sharedItems>
    </cacheField>
    <cacheField name="Weight factor" numFmtId="0">
      <sharedItems containsString="0" containsBlank="1" containsNumber="1" containsInteger="1" minValue="15" maxValue="70" count="17">
        <n v="50"/>
        <n v="30"/>
        <n v="20"/>
        <n v="70"/>
        <n v="45"/>
        <n v="15"/>
        <n v="24"/>
        <n v="16"/>
        <n v="54"/>
        <n v="23"/>
        <n v="25"/>
        <n v="64"/>
        <n v="41"/>
        <n v="47"/>
        <n v="32"/>
        <n v="2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  <x v="0"/>
    <x v="0"/>
    <x v="0"/>
    <x v="0"/>
    <x v="0"/>
  </r>
  <r>
    <x v="1"/>
    <x v="0"/>
    <x v="0"/>
    <x v="1"/>
    <x v="1"/>
    <x v="1"/>
    <x v="1"/>
    <x v="1"/>
  </r>
  <r>
    <x v="0"/>
    <x v="0"/>
    <x v="1"/>
    <x v="2"/>
    <x v="2"/>
    <x v="0"/>
    <x v="1"/>
    <x v="2"/>
  </r>
  <r>
    <x v="2"/>
    <x v="0"/>
    <x v="0"/>
    <x v="3"/>
    <x v="3"/>
    <x v="2"/>
    <x v="0"/>
    <x v="3"/>
  </r>
  <r>
    <x v="0"/>
    <x v="1"/>
    <x v="0"/>
    <x v="4"/>
    <x v="4"/>
    <x v="1"/>
    <x v="1"/>
    <x v="1"/>
  </r>
  <r>
    <x v="0"/>
    <x v="1"/>
    <x v="1"/>
    <x v="5"/>
    <x v="5"/>
    <x v="0"/>
    <x v="1"/>
    <x v="2"/>
  </r>
  <r>
    <x v="2"/>
    <x v="2"/>
    <x v="2"/>
    <x v="6"/>
    <x v="6"/>
    <x v="0"/>
    <x v="2"/>
    <x v="4"/>
  </r>
  <r>
    <x v="0"/>
    <x v="3"/>
    <x v="0"/>
    <x v="7"/>
    <x v="7"/>
    <x v="0"/>
    <x v="0"/>
    <x v="4"/>
  </r>
  <r>
    <x v="0"/>
    <x v="4"/>
    <x v="3"/>
    <x v="8"/>
    <x v="8"/>
    <x v="0"/>
    <x v="3"/>
    <x v="1"/>
  </r>
  <r>
    <x v="0"/>
    <x v="2"/>
    <x v="4"/>
    <x v="9"/>
    <x v="9"/>
    <x v="0"/>
    <x v="3"/>
    <x v="5"/>
  </r>
  <r>
    <x v="0"/>
    <x v="0"/>
    <x v="3"/>
    <x v="10"/>
    <x v="10"/>
    <x v="0"/>
    <x v="1"/>
    <x v="2"/>
  </r>
  <r>
    <x v="2"/>
    <x v="0"/>
    <x v="0"/>
    <x v="11"/>
    <x v="11"/>
    <x v="0"/>
    <x v="2"/>
    <x v="6"/>
  </r>
  <r>
    <x v="0"/>
    <x v="0"/>
    <x v="5"/>
    <x v="12"/>
    <x v="12"/>
    <x v="0"/>
    <x v="0"/>
    <x v="7"/>
  </r>
  <r>
    <x v="1"/>
    <x v="0"/>
    <x v="3"/>
    <x v="13"/>
    <x v="13"/>
    <x v="0"/>
    <x v="1"/>
    <x v="8"/>
  </r>
  <r>
    <x v="0"/>
    <x v="0"/>
    <x v="3"/>
    <x v="14"/>
    <x v="14"/>
    <x v="0"/>
    <x v="2"/>
    <x v="9"/>
  </r>
  <r>
    <x v="0"/>
    <x v="0"/>
    <x v="6"/>
    <x v="15"/>
    <x v="15"/>
    <x v="0"/>
    <x v="3"/>
    <x v="10"/>
  </r>
  <r>
    <x v="2"/>
    <x v="0"/>
    <x v="5"/>
    <x v="16"/>
    <x v="16"/>
    <x v="0"/>
    <x v="1"/>
    <x v="11"/>
  </r>
  <r>
    <x v="0"/>
    <x v="1"/>
    <x v="3"/>
    <x v="17"/>
    <x v="17"/>
    <x v="0"/>
    <x v="0"/>
    <x v="12"/>
  </r>
  <r>
    <x v="1"/>
    <x v="0"/>
    <x v="6"/>
    <x v="18"/>
    <x v="18"/>
    <x v="0"/>
    <x v="2"/>
    <x v="13"/>
  </r>
  <r>
    <x v="2"/>
    <x v="0"/>
    <x v="6"/>
    <x v="19"/>
    <x v="19"/>
    <x v="0"/>
    <x v="3"/>
    <x v="14"/>
  </r>
  <r>
    <x v="0"/>
    <x v="3"/>
    <x v="3"/>
    <x v="20"/>
    <x v="20"/>
    <x v="0"/>
    <x v="1"/>
    <x v="15"/>
  </r>
  <r>
    <x v="3"/>
    <x v="5"/>
    <x v="7"/>
    <x v="21"/>
    <x v="21"/>
    <x v="3"/>
    <x v="4"/>
    <x v="1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">
  <r>
    <x v="0"/>
    <x v="0"/>
    <x v="0"/>
    <x v="0"/>
    <x v="0"/>
    <x v="0"/>
    <x v="0"/>
    <x v="0"/>
  </r>
  <r>
    <x v="1"/>
    <x v="0"/>
    <x v="0"/>
    <x v="1"/>
    <x v="1"/>
    <x v="1"/>
    <x v="1"/>
    <x v="1"/>
  </r>
  <r>
    <x v="0"/>
    <x v="0"/>
    <x v="1"/>
    <x v="2"/>
    <x v="2"/>
    <x v="0"/>
    <x v="1"/>
    <x v="2"/>
  </r>
  <r>
    <x v="2"/>
    <x v="0"/>
    <x v="0"/>
    <x v="3"/>
    <x v="3"/>
    <x v="2"/>
    <x v="0"/>
    <x v="3"/>
  </r>
  <r>
    <x v="0"/>
    <x v="1"/>
    <x v="0"/>
    <x v="4"/>
    <x v="4"/>
    <x v="1"/>
    <x v="1"/>
    <x v="1"/>
  </r>
  <r>
    <x v="0"/>
    <x v="1"/>
    <x v="1"/>
    <x v="5"/>
    <x v="5"/>
    <x v="0"/>
    <x v="1"/>
    <x v="2"/>
  </r>
  <r>
    <x v="2"/>
    <x v="2"/>
    <x v="2"/>
    <x v="6"/>
    <x v="6"/>
    <x v="0"/>
    <x v="2"/>
    <x v="4"/>
  </r>
  <r>
    <x v="0"/>
    <x v="3"/>
    <x v="0"/>
    <x v="7"/>
    <x v="7"/>
    <x v="0"/>
    <x v="0"/>
    <x v="4"/>
  </r>
  <r>
    <x v="0"/>
    <x v="4"/>
    <x v="3"/>
    <x v="8"/>
    <x v="8"/>
    <x v="0"/>
    <x v="3"/>
    <x v="1"/>
  </r>
  <r>
    <x v="0"/>
    <x v="2"/>
    <x v="4"/>
    <x v="9"/>
    <x v="9"/>
    <x v="0"/>
    <x v="3"/>
    <x v="5"/>
  </r>
  <r>
    <x v="0"/>
    <x v="0"/>
    <x v="3"/>
    <x v="10"/>
    <x v="10"/>
    <x v="0"/>
    <x v="1"/>
    <x v="2"/>
  </r>
  <r>
    <x v="2"/>
    <x v="0"/>
    <x v="0"/>
    <x v="11"/>
    <x v="11"/>
    <x v="0"/>
    <x v="2"/>
    <x v="6"/>
  </r>
  <r>
    <x v="0"/>
    <x v="0"/>
    <x v="5"/>
    <x v="12"/>
    <x v="12"/>
    <x v="0"/>
    <x v="0"/>
    <x v="7"/>
  </r>
  <r>
    <x v="1"/>
    <x v="0"/>
    <x v="3"/>
    <x v="13"/>
    <x v="13"/>
    <x v="0"/>
    <x v="1"/>
    <x v="8"/>
  </r>
  <r>
    <x v="0"/>
    <x v="0"/>
    <x v="3"/>
    <x v="14"/>
    <x v="14"/>
    <x v="0"/>
    <x v="2"/>
    <x v="9"/>
  </r>
  <r>
    <x v="0"/>
    <x v="0"/>
    <x v="6"/>
    <x v="15"/>
    <x v="15"/>
    <x v="0"/>
    <x v="3"/>
    <x v="10"/>
  </r>
  <r>
    <x v="2"/>
    <x v="0"/>
    <x v="5"/>
    <x v="16"/>
    <x v="16"/>
    <x v="0"/>
    <x v="1"/>
    <x v="11"/>
  </r>
  <r>
    <x v="0"/>
    <x v="1"/>
    <x v="3"/>
    <x v="17"/>
    <x v="17"/>
    <x v="0"/>
    <x v="0"/>
    <x v="12"/>
  </r>
  <r>
    <x v="1"/>
    <x v="0"/>
    <x v="6"/>
    <x v="18"/>
    <x v="18"/>
    <x v="0"/>
    <x v="2"/>
    <x v="13"/>
  </r>
  <r>
    <x v="2"/>
    <x v="0"/>
    <x v="6"/>
    <x v="19"/>
    <x v="19"/>
    <x v="0"/>
    <x v="3"/>
    <x v="14"/>
  </r>
  <r>
    <x v="0"/>
    <x v="3"/>
    <x v="3"/>
    <x v="20"/>
    <x v="20"/>
    <x v="0"/>
    <x v="1"/>
    <x v="15"/>
  </r>
  <r>
    <x v="3"/>
    <x v="5"/>
    <x v="7"/>
    <x v="21"/>
    <x v="21"/>
    <x v="3"/>
    <x v="4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S2:Z5" firstHeaderRow="1" firstDataRow="1" firstDataCol="8"/>
  <pivotFields count="8">
    <pivotField axis="axisRow" compact="0" outline="0" showAll="0" defaultSubtotal="0">
      <items count="4">
        <item h="1" x="2"/>
        <item h="1" x="0"/>
        <item x="1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1"/>
        <item x="0"/>
        <item x="3"/>
        <item x="4"/>
        <item x="2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0"/>
        <item x="3"/>
        <item x="4"/>
        <item x="6"/>
        <item x="1"/>
        <item x="5"/>
        <item x="2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2">
        <item x="4"/>
        <item x="1"/>
        <item x="5"/>
        <item x="2"/>
        <item x="0"/>
        <item x="7"/>
        <item x="8"/>
        <item x="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3"/>
        <item x="21"/>
      </items>
    </pivotField>
    <pivotField axis="axisRow" compact="0" outline="0" showAll="0" defaultSubtotal="0">
      <items count="22">
        <item x="11"/>
        <item x="0"/>
        <item x="3"/>
        <item x="4"/>
        <item x="1"/>
        <item x="10"/>
        <item x="7"/>
        <item x="18"/>
        <item x="19"/>
        <item x="20"/>
        <item x="17"/>
        <item x="13"/>
        <item x="8"/>
        <item x="16"/>
        <item x="12"/>
        <item x="9"/>
        <item x="2"/>
        <item x="5"/>
        <item x="6"/>
        <item x="14"/>
        <item x="15"/>
        <item x="21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5">
        <item x="3"/>
        <item x="1"/>
        <item x="2"/>
        <item x="0"/>
        <item x="4"/>
      </items>
    </pivotField>
    <pivotField axis="axisRow" compact="0" outline="0" showAll="0" defaultSubtotal="0">
      <items count="17">
        <item x="5"/>
        <item x="7"/>
        <item x="2"/>
        <item x="15"/>
        <item x="9"/>
        <item x="6"/>
        <item x="10"/>
        <item x="1"/>
        <item x="14"/>
        <item x="12"/>
        <item x="4"/>
        <item x="13"/>
        <item x="0"/>
        <item x="8"/>
        <item x="11"/>
        <item x="3"/>
        <item x="16"/>
      </items>
    </pivotField>
  </pivotFields>
  <rowFields count="8">
    <field x="0"/>
    <field x="2"/>
    <field x="1"/>
    <field x="3"/>
    <field x="4"/>
    <field x="5"/>
    <field x="6"/>
    <field x="7"/>
  </rowFields>
  <rowItems count="3">
    <i>
      <x v="2"/>
      <x/>
      <x v="1"/>
      <x v="1"/>
      <x v="4"/>
      <x v="1"/>
      <x v="1"/>
      <x v="7"/>
    </i>
    <i r="1">
      <x v="1"/>
      <x v="1"/>
      <x v="12"/>
      <x v="11"/>
      <x/>
      <x v="1"/>
      <x v="13"/>
    </i>
    <i r="1">
      <x v="3"/>
      <x v="1"/>
      <x v="17"/>
      <x v="7"/>
      <x/>
      <x v="2"/>
      <x v="1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J2:Q7" firstHeaderRow="1" firstDataRow="1" firstDataCol="8"/>
  <pivotFields count="8">
    <pivotField axis="axisRow" compact="0" outline="0" showAll="0" defaultSubtotal="0">
      <items count="4">
        <item x="2"/>
        <item h="1" x="0"/>
        <item h="1" x="1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1"/>
        <item x="0"/>
        <item x="3"/>
        <item x="4"/>
        <item x="2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0"/>
        <item x="3"/>
        <item x="4"/>
        <item x="6"/>
        <item x="1"/>
        <item x="5"/>
        <item x="2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2">
        <item x="4"/>
        <item x="1"/>
        <item x="5"/>
        <item x="2"/>
        <item x="0"/>
        <item x="7"/>
        <item x="8"/>
        <item x="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3"/>
        <item x="21"/>
      </items>
    </pivotField>
    <pivotField axis="axisRow" compact="0" outline="0" showAll="0" defaultSubtotal="0">
      <items count="22">
        <item x="11"/>
        <item x="0"/>
        <item x="3"/>
        <item x="4"/>
        <item x="1"/>
        <item x="10"/>
        <item x="7"/>
        <item x="18"/>
        <item x="19"/>
        <item x="20"/>
        <item x="17"/>
        <item x="13"/>
        <item x="8"/>
        <item x="16"/>
        <item x="12"/>
        <item x="9"/>
        <item x="2"/>
        <item x="5"/>
        <item x="6"/>
        <item x="14"/>
        <item x="15"/>
        <item x="21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5">
        <item x="3"/>
        <item x="1"/>
        <item x="2"/>
        <item x="0"/>
        <item x="4"/>
      </items>
    </pivotField>
    <pivotField axis="axisRow" compact="0" outline="0" showAll="0" defaultSubtotal="0">
      <items count="17">
        <item x="5"/>
        <item x="7"/>
        <item x="2"/>
        <item x="15"/>
        <item x="9"/>
        <item x="6"/>
        <item x="10"/>
        <item x="1"/>
        <item x="14"/>
        <item x="12"/>
        <item x="4"/>
        <item x="13"/>
        <item x="0"/>
        <item x="8"/>
        <item x="11"/>
        <item x="3"/>
        <item x="16"/>
      </items>
    </pivotField>
  </pivotFields>
  <rowFields count="8">
    <field x="0"/>
    <field x="2"/>
    <field x="1"/>
    <field x="3"/>
    <field x="4"/>
    <field x="5"/>
    <field x="6"/>
    <field x="7"/>
  </rowFields>
  <rowItems count="5">
    <i>
      <x/>
      <x/>
      <x v="1"/>
      <x v="10"/>
      <x/>
      <x/>
      <x v="2"/>
      <x v="5"/>
    </i>
    <i r="3">
      <x v="20"/>
      <x v="2"/>
      <x v="2"/>
      <x v="3"/>
      <x v="15"/>
    </i>
    <i r="1">
      <x v="3"/>
      <x v="1"/>
      <x v="18"/>
      <x v="8"/>
      <x/>
      <x/>
      <x v="8"/>
    </i>
    <i r="1">
      <x v="5"/>
      <x v="1"/>
      <x v="15"/>
      <x v="13"/>
      <x/>
      <x v="1"/>
      <x v="14"/>
    </i>
    <i r="1">
      <x v="6"/>
      <x v="4"/>
      <x v="7"/>
      <x v="18"/>
      <x/>
      <x v="2"/>
      <x v="10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A2:H15" firstHeaderRow="1" firstDataRow="1" firstDataCol="8"/>
  <pivotFields count="8">
    <pivotField axis="axisRow" compact="0" outline="0" showAll="0" defaultSubtotal="0">
      <items count="4">
        <item h="1" x="2"/>
        <item x="0"/>
        <item h="1" x="1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1"/>
        <item x="0"/>
        <item x="3"/>
        <item x="4"/>
        <item x="2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0"/>
        <item x="3"/>
        <item x="4"/>
        <item x="6"/>
        <item x="1"/>
        <item x="5"/>
        <item x="2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2">
        <item x="4"/>
        <item x="1"/>
        <item x="5"/>
        <item x="2"/>
        <item x="0"/>
        <item x="7"/>
        <item x="8"/>
        <item x="6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3"/>
        <item x="21"/>
      </items>
    </pivotField>
    <pivotField axis="axisRow" compact="0" outline="0" showAll="0" defaultSubtotal="0">
      <items count="22">
        <item x="11"/>
        <item x="0"/>
        <item x="3"/>
        <item x="4"/>
        <item x="1"/>
        <item x="10"/>
        <item x="7"/>
        <item x="18"/>
        <item x="19"/>
        <item x="20"/>
        <item x="17"/>
        <item x="13"/>
        <item x="8"/>
        <item x="16"/>
        <item x="12"/>
        <item x="9"/>
        <item x="2"/>
        <item x="5"/>
        <item x="6"/>
        <item x="14"/>
        <item x="15"/>
        <item x="21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5">
        <item x="3"/>
        <item x="1"/>
        <item x="2"/>
        <item x="0"/>
        <item x="4"/>
      </items>
    </pivotField>
    <pivotField axis="axisRow" compact="0" outline="0" showAll="0" defaultSubtotal="0">
      <items count="17">
        <item x="5"/>
        <item x="7"/>
        <item x="2"/>
        <item x="15"/>
        <item x="9"/>
        <item x="6"/>
        <item x="10"/>
        <item x="1"/>
        <item x="14"/>
        <item x="12"/>
        <item x="4"/>
        <item x="13"/>
        <item x="0"/>
        <item x="8"/>
        <item x="11"/>
        <item x="3"/>
        <item x="16"/>
      </items>
    </pivotField>
  </pivotFields>
  <rowFields count="8">
    <field x="0"/>
    <field x="2"/>
    <field x="1"/>
    <field x="3"/>
    <field x="4"/>
    <field x="5"/>
    <field x="6"/>
    <field x="7"/>
  </rowFields>
  <rowItems count="13">
    <i>
      <x v="1"/>
      <x/>
      <x/>
      <x/>
      <x v="3"/>
      <x v="1"/>
      <x v="1"/>
      <x v="7"/>
    </i>
    <i r="2">
      <x v="1"/>
      <x v="4"/>
      <x v="1"/>
      <x/>
      <x v="3"/>
      <x v="12"/>
    </i>
    <i r="2">
      <x v="2"/>
      <x v="5"/>
      <x v="6"/>
      <x/>
      <x v="3"/>
      <x v="10"/>
    </i>
    <i r="1">
      <x v="1"/>
      <x/>
      <x v="16"/>
      <x v="10"/>
      <x/>
      <x v="3"/>
      <x v="9"/>
    </i>
    <i r="2">
      <x v="1"/>
      <x v="9"/>
      <x v="5"/>
      <x/>
      <x v="1"/>
      <x v="2"/>
    </i>
    <i r="3">
      <x v="13"/>
      <x v="19"/>
      <x/>
      <x v="2"/>
      <x v="4"/>
    </i>
    <i r="2">
      <x v="2"/>
      <x v="19"/>
      <x v="9"/>
      <x/>
      <x v="1"/>
      <x v="3"/>
    </i>
    <i r="2">
      <x v="3"/>
      <x v="6"/>
      <x v="12"/>
      <x/>
      <x/>
      <x v="7"/>
    </i>
    <i r="1">
      <x v="2"/>
      <x v="4"/>
      <x v="8"/>
      <x v="15"/>
      <x/>
      <x/>
      <x/>
    </i>
    <i r="1">
      <x v="3"/>
      <x v="1"/>
      <x v="14"/>
      <x v="20"/>
      <x/>
      <x/>
      <x v="6"/>
    </i>
    <i r="1">
      <x v="4"/>
      <x/>
      <x v="2"/>
      <x v="17"/>
      <x/>
      <x v="1"/>
      <x v="2"/>
    </i>
    <i r="2">
      <x v="1"/>
      <x v="3"/>
      <x v="16"/>
      <x/>
      <x v="1"/>
      <x v="2"/>
    </i>
    <i r="1">
      <x v="5"/>
      <x v="1"/>
      <x v="11"/>
      <x v="14"/>
      <x/>
      <x v="3"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2"/>
  <sheetViews>
    <sheetView workbookViewId="0">
      <selection activeCell="C9" sqref="C9"/>
    </sheetView>
  </sheetViews>
  <sheetFormatPr baseColWidth="10" defaultRowHeight="15" x14ac:dyDescent="0.25"/>
  <cols>
    <col min="1" max="1" width="15" customWidth="1"/>
    <col min="2" max="2" width="8.42578125" bestFit="1" customWidth="1"/>
    <col min="3" max="3" width="14.42578125" customWidth="1"/>
    <col min="5" max="5" width="18.42578125" customWidth="1"/>
    <col min="6" max="6" width="49.7109375" customWidth="1"/>
    <col min="7" max="7" width="9.85546875" customWidth="1"/>
    <col min="8" max="8" width="10.5703125" customWidth="1"/>
    <col min="9" max="9" width="14.7109375" customWidth="1"/>
  </cols>
  <sheetData>
    <row r="1" spans="1:9" s="21" customFormat="1" ht="31.5" x14ac:dyDescent="0.5">
      <c r="A1" s="21" t="s">
        <v>25</v>
      </c>
    </row>
    <row r="3" spans="1:9" x14ac:dyDescent="0.25">
      <c r="A3" s="22" t="s">
        <v>26</v>
      </c>
      <c r="B3" s="32"/>
      <c r="C3" s="37"/>
      <c r="D3" s="38"/>
      <c r="E3" s="39"/>
    </row>
    <row r="4" spans="1:9" x14ac:dyDescent="0.25">
      <c r="A4" s="22" t="s">
        <v>1</v>
      </c>
      <c r="B4" s="32"/>
      <c r="C4" s="37"/>
      <c r="D4" s="38"/>
      <c r="E4" s="39"/>
    </row>
    <row r="5" spans="1:9" x14ac:dyDescent="0.25">
      <c r="A5" s="22" t="s">
        <v>2</v>
      </c>
      <c r="B5" s="32"/>
      <c r="C5" s="37"/>
      <c r="D5" s="38"/>
      <c r="E5" s="39"/>
    </row>
    <row r="6" spans="1:9" x14ac:dyDescent="0.25">
      <c r="A6" s="22" t="s">
        <v>3</v>
      </c>
      <c r="B6" s="32"/>
      <c r="C6" s="37"/>
      <c r="D6" s="38"/>
      <c r="E6" s="39"/>
    </row>
    <row r="10" spans="1:9" ht="15.75" thickBot="1" x14ac:dyDescent="0.3"/>
    <row r="11" spans="1:9" ht="34.5" customHeight="1" thickBot="1" x14ac:dyDescent="0.3">
      <c r="B11" s="31" t="s">
        <v>3</v>
      </c>
      <c r="C11" s="31" t="s">
        <v>27</v>
      </c>
      <c r="D11" s="31" t="s">
        <v>29</v>
      </c>
      <c r="E11" s="31" t="s">
        <v>4</v>
      </c>
      <c r="F11" s="31" t="s">
        <v>28</v>
      </c>
      <c r="G11" s="31" t="s">
        <v>22</v>
      </c>
      <c r="H11" s="31" t="s">
        <v>5</v>
      </c>
      <c r="I11" s="31" t="s">
        <v>30</v>
      </c>
    </row>
    <row r="12" spans="1:9" x14ac:dyDescent="0.25">
      <c r="B12" s="30" t="s">
        <v>34</v>
      </c>
      <c r="C12" s="30" t="s">
        <v>31</v>
      </c>
      <c r="D12" s="30" t="s">
        <v>35</v>
      </c>
      <c r="E12" s="30" t="s">
        <v>36</v>
      </c>
      <c r="F12" s="30" t="s">
        <v>37</v>
      </c>
      <c r="G12" s="30">
        <v>1</v>
      </c>
      <c r="H12" s="30" t="s">
        <v>23</v>
      </c>
      <c r="I12" s="30">
        <v>50</v>
      </c>
    </row>
    <row r="13" spans="1:9" x14ac:dyDescent="0.25">
      <c r="B13" s="30" t="s">
        <v>89</v>
      </c>
      <c r="C13" s="30" t="s">
        <v>31</v>
      </c>
      <c r="D13" s="30" t="s">
        <v>35</v>
      </c>
      <c r="E13" s="30" t="s">
        <v>38</v>
      </c>
      <c r="F13" s="30" t="s">
        <v>41</v>
      </c>
      <c r="G13" s="30">
        <v>2</v>
      </c>
      <c r="H13" s="30" t="s">
        <v>7</v>
      </c>
      <c r="I13" s="30">
        <v>30</v>
      </c>
    </row>
    <row r="14" spans="1:9" x14ac:dyDescent="0.25">
      <c r="B14" s="30" t="s">
        <v>34</v>
      </c>
      <c r="C14" s="30" t="s">
        <v>31</v>
      </c>
      <c r="D14" s="30" t="s">
        <v>39</v>
      </c>
      <c r="E14" s="30" t="s">
        <v>40</v>
      </c>
      <c r="F14" s="30" t="s">
        <v>42</v>
      </c>
      <c r="G14" s="30">
        <v>1</v>
      </c>
      <c r="H14" s="30" t="s">
        <v>7</v>
      </c>
      <c r="I14" s="30">
        <v>20</v>
      </c>
    </row>
    <row r="15" spans="1:9" x14ac:dyDescent="0.25">
      <c r="B15" s="30" t="s">
        <v>43</v>
      </c>
      <c r="C15" s="30" t="s">
        <v>31</v>
      </c>
      <c r="D15" s="30" t="s">
        <v>35</v>
      </c>
      <c r="E15" s="30" t="s">
        <v>44</v>
      </c>
      <c r="F15" s="30" t="s">
        <v>45</v>
      </c>
      <c r="G15" s="30">
        <v>3</v>
      </c>
      <c r="H15" s="30" t="s">
        <v>23</v>
      </c>
      <c r="I15" s="30">
        <v>70</v>
      </c>
    </row>
    <row r="16" spans="1:9" x14ac:dyDescent="0.25">
      <c r="B16" s="30" t="s">
        <v>34</v>
      </c>
      <c r="C16" s="30" t="s">
        <v>32</v>
      </c>
      <c r="D16" s="30" t="s">
        <v>35</v>
      </c>
      <c r="E16" s="30" t="s">
        <v>48</v>
      </c>
      <c r="F16" s="30" t="s">
        <v>46</v>
      </c>
      <c r="G16" s="30">
        <v>2</v>
      </c>
      <c r="H16" s="30" t="s">
        <v>7</v>
      </c>
      <c r="I16" s="30">
        <v>30</v>
      </c>
    </row>
    <row r="17" spans="2:9" x14ac:dyDescent="0.25">
      <c r="B17" s="30" t="s">
        <v>34</v>
      </c>
      <c r="C17" s="30" t="s">
        <v>32</v>
      </c>
      <c r="D17" s="30" t="s">
        <v>39</v>
      </c>
      <c r="E17" s="30" t="s">
        <v>49</v>
      </c>
      <c r="F17" s="30" t="s">
        <v>47</v>
      </c>
      <c r="G17" s="30">
        <v>1</v>
      </c>
      <c r="H17" s="30" t="s">
        <v>7</v>
      </c>
      <c r="I17" s="30">
        <v>20</v>
      </c>
    </row>
    <row r="18" spans="2:9" x14ac:dyDescent="0.25">
      <c r="B18" s="30" t="s">
        <v>43</v>
      </c>
      <c r="C18" s="30" t="s">
        <v>33</v>
      </c>
      <c r="D18" s="30" t="s">
        <v>50</v>
      </c>
      <c r="E18" s="30" t="s">
        <v>51</v>
      </c>
      <c r="F18" s="30" t="s">
        <v>52</v>
      </c>
      <c r="G18" s="30">
        <v>1</v>
      </c>
      <c r="H18" s="30" t="s">
        <v>87</v>
      </c>
      <c r="I18" s="30">
        <v>45</v>
      </c>
    </row>
    <row r="19" spans="2:9" x14ac:dyDescent="0.25">
      <c r="B19" s="30" t="s">
        <v>34</v>
      </c>
      <c r="C19" s="30" t="s">
        <v>53</v>
      </c>
      <c r="D19" s="30" t="s">
        <v>35</v>
      </c>
      <c r="E19" s="30" t="s">
        <v>54</v>
      </c>
      <c r="F19" s="30" t="s">
        <v>86</v>
      </c>
      <c r="G19" s="30">
        <v>1</v>
      </c>
      <c r="H19" s="30" t="s">
        <v>23</v>
      </c>
      <c r="I19" s="30">
        <v>45</v>
      </c>
    </row>
    <row r="20" spans="2:9" x14ac:dyDescent="0.25">
      <c r="B20" s="30" t="s">
        <v>34</v>
      </c>
      <c r="C20" s="28" t="s">
        <v>68</v>
      </c>
      <c r="D20" s="2" t="s">
        <v>69</v>
      </c>
      <c r="E20" s="30" t="s">
        <v>85</v>
      </c>
      <c r="F20" s="34" t="s">
        <v>55</v>
      </c>
      <c r="G20" s="2">
        <v>1</v>
      </c>
      <c r="H20" s="30" t="s">
        <v>88</v>
      </c>
      <c r="I20" s="30">
        <v>30</v>
      </c>
    </row>
    <row r="21" spans="2:9" x14ac:dyDescent="0.25">
      <c r="B21" s="30" t="s">
        <v>34</v>
      </c>
      <c r="C21" s="28" t="s">
        <v>33</v>
      </c>
      <c r="D21" s="2" t="s">
        <v>70</v>
      </c>
      <c r="E21" s="30" t="s">
        <v>73</v>
      </c>
      <c r="F21" s="34" t="s">
        <v>56</v>
      </c>
      <c r="G21" s="30">
        <v>1</v>
      </c>
      <c r="H21" s="30" t="s">
        <v>88</v>
      </c>
      <c r="I21" s="30">
        <v>15</v>
      </c>
    </row>
    <row r="22" spans="2:9" x14ac:dyDescent="0.25">
      <c r="B22" s="30" t="s">
        <v>34</v>
      </c>
      <c r="C22" s="28" t="s">
        <v>31</v>
      </c>
      <c r="D22" s="2" t="s">
        <v>69</v>
      </c>
      <c r="E22" s="30" t="s">
        <v>74</v>
      </c>
      <c r="F22" s="34" t="s">
        <v>57</v>
      </c>
      <c r="G22" s="30">
        <v>1</v>
      </c>
      <c r="H22" s="30" t="s">
        <v>7</v>
      </c>
      <c r="I22" s="30">
        <v>20</v>
      </c>
    </row>
    <row r="23" spans="2:9" x14ac:dyDescent="0.25">
      <c r="B23" s="30" t="s">
        <v>43</v>
      </c>
      <c r="C23" s="28" t="s">
        <v>31</v>
      </c>
      <c r="D23" s="2" t="s">
        <v>35</v>
      </c>
      <c r="E23" s="30" t="s">
        <v>75</v>
      </c>
      <c r="F23" s="34" t="s">
        <v>58</v>
      </c>
      <c r="G23" s="30">
        <v>1</v>
      </c>
      <c r="H23" s="30" t="s">
        <v>87</v>
      </c>
      <c r="I23" s="30">
        <v>24</v>
      </c>
    </row>
    <row r="24" spans="2:9" x14ac:dyDescent="0.25">
      <c r="B24" s="30" t="s">
        <v>34</v>
      </c>
      <c r="C24" s="28" t="s">
        <v>31</v>
      </c>
      <c r="D24" s="2" t="s">
        <v>72</v>
      </c>
      <c r="E24" s="30" t="s">
        <v>76</v>
      </c>
      <c r="F24" s="34" t="s">
        <v>59</v>
      </c>
      <c r="G24" s="30">
        <v>1</v>
      </c>
      <c r="H24" s="30" t="s">
        <v>23</v>
      </c>
      <c r="I24" s="30">
        <v>16</v>
      </c>
    </row>
    <row r="25" spans="2:9" x14ac:dyDescent="0.25">
      <c r="B25" s="30" t="s">
        <v>89</v>
      </c>
      <c r="C25" s="28" t="s">
        <v>31</v>
      </c>
      <c r="D25" s="2" t="s">
        <v>69</v>
      </c>
      <c r="E25" s="30" t="s">
        <v>77</v>
      </c>
      <c r="F25" s="34" t="s">
        <v>60</v>
      </c>
      <c r="G25" s="30">
        <v>1</v>
      </c>
      <c r="H25" s="30" t="s">
        <v>7</v>
      </c>
      <c r="I25" s="30">
        <v>54</v>
      </c>
    </row>
    <row r="26" spans="2:9" x14ac:dyDescent="0.25">
      <c r="B26" s="30" t="s">
        <v>34</v>
      </c>
      <c r="C26" s="28" t="s">
        <v>31</v>
      </c>
      <c r="D26" s="2" t="s">
        <v>69</v>
      </c>
      <c r="E26" s="30" t="s">
        <v>78</v>
      </c>
      <c r="F26" s="34" t="s">
        <v>61</v>
      </c>
      <c r="G26" s="30">
        <v>1</v>
      </c>
      <c r="H26" s="30" t="s">
        <v>87</v>
      </c>
      <c r="I26" s="30">
        <v>23</v>
      </c>
    </row>
    <row r="27" spans="2:9" x14ac:dyDescent="0.25">
      <c r="B27" s="30" t="s">
        <v>34</v>
      </c>
      <c r="C27" s="28" t="s">
        <v>31</v>
      </c>
      <c r="D27" s="2" t="s">
        <v>71</v>
      </c>
      <c r="E27" s="30" t="s">
        <v>79</v>
      </c>
      <c r="F27" s="34" t="s">
        <v>62</v>
      </c>
      <c r="G27" s="30">
        <v>1</v>
      </c>
      <c r="H27" s="30" t="s">
        <v>88</v>
      </c>
      <c r="I27" s="30">
        <v>25</v>
      </c>
    </row>
    <row r="28" spans="2:9" x14ac:dyDescent="0.25">
      <c r="B28" s="30" t="s">
        <v>43</v>
      </c>
      <c r="C28" s="28" t="s">
        <v>31</v>
      </c>
      <c r="D28" s="2" t="s">
        <v>72</v>
      </c>
      <c r="E28" s="30" t="s">
        <v>80</v>
      </c>
      <c r="F28" s="34" t="s">
        <v>63</v>
      </c>
      <c r="G28" s="30">
        <v>1</v>
      </c>
      <c r="H28" s="30" t="s">
        <v>7</v>
      </c>
      <c r="I28" s="30">
        <v>64</v>
      </c>
    </row>
    <row r="29" spans="2:9" x14ac:dyDescent="0.25">
      <c r="B29" s="30" t="s">
        <v>34</v>
      </c>
      <c r="C29" s="28" t="s">
        <v>32</v>
      </c>
      <c r="D29" s="2" t="s">
        <v>69</v>
      </c>
      <c r="E29" s="30" t="s">
        <v>81</v>
      </c>
      <c r="F29" s="34" t="s">
        <v>64</v>
      </c>
      <c r="G29" s="30">
        <v>1</v>
      </c>
      <c r="H29" s="30" t="s">
        <v>23</v>
      </c>
      <c r="I29" s="30">
        <v>41</v>
      </c>
    </row>
    <row r="30" spans="2:9" x14ac:dyDescent="0.25">
      <c r="B30" s="30" t="s">
        <v>89</v>
      </c>
      <c r="C30" s="28" t="s">
        <v>31</v>
      </c>
      <c r="D30" s="2" t="s">
        <v>71</v>
      </c>
      <c r="E30" s="30" t="s">
        <v>82</v>
      </c>
      <c r="F30" s="34" t="s">
        <v>65</v>
      </c>
      <c r="G30" s="30">
        <v>1</v>
      </c>
      <c r="H30" s="30" t="s">
        <v>87</v>
      </c>
      <c r="I30" s="30">
        <v>47</v>
      </c>
    </row>
    <row r="31" spans="2:9" x14ac:dyDescent="0.25">
      <c r="B31" s="30" t="s">
        <v>43</v>
      </c>
      <c r="C31" s="28" t="s">
        <v>31</v>
      </c>
      <c r="D31" s="2" t="s">
        <v>71</v>
      </c>
      <c r="E31" s="30" t="s">
        <v>83</v>
      </c>
      <c r="F31" s="34" t="s">
        <v>66</v>
      </c>
      <c r="G31" s="30">
        <v>1</v>
      </c>
      <c r="H31" s="30" t="s">
        <v>88</v>
      </c>
      <c r="I31" s="30">
        <v>32</v>
      </c>
    </row>
    <row r="32" spans="2:9" x14ac:dyDescent="0.25">
      <c r="B32" s="30" t="s">
        <v>34</v>
      </c>
      <c r="C32" s="28" t="s">
        <v>53</v>
      </c>
      <c r="D32" s="2" t="s">
        <v>69</v>
      </c>
      <c r="E32" s="30" t="s">
        <v>84</v>
      </c>
      <c r="F32" s="34" t="s">
        <v>67</v>
      </c>
      <c r="G32" s="30">
        <v>1</v>
      </c>
      <c r="H32" s="30" t="s">
        <v>7</v>
      </c>
      <c r="I32" s="30">
        <v>22</v>
      </c>
    </row>
  </sheetData>
  <mergeCells count="4">
    <mergeCell ref="C3:E3"/>
    <mergeCell ref="C4:E4"/>
    <mergeCell ref="C5:E5"/>
    <mergeCell ref="C6:E6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15"/>
  <sheetViews>
    <sheetView topLeftCell="K1" workbookViewId="0">
      <selection activeCell="O29" sqref="O29"/>
    </sheetView>
  </sheetViews>
  <sheetFormatPr baseColWidth="10" defaultRowHeight="15" x14ac:dyDescent="0.25"/>
  <cols>
    <col min="1" max="1" width="11.28515625" customWidth="1"/>
    <col min="8" max="8" width="15.28515625" bestFit="1" customWidth="1"/>
    <col min="10" max="10" width="11" customWidth="1"/>
    <col min="13" max="13" width="19.85546875" bestFit="1" customWidth="1"/>
    <col min="14" max="14" width="34.42578125" bestFit="1" customWidth="1"/>
    <col min="17" max="17" width="15.28515625" bestFit="1" customWidth="1"/>
    <col min="19" max="19" width="10.7109375" customWidth="1"/>
    <col min="26" max="26" width="15.28515625" bestFit="1" customWidth="1"/>
  </cols>
  <sheetData>
    <row r="2" spans="1:26" x14ac:dyDescent="0.25">
      <c r="A2" s="33" t="s">
        <v>3</v>
      </c>
      <c r="B2" s="33" t="s">
        <v>29</v>
      </c>
      <c r="C2" s="33" t="s">
        <v>27</v>
      </c>
      <c r="D2" s="33" t="s">
        <v>4</v>
      </c>
      <c r="E2" s="33" t="s">
        <v>28</v>
      </c>
      <c r="F2" s="33" t="s">
        <v>22</v>
      </c>
      <c r="G2" s="33" t="s">
        <v>5</v>
      </c>
      <c r="H2" s="33" t="s">
        <v>30</v>
      </c>
      <c r="J2" s="33" t="s">
        <v>3</v>
      </c>
      <c r="K2" s="33" t="s">
        <v>29</v>
      </c>
      <c r="L2" s="33" t="s">
        <v>27</v>
      </c>
      <c r="M2" s="33" t="s">
        <v>4</v>
      </c>
      <c r="N2" s="33" t="s">
        <v>28</v>
      </c>
      <c r="O2" s="33" t="s">
        <v>22</v>
      </c>
      <c r="P2" s="33" t="s">
        <v>5</v>
      </c>
      <c r="Q2" s="33" t="s">
        <v>30</v>
      </c>
      <c r="S2" s="33" t="s">
        <v>3</v>
      </c>
      <c r="T2" s="33" t="s">
        <v>29</v>
      </c>
      <c r="U2" s="33" t="s">
        <v>27</v>
      </c>
      <c r="V2" s="33" t="s">
        <v>4</v>
      </c>
      <c r="W2" s="33" t="s">
        <v>28</v>
      </c>
      <c r="X2" s="33" t="s">
        <v>22</v>
      </c>
      <c r="Y2" s="33" t="s">
        <v>5</v>
      </c>
      <c r="Z2" s="33" t="s">
        <v>30</v>
      </c>
    </row>
    <row r="3" spans="1:26" x14ac:dyDescent="0.25">
      <c r="A3" t="s">
        <v>34</v>
      </c>
      <c r="B3" t="s">
        <v>35</v>
      </c>
      <c r="C3" t="s">
        <v>32</v>
      </c>
      <c r="D3" t="s">
        <v>48</v>
      </c>
      <c r="E3" t="s">
        <v>46</v>
      </c>
      <c r="F3">
        <v>2</v>
      </c>
      <c r="G3" t="s">
        <v>7</v>
      </c>
      <c r="H3">
        <v>30</v>
      </c>
      <c r="J3" t="s">
        <v>43</v>
      </c>
      <c r="K3" t="s">
        <v>35</v>
      </c>
      <c r="L3" t="s">
        <v>31</v>
      </c>
      <c r="M3" t="s">
        <v>75</v>
      </c>
      <c r="N3" t="s">
        <v>58</v>
      </c>
      <c r="O3">
        <v>1</v>
      </c>
      <c r="P3" t="s">
        <v>87</v>
      </c>
      <c r="Q3">
        <v>24</v>
      </c>
      <c r="S3" t="s">
        <v>89</v>
      </c>
      <c r="T3" t="s">
        <v>35</v>
      </c>
      <c r="U3" t="s">
        <v>31</v>
      </c>
      <c r="V3" t="s">
        <v>38</v>
      </c>
      <c r="W3" t="s">
        <v>41</v>
      </c>
      <c r="X3">
        <v>2</v>
      </c>
      <c r="Y3" t="s">
        <v>7</v>
      </c>
      <c r="Z3">
        <v>30</v>
      </c>
    </row>
    <row r="4" spans="1:26" x14ac:dyDescent="0.25">
      <c r="A4" t="s">
        <v>34</v>
      </c>
      <c r="B4" t="s">
        <v>35</v>
      </c>
      <c r="C4" t="s">
        <v>31</v>
      </c>
      <c r="D4" t="s">
        <v>36</v>
      </c>
      <c r="E4" t="s">
        <v>37</v>
      </c>
      <c r="F4">
        <v>1</v>
      </c>
      <c r="G4" t="s">
        <v>23</v>
      </c>
      <c r="H4">
        <v>50</v>
      </c>
      <c r="J4" t="s">
        <v>43</v>
      </c>
      <c r="K4" t="s">
        <v>35</v>
      </c>
      <c r="L4" t="s">
        <v>31</v>
      </c>
      <c r="M4" t="s">
        <v>44</v>
      </c>
      <c r="N4" t="s">
        <v>45</v>
      </c>
      <c r="O4">
        <v>3</v>
      </c>
      <c r="P4" t="s">
        <v>23</v>
      </c>
      <c r="Q4">
        <v>70</v>
      </c>
      <c r="S4" t="s">
        <v>89</v>
      </c>
      <c r="T4" t="s">
        <v>69</v>
      </c>
      <c r="U4" t="s">
        <v>31</v>
      </c>
      <c r="V4" t="s">
        <v>77</v>
      </c>
      <c r="W4" t="s">
        <v>60</v>
      </c>
      <c r="X4">
        <v>1</v>
      </c>
      <c r="Y4" t="s">
        <v>7</v>
      </c>
      <c r="Z4">
        <v>54</v>
      </c>
    </row>
    <row r="5" spans="1:26" x14ac:dyDescent="0.25">
      <c r="A5" t="s">
        <v>34</v>
      </c>
      <c r="B5" t="s">
        <v>35</v>
      </c>
      <c r="C5" t="s">
        <v>53</v>
      </c>
      <c r="D5" t="s">
        <v>54</v>
      </c>
      <c r="E5" t="s">
        <v>86</v>
      </c>
      <c r="F5">
        <v>1</v>
      </c>
      <c r="G5" t="s">
        <v>23</v>
      </c>
      <c r="H5">
        <v>45</v>
      </c>
      <c r="J5" t="s">
        <v>43</v>
      </c>
      <c r="K5" t="s">
        <v>71</v>
      </c>
      <c r="L5" t="s">
        <v>31</v>
      </c>
      <c r="M5" t="s">
        <v>83</v>
      </c>
      <c r="N5" t="s">
        <v>66</v>
      </c>
      <c r="O5">
        <v>1</v>
      </c>
      <c r="P5" t="s">
        <v>88</v>
      </c>
      <c r="Q5">
        <v>32</v>
      </c>
      <c r="S5" t="s">
        <v>89</v>
      </c>
      <c r="T5" t="s">
        <v>71</v>
      </c>
      <c r="U5" t="s">
        <v>31</v>
      </c>
      <c r="V5" t="s">
        <v>82</v>
      </c>
      <c r="W5" t="s">
        <v>65</v>
      </c>
      <c r="X5">
        <v>1</v>
      </c>
      <c r="Y5" t="s">
        <v>87</v>
      </c>
      <c r="Z5">
        <v>47</v>
      </c>
    </row>
    <row r="6" spans="1:26" x14ac:dyDescent="0.25">
      <c r="A6" t="s">
        <v>34</v>
      </c>
      <c r="B6" t="s">
        <v>69</v>
      </c>
      <c r="C6" t="s">
        <v>32</v>
      </c>
      <c r="D6" t="s">
        <v>81</v>
      </c>
      <c r="E6" t="s">
        <v>64</v>
      </c>
      <c r="F6">
        <v>1</v>
      </c>
      <c r="G6" t="s">
        <v>23</v>
      </c>
      <c r="H6">
        <v>41</v>
      </c>
      <c r="J6" t="s">
        <v>43</v>
      </c>
      <c r="K6" t="s">
        <v>72</v>
      </c>
      <c r="L6" t="s">
        <v>31</v>
      </c>
      <c r="M6" t="s">
        <v>80</v>
      </c>
      <c r="N6" t="s">
        <v>63</v>
      </c>
      <c r="O6">
        <v>1</v>
      </c>
      <c r="P6" t="s">
        <v>7</v>
      </c>
      <c r="Q6">
        <v>64</v>
      </c>
    </row>
    <row r="7" spans="1:26" x14ac:dyDescent="0.25">
      <c r="A7" t="s">
        <v>34</v>
      </c>
      <c r="B7" t="s">
        <v>69</v>
      </c>
      <c r="C7" t="s">
        <v>31</v>
      </c>
      <c r="D7" t="s">
        <v>74</v>
      </c>
      <c r="E7" t="s">
        <v>57</v>
      </c>
      <c r="F7">
        <v>1</v>
      </c>
      <c r="G7" t="s">
        <v>7</v>
      </c>
      <c r="H7">
        <v>20</v>
      </c>
      <c r="J7" t="s">
        <v>43</v>
      </c>
      <c r="K7" t="s">
        <v>50</v>
      </c>
      <c r="L7" t="s">
        <v>33</v>
      </c>
      <c r="M7" t="s">
        <v>51</v>
      </c>
      <c r="N7" t="s">
        <v>52</v>
      </c>
      <c r="O7">
        <v>1</v>
      </c>
      <c r="P7" t="s">
        <v>87</v>
      </c>
      <c r="Q7">
        <v>45</v>
      </c>
    </row>
    <row r="8" spans="1:26" x14ac:dyDescent="0.25">
      <c r="A8" t="s">
        <v>34</v>
      </c>
      <c r="B8" t="s">
        <v>69</v>
      </c>
      <c r="C8" t="s">
        <v>31</v>
      </c>
      <c r="D8" t="s">
        <v>78</v>
      </c>
      <c r="E8" t="s">
        <v>61</v>
      </c>
      <c r="F8">
        <v>1</v>
      </c>
      <c r="G8" t="s">
        <v>87</v>
      </c>
      <c r="H8">
        <v>23</v>
      </c>
    </row>
    <row r="9" spans="1:26" x14ac:dyDescent="0.25">
      <c r="A9" t="s">
        <v>34</v>
      </c>
      <c r="B9" t="s">
        <v>69</v>
      </c>
      <c r="C9" t="s">
        <v>53</v>
      </c>
      <c r="D9" t="s">
        <v>84</v>
      </c>
      <c r="E9" t="s">
        <v>67</v>
      </c>
      <c r="F9">
        <v>1</v>
      </c>
      <c r="G9" t="s">
        <v>7</v>
      </c>
      <c r="H9">
        <v>22</v>
      </c>
    </row>
    <row r="10" spans="1:26" x14ac:dyDescent="0.25">
      <c r="A10" t="s">
        <v>34</v>
      </c>
      <c r="B10" t="s">
        <v>69</v>
      </c>
      <c r="C10" t="s">
        <v>68</v>
      </c>
      <c r="D10" t="s">
        <v>85</v>
      </c>
      <c r="E10" t="s">
        <v>55</v>
      </c>
      <c r="F10">
        <v>1</v>
      </c>
      <c r="G10" t="s">
        <v>88</v>
      </c>
      <c r="H10">
        <v>30</v>
      </c>
    </row>
    <row r="11" spans="1:26" x14ac:dyDescent="0.25">
      <c r="A11" t="s">
        <v>34</v>
      </c>
      <c r="B11" t="s">
        <v>70</v>
      </c>
      <c r="C11" t="s">
        <v>33</v>
      </c>
      <c r="D11" t="s">
        <v>73</v>
      </c>
      <c r="E11" t="s">
        <v>56</v>
      </c>
      <c r="F11">
        <v>1</v>
      </c>
      <c r="G11" t="s">
        <v>88</v>
      </c>
      <c r="H11">
        <v>15</v>
      </c>
    </row>
    <row r="12" spans="1:26" x14ac:dyDescent="0.25">
      <c r="A12" t="s">
        <v>34</v>
      </c>
      <c r="B12" t="s">
        <v>71</v>
      </c>
      <c r="C12" t="s">
        <v>31</v>
      </c>
      <c r="D12" t="s">
        <v>79</v>
      </c>
      <c r="E12" t="s">
        <v>62</v>
      </c>
      <c r="F12">
        <v>1</v>
      </c>
      <c r="G12" t="s">
        <v>88</v>
      </c>
      <c r="H12">
        <v>25</v>
      </c>
    </row>
    <row r="13" spans="1:26" x14ac:dyDescent="0.25">
      <c r="A13" t="s">
        <v>34</v>
      </c>
      <c r="B13" t="s">
        <v>39</v>
      </c>
      <c r="C13" t="s">
        <v>32</v>
      </c>
      <c r="D13" t="s">
        <v>49</v>
      </c>
      <c r="E13" t="s">
        <v>47</v>
      </c>
      <c r="F13">
        <v>1</v>
      </c>
      <c r="G13" t="s">
        <v>7</v>
      </c>
      <c r="H13">
        <v>20</v>
      </c>
    </row>
    <row r="14" spans="1:26" x14ac:dyDescent="0.25">
      <c r="A14" t="s">
        <v>34</v>
      </c>
      <c r="B14" t="s">
        <v>39</v>
      </c>
      <c r="C14" t="s">
        <v>31</v>
      </c>
      <c r="D14" t="s">
        <v>40</v>
      </c>
      <c r="E14" t="s">
        <v>42</v>
      </c>
      <c r="F14">
        <v>1</v>
      </c>
      <c r="G14" t="s">
        <v>7</v>
      </c>
      <c r="H14">
        <v>20</v>
      </c>
    </row>
    <row r="15" spans="1:26" x14ac:dyDescent="0.25">
      <c r="A15" t="s">
        <v>34</v>
      </c>
      <c r="B15" t="s">
        <v>72</v>
      </c>
      <c r="C15" t="s">
        <v>31</v>
      </c>
      <c r="D15" t="s">
        <v>76</v>
      </c>
      <c r="E15" t="s">
        <v>59</v>
      </c>
      <c r="F15">
        <v>1</v>
      </c>
      <c r="G15" t="s">
        <v>23</v>
      </c>
      <c r="H15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9"/>
  <sheetViews>
    <sheetView tabSelected="1" zoomScaleNormal="100" workbookViewId="0">
      <selection activeCell="B4" sqref="B4"/>
    </sheetView>
  </sheetViews>
  <sheetFormatPr baseColWidth="10" defaultRowHeight="15" x14ac:dyDescent="0.25"/>
  <cols>
    <col min="1" max="11" width="7.7109375" customWidth="1"/>
    <col min="12" max="12" width="9.5703125" customWidth="1"/>
    <col min="13" max="13" width="9.7109375" style="57" customWidth="1"/>
    <col min="14" max="14" width="9.28515625" customWidth="1"/>
  </cols>
  <sheetData>
    <row r="1" spans="1:16" ht="15.75" thickBot="1" x14ac:dyDescent="0.3">
      <c r="L1" s="67">
        <v>41649</v>
      </c>
      <c r="M1" s="68"/>
      <c r="N1" s="68"/>
      <c r="P1" t="s">
        <v>127</v>
      </c>
    </row>
    <row r="2" spans="1:16" s="24" customFormat="1" ht="18.75" x14ac:dyDescent="0.3">
      <c r="M2" s="58"/>
    </row>
    <row r="5" spans="1:16" x14ac:dyDescent="0.25">
      <c r="A5" s="93">
        <v>0.15</v>
      </c>
      <c r="B5" s="88">
        <v>0.7</v>
      </c>
      <c r="C5" s="88">
        <v>1</v>
      </c>
      <c r="D5" s="88"/>
      <c r="E5" s="88"/>
      <c r="F5" s="88"/>
      <c r="G5" s="88"/>
      <c r="H5" s="88"/>
      <c r="I5" s="88"/>
      <c r="J5" s="88"/>
      <c r="K5" s="89"/>
      <c r="L5" s="7"/>
      <c r="M5" s="61"/>
      <c r="N5" s="7"/>
    </row>
    <row r="6" spans="1:16" ht="12" customHeight="1" x14ac:dyDescent="0.25">
      <c r="A6" s="94">
        <v>41273</v>
      </c>
      <c r="B6" s="20">
        <v>41289</v>
      </c>
      <c r="C6" s="20">
        <v>41368</v>
      </c>
      <c r="D6" s="20"/>
      <c r="E6" s="20"/>
      <c r="F6" s="20"/>
      <c r="G6" s="20"/>
      <c r="H6" s="20"/>
      <c r="I6" s="20"/>
      <c r="J6" s="20"/>
      <c r="K6" s="95"/>
      <c r="L6" s="35"/>
      <c r="M6" s="156"/>
      <c r="N6" s="157">
        <f t="array" ref="N6">SUMPRODUCT((MONTH(A6:K6)&lt;=MONTH(L1))*(YEAR(A6:K6)&lt;=YEAR(L1))*(MAX(IF((YEAR(A6:K6)&lt;=YEAR(L1))*(MONTH(A6:K6)&lt;=MONTH(L1)),A5:K5))=A5:K5),A5:K5)</f>
        <v>0.7</v>
      </c>
    </row>
    <row r="7" spans="1:16" x14ac:dyDescent="0.25">
      <c r="P7" t="s">
        <v>126</v>
      </c>
    </row>
    <row r="9" spans="1:16" x14ac:dyDescent="0.25">
      <c r="G9" t="s">
        <v>125</v>
      </c>
    </row>
  </sheetData>
  <mergeCells count="1">
    <mergeCell ref="L1:N1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7"/>
  <sheetViews>
    <sheetView workbookViewId="0">
      <selection activeCell="W1" sqref="W1:W1048576"/>
    </sheetView>
  </sheetViews>
  <sheetFormatPr baseColWidth="10" defaultRowHeight="15" x14ac:dyDescent="0.25"/>
  <cols>
    <col min="1" max="1" width="10.85546875" customWidth="1"/>
    <col min="4" max="4" width="18.42578125" customWidth="1"/>
    <col min="5" max="5" width="24.5703125" customWidth="1"/>
    <col min="6" max="6" width="9.85546875" customWidth="1"/>
    <col min="7" max="7" width="11.85546875" customWidth="1"/>
    <col min="9" max="20" width="7.7109375" customWidth="1"/>
    <col min="21" max="21" width="9.5703125" customWidth="1"/>
    <col min="22" max="22" width="9.42578125" style="57" customWidth="1"/>
    <col min="23" max="23" width="9.28515625" customWidth="1"/>
  </cols>
  <sheetData>
    <row r="1" spans="1:24" s="21" customFormat="1" ht="31.5" x14ac:dyDescent="0.5">
      <c r="A1" s="21" t="s">
        <v>0</v>
      </c>
      <c r="V1" s="56"/>
    </row>
    <row r="3" spans="1:24" x14ac:dyDescent="0.25">
      <c r="A3" s="22" t="s">
        <v>26</v>
      </c>
      <c r="B3" s="52">
        <v>41226</v>
      </c>
      <c r="C3" s="53"/>
    </row>
    <row r="4" spans="1:24" x14ac:dyDescent="0.25">
      <c r="A4" s="22" t="s">
        <v>1</v>
      </c>
      <c r="B4" s="38" t="s">
        <v>91</v>
      </c>
      <c r="C4" s="39"/>
    </row>
    <row r="5" spans="1:24" x14ac:dyDescent="0.25">
      <c r="A5" s="22" t="s">
        <v>2</v>
      </c>
      <c r="B5" s="38" t="s">
        <v>90</v>
      </c>
      <c r="C5" s="39"/>
    </row>
    <row r="6" spans="1:24" ht="15.75" thickBot="1" x14ac:dyDescent="0.3">
      <c r="A6" s="22" t="s">
        <v>3</v>
      </c>
      <c r="B6" s="38" t="s">
        <v>96</v>
      </c>
      <c r="C6" s="39"/>
    </row>
    <row r="7" spans="1:24" x14ac:dyDescent="0.25">
      <c r="U7" s="64" t="s">
        <v>106</v>
      </c>
      <c r="V7" s="65"/>
      <c r="W7" s="65"/>
      <c r="X7" s="66"/>
    </row>
    <row r="8" spans="1:24" ht="15.75" thickBot="1" x14ac:dyDescent="0.3">
      <c r="U8" s="67">
        <v>41273</v>
      </c>
      <c r="V8" s="68"/>
      <c r="W8" s="68"/>
      <c r="X8" s="69"/>
    </row>
    <row r="9" spans="1:24" s="24" customFormat="1" ht="18.75" x14ac:dyDescent="0.3">
      <c r="A9" s="24" t="str">
        <f>Trie!J3</f>
        <v>BAR</v>
      </c>
      <c r="V9" s="58"/>
    </row>
    <row r="11" spans="1:24" s="23" customFormat="1" ht="15.75" x14ac:dyDescent="0.25">
      <c r="A11" s="26"/>
      <c r="C11" s="26"/>
      <c r="V11" s="59"/>
    </row>
    <row r="12" spans="1:24" s="25" customFormat="1" x14ac:dyDescent="0.25">
      <c r="V12" s="60"/>
    </row>
    <row r="14" spans="1:24" x14ac:dyDescent="0.25">
      <c r="A14" s="40" t="s">
        <v>29</v>
      </c>
      <c r="B14" s="40" t="s">
        <v>27</v>
      </c>
      <c r="C14" s="40" t="s">
        <v>4</v>
      </c>
      <c r="D14" s="40" t="s">
        <v>28</v>
      </c>
      <c r="E14" s="40" t="s">
        <v>22</v>
      </c>
      <c r="F14" s="40" t="s">
        <v>5</v>
      </c>
      <c r="G14" s="42" t="s">
        <v>30</v>
      </c>
      <c r="H14" s="6" t="str">
        <f>G16</f>
        <v>E004</v>
      </c>
      <c r="I14" s="50" t="s">
        <v>92</v>
      </c>
      <c r="J14" s="92" t="str">
        <f>IF(VLOOKUP(H14,'MS Chain'!$A$4:$N$50,2,FALSE)="","",VLOOKUP(H14,'MS Chain'!$A$4:$N$50,2,FALSE))</f>
        <v>START</v>
      </c>
      <c r="K14" s="90" t="str">
        <f>IF(VLOOKUP(H14,'MS Chain'!$A$4:$N$50,3,FALSE)="","",VLOOKUP(H14,'MS Chain'!$A$4:$N$50,3,FALSE))</f>
        <v>IFR</v>
      </c>
      <c r="L14" s="90" t="str">
        <f>IF(VLOOKUP(H14,'MS Chain'!$A$4:$N$50,4,FALSE)="","",VLOOKUP(H14,'MS Chain'!$A$4:$N$50,4,FALSE))</f>
        <v>IFA</v>
      </c>
      <c r="M14" s="90" t="str">
        <f>IF(VLOOKUP(H14,'MS Chain'!$A$4:$N$50,5,FALSE)="","",VLOOKUP(H14,'MS Chain'!$A$4:$N$50,5,FALSE))</f>
        <v>APPROVED</v>
      </c>
      <c r="N14" s="90" t="str">
        <f>IF(VLOOKUP(H14,'MS Chain'!$A$4:$N$50,6,FALSE)="","",VLOOKUP(H14,'MS Chain'!$A$4:$N$50,6,FALSE))</f>
        <v/>
      </c>
      <c r="O14" s="90" t="str">
        <f>IF(VLOOKUP(H14,'MS Chain'!$A$4:$N$50,7,FALSE)="","",VLOOKUP(H14,'MS Chain'!$A$4:$N$50,7,FALSE))</f>
        <v/>
      </c>
      <c r="P14" s="90" t="str">
        <f>IF(VLOOKUP(H14,'MS Chain'!$A$4:$N$50,8,FALSE)="","",VLOOKUP(H14,'MS Chain'!$A$4:$N$50,8,FALSE))</f>
        <v/>
      </c>
      <c r="Q14" s="90" t="str">
        <f>IF(VLOOKUP(H14,'MS Chain'!$A$4:$N$50,9,FALSE)="","",VLOOKUP(H14,'MS Chain'!$A$4:$N$50,9,FALSE))</f>
        <v/>
      </c>
      <c r="R14" s="90" t="str">
        <f>IF(VLOOKUP(H14,'MS Chain'!$A$4:$N$50,10,FALSE)="","",VLOOKUP(H14,'MS Chain'!$A$4:$N$50,10,FALSE))</f>
        <v/>
      </c>
      <c r="S14" s="90" t="str">
        <f>IF(VLOOKUP(H14,'MS Chain'!$A$4:$N$50,11,FALSE)="","",VLOOKUP(H14,'MS Chain'!$A$4:$N$50,11,FALSE))</f>
        <v/>
      </c>
      <c r="T14" s="91" t="str">
        <f>IF(VLOOKUP(H14,'MS Chain'!$A$4:$N$50,12,FALSE)="","",VLOOKUP(H14,'MS Chain'!$A$4:$N$50,12,FALSE))</f>
        <v/>
      </c>
      <c r="U14" s="44" t="s">
        <v>17</v>
      </c>
      <c r="V14" s="45"/>
      <c r="W14" s="45"/>
      <c r="X14" s="46"/>
    </row>
    <row r="15" spans="1:24" ht="22.5" x14ac:dyDescent="0.25">
      <c r="A15" s="41"/>
      <c r="B15" s="41"/>
      <c r="C15" s="41"/>
      <c r="D15" s="41"/>
      <c r="E15" s="41"/>
      <c r="F15" s="41"/>
      <c r="G15" s="43"/>
      <c r="H15" s="6" t="str">
        <f>H14&amp;"P"</f>
        <v>E004P</v>
      </c>
      <c r="I15" s="51"/>
      <c r="J15" s="93">
        <f>IF(VLOOKUP(H15,'MS Chain'!$A$5:$N$51,2,FALSE)="","",VLOOKUP(H15,'MS Chain'!$A$5:$N$51,2,FALSE))</f>
        <v>0.15</v>
      </c>
      <c r="K15" s="88">
        <f>IF(VLOOKUP(H15,'MS Chain'!$A$5:$N$51,3,FALSE)="","",VLOOKUP(H15,'MS Chain'!$A$5:$N$51,3,FALSE))</f>
        <v>0.6</v>
      </c>
      <c r="L15" s="88">
        <f>IF(VLOOKUP(H15,'MS Chain'!$A$5:$N$51,4,FALSE)="","",VLOOKUP(H15,'MS Chain'!$A$5:$N$51,4,FALSE))</f>
        <v>0.9</v>
      </c>
      <c r="M15" s="88">
        <f>IF(VLOOKUP(H15,'MS Chain'!$A$5:$N$51,5,FALSE)="","",VLOOKUP(H15,'MS Chain'!$A$5:$N$51,5,FALSE))</f>
        <v>1</v>
      </c>
      <c r="N15" s="88" t="str">
        <f>IF(VLOOKUP(H15,'MS Chain'!$A$5:$N$51,6,FALSE)="","",VLOOKUP(H15,'MS Chain'!$A$5:$N$51,6,FALSE))</f>
        <v/>
      </c>
      <c r="O15" s="88" t="str">
        <f>IF(VLOOKUP(H15,'MS Chain'!$A$5:$N$51,7,FALSE)="","",VLOOKUP(H15,'MS Chain'!$A$5:$N$51,7,FALSE))</f>
        <v/>
      </c>
      <c r="P15" s="88" t="str">
        <f>IF(VLOOKUP(H15,'MS Chain'!$A$5:$N$51,8,FALSE)="","",VLOOKUP(H15,'MS Chain'!$A$5:$N$51,8,FALSE))</f>
        <v/>
      </c>
      <c r="Q15" s="88" t="str">
        <f>IF(VLOOKUP(H15,'MS Chain'!$A$5:$N$51,9,FALSE)="","",VLOOKUP(H15,'MS Chain'!$A$5:$N$51,9,FALSE))</f>
        <v/>
      </c>
      <c r="R15" s="88" t="str">
        <f>IF(VLOOKUP(H15,'MS Chain'!$A$5:$N$51,10,FALSE)="","",VLOOKUP(H15,'MS Chain'!$A$5:$N$51,10,FALSE))</f>
        <v/>
      </c>
      <c r="S15" s="88" t="str">
        <f>IF(VLOOKUP(H15,'MS Chain'!$A$5:$N$51,11,FALSE)="","",VLOOKUP(H15,'MS Chain'!A5:N51,11,FALSE))</f>
        <v/>
      </c>
      <c r="T15" s="89" t="str">
        <f>IF(VLOOKUP(H15,'MS Chain'!$A$5:$N$51,12,FALSE)="","",VLOOKUP(H15,'MS Chain'!A$5:$N$51,12,FALSE))</f>
        <v/>
      </c>
      <c r="U15" s="7" t="s">
        <v>18</v>
      </c>
      <c r="V15" s="61" t="s">
        <v>19</v>
      </c>
      <c r="W15" s="7" t="s">
        <v>20</v>
      </c>
      <c r="X15" s="7" t="s">
        <v>21</v>
      </c>
    </row>
    <row r="16" spans="1:24" ht="12" customHeight="1" x14ac:dyDescent="0.25">
      <c r="A16" s="47" t="str">
        <f>Trie!J3</f>
        <v>BAR</v>
      </c>
      <c r="B16" s="47" t="str">
        <f>Trie!K3</f>
        <v>12.2</v>
      </c>
      <c r="C16" s="47" t="str">
        <f>Trie!L3</f>
        <v>DWG</v>
      </c>
      <c r="D16" s="47" t="str">
        <f>Trie!M3</f>
        <v>87.yhfg.550</v>
      </c>
      <c r="E16" s="47" t="str">
        <f>Trie!N3</f>
        <v>Auxiliaries and Piping General Layout</v>
      </c>
      <c r="F16" s="47">
        <f>Trie!O3</f>
        <v>1</v>
      </c>
      <c r="G16" s="47" t="str">
        <f>Trie!P3</f>
        <v>E004</v>
      </c>
      <c r="H16" s="8"/>
      <c r="I16" s="19" t="s">
        <v>93</v>
      </c>
      <c r="J16" s="20">
        <v>41273</v>
      </c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47">
        <f>Trie!Q3</f>
        <v>24</v>
      </c>
      <c r="V16" s="96">
        <f>U16/$A$105</f>
        <v>0.10212765957446808</v>
      </c>
      <c r="W16" s="27">
        <f t="array" ref="W16">SUMPRODUCT((MONTH(J16:T16)&lt;=MONTH($C$103))*(YEAR(J16:T16)=YEAR($C$103))*(MAX(IF((YEAR(J16:T16)=YEAR($C$103))*(MONTH(J16:T16)&lt;=MONTH($C$103)),J15:T15))=J15:T15),J15:T15)</f>
        <v>0.15</v>
      </c>
      <c r="X16" s="63">
        <f>W16*$V$16</f>
        <v>1.5319148936170212E-2</v>
      </c>
    </row>
    <row r="17" spans="1:24" ht="12" customHeight="1" x14ac:dyDescent="0.25">
      <c r="A17" s="48"/>
      <c r="B17" s="48"/>
      <c r="C17" s="48"/>
      <c r="D17" s="48"/>
      <c r="E17" s="48"/>
      <c r="F17" s="48"/>
      <c r="G17" s="48"/>
      <c r="H17" s="9"/>
      <c r="I17" s="13" t="s">
        <v>94</v>
      </c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48"/>
      <c r="V17" s="97"/>
      <c r="W17" s="27">
        <f t="array" ref="W17">SUMPRODUCT((MONTH(J17:T17)&lt;=MONTH($C$103))*(YEAR(J17:T17)=YEAR($C$103))*(MAX(IF((YEAR(J17:T17)=YEAR($C$103))*(MONTH(J17:T17)&lt;=MONTH($C$103)),J16:T16))=J16:T16),J16:T16)</f>
        <v>0</v>
      </c>
      <c r="X17" s="63">
        <f>W17*$V$16</f>
        <v>0</v>
      </c>
    </row>
    <row r="18" spans="1:24" ht="12" customHeight="1" x14ac:dyDescent="0.25">
      <c r="A18" s="49"/>
      <c r="B18" s="49"/>
      <c r="C18" s="49"/>
      <c r="D18" s="49"/>
      <c r="E18" s="49"/>
      <c r="F18" s="49"/>
      <c r="G18" s="49"/>
      <c r="H18" s="10"/>
      <c r="I18" s="16" t="s">
        <v>95</v>
      </c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49"/>
      <c r="V18" s="98"/>
      <c r="W18" s="27">
        <f t="array" ref="W18">SUMPRODUCT((MONTH(J18:T18)&lt;=MONTH($C$103))*(YEAR(J18:T18)=YEAR($C$103))*(MAX(IF((YEAR(J18:T18)=YEAR($C$103))*(MONTH(J18:T18)&lt;=MONTH($C$103)),J17:T17))=J17:T17),J17:T17)</f>
        <v>0</v>
      </c>
      <c r="X18" s="63">
        <f>W18*$V$16</f>
        <v>0</v>
      </c>
    </row>
    <row r="20" spans="1:24" x14ac:dyDescent="0.25">
      <c r="A20" s="40" t="s">
        <v>29</v>
      </c>
      <c r="B20" s="40" t="s">
        <v>27</v>
      </c>
      <c r="C20" s="40" t="s">
        <v>4</v>
      </c>
      <c r="D20" s="40" t="s">
        <v>28</v>
      </c>
      <c r="E20" s="40" t="s">
        <v>22</v>
      </c>
      <c r="F20" s="40" t="s">
        <v>5</v>
      </c>
      <c r="G20" s="42" t="s">
        <v>30</v>
      </c>
      <c r="H20" s="6" t="str">
        <f>G22</f>
        <v>E005</v>
      </c>
      <c r="I20" s="50" t="s">
        <v>92</v>
      </c>
      <c r="J20" s="92" t="str">
        <f>IF(VLOOKUP(H20,'MS Chain'!$A$4:$N$50,2,FALSE)="","",VLOOKUP(H20,'MS Chain'!$A$4:$N$50,2,FALSE))</f>
        <v>START</v>
      </c>
      <c r="K20" s="90" t="str">
        <f>IF(VLOOKUP(H20,'MS Chain'!$A$4:$N$50,3,FALSE)="","",VLOOKUP(H20,'MS Chain'!$A$4:$N$50,3,FALSE))</f>
        <v>M1</v>
      </c>
      <c r="L20" s="90" t="str">
        <f>IF(VLOOKUP(H20,'MS Chain'!$A$4:$N$50,4,FALSE)="","",VLOOKUP(H20,'MS Chain'!$A$4:$N$50,4,FALSE))</f>
        <v>IFR</v>
      </c>
      <c r="M20" s="90" t="str">
        <f>IF(VLOOKUP(H20,'MS Chain'!$A$4:$N$50,5,FALSE)="","",VLOOKUP(H20,'MS Chain'!$A$4:$N$50,5,FALSE))</f>
        <v>IFA</v>
      </c>
      <c r="N20" s="90" t="str">
        <f>IF(VLOOKUP(H20,'MS Chain'!$A$4:$N$50,6,FALSE)="","",VLOOKUP(H20,'MS Chain'!$A$4:$N$50,6,FALSE))</f>
        <v>APPROVED</v>
      </c>
      <c r="O20" s="90" t="str">
        <f>IF(VLOOKUP(H20,'MS Chain'!$A$4:$N$50,7,FALSE)="","",VLOOKUP(H20,'MS Chain'!$A$4:$N$50,7,FALSE))</f>
        <v/>
      </c>
      <c r="P20" s="90" t="str">
        <f>IF(VLOOKUP(H20,'MS Chain'!$A$4:$N$50,8,FALSE)="","",VLOOKUP(H20,'MS Chain'!$A$4:$N$50,8,FALSE))</f>
        <v/>
      </c>
      <c r="Q20" s="90" t="str">
        <f>IF(VLOOKUP(H20,'MS Chain'!$A$4:$N$50,9,FALSE)="","",VLOOKUP(H20,'MS Chain'!$A$4:$N$50,9,FALSE))</f>
        <v/>
      </c>
      <c r="R20" s="90" t="str">
        <f>IF(VLOOKUP(H20,'MS Chain'!$A$4:$N$50,10,FALSE)="","",VLOOKUP(H20,'MS Chain'!$A$4:$N$50,10,FALSE))</f>
        <v/>
      </c>
      <c r="S20" s="90" t="str">
        <f>IF(VLOOKUP(H20,'MS Chain'!$A$4:$N$50,11,FALSE)="","",VLOOKUP(H20,'MS Chain'!$A$4:$N$50,11,FALSE))</f>
        <v/>
      </c>
      <c r="T20" s="91" t="str">
        <f>IF(VLOOKUP(H20,'MS Chain'!$A$4:$N$50,12,FALSE)="","",VLOOKUP(H20,'MS Chain'!$A$4:$N$50,12,FALSE))</f>
        <v/>
      </c>
      <c r="U20" s="44" t="s">
        <v>17</v>
      </c>
      <c r="V20" s="45"/>
      <c r="W20" s="45"/>
      <c r="X20" s="46"/>
    </row>
    <row r="21" spans="1:24" ht="22.5" x14ac:dyDescent="0.25">
      <c r="A21" s="41"/>
      <c r="B21" s="41"/>
      <c r="C21" s="41"/>
      <c r="D21" s="41"/>
      <c r="E21" s="41"/>
      <c r="F21" s="41"/>
      <c r="G21" s="43"/>
      <c r="H21" s="6" t="str">
        <f>H20&amp;"P"</f>
        <v>E005P</v>
      </c>
      <c r="I21" s="51"/>
      <c r="J21" s="93">
        <f>IF(VLOOKUP(H21,'MS Chain'!$A$5:$N$51,2,FALSE)="","",VLOOKUP(H21,'MS Chain'!$A$5:$N$51,2,FALSE))</f>
        <v>0.15</v>
      </c>
      <c r="K21" s="88">
        <f>IF(VLOOKUP(H21,'MS Chain'!$A$5:$N$51,3,FALSE)="","",VLOOKUP(H21,'MS Chain'!$A$5:$N$51,3,FALSE))</f>
        <v>0.3</v>
      </c>
      <c r="L21" s="88">
        <f>IF(VLOOKUP(H21,'MS Chain'!$A$5:$N$51,4,FALSE)="","",VLOOKUP(H21,'MS Chain'!$A$5:$N$51,4,FALSE))</f>
        <v>0.6</v>
      </c>
      <c r="M21" s="88">
        <f>IF(VLOOKUP(H21,'MS Chain'!$A$5:$N$51,5,FALSE)="","",VLOOKUP(H21,'MS Chain'!$A$5:$N$51,5,FALSE))</f>
        <v>0.9</v>
      </c>
      <c r="N21" s="88">
        <f>IF(VLOOKUP(H21,'MS Chain'!$A$5:$N$51,6,FALSE)="","",VLOOKUP(H21,'MS Chain'!$A$5:$N$51,6,FALSE))</f>
        <v>1</v>
      </c>
      <c r="O21" s="88" t="str">
        <f>IF(VLOOKUP(H21,'MS Chain'!$A$5:$N$51,7,FALSE)="","",VLOOKUP(H21,'MS Chain'!$A$5:$N$51,7,FALSE))</f>
        <v/>
      </c>
      <c r="P21" s="88" t="str">
        <f>IF(VLOOKUP(H21,'MS Chain'!$A$5:$N$51,8,FALSE)="","",VLOOKUP(H21,'MS Chain'!$A$5:$N$51,8,FALSE))</f>
        <v/>
      </c>
      <c r="Q21" s="88" t="str">
        <f>IF(VLOOKUP(H21,'MS Chain'!$A$5:$N$51,9,FALSE)="","",VLOOKUP(H21,'MS Chain'!$A$5:$N$51,9,FALSE))</f>
        <v/>
      </c>
      <c r="R21" s="88" t="str">
        <f>IF(VLOOKUP(H21,'MS Chain'!$A$5:$N$51,10,FALSE)="","",VLOOKUP(H21,'MS Chain'!$A$5:$N$51,10,FALSE))</f>
        <v/>
      </c>
      <c r="S21" s="88" t="str">
        <f>IF(VLOOKUP(H21,'MS Chain'!$A$5:$N$51,11,FALSE)="","",VLOOKUP(H21,'MS Chain'!A11:N57,11,FALSE))</f>
        <v/>
      </c>
      <c r="T21" s="89" t="str">
        <f>IF(VLOOKUP(H21,'MS Chain'!$A$5:$N$51,12,FALSE)="","",VLOOKUP(H21,'MS Chain'!A$5:$N$51,12,FALSE))</f>
        <v/>
      </c>
      <c r="U21" s="7" t="s">
        <v>18</v>
      </c>
      <c r="V21" s="61" t="s">
        <v>19</v>
      </c>
      <c r="W21" s="7" t="s">
        <v>20</v>
      </c>
      <c r="X21" s="7" t="s">
        <v>21</v>
      </c>
    </row>
    <row r="22" spans="1:24" ht="12" customHeight="1" x14ac:dyDescent="0.25">
      <c r="A22" s="47" t="str">
        <f>Trie!J4</f>
        <v>BAR</v>
      </c>
      <c r="B22" s="47" t="str">
        <f>Trie!K4</f>
        <v>12.2</v>
      </c>
      <c r="C22" s="47" t="str">
        <f>Trie!L4</f>
        <v>DWG</v>
      </c>
      <c r="D22" s="47" t="str">
        <f>Trie!M4</f>
        <v>SF.34.DSF</v>
      </c>
      <c r="E22" s="47" t="str">
        <f>Trie!N4</f>
        <v>Bracket detail arrangement</v>
      </c>
      <c r="F22" s="47">
        <f>Trie!O4</f>
        <v>3</v>
      </c>
      <c r="G22" s="47" t="str">
        <f>Trie!P4</f>
        <v>E005</v>
      </c>
      <c r="H22" s="8"/>
      <c r="I22" s="19" t="s">
        <v>93</v>
      </c>
      <c r="J22" s="20">
        <v>41273</v>
      </c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47">
        <f>Trie!Q4</f>
        <v>70</v>
      </c>
      <c r="V22" s="96">
        <f>U22/$A$105</f>
        <v>0.2978723404255319</v>
      </c>
      <c r="W22" s="27">
        <f t="array" ref="W22">SUMPRODUCT((MONTH(J22:T22)&lt;=MONTH($C$103))*(YEAR(J22:T22)=YEAR($C$103))*(MAX(IF((YEAR(J22:T22)=YEAR($C$103))*(MONTH(J22:T22)&lt;=MONTH($C$103)),J21:T21))=J21:T21),J21:T21)</f>
        <v>0.15</v>
      </c>
      <c r="X22" s="63">
        <f>W22*$V$22</f>
        <v>4.4680851063829782E-2</v>
      </c>
    </row>
    <row r="23" spans="1:24" ht="12" customHeight="1" x14ac:dyDescent="0.25">
      <c r="A23" s="48"/>
      <c r="B23" s="48"/>
      <c r="C23" s="48"/>
      <c r="D23" s="48"/>
      <c r="E23" s="48"/>
      <c r="F23" s="48"/>
      <c r="G23" s="48"/>
      <c r="H23" s="9"/>
      <c r="I23" s="13" t="s">
        <v>94</v>
      </c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48"/>
      <c r="V23" s="97"/>
      <c r="W23" s="27">
        <f t="array" ref="W23">SUMPRODUCT((MONTH(J23:T23)&lt;=MONTH($C$103))*(YEAR(J23:T23)=YEAR($C$103))*(MAX(IF((YEAR(J23:T23)=YEAR($C$103))*(MONTH(J23:T23)&lt;=MONTH($C$103)),J22:T22))=J22:T22),J22:T22)</f>
        <v>0</v>
      </c>
      <c r="X23" s="63">
        <f>W23*$V$22</f>
        <v>0</v>
      </c>
    </row>
    <row r="24" spans="1:24" ht="12" customHeight="1" x14ac:dyDescent="0.25">
      <c r="A24" s="49"/>
      <c r="B24" s="49"/>
      <c r="C24" s="49"/>
      <c r="D24" s="49"/>
      <c r="E24" s="49"/>
      <c r="F24" s="49"/>
      <c r="G24" s="49"/>
      <c r="H24" s="10"/>
      <c r="I24" s="16" t="s">
        <v>95</v>
      </c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49"/>
      <c r="V24" s="98"/>
      <c r="W24" s="27">
        <f t="array" ref="W24">SUMPRODUCT((MONTH(J24:T24)&lt;=MONTH($C$103))*(YEAR(J24:T24)=YEAR($C$103))*(MAX(IF((YEAR(J24:T24)=YEAR($C$103))*(MONTH(J24:T24)&lt;=MONTH($C$103)),J23:T23))=J23:T23),J23:T23)</f>
        <v>0</v>
      </c>
      <c r="X24" s="63">
        <f>W24*$V$22</f>
        <v>0</v>
      </c>
    </row>
    <row r="26" spans="1:24" x14ac:dyDescent="0.25">
      <c r="A26" s="40" t="s">
        <v>29</v>
      </c>
      <c r="B26" s="40" t="s">
        <v>27</v>
      </c>
      <c r="C26" s="40" t="s">
        <v>4</v>
      </c>
      <c r="D26" s="40" t="s">
        <v>28</v>
      </c>
      <c r="E26" s="40" t="s">
        <v>22</v>
      </c>
      <c r="F26" s="40" t="s">
        <v>5</v>
      </c>
      <c r="G26" s="42" t="s">
        <v>30</v>
      </c>
      <c r="H26" s="6" t="str">
        <f>G28</f>
        <v>E002</v>
      </c>
      <c r="I26" s="50" t="s">
        <v>92</v>
      </c>
      <c r="J26" s="92" t="str">
        <f>IF(VLOOKUP(H26,'MS Chain'!$A$4:$N$50,2,FALSE)="","",VLOOKUP(H26,'MS Chain'!$A$4:$N$50,2,FALSE))</f>
        <v>START</v>
      </c>
      <c r="K26" s="90" t="str">
        <f>IF(VLOOKUP(H26,'MS Chain'!$A$4:$N$50,3,FALSE)="","",VLOOKUP(H26,'MS Chain'!$A$4:$N$50,3,FALSE))</f>
        <v>APPROVED</v>
      </c>
      <c r="L26" s="90" t="str">
        <f>IF(VLOOKUP(H26,'MS Chain'!$A$4:$N$50,4,FALSE)="","",VLOOKUP(H26,'MS Chain'!$A$4:$N$50,4,FALSE))</f>
        <v/>
      </c>
      <c r="M26" s="90" t="str">
        <f>IF(VLOOKUP(H26,'MS Chain'!$A$4:$N$50,5,FALSE)="","",VLOOKUP(H26,'MS Chain'!$A$4:$N$50,5,FALSE))</f>
        <v/>
      </c>
      <c r="N26" s="90" t="str">
        <f>IF(VLOOKUP(H26,'MS Chain'!$A$4:$N$50,6,FALSE)="","",VLOOKUP(H26,'MS Chain'!$A$4:$N$50,6,FALSE))</f>
        <v/>
      </c>
      <c r="O26" s="90" t="str">
        <f>IF(VLOOKUP(H26,'MS Chain'!$A$4:$N$50,7,FALSE)="","",VLOOKUP(H26,'MS Chain'!$A$4:$N$50,7,FALSE))</f>
        <v/>
      </c>
      <c r="P26" s="90" t="str">
        <f>IF(VLOOKUP(H26,'MS Chain'!$A$4:$N$50,8,FALSE)="","",VLOOKUP(H26,'MS Chain'!$A$4:$N$50,8,FALSE))</f>
        <v/>
      </c>
      <c r="Q26" s="90" t="str">
        <f>IF(VLOOKUP(H26,'MS Chain'!$A$4:$N$50,9,FALSE)="","",VLOOKUP(H26,'MS Chain'!$A$4:$N$50,9,FALSE))</f>
        <v/>
      </c>
      <c r="R26" s="90" t="str">
        <f>IF(VLOOKUP(H26,'MS Chain'!$A$4:$N$50,10,FALSE)="","",VLOOKUP(H26,'MS Chain'!$A$4:$N$50,10,FALSE))</f>
        <v/>
      </c>
      <c r="S26" s="90" t="str">
        <f>IF(VLOOKUP(H26,'MS Chain'!$A$4:$N$50,11,FALSE)="","",VLOOKUP(H26,'MS Chain'!$A$4:$N$50,11,FALSE))</f>
        <v/>
      </c>
      <c r="T26" s="91" t="str">
        <f>IF(VLOOKUP(H26,'MS Chain'!$A$4:$N$50,12,FALSE)="","",VLOOKUP(H26,'MS Chain'!$A$4:$N$50,12,FALSE))</f>
        <v/>
      </c>
      <c r="U26" s="44" t="s">
        <v>17</v>
      </c>
      <c r="V26" s="45"/>
      <c r="W26" s="45"/>
      <c r="X26" s="46"/>
    </row>
    <row r="27" spans="1:24" ht="22.5" x14ac:dyDescent="0.25">
      <c r="A27" s="41"/>
      <c r="B27" s="41"/>
      <c r="C27" s="41"/>
      <c r="D27" s="41"/>
      <c r="E27" s="41"/>
      <c r="F27" s="41"/>
      <c r="G27" s="43"/>
      <c r="H27" s="6" t="str">
        <f>H26&amp;"P"</f>
        <v>E002P</v>
      </c>
      <c r="I27" s="51"/>
      <c r="J27" s="93">
        <f>IF(VLOOKUP(H27,'MS Chain'!$A$5:$N$51,2,FALSE)="","",VLOOKUP(H27,'MS Chain'!$A$5:$N$51,2,FALSE))</f>
        <v>0.15</v>
      </c>
      <c r="K27" s="88">
        <f>IF(VLOOKUP(H27,'MS Chain'!$A$5:$N$51,3,FALSE)="","",VLOOKUP(H27,'MS Chain'!$A$5:$N$51,3,FALSE))</f>
        <v>1</v>
      </c>
      <c r="L27" s="88" t="str">
        <f>IF(VLOOKUP(H27,'MS Chain'!$A$5:$N$51,4,FALSE)="","",VLOOKUP(H27,'MS Chain'!$A$5:$N$51,4,FALSE))</f>
        <v/>
      </c>
      <c r="M27" s="88" t="str">
        <f>IF(VLOOKUP(H27,'MS Chain'!$A$5:$N$51,5,FALSE)="","",VLOOKUP(H27,'MS Chain'!$A$5:$N$51,5,FALSE))</f>
        <v/>
      </c>
      <c r="N27" s="88" t="str">
        <f>IF(VLOOKUP(H27,'MS Chain'!$A$5:$N$51,6,FALSE)="","",VLOOKUP(H27,'MS Chain'!$A$5:$N$51,6,FALSE))</f>
        <v/>
      </c>
      <c r="O27" s="88" t="str">
        <f>IF(VLOOKUP(H27,'MS Chain'!$A$5:$N$51,7,FALSE)="","",VLOOKUP(H27,'MS Chain'!$A$5:$N$51,7,FALSE))</f>
        <v/>
      </c>
      <c r="P27" s="88" t="str">
        <f>IF(VLOOKUP(H27,'MS Chain'!$A$5:$N$51,8,FALSE)="","",VLOOKUP(H27,'MS Chain'!$A$5:$N$51,8,FALSE))</f>
        <v/>
      </c>
      <c r="Q27" s="88" t="str">
        <f>IF(VLOOKUP(H27,'MS Chain'!$A$5:$N$51,9,FALSE)="","",VLOOKUP(H27,'MS Chain'!$A$5:$N$51,9,FALSE))</f>
        <v/>
      </c>
      <c r="R27" s="88" t="str">
        <f>IF(VLOOKUP(H27,'MS Chain'!$A$5:$N$51,10,FALSE)="","",VLOOKUP(H27,'MS Chain'!$A$5:$N$51,10,FALSE))</f>
        <v/>
      </c>
      <c r="S27" s="88" t="str">
        <f>IF(VLOOKUP(H27,'MS Chain'!$A$5:$N$51,11,FALSE)="","",VLOOKUP(H27,'MS Chain'!A17:N63,11,FALSE))</f>
        <v/>
      </c>
      <c r="T27" s="89" t="str">
        <f>IF(VLOOKUP(H27,'MS Chain'!$A$5:$N$51,12,FALSE)="","",VLOOKUP(H27,'MS Chain'!A$5:$N$51,12,FALSE))</f>
        <v/>
      </c>
      <c r="U27" s="7" t="s">
        <v>18</v>
      </c>
      <c r="V27" s="61" t="s">
        <v>19</v>
      </c>
      <c r="W27" s="7" t="s">
        <v>20</v>
      </c>
      <c r="X27" s="7" t="s">
        <v>21</v>
      </c>
    </row>
    <row r="28" spans="1:24" ht="12" customHeight="1" x14ac:dyDescent="0.25">
      <c r="A28" s="47" t="str">
        <f>Trie!J5</f>
        <v>BAR</v>
      </c>
      <c r="B28" s="47" t="str">
        <f>Trie!K5</f>
        <v>30.2</v>
      </c>
      <c r="C28" s="47" t="str">
        <f>Trie!L5</f>
        <v>DWG</v>
      </c>
      <c r="D28" s="47" t="str">
        <f>Trie!M5</f>
        <v>87.yhfg.558</v>
      </c>
      <c r="E28" s="47" t="str">
        <f>Trie!N5</f>
        <v>Erection Sequences</v>
      </c>
      <c r="F28" s="47">
        <f>Trie!O5</f>
        <v>1</v>
      </c>
      <c r="G28" s="47" t="str">
        <f>Trie!P5</f>
        <v>E002</v>
      </c>
      <c r="H28" s="8"/>
      <c r="I28" s="19" t="s">
        <v>93</v>
      </c>
      <c r="J28" s="20">
        <v>41273</v>
      </c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47">
        <f>Trie!Q5</f>
        <v>32</v>
      </c>
      <c r="V28" s="96">
        <f>U28/$A$105</f>
        <v>0.13617021276595745</v>
      </c>
      <c r="W28" s="27">
        <f t="array" ref="W28">SUMPRODUCT((MONTH(J28:T28)&lt;=MONTH($C$103))*(YEAR(J28:T28)=YEAR($C$103))*(MAX(IF((YEAR(J28:T28)=YEAR($C$103))*(MONTH(J28:T28)&lt;=MONTH($C$103)),J27:T27))=J27:T27),J27:T27)</f>
        <v>0.15</v>
      </c>
      <c r="X28" s="63">
        <f>W28*$V$28</f>
        <v>2.0425531914893616E-2</v>
      </c>
    </row>
    <row r="29" spans="1:24" ht="12" customHeight="1" x14ac:dyDescent="0.25">
      <c r="A29" s="48"/>
      <c r="B29" s="48"/>
      <c r="C29" s="48"/>
      <c r="D29" s="48"/>
      <c r="E29" s="48"/>
      <c r="F29" s="48"/>
      <c r="G29" s="48"/>
      <c r="H29" s="9"/>
      <c r="I29" s="13" t="s">
        <v>94</v>
      </c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48"/>
      <c r="V29" s="97"/>
      <c r="W29" s="27">
        <f t="array" ref="W29">SUMPRODUCT((MONTH(J29:T29)&lt;=MONTH($C$103))*(YEAR(J29:T29)=YEAR($C$103))*(MAX(IF((YEAR(J29:T29)=YEAR($C$103))*(MONTH(J29:T29)&lt;=MONTH($C$103)),J28:T28))=J28:T28),J28:T28)</f>
        <v>0</v>
      </c>
      <c r="X29" s="63">
        <f>W29*$V$28</f>
        <v>0</v>
      </c>
    </row>
    <row r="30" spans="1:24" ht="12" customHeight="1" x14ac:dyDescent="0.25">
      <c r="A30" s="49"/>
      <c r="B30" s="49"/>
      <c r="C30" s="49"/>
      <c r="D30" s="49"/>
      <c r="E30" s="49"/>
      <c r="F30" s="49"/>
      <c r="G30" s="49"/>
      <c r="H30" s="10"/>
      <c r="I30" s="16" t="s">
        <v>95</v>
      </c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49"/>
      <c r="V30" s="98"/>
      <c r="W30" s="27">
        <f t="array" ref="W30">SUMPRODUCT((MONTH(J30:T30)&lt;=MONTH($C$103))*(YEAR(J30:T30)=YEAR($C$103))*(MAX(IF((YEAR(J30:T30)=YEAR($C$103))*(MONTH(J30:T30)&lt;=MONTH($C$103)),J29:T29))=J29:T29),J29:T29)</f>
        <v>0</v>
      </c>
      <c r="X30" s="63">
        <f>W30*$V$28</f>
        <v>0</v>
      </c>
    </row>
    <row r="32" spans="1:24" x14ac:dyDescent="0.25">
      <c r="A32" s="40" t="s">
        <v>29</v>
      </c>
      <c r="B32" s="40" t="s">
        <v>27</v>
      </c>
      <c r="C32" s="40" t="s">
        <v>4</v>
      </c>
      <c r="D32" s="40" t="s">
        <v>28</v>
      </c>
      <c r="E32" s="40" t="s">
        <v>22</v>
      </c>
      <c r="F32" s="40" t="s">
        <v>5</v>
      </c>
      <c r="G32" s="42" t="s">
        <v>30</v>
      </c>
      <c r="H32" s="6" t="str">
        <f>G34</f>
        <v>E003</v>
      </c>
      <c r="I32" s="50" t="s">
        <v>92</v>
      </c>
      <c r="J32" s="92" t="str">
        <f>IF(VLOOKUP(H32,'MS Chain'!$A$4:$N$50,2,FALSE)="","",VLOOKUP(H32,'MS Chain'!$A$4:$N$50,2,FALSE))</f>
        <v>START</v>
      </c>
      <c r="K32" s="90" t="str">
        <f>IF(VLOOKUP(H32,'MS Chain'!$A$4:$N$50,3,FALSE)="","",VLOOKUP(H32,'MS Chain'!$A$4:$N$50,3,FALSE))</f>
        <v>IFR</v>
      </c>
      <c r="L32" s="90" t="str">
        <f>IF(VLOOKUP(H32,'MS Chain'!$A$4:$N$50,4,FALSE)="","",VLOOKUP(H32,'MS Chain'!$A$4:$N$50,4,FALSE))</f>
        <v>APPROVED</v>
      </c>
      <c r="M32" s="90" t="str">
        <f>IF(VLOOKUP(H32,'MS Chain'!$A$4:$N$50,5,FALSE)="","",VLOOKUP(H32,'MS Chain'!$A$4:$N$50,5,FALSE))</f>
        <v/>
      </c>
      <c r="N32" s="90" t="str">
        <f>IF(VLOOKUP(H32,'MS Chain'!$A$4:$N$50,6,FALSE)="","",VLOOKUP(H32,'MS Chain'!$A$4:$N$50,6,FALSE))</f>
        <v/>
      </c>
      <c r="O32" s="90" t="str">
        <f>IF(VLOOKUP(H32,'MS Chain'!$A$4:$N$50,7,FALSE)="","",VLOOKUP(H32,'MS Chain'!$A$4:$N$50,7,FALSE))</f>
        <v/>
      </c>
      <c r="P32" s="90" t="str">
        <f>IF(VLOOKUP(H32,'MS Chain'!$A$4:$N$50,8,FALSE)="","",VLOOKUP(H32,'MS Chain'!$A$4:$N$50,8,FALSE))</f>
        <v/>
      </c>
      <c r="Q32" s="90" t="str">
        <f>IF(VLOOKUP(H32,'MS Chain'!$A$4:$N$50,9,FALSE)="","",VLOOKUP(H32,'MS Chain'!$A$4:$N$50,9,FALSE))</f>
        <v/>
      </c>
      <c r="R32" s="90" t="str">
        <f>IF(VLOOKUP(H32,'MS Chain'!$A$4:$N$50,10,FALSE)="","",VLOOKUP(H32,'MS Chain'!$A$4:$N$50,10,FALSE))</f>
        <v/>
      </c>
      <c r="S32" s="90" t="str">
        <f>IF(VLOOKUP(H32,'MS Chain'!$A$4:$N$50,11,FALSE)="","",VLOOKUP(H32,'MS Chain'!$A$4:$N$50,11,FALSE))</f>
        <v/>
      </c>
      <c r="T32" s="91" t="str">
        <f>IF(VLOOKUP(H32,'MS Chain'!$A$4:$N$50,12,FALSE)="","",VLOOKUP(H32,'MS Chain'!$A$4:$N$50,12,FALSE))</f>
        <v/>
      </c>
      <c r="U32" s="44" t="s">
        <v>17</v>
      </c>
      <c r="V32" s="45"/>
      <c r="W32" s="45"/>
      <c r="X32" s="46"/>
    </row>
    <row r="33" spans="1:24" ht="22.5" x14ac:dyDescent="0.25">
      <c r="A33" s="41"/>
      <c r="B33" s="41"/>
      <c r="C33" s="41"/>
      <c r="D33" s="41"/>
      <c r="E33" s="41"/>
      <c r="F33" s="41"/>
      <c r="G33" s="43"/>
      <c r="H33" s="6" t="str">
        <f>H32&amp;"P"</f>
        <v>E003P</v>
      </c>
      <c r="I33" s="51"/>
      <c r="J33" s="93">
        <f>IF(VLOOKUP(H33,'MS Chain'!$A$5:$N$51,2,FALSE)="","",VLOOKUP(H33,'MS Chain'!$A$5:$N$51,2,FALSE))</f>
        <v>0.15</v>
      </c>
      <c r="K33" s="88">
        <f>IF(VLOOKUP(H33,'MS Chain'!$A$5:$N$51,3,FALSE)="","",VLOOKUP(H33,'MS Chain'!$A$5:$N$51,3,FALSE))</f>
        <v>0.7</v>
      </c>
      <c r="L33" s="88">
        <f>IF(VLOOKUP(H33,'MS Chain'!$A$5:$N$51,4,FALSE)="","",VLOOKUP(H33,'MS Chain'!$A$5:$N$51,4,FALSE))</f>
        <v>1</v>
      </c>
      <c r="M33" s="88" t="str">
        <f>IF(VLOOKUP(H33,'MS Chain'!$A$5:$N$51,5,FALSE)="","",VLOOKUP(H33,'MS Chain'!$A$5:$N$51,5,FALSE))</f>
        <v/>
      </c>
      <c r="N33" s="88" t="str">
        <f>IF(VLOOKUP(H33,'MS Chain'!$A$5:$N$51,6,FALSE)="","",VLOOKUP(H33,'MS Chain'!$A$5:$N$51,6,FALSE))</f>
        <v/>
      </c>
      <c r="O33" s="88" t="str">
        <f>IF(VLOOKUP(H33,'MS Chain'!$A$5:$N$51,7,FALSE)="","",VLOOKUP(H33,'MS Chain'!$A$5:$N$51,7,FALSE))</f>
        <v/>
      </c>
      <c r="P33" s="88" t="str">
        <f>IF(VLOOKUP(H33,'MS Chain'!$A$5:$N$51,8,FALSE)="","",VLOOKUP(H33,'MS Chain'!$A$5:$N$51,8,FALSE))</f>
        <v/>
      </c>
      <c r="Q33" s="88" t="str">
        <f>IF(VLOOKUP(H33,'MS Chain'!$A$5:$N$51,9,FALSE)="","",VLOOKUP(H33,'MS Chain'!$A$5:$N$51,9,FALSE))</f>
        <v/>
      </c>
      <c r="R33" s="88" t="str">
        <f>IF(VLOOKUP(H33,'MS Chain'!$A$5:$N$51,10,FALSE)="","",VLOOKUP(H33,'MS Chain'!$A$5:$N$51,10,FALSE))</f>
        <v/>
      </c>
      <c r="S33" s="88" t="str">
        <f>IF(VLOOKUP(H33,'MS Chain'!$A$5:$N$51,11,FALSE)="","",VLOOKUP(H33,'MS Chain'!A23:N69,11,FALSE))</f>
        <v/>
      </c>
      <c r="T33" s="89" t="str">
        <f>IF(VLOOKUP(H33,'MS Chain'!$A$5:$N$51,12,FALSE)="","",VLOOKUP(H33,'MS Chain'!A$5:$N$51,12,FALSE))</f>
        <v/>
      </c>
      <c r="U33" s="7" t="s">
        <v>18</v>
      </c>
      <c r="V33" s="61" t="s">
        <v>19</v>
      </c>
      <c r="W33" s="7" t="s">
        <v>20</v>
      </c>
      <c r="X33" s="7" t="s">
        <v>21</v>
      </c>
    </row>
    <row r="34" spans="1:24" ht="12" customHeight="1" x14ac:dyDescent="0.25">
      <c r="A34" s="47" t="str">
        <f>Trie!J6</f>
        <v>BAR</v>
      </c>
      <c r="B34" s="47" t="str">
        <f>Trie!K6</f>
        <v>5.35</v>
      </c>
      <c r="C34" s="47" t="str">
        <f>Trie!L6</f>
        <v>DWG</v>
      </c>
      <c r="D34" s="47" t="str">
        <f>Trie!M6</f>
        <v>87.yhfg.555</v>
      </c>
      <c r="E34" s="47" t="str">
        <f>Trie!N6</f>
        <v>Lower Bracket Anchoring</v>
      </c>
      <c r="F34" s="47">
        <f>Trie!O6</f>
        <v>1</v>
      </c>
      <c r="G34" s="47" t="str">
        <f>Trie!P6</f>
        <v>E003</v>
      </c>
      <c r="H34" s="8"/>
      <c r="I34" s="19" t="s">
        <v>93</v>
      </c>
      <c r="J34" s="20">
        <v>41273</v>
      </c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47">
        <f>Trie!Q6</f>
        <v>64</v>
      </c>
      <c r="V34" s="96">
        <f>U34/$A$105</f>
        <v>0.2723404255319149</v>
      </c>
      <c r="W34" s="27">
        <f t="array" ref="W34">SUMPRODUCT((MONTH(J34:T34)&lt;=MONTH($C$103))*(YEAR(J34:T34)=YEAR($C$103))*(MAX(IF((YEAR(J34:T34)=YEAR($C$103))*(MONTH(J34:T34)&lt;=MONTH($C$103)),J33:T33))=J33:T33),J33:T33)</f>
        <v>0.15</v>
      </c>
      <c r="X34" s="63">
        <f>W34*$V$34</f>
        <v>4.0851063829787232E-2</v>
      </c>
    </row>
    <row r="35" spans="1:24" ht="12" customHeight="1" x14ac:dyDescent="0.25">
      <c r="A35" s="48"/>
      <c r="B35" s="48"/>
      <c r="C35" s="48"/>
      <c r="D35" s="48"/>
      <c r="E35" s="48"/>
      <c r="F35" s="48"/>
      <c r="G35" s="48"/>
      <c r="H35" s="9"/>
      <c r="I35" s="13" t="s">
        <v>94</v>
      </c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48"/>
      <c r="V35" s="97"/>
      <c r="W35" s="27">
        <f t="array" ref="W35">SUMPRODUCT((MONTH(J35:T35)&lt;=MONTH($C$103))*(YEAR(J35:T35)=YEAR($C$103))*(MAX(IF((YEAR(J35:T35)=YEAR($C$103))*(MONTH(J35:T35)&lt;=MONTH($C$103)),J34:T34))=J34:T34),J34:T34)</f>
        <v>0</v>
      </c>
      <c r="X35" s="63">
        <f>W35*$V$34</f>
        <v>0</v>
      </c>
    </row>
    <row r="36" spans="1:24" ht="12" customHeight="1" x14ac:dyDescent="0.25">
      <c r="A36" s="49"/>
      <c r="B36" s="49"/>
      <c r="C36" s="49"/>
      <c r="D36" s="49"/>
      <c r="E36" s="49"/>
      <c r="F36" s="49"/>
      <c r="G36" s="49"/>
      <c r="H36" s="10"/>
      <c r="I36" s="16" t="s">
        <v>95</v>
      </c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49"/>
      <c r="V36" s="98"/>
      <c r="W36" s="27">
        <f t="array" ref="W36">SUMPRODUCT((MONTH(J36:T36)&lt;=MONTH($C$103))*(YEAR(J36:T36)=YEAR($C$103))*(MAX(IF((YEAR(J36:T36)=YEAR($C$103))*(MONTH(J36:T36)&lt;=MONTH($C$103)),J35:T35))=J35:T35),J35:T35)</f>
        <v>0</v>
      </c>
      <c r="X36" s="63">
        <f>W36*$V$34</f>
        <v>0</v>
      </c>
    </row>
    <row r="38" spans="1:24" x14ac:dyDescent="0.25">
      <c r="A38" s="40" t="s">
        <v>29</v>
      </c>
      <c r="B38" s="40" t="s">
        <v>27</v>
      </c>
      <c r="C38" s="40" t="s">
        <v>4</v>
      </c>
      <c r="D38" s="40" t="s">
        <v>28</v>
      </c>
      <c r="E38" s="40" t="s">
        <v>22</v>
      </c>
      <c r="F38" s="40" t="s">
        <v>5</v>
      </c>
      <c r="G38" s="42" t="s">
        <v>30</v>
      </c>
      <c r="H38" s="6" t="str">
        <f>G40</f>
        <v>E004</v>
      </c>
      <c r="I38" s="50" t="s">
        <v>92</v>
      </c>
      <c r="J38" s="92" t="str">
        <f>IF(VLOOKUP(H38,'MS Chain'!$A$4:$N$50,2,FALSE)="","",VLOOKUP(H38,'MS Chain'!$A$4:$N$50,2,FALSE))</f>
        <v>START</v>
      </c>
      <c r="K38" s="90" t="str">
        <f>IF(VLOOKUP(H38,'MS Chain'!$A$4:$N$50,3,FALSE)="","",VLOOKUP(H38,'MS Chain'!$A$4:$N$50,3,FALSE))</f>
        <v>IFR</v>
      </c>
      <c r="L38" s="90" t="str">
        <f>IF(VLOOKUP(H38,'MS Chain'!$A$4:$N$50,4,FALSE)="","",VLOOKUP(H38,'MS Chain'!$A$4:$N$50,4,FALSE))</f>
        <v>IFA</v>
      </c>
      <c r="M38" s="90" t="str">
        <f>IF(VLOOKUP(H38,'MS Chain'!$A$4:$N$50,5,FALSE)="","",VLOOKUP(H38,'MS Chain'!$A$4:$N$50,5,FALSE))</f>
        <v>APPROVED</v>
      </c>
      <c r="N38" s="90" t="str">
        <f>IF(VLOOKUP(H38,'MS Chain'!$A$4:$N$50,6,FALSE)="","",VLOOKUP(H38,'MS Chain'!$A$4:$N$50,6,FALSE))</f>
        <v/>
      </c>
      <c r="O38" s="90" t="str">
        <f>IF(VLOOKUP(H38,'MS Chain'!$A$4:$N$50,7,FALSE)="","",VLOOKUP(H38,'MS Chain'!$A$4:$N$50,7,FALSE))</f>
        <v/>
      </c>
      <c r="P38" s="90" t="str">
        <f>IF(VLOOKUP(H38,'MS Chain'!$A$4:$N$50,8,FALSE)="","",VLOOKUP(H38,'MS Chain'!$A$4:$N$50,8,FALSE))</f>
        <v/>
      </c>
      <c r="Q38" s="90" t="str">
        <f>IF(VLOOKUP(H38,'MS Chain'!$A$4:$N$50,9,FALSE)="","",VLOOKUP(H38,'MS Chain'!$A$4:$N$50,9,FALSE))</f>
        <v/>
      </c>
      <c r="R38" s="90" t="str">
        <f>IF(VLOOKUP(H38,'MS Chain'!$A$4:$N$50,10,FALSE)="","",VLOOKUP(H38,'MS Chain'!$A$4:$N$50,10,FALSE))</f>
        <v/>
      </c>
      <c r="S38" s="90" t="str">
        <f>IF(VLOOKUP(H38,'MS Chain'!$A$4:$N$50,11,FALSE)="","",VLOOKUP(H38,'MS Chain'!$A$4:$N$50,11,FALSE))</f>
        <v/>
      </c>
      <c r="T38" s="91" t="str">
        <f>IF(VLOOKUP(H38,'MS Chain'!$A$4:$N$50,12,FALSE)="","",VLOOKUP(H38,'MS Chain'!$A$4:$N$50,12,FALSE))</f>
        <v/>
      </c>
      <c r="U38" s="44" t="s">
        <v>17</v>
      </c>
      <c r="V38" s="45"/>
      <c r="W38" s="45"/>
      <c r="X38" s="46"/>
    </row>
    <row r="39" spans="1:24" ht="22.5" x14ac:dyDescent="0.25">
      <c r="A39" s="41"/>
      <c r="B39" s="41"/>
      <c r="C39" s="41"/>
      <c r="D39" s="41"/>
      <c r="E39" s="41"/>
      <c r="F39" s="41"/>
      <c r="G39" s="43"/>
      <c r="H39" s="6" t="str">
        <f>H38&amp;"P"</f>
        <v>E004P</v>
      </c>
      <c r="I39" s="51"/>
      <c r="J39" s="93">
        <f>IF(VLOOKUP(H39,'MS Chain'!$A$5:$N$51,2,FALSE)="","",VLOOKUP(H39,'MS Chain'!$A$5:$N$51,2,FALSE))</f>
        <v>0.15</v>
      </c>
      <c r="K39" s="88">
        <f>IF(VLOOKUP(H39,'MS Chain'!$A$5:$N$51,3,FALSE)="","",VLOOKUP(H39,'MS Chain'!$A$5:$N$51,3,FALSE))</f>
        <v>0.6</v>
      </c>
      <c r="L39" s="88">
        <f>IF(VLOOKUP(H39,'MS Chain'!$A$5:$N$51,4,FALSE)="","",VLOOKUP(H39,'MS Chain'!$A$5:$N$51,4,FALSE))</f>
        <v>0.9</v>
      </c>
      <c r="M39" s="88">
        <f>IF(VLOOKUP(H39,'MS Chain'!$A$5:$N$51,5,FALSE)="","",VLOOKUP(H39,'MS Chain'!$A$5:$N$51,5,FALSE))</f>
        <v>1</v>
      </c>
      <c r="N39" s="88" t="str">
        <f>IF(VLOOKUP(H39,'MS Chain'!$A$5:$N$51,6,FALSE)="","",VLOOKUP(H39,'MS Chain'!$A$5:$N$51,6,FALSE))</f>
        <v/>
      </c>
      <c r="O39" s="88" t="str">
        <f>IF(VLOOKUP(H39,'MS Chain'!$A$5:$N$51,7,FALSE)="","",VLOOKUP(H39,'MS Chain'!$A$5:$N$51,7,FALSE))</f>
        <v/>
      </c>
      <c r="P39" s="88" t="str">
        <f>IF(VLOOKUP(H39,'MS Chain'!$A$5:$N$51,8,FALSE)="","",VLOOKUP(H39,'MS Chain'!$A$5:$N$51,8,FALSE))</f>
        <v/>
      </c>
      <c r="Q39" s="88" t="str">
        <f>IF(VLOOKUP(H39,'MS Chain'!$A$5:$N$51,9,FALSE)="","",VLOOKUP(H39,'MS Chain'!$A$5:$N$51,9,FALSE))</f>
        <v/>
      </c>
      <c r="R39" s="88" t="str">
        <f>IF(VLOOKUP(H39,'MS Chain'!$A$5:$N$51,10,FALSE)="","",VLOOKUP(H39,'MS Chain'!$A$5:$N$51,10,FALSE))</f>
        <v/>
      </c>
      <c r="S39" s="88" t="str">
        <f>IF(VLOOKUP(H39,'MS Chain'!$A$5:$N$51,11,FALSE)="","",VLOOKUP(H39,'MS Chain'!A29:N75,11,FALSE))</f>
        <v/>
      </c>
      <c r="T39" s="89" t="str">
        <f>IF(VLOOKUP(H39,'MS Chain'!$A$5:$N$51,12,FALSE)="","",VLOOKUP(H39,'MS Chain'!A$5:$N$51,12,FALSE))</f>
        <v/>
      </c>
      <c r="U39" s="7" t="s">
        <v>18</v>
      </c>
      <c r="V39" s="61" t="s">
        <v>19</v>
      </c>
      <c r="W39" s="7" t="s">
        <v>20</v>
      </c>
      <c r="X39" s="7" t="s">
        <v>21</v>
      </c>
    </row>
    <row r="40" spans="1:24" ht="12" customHeight="1" x14ac:dyDescent="0.25">
      <c r="A40" s="47" t="str">
        <f>Trie!J7</f>
        <v>BAR</v>
      </c>
      <c r="B40" s="47" t="str">
        <f>Trie!K7</f>
        <v>6.9</v>
      </c>
      <c r="C40" s="47" t="str">
        <f>Trie!L7</f>
        <v>SP</v>
      </c>
      <c r="D40" s="47" t="str">
        <f>Trie!M7</f>
        <v>87.yhfg.547</v>
      </c>
      <c r="E40" s="47" t="str">
        <f>Trie!N7</f>
        <v>Spec HP oil injection</v>
      </c>
      <c r="F40" s="47">
        <f>Trie!O7</f>
        <v>1</v>
      </c>
      <c r="G40" s="47" t="str">
        <f>Trie!P7</f>
        <v>E004</v>
      </c>
      <c r="H40" s="8"/>
      <c r="I40" s="19" t="s">
        <v>93</v>
      </c>
      <c r="J40" s="20">
        <v>41273</v>
      </c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47">
        <f>Trie!Q7</f>
        <v>45</v>
      </c>
      <c r="V40" s="96">
        <f>U40/$A$105</f>
        <v>0.19148936170212766</v>
      </c>
      <c r="W40" s="27">
        <f t="array" ref="W40">SUMPRODUCT((MONTH(J40:T40)&lt;=MONTH($C$103))*(YEAR(J40:T40)=YEAR($C$103))*(MAX(IF((YEAR(J40:T40)=YEAR($C$103))*(MONTH(J40:T40)&lt;=MONTH($C$103)),J39:T39))=J39:T39),J39:T39)</f>
        <v>0.15</v>
      </c>
      <c r="X40" s="63">
        <f>W40*$V$40</f>
        <v>2.8723404255319149E-2</v>
      </c>
    </row>
    <row r="41" spans="1:24" ht="12" customHeight="1" x14ac:dyDescent="0.25">
      <c r="A41" s="48"/>
      <c r="B41" s="48"/>
      <c r="C41" s="48"/>
      <c r="D41" s="48"/>
      <c r="E41" s="48"/>
      <c r="F41" s="48"/>
      <c r="G41" s="48"/>
      <c r="H41" s="9"/>
      <c r="I41" s="13" t="s">
        <v>94</v>
      </c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48"/>
      <c r="V41" s="97"/>
      <c r="W41" s="27">
        <f t="array" ref="W41">SUMPRODUCT((MONTH(J41:T41)&lt;=MONTH($C$103))*(YEAR(J41:T41)=YEAR($C$103))*(MAX(IF((YEAR(J41:T41)=YEAR($C$103))*(MONTH(J41:T41)&lt;=MONTH($C$103)),J40:T40))=J40:T40),J40:T40)</f>
        <v>0</v>
      </c>
      <c r="X41" s="63">
        <f>W41*$V$40</f>
        <v>0</v>
      </c>
    </row>
    <row r="42" spans="1:24" ht="12" customHeight="1" x14ac:dyDescent="0.25">
      <c r="A42" s="49"/>
      <c r="B42" s="49"/>
      <c r="C42" s="49"/>
      <c r="D42" s="49"/>
      <c r="E42" s="49"/>
      <c r="F42" s="49"/>
      <c r="G42" s="49"/>
      <c r="H42" s="10"/>
      <c r="I42" s="16" t="s">
        <v>95</v>
      </c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49"/>
      <c r="V42" s="98"/>
      <c r="W42" s="27">
        <f t="array" ref="W42">SUMPRODUCT((MONTH(J42:T42)&lt;=MONTH($C$103))*(YEAR(J42:T42)=YEAR($C$103))*(MAX(IF((YEAR(J42:T42)=YEAR($C$103))*(MONTH(J42:T42)&lt;=MONTH($C$103)),J41:T41))=J41:T41),J41:T41)</f>
        <v>0</v>
      </c>
      <c r="X42" s="63">
        <f>W42*$V$40</f>
        <v>0</v>
      </c>
    </row>
    <row r="44" spans="1:24" x14ac:dyDescent="0.25">
      <c r="A44" s="40" t="s">
        <v>29</v>
      </c>
      <c r="B44" s="40" t="s">
        <v>27</v>
      </c>
      <c r="C44" s="40" t="s">
        <v>4</v>
      </c>
      <c r="D44" s="40" t="s">
        <v>28</v>
      </c>
      <c r="E44" s="40" t="s">
        <v>22</v>
      </c>
      <c r="F44" s="40" t="s">
        <v>5</v>
      </c>
      <c r="G44" s="42" t="s">
        <v>30</v>
      </c>
      <c r="H44" s="6">
        <f>G46</f>
        <v>0</v>
      </c>
      <c r="I44" s="50" t="s">
        <v>92</v>
      </c>
      <c r="J44" s="92" t="e">
        <f>IF(VLOOKUP(H44,'MS Chain'!$A$4:$N$50,2,FALSE)="","",VLOOKUP(H44,'MS Chain'!$A$4:$N$50,2,FALSE))</f>
        <v>#N/A</v>
      </c>
      <c r="K44" s="90" t="e">
        <f>IF(VLOOKUP(H44,'MS Chain'!$A$4:$N$50,3,FALSE)="","",VLOOKUP(H44,'MS Chain'!$A$4:$N$50,3,FALSE))</f>
        <v>#N/A</v>
      </c>
      <c r="L44" s="90" t="e">
        <f>IF(VLOOKUP(H44,'MS Chain'!$A$4:$N$50,4,FALSE)="","",VLOOKUP(H44,'MS Chain'!$A$4:$N$50,4,FALSE))</f>
        <v>#N/A</v>
      </c>
      <c r="M44" s="90" t="e">
        <f>IF(VLOOKUP(H44,'MS Chain'!$A$4:$N$50,5,FALSE)="","",VLOOKUP(H44,'MS Chain'!$A$4:$N$50,5,FALSE))</f>
        <v>#N/A</v>
      </c>
      <c r="N44" s="90" t="e">
        <f>IF(VLOOKUP(H44,'MS Chain'!$A$4:$N$50,6,FALSE)="","",VLOOKUP(H44,'MS Chain'!$A$4:$N$50,6,FALSE))</f>
        <v>#N/A</v>
      </c>
      <c r="O44" s="90" t="e">
        <f>IF(VLOOKUP(H44,'MS Chain'!$A$4:$N$50,7,FALSE)="","",VLOOKUP(H44,'MS Chain'!$A$4:$N$50,7,FALSE))</f>
        <v>#N/A</v>
      </c>
      <c r="P44" s="90" t="e">
        <f>IF(VLOOKUP(H44,'MS Chain'!$A$4:$N$50,8,FALSE)="","",VLOOKUP(H44,'MS Chain'!$A$4:$N$50,8,FALSE))</f>
        <v>#N/A</v>
      </c>
      <c r="Q44" s="90" t="e">
        <f>IF(VLOOKUP(H44,'MS Chain'!$A$4:$N$50,9,FALSE)="","",VLOOKUP(H44,'MS Chain'!$A$4:$N$50,9,FALSE))</f>
        <v>#N/A</v>
      </c>
      <c r="R44" s="90" t="e">
        <f>IF(VLOOKUP(H44,'MS Chain'!$A$4:$N$50,10,FALSE)="","",VLOOKUP(H44,'MS Chain'!$A$4:$N$50,10,FALSE))</f>
        <v>#N/A</v>
      </c>
      <c r="S44" s="90" t="e">
        <f>IF(VLOOKUP(H44,'MS Chain'!$A$4:$N$50,11,FALSE)="","",VLOOKUP(H44,'MS Chain'!$A$4:$N$50,11,FALSE))</f>
        <v>#N/A</v>
      </c>
      <c r="T44" s="91" t="e">
        <f>IF(VLOOKUP(H44,'MS Chain'!$A$4:$N$50,12,FALSE)="","",VLOOKUP(H44,'MS Chain'!$A$4:$N$50,12,FALSE))</f>
        <v>#N/A</v>
      </c>
      <c r="U44" s="44" t="s">
        <v>17</v>
      </c>
      <c r="V44" s="45"/>
      <c r="W44" s="45"/>
      <c r="X44" s="46"/>
    </row>
    <row r="45" spans="1:24" ht="22.5" x14ac:dyDescent="0.25">
      <c r="A45" s="41"/>
      <c r="B45" s="41"/>
      <c r="C45" s="41"/>
      <c r="D45" s="41"/>
      <c r="E45" s="41"/>
      <c r="F45" s="41"/>
      <c r="G45" s="43"/>
      <c r="H45" s="6" t="str">
        <f>H44&amp;"P"</f>
        <v>0P</v>
      </c>
      <c r="I45" s="51"/>
      <c r="J45" s="93" t="e">
        <f>IF(VLOOKUP(H45,'MS Chain'!$A$5:$N$51,2,FALSE)="","",VLOOKUP(H45,'MS Chain'!$A$5:$N$51,2,FALSE))</f>
        <v>#N/A</v>
      </c>
      <c r="K45" s="88" t="e">
        <f>IF(VLOOKUP(H45,'MS Chain'!$A$5:$N$51,3,FALSE)="","",VLOOKUP(H45,'MS Chain'!$A$5:$N$51,3,FALSE))</f>
        <v>#N/A</v>
      </c>
      <c r="L45" s="88" t="e">
        <f>IF(VLOOKUP(H45,'MS Chain'!$A$5:$N$51,4,FALSE)="","",VLOOKUP(H45,'MS Chain'!$A$5:$N$51,4,FALSE))</f>
        <v>#N/A</v>
      </c>
      <c r="M45" s="88" t="e">
        <f>IF(VLOOKUP(H45,'MS Chain'!$A$5:$N$51,5,FALSE)="","",VLOOKUP(H45,'MS Chain'!$A$5:$N$51,5,FALSE))</f>
        <v>#N/A</v>
      </c>
      <c r="N45" s="88" t="e">
        <f>IF(VLOOKUP(H45,'MS Chain'!$A$5:$N$51,6,FALSE)="","",VLOOKUP(H45,'MS Chain'!$A$5:$N$51,6,FALSE))</f>
        <v>#N/A</v>
      </c>
      <c r="O45" s="88" t="e">
        <f>IF(VLOOKUP(H45,'MS Chain'!$A$5:$N$51,7,FALSE)="","",VLOOKUP(H45,'MS Chain'!$A$5:$N$51,7,FALSE))</f>
        <v>#N/A</v>
      </c>
      <c r="P45" s="88" t="e">
        <f>IF(VLOOKUP(H45,'MS Chain'!$A$5:$N$51,8,FALSE)="","",VLOOKUP(H45,'MS Chain'!$A$5:$N$51,8,FALSE))</f>
        <v>#N/A</v>
      </c>
      <c r="Q45" s="88" t="e">
        <f>IF(VLOOKUP(H45,'MS Chain'!$A$5:$N$51,9,FALSE)="","",VLOOKUP(H45,'MS Chain'!$A$5:$N$51,9,FALSE))</f>
        <v>#N/A</v>
      </c>
      <c r="R45" s="88" t="e">
        <f>IF(VLOOKUP(H45,'MS Chain'!$A$5:$N$51,10,FALSE)="","",VLOOKUP(H45,'MS Chain'!$A$5:$N$51,10,FALSE))</f>
        <v>#N/A</v>
      </c>
      <c r="S45" s="88" t="e">
        <f>IF(VLOOKUP(H45,'MS Chain'!$A$5:$N$51,11,FALSE)="","",VLOOKUP(H45,'MS Chain'!A35:N81,11,FALSE))</f>
        <v>#N/A</v>
      </c>
      <c r="T45" s="89" t="e">
        <f>IF(VLOOKUP(H45,'MS Chain'!$A$5:$N$51,12,FALSE)="","",VLOOKUP(H45,'MS Chain'!A$5:$N$51,12,FALSE))</f>
        <v>#N/A</v>
      </c>
      <c r="U45" s="7" t="s">
        <v>18</v>
      </c>
      <c r="V45" s="61" t="s">
        <v>19</v>
      </c>
      <c r="W45" s="7" t="s">
        <v>20</v>
      </c>
      <c r="X45" s="7" t="s">
        <v>21</v>
      </c>
    </row>
    <row r="46" spans="1:24" ht="12" customHeight="1" x14ac:dyDescent="0.25">
      <c r="A46" s="47">
        <f>Trie!J8</f>
        <v>0</v>
      </c>
      <c r="B46" s="47">
        <f>Trie!K8</f>
        <v>0</v>
      </c>
      <c r="C46" s="47">
        <f>Trie!L8</f>
        <v>0</v>
      </c>
      <c r="D46" s="47">
        <f>Trie!M8</f>
        <v>0</v>
      </c>
      <c r="E46" s="47">
        <f>Trie!N8</f>
        <v>0</v>
      </c>
      <c r="F46" s="47">
        <f>Trie!O8</f>
        <v>0</v>
      </c>
      <c r="G46" s="47">
        <f>Trie!P8</f>
        <v>0</v>
      </c>
      <c r="H46" s="8"/>
      <c r="I46" s="19" t="s">
        <v>93</v>
      </c>
      <c r="J46" s="20">
        <v>41273</v>
      </c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47">
        <f>Trie!Q8</f>
        <v>0</v>
      </c>
      <c r="V46" s="96">
        <f>U46/$A$105</f>
        <v>0</v>
      </c>
      <c r="W46" s="27" t="e">
        <f t="array" ref="W46">SUMPRODUCT((MONTH(J46:T46)&lt;=MONTH($C$103))*(YEAR(J46:T46)=YEAR($C$103))*(MAX(IF((YEAR(J46:T46)=YEAR($C$103))*(MONTH(J46:T46)&lt;=MONTH($C$103)),J45:T45))=J45:T45),J45:T45)</f>
        <v>#N/A</v>
      </c>
      <c r="X46" s="63" t="e">
        <f>W46*$V$46</f>
        <v>#N/A</v>
      </c>
    </row>
    <row r="47" spans="1:24" ht="12" customHeight="1" x14ac:dyDescent="0.25">
      <c r="A47" s="48"/>
      <c r="B47" s="48"/>
      <c r="C47" s="48"/>
      <c r="D47" s="48"/>
      <c r="E47" s="48"/>
      <c r="F47" s="48"/>
      <c r="G47" s="48"/>
      <c r="H47" s="9"/>
      <c r="I47" s="13" t="s">
        <v>94</v>
      </c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48"/>
      <c r="V47" s="97"/>
      <c r="W47" s="27">
        <f t="array" ref="W47">SUMPRODUCT((MONTH(J47:T47)&lt;=MONTH($C$103))*(YEAR(J47:T47)=YEAR($C$103))*(MAX(IF((YEAR(J47:T47)=YEAR($C$103))*(MONTH(J47:T47)&lt;=MONTH($C$103)),J46:T46))=J46:T46),J46:T46)</f>
        <v>0</v>
      </c>
      <c r="X47" s="63">
        <f>W47*$V$46</f>
        <v>0</v>
      </c>
    </row>
    <row r="48" spans="1:24" ht="12" customHeight="1" x14ac:dyDescent="0.25">
      <c r="A48" s="49"/>
      <c r="B48" s="49"/>
      <c r="C48" s="49"/>
      <c r="D48" s="49"/>
      <c r="E48" s="49"/>
      <c r="F48" s="49"/>
      <c r="G48" s="49"/>
      <c r="H48" s="10"/>
      <c r="I48" s="16" t="s">
        <v>95</v>
      </c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49"/>
      <c r="V48" s="98"/>
      <c r="W48" s="27">
        <f t="array" ref="W48">SUMPRODUCT((MONTH(J48:T48)&lt;=MONTH($C$103))*(YEAR(J48:T48)=YEAR($C$103))*(MAX(IF((YEAR(J48:T48)=YEAR($C$103))*(MONTH(J48:T48)&lt;=MONTH($C$103)),J47:T47))=J47:T47),J47:T47)</f>
        <v>0</v>
      </c>
      <c r="X48" s="63">
        <f>W48*$V$46</f>
        <v>0</v>
      </c>
    </row>
    <row r="50" spans="1:24" x14ac:dyDescent="0.25">
      <c r="A50" s="40" t="s">
        <v>29</v>
      </c>
      <c r="B50" s="40" t="s">
        <v>27</v>
      </c>
      <c r="C50" s="40" t="s">
        <v>4</v>
      </c>
      <c r="D50" s="40" t="s">
        <v>28</v>
      </c>
      <c r="E50" s="40" t="s">
        <v>22</v>
      </c>
      <c r="F50" s="40" t="s">
        <v>5</v>
      </c>
      <c r="G50" s="42" t="s">
        <v>30</v>
      </c>
      <c r="H50" s="6">
        <f>G52</f>
        <v>0</v>
      </c>
      <c r="I50" s="50" t="s">
        <v>92</v>
      </c>
      <c r="J50" s="92" t="e">
        <f>IF(VLOOKUP(H50,'MS Chain'!$A$4:$N$50,2,FALSE)="","",VLOOKUP(H50,'MS Chain'!$A$4:$N$50,2,FALSE))</f>
        <v>#N/A</v>
      </c>
      <c r="K50" s="90" t="e">
        <f>IF(VLOOKUP(H50,'MS Chain'!$A$4:$N$50,3,FALSE)="","",VLOOKUP(H50,'MS Chain'!$A$4:$N$50,3,FALSE))</f>
        <v>#N/A</v>
      </c>
      <c r="L50" s="90" t="e">
        <f>IF(VLOOKUP(H50,'MS Chain'!$A$4:$N$50,4,FALSE)="","",VLOOKUP(H50,'MS Chain'!$A$4:$N$50,4,FALSE))</f>
        <v>#N/A</v>
      </c>
      <c r="M50" s="90" t="e">
        <f>IF(VLOOKUP(H50,'MS Chain'!$A$4:$N$50,5,FALSE)="","",VLOOKUP(H50,'MS Chain'!$A$4:$N$50,5,FALSE))</f>
        <v>#N/A</v>
      </c>
      <c r="N50" s="90" t="e">
        <f>IF(VLOOKUP(H50,'MS Chain'!$A$4:$N$50,6,FALSE)="","",VLOOKUP(H50,'MS Chain'!$A$4:$N$50,6,FALSE))</f>
        <v>#N/A</v>
      </c>
      <c r="O50" s="90" t="e">
        <f>IF(VLOOKUP(H50,'MS Chain'!$A$4:$N$50,7,FALSE)="","",VLOOKUP(H50,'MS Chain'!$A$4:$N$50,7,FALSE))</f>
        <v>#N/A</v>
      </c>
      <c r="P50" s="90" t="e">
        <f>IF(VLOOKUP(H50,'MS Chain'!$A$4:$N$50,8,FALSE)="","",VLOOKUP(H50,'MS Chain'!$A$4:$N$50,8,FALSE))</f>
        <v>#N/A</v>
      </c>
      <c r="Q50" s="90" t="e">
        <f>IF(VLOOKUP(H50,'MS Chain'!$A$4:$N$50,9,FALSE)="","",VLOOKUP(H50,'MS Chain'!$A$4:$N$50,9,FALSE))</f>
        <v>#N/A</v>
      </c>
      <c r="R50" s="90" t="e">
        <f>IF(VLOOKUP(H50,'MS Chain'!$A$4:$N$50,10,FALSE)="","",VLOOKUP(H50,'MS Chain'!$A$4:$N$50,10,FALSE))</f>
        <v>#N/A</v>
      </c>
      <c r="S50" s="90" t="e">
        <f>IF(VLOOKUP(H50,'MS Chain'!$A$4:$N$50,11,FALSE)="","",VLOOKUP(H50,'MS Chain'!$A$4:$N$50,11,FALSE))</f>
        <v>#N/A</v>
      </c>
      <c r="T50" s="91" t="e">
        <f>IF(VLOOKUP(H50,'MS Chain'!$A$4:$N$50,12,FALSE)="","",VLOOKUP(H50,'MS Chain'!$A$4:$N$50,12,FALSE))</f>
        <v>#N/A</v>
      </c>
      <c r="U50" s="44" t="s">
        <v>17</v>
      </c>
      <c r="V50" s="45"/>
      <c r="W50" s="45"/>
      <c r="X50" s="46"/>
    </row>
    <row r="51" spans="1:24" ht="22.5" x14ac:dyDescent="0.25">
      <c r="A51" s="41"/>
      <c r="B51" s="41"/>
      <c r="C51" s="41"/>
      <c r="D51" s="41"/>
      <c r="E51" s="41"/>
      <c r="F51" s="41"/>
      <c r="G51" s="43"/>
      <c r="H51" s="6" t="str">
        <f>H50&amp;"P"</f>
        <v>0P</v>
      </c>
      <c r="I51" s="51"/>
      <c r="J51" s="93" t="e">
        <f>IF(VLOOKUP(H51,'MS Chain'!$A$5:$N$51,2,FALSE)="","",VLOOKUP(H51,'MS Chain'!$A$5:$N$51,2,FALSE))</f>
        <v>#N/A</v>
      </c>
      <c r="K51" s="88" t="e">
        <f>IF(VLOOKUP(H51,'MS Chain'!$A$5:$N$51,3,FALSE)="","",VLOOKUP(H51,'MS Chain'!$A$5:$N$51,3,FALSE))</f>
        <v>#N/A</v>
      </c>
      <c r="L51" s="88" t="e">
        <f>IF(VLOOKUP(H51,'MS Chain'!$A$5:$N$51,4,FALSE)="","",VLOOKUP(H51,'MS Chain'!$A$5:$N$51,4,FALSE))</f>
        <v>#N/A</v>
      </c>
      <c r="M51" s="88" t="e">
        <f>IF(VLOOKUP(H51,'MS Chain'!$A$5:$N$51,5,FALSE)="","",VLOOKUP(H51,'MS Chain'!$A$5:$N$51,5,FALSE))</f>
        <v>#N/A</v>
      </c>
      <c r="N51" s="88" t="e">
        <f>IF(VLOOKUP(H51,'MS Chain'!$A$5:$N$51,6,FALSE)="","",VLOOKUP(H51,'MS Chain'!$A$5:$N$51,6,FALSE))</f>
        <v>#N/A</v>
      </c>
      <c r="O51" s="88" t="e">
        <f>IF(VLOOKUP(H51,'MS Chain'!$A$5:$N$51,7,FALSE)="","",VLOOKUP(H51,'MS Chain'!$A$5:$N$51,7,FALSE))</f>
        <v>#N/A</v>
      </c>
      <c r="P51" s="88" t="e">
        <f>IF(VLOOKUP(H51,'MS Chain'!$A$5:$N$51,8,FALSE)="","",VLOOKUP(H51,'MS Chain'!$A$5:$N$51,8,FALSE))</f>
        <v>#N/A</v>
      </c>
      <c r="Q51" s="88" t="e">
        <f>IF(VLOOKUP(H51,'MS Chain'!$A$5:$N$51,9,FALSE)="","",VLOOKUP(H51,'MS Chain'!$A$5:$N$51,9,FALSE))</f>
        <v>#N/A</v>
      </c>
      <c r="R51" s="88" t="e">
        <f>IF(VLOOKUP(H51,'MS Chain'!$A$5:$N$51,10,FALSE)="","",VLOOKUP(H51,'MS Chain'!$A$5:$N$51,10,FALSE))</f>
        <v>#N/A</v>
      </c>
      <c r="S51" s="88" t="e">
        <f>IF(VLOOKUP(H51,'MS Chain'!$A$5:$N$51,11,FALSE)="","",VLOOKUP(H51,'MS Chain'!A41:N87,11,FALSE))</f>
        <v>#N/A</v>
      </c>
      <c r="T51" s="89" t="e">
        <f>IF(VLOOKUP(H51,'MS Chain'!$A$5:$N$51,12,FALSE)="","",VLOOKUP(H51,'MS Chain'!A$5:$N$51,12,FALSE))</f>
        <v>#N/A</v>
      </c>
      <c r="U51" s="7" t="s">
        <v>18</v>
      </c>
      <c r="V51" s="61" t="s">
        <v>19</v>
      </c>
      <c r="W51" s="7" t="s">
        <v>20</v>
      </c>
      <c r="X51" s="7" t="s">
        <v>21</v>
      </c>
    </row>
    <row r="52" spans="1:24" ht="12" customHeight="1" x14ac:dyDescent="0.25">
      <c r="A52" s="47">
        <f>Trie!J9</f>
        <v>0</v>
      </c>
      <c r="B52" s="47">
        <f>Trie!K9</f>
        <v>0</v>
      </c>
      <c r="C52" s="47">
        <f>Trie!L9</f>
        <v>0</v>
      </c>
      <c r="D52" s="47">
        <f>Trie!M9</f>
        <v>0</v>
      </c>
      <c r="E52" s="47">
        <f>Trie!N9</f>
        <v>0</v>
      </c>
      <c r="F52" s="47">
        <f>Trie!O9</f>
        <v>0</v>
      </c>
      <c r="G52" s="47">
        <f>Trie!P9</f>
        <v>0</v>
      </c>
      <c r="H52" s="8"/>
      <c r="I52" s="19" t="s">
        <v>93</v>
      </c>
      <c r="J52" s="20">
        <v>41273</v>
      </c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47">
        <f>Trie!Q9</f>
        <v>0</v>
      </c>
      <c r="V52" s="96">
        <f>U52/$A$105</f>
        <v>0</v>
      </c>
      <c r="W52" s="27" t="e">
        <f t="array" ref="W52">SUMPRODUCT((MONTH(J52:T52)&lt;=MONTH($C$103))*(YEAR(J52:T52)=YEAR($C$103))*(MAX(IF((YEAR(J52:T52)=YEAR($C$103))*(MONTH(J52:T52)&lt;=MONTH($C$103)),J51:T51))=J51:T51),J51:T51)</f>
        <v>#N/A</v>
      </c>
      <c r="X52" s="63" t="e">
        <f>W52*$V$52</f>
        <v>#N/A</v>
      </c>
    </row>
    <row r="53" spans="1:24" ht="12" customHeight="1" x14ac:dyDescent="0.25">
      <c r="A53" s="48"/>
      <c r="B53" s="48"/>
      <c r="C53" s="48"/>
      <c r="D53" s="48"/>
      <c r="E53" s="48"/>
      <c r="F53" s="48"/>
      <c r="G53" s="48"/>
      <c r="H53" s="9"/>
      <c r="I53" s="13" t="s">
        <v>94</v>
      </c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48"/>
      <c r="V53" s="97"/>
      <c r="W53" s="27">
        <f t="array" ref="W53">SUMPRODUCT((MONTH(J53:T53)&lt;=MONTH($C$103))*(YEAR(J53:T53)=YEAR($C$103))*(MAX(IF((YEAR(J53:T53)=YEAR($C$103))*(MONTH(J53:T53)&lt;=MONTH($C$103)),J52:T52))=J52:T52),J52:T52)</f>
        <v>0</v>
      </c>
      <c r="X53" s="63">
        <f>W53*$V$52</f>
        <v>0</v>
      </c>
    </row>
    <row r="54" spans="1:24" ht="12" customHeight="1" x14ac:dyDescent="0.25">
      <c r="A54" s="49"/>
      <c r="B54" s="49"/>
      <c r="C54" s="49"/>
      <c r="D54" s="49"/>
      <c r="E54" s="49"/>
      <c r="F54" s="49"/>
      <c r="G54" s="49"/>
      <c r="H54" s="10"/>
      <c r="I54" s="16" t="s">
        <v>95</v>
      </c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49"/>
      <c r="V54" s="98"/>
      <c r="W54" s="27">
        <f t="array" ref="W54">SUMPRODUCT((MONTH(J54:T54)&lt;=MONTH($C$103))*(YEAR(J54:T54)=YEAR($C$103))*(MAX(IF((YEAR(J54:T54)=YEAR($C$103))*(MONTH(J54:T54)&lt;=MONTH($C$103)),J53:T53))=J53:T53),J53:T53)</f>
        <v>0</v>
      </c>
      <c r="X54" s="63">
        <f>W54*$V$52</f>
        <v>0</v>
      </c>
    </row>
    <row r="56" spans="1:24" x14ac:dyDescent="0.25">
      <c r="A56" s="40" t="s">
        <v>29</v>
      </c>
      <c r="B56" s="40" t="s">
        <v>27</v>
      </c>
      <c r="C56" s="40" t="s">
        <v>4</v>
      </c>
      <c r="D56" s="40" t="s">
        <v>28</v>
      </c>
      <c r="E56" s="40" t="s">
        <v>22</v>
      </c>
      <c r="F56" s="40" t="s">
        <v>5</v>
      </c>
      <c r="G56" s="42" t="s">
        <v>30</v>
      </c>
      <c r="H56" s="6">
        <f>G58</f>
        <v>0</v>
      </c>
      <c r="I56" s="50" t="s">
        <v>92</v>
      </c>
      <c r="J56" s="92" t="e">
        <f>IF(VLOOKUP(H56,'MS Chain'!$A$4:$N$50,2,FALSE)="","",VLOOKUP(H56,'MS Chain'!$A$4:$N$50,2,FALSE))</f>
        <v>#N/A</v>
      </c>
      <c r="K56" s="90" t="e">
        <f>IF(VLOOKUP(H56,'MS Chain'!$A$4:$N$50,3,FALSE)="","",VLOOKUP(H56,'MS Chain'!$A$4:$N$50,3,FALSE))</f>
        <v>#N/A</v>
      </c>
      <c r="L56" s="90" t="e">
        <f>IF(VLOOKUP(H56,'MS Chain'!$A$4:$N$50,4,FALSE)="","",VLOOKUP(H56,'MS Chain'!$A$4:$N$50,4,FALSE))</f>
        <v>#N/A</v>
      </c>
      <c r="M56" s="90" t="e">
        <f>IF(VLOOKUP(H56,'MS Chain'!$A$4:$N$50,5,FALSE)="","",VLOOKUP(H56,'MS Chain'!$A$4:$N$50,5,FALSE))</f>
        <v>#N/A</v>
      </c>
      <c r="N56" s="90" t="e">
        <f>IF(VLOOKUP(H56,'MS Chain'!$A$4:$N$50,6,FALSE)="","",VLOOKUP(H56,'MS Chain'!$A$4:$N$50,6,FALSE))</f>
        <v>#N/A</v>
      </c>
      <c r="O56" s="90" t="e">
        <f>IF(VLOOKUP(H56,'MS Chain'!$A$4:$N$50,7,FALSE)="","",VLOOKUP(H56,'MS Chain'!$A$4:$N$50,7,FALSE))</f>
        <v>#N/A</v>
      </c>
      <c r="P56" s="90" t="e">
        <f>IF(VLOOKUP(H56,'MS Chain'!$A$4:$N$50,8,FALSE)="","",VLOOKUP(H56,'MS Chain'!$A$4:$N$50,8,FALSE))</f>
        <v>#N/A</v>
      </c>
      <c r="Q56" s="90" t="e">
        <f>IF(VLOOKUP(H56,'MS Chain'!$A$4:$N$50,9,FALSE)="","",VLOOKUP(H56,'MS Chain'!$A$4:$N$50,9,FALSE))</f>
        <v>#N/A</v>
      </c>
      <c r="R56" s="90" t="e">
        <f>IF(VLOOKUP(H56,'MS Chain'!$A$4:$N$50,10,FALSE)="","",VLOOKUP(H56,'MS Chain'!$A$4:$N$50,10,FALSE))</f>
        <v>#N/A</v>
      </c>
      <c r="S56" s="90" t="e">
        <f>IF(VLOOKUP(H56,'MS Chain'!$A$4:$N$50,11,FALSE)="","",VLOOKUP(H56,'MS Chain'!$A$4:$N$50,11,FALSE))</f>
        <v>#N/A</v>
      </c>
      <c r="T56" s="91" t="e">
        <f>IF(VLOOKUP(H56,'MS Chain'!$A$4:$N$50,12,FALSE)="","",VLOOKUP(H56,'MS Chain'!$A$4:$N$50,12,FALSE))</f>
        <v>#N/A</v>
      </c>
      <c r="U56" s="44" t="s">
        <v>17</v>
      </c>
      <c r="V56" s="45"/>
      <c r="W56" s="45"/>
      <c r="X56" s="46"/>
    </row>
    <row r="57" spans="1:24" ht="22.5" x14ac:dyDescent="0.25">
      <c r="A57" s="41"/>
      <c r="B57" s="41"/>
      <c r="C57" s="41"/>
      <c r="D57" s="41"/>
      <c r="E57" s="41"/>
      <c r="F57" s="41"/>
      <c r="G57" s="43"/>
      <c r="H57" s="6" t="str">
        <f>H56&amp;"P"</f>
        <v>0P</v>
      </c>
      <c r="I57" s="51"/>
      <c r="J57" s="93" t="e">
        <f>IF(VLOOKUP(H57,'MS Chain'!$A$5:$N$51,2,FALSE)="","",VLOOKUP(H57,'MS Chain'!$A$5:$N$51,2,FALSE))</f>
        <v>#N/A</v>
      </c>
      <c r="K57" s="88" t="e">
        <f>IF(VLOOKUP(H57,'MS Chain'!$A$5:$N$51,3,FALSE)="","",VLOOKUP(H57,'MS Chain'!$A$5:$N$51,3,FALSE))</f>
        <v>#N/A</v>
      </c>
      <c r="L57" s="88" t="e">
        <f>IF(VLOOKUP(H57,'MS Chain'!$A$5:$N$51,4,FALSE)="","",VLOOKUP(H57,'MS Chain'!$A$5:$N$51,4,FALSE))</f>
        <v>#N/A</v>
      </c>
      <c r="M57" s="88" t="e">
        <f>IF(VLOOKUP(H57,'MS Chain'!$A$5:$N$51,5,FALSE)="","",VLOOKUP(H57,'MS Chain'!$A$5:$N$51,5,FALSE))</f>
        <v>#N/A</v>
      </c>
      <c r="N57" s="88" t="e">
        <f>IF(VLOOKUP(H57,'MS Chain'!$A$5:$N$51,6,FALSE)="","",VLOOKUP(H57,'MS Chain'!$A$5:$N$51,6,FALSE))</f>
        <v>#N/A</v>
      </c>
      <c r="O57" s="88" t="e">
        <f>IF(VLOOKUP(H57,'MS Chain'!$A$5:$N$51,7,FALSE)="","",VLOOKUP(H57,'MS Chain'!$A$5:$N$51,7,FALSE))</f>
        <v>#N/A</v>
      </c>
      <c r="P57" s="88" t="e">
        <f>IF(VLOOKUP(H57,'MS Chain'!$A$5:$N$51,8,FALSE)="","",VLOOKUP(H57,'MS Chain'!$A$5:$N$51,8,FALSE))</f>
        <v>#N/A</v>
      </c>
      <c r="Q57" s="88" t="e">
        <f>IF(VLOOKUP(H57,'MS Chain'!$A$5:$N$51,9,FALSE)="","",VLOOKUP(H57,'MS Chain'!$A$5:$N$51,9,FALSE))</f>
        <v>#N/A</v>
      </c>
      <c r="R57" s="88" t="e">
        <f>IF(VLOOKUP(H57,'MS Chain'!$A$5:$N$51,10,FALSE)="","",VLOOKUP(H57,'MS Chain'!$A$5:$N$51,10,FALSE))</f>
        <v>#N/A</v>
      </c>
      <c r="S57" s="88" t="e">
        <f>IF(VLOOKUP(H57,'MS Chain'!$A$5:$N$51,11,FALSE)="","",VLOOKUP(H57,'MS Chain'!A47:N93,11,FALSE))</f>
        <v>#N/A</v>
      </c>
      <c r="T57" s="89" t="e">
        <f>IF(VLOOKUP(H57,'MS Chain'!$A$5:$N$51,12,FALSE)="","",VLOOKUP(H57,'MS Chain'!A$5:$N$51,12,FALSE))</f>
        <v>#N/A</v>
      </c>
      <c r="U57" s="7" t="s">
        <v>18</v>
      </c>
      <c r="V57" s="61" t="s">
        <v>19</v>
      </c>
      <c r="W57" s="7" t="s">
        <v>20</v>
      </c>
      <c r="X57" s="7" t="s">
        <v>21</v>
      </c>
    </row>
    <row r="58" spans="1:24" ht="12" customHeight="1" x14ac:dyDescent="0.25">
      <c r="A58" s="47">
        <f>Trie!J10</f>
        <v>0</v>
      </c>
      <c r="B58" s="47">
        <f>Trie!K10</f>
        <v>0</v>
      </c>
      <c r="C58" s="47">
        <f>Trie!L10</f>
        <v>0</v>
      </c>
      <c r="D58" s="47">
        <f>Trie!M10</f>
        <v>0</v>
      </c>
      <c r="E58" s="47">
        <f>Trie!N10</f>
        <v>0</v>
      </c>
      <c r="F58" s="47">
        <f>Trie!O10</f>
        <v>0</v>
      </c>
      <c r="G58" s="47">
        <f>Trie!P10</f>
        <v>0</v>
      </c>
      <c r="H58" s="8"/>
      <c r="I58" s="19" t="s">
        <v>93</v>
      </c>
      <c r="J58" s="20">
        <v>41273</v>
      </c>
      <c r="K58" s="11"/>
      <c r="L58" s="11"/>
      <c r="M58" s="11"/>
      <c r="N58" s="11"/>
      <c r="O58" s="11"/>
      <c r="P58" s="11"/>
      <c r="Q58" s="11"/>
      <c r="R58" s="11"/>
      <c r="S58" s="11"/>
      <c r="T58" s="12"/>
      <c r="U58" s="47">
        <f>Trie!Q10</f>
        <v>0</v>
      </c>
      <c r="V58" s="96">
        <f>U58/$A$105</f>
        <v>0</v>
      </c>
      <c r="W58" s="27" t="e">
        <f t="array" ref="W58">SUMPRODUCT((MONTH(J58:T58)&lt;=MONTH($C$103))*(YEAR(J58:T58)=YEAR($C$103))*(MAX(IF((YEAR(J58:T58)=YEAR($C$103))*(MONTH(J58:T58)&lt;=MONTH($C$103)),J57:T57))=J57:T57),J57:T57)</f>
        <v>#N/A</v>
      </c>
      <c r="X58" s="63" t="e">
        <f>W58*$V$58</f>
        <v>#N/A</v>
      </c>
    </row>
    <row r="59" spans="1:24" ht="12" customHeight="1" x14ac:dyDescent="0.25">
      <c r="A59" s="48"/>
      <c r="B59" s="48"/>
      <c r="C59" s="48"/>
      <c r="D59" s="48"/>
      <c r="E59" s="48"/>
      <c r="F59" s="48"/>
      <c r="G59" s="48"/>
      <c r="H59" s="9"/>
      <c r="I59" s="13" t="s">
        <v>94</v>
      </c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5"/>
      <c r="U59" s="48"/>
      <c r="V59" s="97"/>
      <c r="W59" s="27">
        <f t="array" ref="W59">SUMPRODUCT((MONTH(J59:T59)&lt;=MONTH($C$103))*(YEAR(J59:T59)=YEAR($C$103))*(MAX(IF((YEAR(J59:T59)=YEAR($C$103))*(MONTH(J59:T59)&lt;=MONTH($C$103)),J58:T58))=J58:T58),J58:T58)</f>
        <v>0</v>
      </c>
      <c r="X59" s="63">
        <f>W59*$V$58</f>
        <v>0</v>
      </c>
    </row>
    <row r="60" spans="1:24" ht="12" customHeight="1" x14ac:dyDescent="0.25">
      <c r="A60" s="49"/>
      <c r="B60" s="49"/>
      <c r="C60" s="49"/>
      <c r="D60" s="49"/>
      <c r="E60" s="49"/>
      <c r="F60" s="49"/>
      <c r="G60" s="49"/>
      <c r="H60" s="10"/>
      <c r="I60" s="16" t="s">
        <v>95</v>
      </c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8"/>
      <c r="U60" s="49"/>
      <c r="V60" s="98"/>
      <c r="W60" s="27">
        <f t="array" ref="W60">SUMPRODUCT((MONTH(J60:T60)&lt;=MONTH($C$103))*(YEAR(J60:T60)=YEAR($C$103))*(MAX(IF((YEAR(J60:T60)=YEAR($C$103))*(MONTH(J60:T60)&lt;=MONTH($C$103)),J59:T59))=J59:T59),J59:T59)</f>
        <v>0</v>
      </c>
      <c r="X60" s="63">
        <f>W60*$V$58</f>
        <v>0</v>
      </c>
    </row>
    <row r="62" spans="1:24" x14ac:dyDescent="0.25">
      <c r="A62" s="40" t="s">
        <v>29</v>
      </c>
      <c r="B62" s="40" t="s">
        <v>27</v>
      </c>
      <c r="C62" s="40" t="s">
        <v>4</v>
      </c>
      <c r="D62" s="40" t="s">
        <v>28</v>
      </c>
      <c r="E62" s="40" t="s">
        <v>22</v>
      </c>
      <c r="F62" s="40" t="s">
        <v>5</v>
      </c>
      <c r="G62" s="42" t="s">
        <v>30</v>
      </c>
      <c r="H62" s="6">
        <f>G64</f>
        <v>0</v>
      </c>
      <c r="I62" s="50" t="s">
        <v>92</v>
      </c>
      <c r="J62" s="92" t="e">
        <f>IF(VLOOKUP(H62,'MS Chain'!$A$4:$N$50,2,FALSE)="","",VLOOKUP(H62,'MS Chain'!$A$4:$N$50,2,FALSE))</f>
        <v>#N/A</v>
      </c>
      <c r="K62" s="90" t="e">
        <f>IF(VLOOKUP(H62,'MS Chain'!$A$4:$N$50,3,FALSE)="","",VLOOKUP(H62,'MS Chain'!$A$4:$N$50,3,FALSE))</f>
        <v>#N/A</v>
      </c>
      <c r="L62" s="90" t="e">
        <f>IF(VLOOKUP(H62,'MS Chain'!$A$4:$N$50,4,FALSE)="","",VLOOKUP(H62,'MS Chain'!$A$4:$N$50,4,FALSE))</f>
        <v>#N/A</v>
      </c>
      <c r="M62" s="90" t="e">
        <f>IF(VLOOKUP(H62,'MS Chain'!$A$4:$N$50,5,FALSE)="","",VLOOKUP(H62,'MS Chain'!$A$4:$N$50,5,FALSE))</f>
        <v>#N/A</v>
      </c>
      <c r="N62" s="90" t="e">
        <f>IF(VLOOKUP(H62,'MS Chain'!$A$4:$N$50,6,FALSE)="","",VLOOKUP(H62,'MS Chain'!$A$4:$N$50,6,FALSE))</f>
        <v>#N/A</v>
      </c>
      <c r="O62" s="90" t="e">
        <f>IF(VLOOKUP(H62,'MS Chain'!$A$4:$N$50,7,FALSE)="","",VLOOKUP(H62,'MS Chain'!$A$4:$N$50,7,FALSE))</f>
        <v>#N/A</v>
      </c>
      <c r="P62" s="90" t="e">
        <f>IF(VLOOKUP(H62,'MS Chain'!$A$4:$N$50,8,FALSE)="","",VLOOKUP(H62,'MS Chain'!$A$4:$N$50,8,FALSE))</f>
        <v>#N/A</v>
      </c>
      <c r="Q62" s="90" t="e">
        <f>IF(VLOOKUP(H62,'MS Chain'!$A$4:$N$50,9,FALSE)="","",VLOOKUP(H62,'MS Chain'!$A$4:$N$50,9,FALSE))</f>
        <v>#N/A</v>
      </c>
      <c r="R62" s="90" t="e">
        <f>IF(VLOOKUP(H62,'MS Chain'!$A$4:$N$50,10,FALSE)="","",VLOOKUP(H62,'MS Chain'!$A$4:$N$50,10,FALSE))</f>
        <v>#N/A</v>
      </c>
      <c r="S62" s="90" t="e">
        <f>IF(VLOOKUP(H62,'MS Chain'!$A$4:$N$50,11,FALSE)="","",VLOOKUP(H62,'MS Chain'!$A$4:$N$50,11,FALSE))</f>
        <v>#N/A</v>
      </c>
      <c r="T62" s="91" t="e">
        <f>IF(VLOOKUP(H62,'MS Chain'!$A$4:$N$50,12,FALSE)="","",VLOOKUP(H62,'MS Chain'!$A$4:$N$50,12,FALSE))</f>
        <v>#N/A</v>
      </c>
      <c r="U62" s="44" t="s">
        <v>17</v>
      </c>
      <c r="V62" s="45"/>
      <c r="W62" s="45"/>
      <c r="X62" s="46"/>
    </row>
    <row r="63" spans="1:24" ht="22.5" x14ac:dyDescent="0.25">
      <c r="A63" s="41"/>
      <c r="B63" s="41"/>
      <c r="C63" s="41"/>
      <c r="D63" s="41"/>
      <c r="E63" s="41"/>
      <c r="F63" s="41"/>
      <c r="G63" s="43"/>
      <c r="H63" s="6" t="str">
        <f>H62&amp;"P"</f>
        <v>0P</v>
      </c>
      <c r="I63" s="51"/>
      <c r="J63" s="93" t="e">
        <f>IF(VLOOKUP(H63,'MS Chain'!$A$5:$N$51,2,FALSE)="","",VLOOKUP(H63,'MS Chain'!$A$5:$N$51,2,FALSE))</f>
        <v>#N/A</v>
      </c>
      <c r="K63" s="88" t="e">
        <f>IF(VLOOKUP(H63,'MS Chain'!$A$5:$N$51,3,FALSE)="","",VLOOKUP(H63,'MS Chain'!$A$5:$N$51,3,FALSE))</f>
        <v>#N/A</v>
      </c>
      <c r="L63" s="88" t="e">
        <f>IF(VLOOKUP(H63,'MS Chain'!$A$5:$N$51,4,FALSE)="","",VLOOKUP(H63,'MS Chain'!$A$5:$N$51,4,FALSE))</f>
        <v>#N/A</v>
      </c>
      <c r="M63" s="88" t="e">
        <f>IF(VLOOKUP(H63,'MS Chain'!$A$5:$N$51,5,FALSE)="","",VLOOKUP(H63,'MS Chain'!$A$5:$N$51,5,FALSE))</f>
        <v>#N/A</v>
      </c>
      <c r="N63" s="88" t="e">
        <f>IF(VLOOKUP(H63,'MS Chain'!$A$5:$N$51,6,FALSE)="","",VLOOKUP(H63,'MS Chain'!$A$5:$N$51,6,FALSE))</f>
        <v>#N/A</v>
      </c>
      <c r="O63" s="88" t="e">
        <f>IF(VLOOKUP(H63,'MS Chain'!$A$5:$N$51,7,FALSE)="","",VLOOKUP(H63,'MS Chain'!$A$5:$N$51,7,FALSE))</f>
        <v>#N/A</v>
      </c>
      <c r="P63" s="88" t="e">
        <f>IF(VLOOKUP(H63,'MS Chain'!$A$5:$N$51,8,FALSE)="","",VLOOKUP(H63,'MS Chain'!$A$5:$N$51,8,FALSE))</f>
        <v>#N/A</v>
      </c>
      <c r="Q63" s="88" t="e">
        <f>IF(VLOOKUP(H63,'MS Chain'!$A$5:$N$51,9,FALSE)="","",VLOOKUP(H63,'MS Chain'!$A$5:$N$51,9,FALSE))</f>
        <v>#N/A</v>
      </c>
      <c r="R63" s="88" t="e">
        <f>IF(VLOOKUP(H63,'MS Chain'!$A$5:$N$51,10,FALSE)="","",VLOOKUP(H63,'MS Chain'!$A$5:$N$51,10,FALSE))</f>
        <v>#N/A</v>
      </c>
      <c r="S63" s="88" t="e">
        <f>IF(VLOOKUP(H63,'MS Chain'!$A$5:$N$51,11,FALSE)="","",VLOOKUP(H63,'MS Chain'!A53:N99,11,FALSE))</f>
        <v>#N/A</v>
      </c>
      <c r="T63" s="89" t="e">
        <f>IF(VLOOKUP(H63,'MS Chain'!$A$5:$N$51,12,FALSE)="","",VLOOKUP(H63,'MS Chain'!A$5:$N$51,12,FALSE))</f>
        <v>#N/A</v>
      </c>
      <c r="U63" s="7" t="s">
        <v>18</v>
      </c>
      <c r="V63" s="61" t="s">
        <v>19</v>
      </c>
      <c r="W63" s="7" t="s">
        <v>20</v>
      </c>
      <c r="X63" s="7" t="s">
        <v>21</v>
      </c>
    </row>
    <row r="64" spans="1:24" ht="12" customHeight="1" x14ac:dyDescent="0.25">
      <c r="A64" s="47">
        <f>Trie!J11</f>
        <v>0</v>
      </c>
      <c r="B64" s="47">
        <f>Trie!K11</f>
        <v>0</v>
      </c>
      <c r="C64" s="47">
        <f>Trie!L11</f>
        <v>0</v>
      </c>
      <c r="D64" s="47">
        <f>Trie!M11</f>
        <v>0</v>
      </c>
      <c r="E64" s="47">
        <f>Trie!N11</f>
        <v>0</v>
      </c>
      <c r="F64" s="47">
        <f>Trie!O11</f>
        <v>0</v>
      </c>
      <c r="G64" s="47">
        <f>Trie!P11</f>
        <v>0</v>
      </c>
      <c r="H64" s="8"/>
      <c r="I64" s="19" t="s">
        <v>93</v>
      </c>
      <c r="J64" s="20">
        <v>41273</v>
      </c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47">
        <f>Trie!Q11</f>
        <v>0</v>
      </c>
      <c r="V64" s="96">
        <f>U64/$A$105</f>
        <v>0</v>
      </c>
      <c r="W64" s="27" t="e">
        <f t="array" ref="W64">SUMPRODUCT((MONTH(J64:T64)&lt;=MONTH($C$103))*(YEAR(J64:T64)=YEAR($C$103))*(MAX(IF((YEAR(J64:T64)=YEAR($C$103))*(MONTH(J64:T64)&lt;=MONTH($C$103)),J63:T63))=J63:T63),J63:T63)</f>
        <v>#N/A</v>
      </c>
      <c r="X64" s="63" t="e">
        <f>W64*$V$64</f>
        <v>#N/A</v>
      </c>
    </row>
    <row r="65" spans="1:24" ht="12" customHeight="1" x14ac:dyDescent="0.25">
      <c r="A65" s="48"/>
      <c r="B65" s="48"/>
      <c r="C65" s="48"/>
      <c r="D65" s="48"/>
      <c r="E65" s="48"/>
      <c r="F65" s="48"/>
      <c r="G65" s="48"/>
      <c r="H65" s="9"/>
      <c r="I65" s="13" t="s">
        <v>94</v>
      </c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48"/>
      <c r="V65" s="97"/>
      <c r="W65" s="27">
        <f t="array" ref="W65">SUMPRODUCT((MONTH(J65:T65)&lt;=MONTH($C$103))*(YEAR(J65:T65)=YEAR($C$103))*(MAX(IF((YEAR(J65:T65)=YEAR($C$103))*(MONTH(J65:T65)&lt;=MONTH($C$103)),J64:T64))=J64:T64),J64:T64)</f>
        <v>0</v>
      </c>
      <c r="X65" s="63">
        <f>W65*$V$64</f>
        <v>0</v>
      </c>
    </row>
    <row r="66" spans="1:24" ht="12" customHeight="1" x14ac:dyDescent="0.25">
      <c r="A66" s="49"/>
      <c r="B66" s="49"/>
      <c r="C66" s="49"/>
      <c r="D66" s="49"/>
      <c r="E66" s="49"/>
      <c r="F66" s="49"/>
      <c r="G66" s="49"/>
      <c r="H66" s="10"/>
      <c r="I66" s="16" t="s">
        <v>95</v>
      </c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49"/>
      <c r="V66" s="98"/>
      <c r="W66" s="27">
        <f t="array" ref="W66">SUMPRODUCT((MONTH(J66:T66)&lt;=MONTH($C$103))*(YEAR(J66:T66)=YEAR($C$103))*(MAX(IF((YEAR(J66:T66)=YEAR($C$103))*(MONTH(J66:T66)&lt;=MONTH($C$103)),J65:T65))=J65:T65),J65:T65)</f>
        <v>0</v>
      </c>
      <c r="X66" s="63">
        <f>W66*$V$64</f>
        <v>0</v>
      </c>
    </row>
    <row r="68" spans="1:24" x14ac:dyDescent="0.25">
      <c r="A68" s="40" t="s">
        <v>29</v>
      </c>
      <c r="B68" s="40" t="s">
        <v>27</v>
      </c>
      <c r="C68" s="40" t="s">
        <v>4</v>
      </c>
      <c r="D68" s="40" t="s">
        <v>28</v>
      </c>
      <c r="E68" s="40" t="s">
        <v>22</v>
      </c>
      <c r="F68" s="40" t="s">
        <v>5</v>
      </c>
      <c r="G68" s="42" t="s">
        <v>30</v>
      </c>
      <c r="H68" s="6">
        <f>G70</f>
        <v>0</v>
      </c>
      <c r="I68" s="50" t="s">
        <v>92</v>
      </c>
      <c r="J68" s="92" t="e">
        <f>IF(VLOOKUP(H68,'MS Chain'!$A$4:$N$50,2,FALSE)="","",VLOOKUP(H68,'MS Chain'!$A$4:$N$50,2,FALSE))</f>
        <v>#N/A</v>
      </c>
      <c r="K68" s="90" t="e">
        <f>IF(VLOOKUP(H68,'MS Chain'!$A$4:$N$50,3,FALSE)="","",VLOOKUP(H68,'MS Chain'!$A$4:$N$50,3,FALSE))</f>
        <v>#N/A</v>
      </c>
      <c r="L68" s="90" t="e">
        <f>IF(VLOOKUP(H68,'MS Chain'!$A$4:$N$50,4,FALSE)="","",VLOOKUP(H68,'MS Chain'!$A$4:$N$50,4,FALSE))</f>
        <v>#N/A</v>
      </c>
      <c r="M68" s="90" t="e">
        <f>IF(VLOOKUP(H68,'MS Chain'!$A$4:$N$50,5,FALSE)="","",VLOOKUP(H68,'MS Chain'!$A$4:$N$50,5,FALSE))</f>
        <v>#N/A</v>
      </c>
      <c r="N68" s="90" t="e">
        <f>IF(VLOOKUP(H68,'MS Chain'!$A$4:$N$50,6,FALSE)="","",VLOOKUP(H68,'MS Chain'!$A$4:$N$50,6,FALSE))</f>
        <v>#N/A</v>
      </c>
      <c r="O68" s="90" t="e">
        <f>IF(VLOOKUP(H68,'MS Chain'!$A$4:$N$50,7,FALSE)="","",VLOOKUP(H68,'MS Chain'!$A$4:$N$50,7,FALSE))</f>
        <v>#N/A</v>
      </c>
      <c r="P68" s="90" t="e">
        <f>IF(VLOOKUP(H68,'MS Chain'!$A$4:$N$50,8,FALSE)="","",VLOOKUP(H68,'MS Chain'!$A$4:$N$50,8,FALSE))</f>
        <v>#N/A</v>
      </c>
      <c r="Q68" s="90" t="e">
        <f>IF(VLOOKUP(H68,'MS Chain'!$A$4:$N$50,9,FALSE)="","",VLOOKUP(H68,'MS Chain'!$A$4:$N$50,9,FALSE))</f>
        <v>#N/A</v>
      </c>
      <c r="R68" s="90" t="e">
        <f>IF(VLOOKUP(H68,'MS Chain'!$A$4:$N$50,10,FALSE)="","",VLOOKUP(H68,'MS Chain'!$A$4:$N$50,10,FALSE))</f>
        <v>#N/A</v>
      </c>
      <c r="S68" s="90" t="e">
        <f>IF(VLOOKUP(H68,'MS Chain'!$A$4:$N$50,11,FALSE)="","",VLOOKUP(H68,'MS Chain'!$A$4:$N$50,11,FALSE))</f>
        <v>#N/A</v>
      </c>
      <c r="T68" s="91" t="e">
        <f>IF(VLOOKUP(H68,'MS Chain'!$A$4:$N$50,12,FALSE)="","",VLOOKUP(H68,'MS Chain'!$A$4:$N$50,12,FALSE))</f>
        <v>#N/A</v>
      </c>
      <c r="U68" s="44" t="s">
        <v>17</v>
      </c>
      <c r="V68" s="45"/>
      <c r="W68" s="45"/>
      <c r="X68" s="46"/>
    </row>
    <row r="69" spans="1:24" ht="22.5" x14ac:dyDescent="0.25">
      <c r="A69" s="41"/>
      <c r="B69" s="41"/>
      <c r="C69" s="41"/>
      <c r="D69" s="41"/>
      <c r="E69" s="41"/>
      <c r="F69" s="41"/>
      <c r="G69" s="43"/>
      <c r="H69" s="6" t="str">
        <f>H68&amp;"P"</f>
        <v>0P</v>
      </c>
      <c r="I69" s="51"/>
      <c r="J69" s="93" t="e">
        <f>IF(VLOOKUP(H69,'MS Chain'!$A$5:$N$51,2,FALSE)="","",VLOOKUP(H69,'MS Chain'!$A$5:$N$51,2,FALSE))</f>
        <v>#N/A</v>
      </c>
      <c r="K69" s="88" t="e">
        <f>IF(VLOOKUP(H69,'MS Chain'!$A$5:$N$51,3,FALSE)="","",VLOOKUP(H69,'MS Chain'!$A$5:$N$51,3,FALSE))</f>
        <v>#N/A</v>
      </c>
      <c r="L69" s="88" t="e">
        <f>IF(VLOOKUP(H69,'MS Chain'!$A$5:$N$51,4,FALSE)="","",VLOOKUP(H69,'MS Chain'!$A$5:$N$51,4,FALSE))</f>
        <v>#N/A</v>
      </c>
      <c r="M69" s="88" t="e">
        <f>IF(VLOOKUP(H69,'MS Chain'!$A$5:$N$51,5,FALSE)="","",VLOOKUP(H69,'MS Chain'!$A$5:$N$51,5,FALSE))</f>
        <v>#N/A</v>
      </c>
      <c r="N69" s="88" t="e">
        <f>IF(VLOOKUP(H69,'MS Chain'!$A$5:$N$51,6,FALSE)="","",VLOOKUP(H69,'MS Chain'!$A$5:$N$51,6,FALSE))</f>
        <v>#N/A</v>
      </c>
      <c r="O69" s="88" t="e">
        <f>IF(VLOOKUP(H69,'MS Chain'!$A$5:$N$51,7,FALSE)="","",VLOOKUP(H69,'MS Chain'!$A$5:$N$51,7,FALSE))</f>
        <v>#N/A</v>
      </c>
      <c r="P69" s="88" t="e">
        <f>IF(VLOOKUP(H69,'MS Chain'!$A$5:$N$51,8,FALSE)="","",VLOOKUP(H69,'MS Chain'!$A$5:$N$51,8,FALSE))</f>
        <v>#N/A</v>
      </c>
      <c r="Q69" s="88" t="e">
        <f>IF(VLOOKUP(H69,'MS Chain'!$A$5:$N$51,9,FALSE)="","",VLOOKUP(H69,'MS Chain'!$A$5:$N$51,9,FALSE))</f>
        <v>#N/A</v>
      </c>
      <c r="R69" s="88" t="e">
        <f>IF(VLOOKUP(H69,'MS Chain'!$A$5:$N$51,10,FALSE)="","",VLOOKUP(H69,'MS Chain'!$A$5:$N$51,10,FALSE))</f>
        <v>#N/A</v>
      </c>
      <c r="S69" s="88" t="e">
        <f>IF(VLOOKUP(H69,'MS Chain'!$A$5:$N$51,11,FALSE)="","",VLOOKUP(H69,'MS Chain'!A59:N105,11,FALSE))</f>
        <v>#N/A</v>
      </c>
      <c r="T69" s="89" t="e">
        <f>IF(VLOOKUP(H69,'MS Chain'!$A$5:$N$51,12,FALSE)="","",VLOOKUP(H69,'MS Chain'!A$5:$N$51,12,FALSE))</f>
        <v>#N/A</v>
      </c>
      <c r="U69" s="7" t="s">
        <v>18</v>
      </c>
      <c r="V69" s="61" t="s">
        <v>19</v>
      </c>
      <c r="W69" s="7" t="s">
        <v>20</v>
      </c>
      <c r="X69" s="7" t="s">
        <v>21</v>
      </c>
    </row>
    <row r="70" spans="1:24" ht="12" customHeight="1" x14ac:dyDescent="0.25">
      <c r="A70" s="47">
        <f>Trie!J12</f>
        <v>0</v>
      </c>
      <c r="B70" s="47">
        <f>Trie!K12</f>
        <v>0</v>
      </c>
      <c r="C70" s="47">
        <f>Trie!L12</f>
        <v>0</v>
      </c>
      <c r="D70" s="47">
        <f>Trie!M12</f>
        <v>0</v>
      </c>
      <c r="E70" s="47">
        <f>Trie!N12</f>
        <v>0</v>
      </c>
      <c r="F70" s="47">
        <f>Trie!O12</f>
        <v>0</v>
      </c>
      <c r="G70" s="47">
        <f>Trie!P12</f>
        <v>0</v>
      </c>
      <c r="H70" s="8"/>
      <c r="I70" s="19" t="s">
        <v>93</v>
      </c>
      <c r="J70" s="20">
        <v>41273</v>
      </c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47">
        <f>Trie!Q12</f>
        <v>0</v>
      </c>
      <c r="V70" s="96">
        <f>U70/$A$105</f>
        <v>0</v>
      </c>
      <c r="W70" s="27" t="e">
        <f t="array" ref="W70">SUMPRODUCT((MONTH(J70:T70)&lt;=MONTH($C$103))*(YEAR(J70:T70)=YEAR($C$103))*(MAX(IF((YEAR(J70:T70)=YEAR($C$103))*(MONTH(J70:T70)&lt;=MONTH($C$103)),J69:T69))=J69:T69),J69:T69)</f>
        <v>#N/A</v>
      </c>
      <c r="X70" s="63" t="e">
        <f>W70*$V$70</f>
        <v>#N/A</v>
      </c>
    </row>
    <row r="71" spans="1:24" ht="12" customHeight="1" x14ac:dyDescent="0.25">
      <c r="A71" s="48"/>
      <c r="B71" s="48"/>
      <c r="C71" s="48"/>
      <c r="D71" s="48"/>
      <c r="E71" s="48"/>
      <c r="F71" s="48"/>
      <c r="G71" s="48"/>
      <c r="H71" s="9"/>
      <c r="I71" s="13" t="s">
        <v>94</v>
      </c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48"/>
      <c r="V71" s="97"/>
      <c r="W71" s="27">
        <f t="array" ref="W71">SUMPRODUCT((MONTH(J71:T71)&lt;=MONTH($C$103))*(YEAR(J71:T71)=YEAR($C$103))*(MAX(IF((YEAR(J71:T71)=YEAR($C$103))*(MONTH(J71:T71)&lt;=MONTH($C$103)),J70:T70))=J70:T70),J70:T70)</f>
        <v>0</v>
      </c>
      <c r="X71" s="63">
        <f>W71*$V$70</f>
        <v>0</v>
      </c>
    </row>
    <row r="72" spans="1:24" ht="12" customHeight="1" x14ac:dyDescent="0.25">
      <c r="A72" s="49"/>
      <c r="B72" s="49"/>
      <c r="C72" s="49"/>
      <c r="D72" s="49"/>
      <c r="E72" s="49"/>
      <c r="F72" s="49"/>
      <c r="G72" s="49"/>
      <c r="H72" s="10"/>
      <c r="I72" s="16" t="s">
        <v>95</v>
      </c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49"/>
      <c r="V72" s="98"/>
      <c r="W72" s="27">
        <f t="array" ref="W72">SUMPRODUCT((MONTH(J72:T72)&lt;=MONTH($C$103))*(YEAR(J72:T72)=YEAR($C$103))*(MAX(IF((YEAR(J72:T72)=YEAR($C$103))*(MONTH(J72:T72)&lt;=MONTH($C$103)),J71:T71))=J71:T71),J71:T71)</f>
        <v>0</v>
      </c>
      <c r="X72" s="63">
        <f>W72*$V$70</f>
        <v>0</v>
      </c>
    </row>
    <row r="74" spans="1:24" x14ac:dyDescent="0.25">
      <c r="A74" s="40" t="s">
        <v>29</v>
      </c>
      <c r="B74" s="40" t="s">
        <v>27</v>
      </c>
      <c r="C74" s="40" t="s">
        <v>4</v>
      </c>
      <c r="D74" s="40" t="s">
        <v>28</v>
      </c>
      <c r="E74" s="40" t="s">
        <v>22</v>
      </c>
      <c r="F74" s="40" t="s">
        <v>5</v>
      </c>
      <c r="G74" s="42" t="s">
        <v>30</v>
      </c>
      <c r="H74" s="6">
        <f>G76</f>
        <v>0</v>
      </c>
      <c r="I74" s="50" t="s">
        <v>92</v>
      </c>
      <c r="J74" s="92" t="e">
        <f>IF(VLOOKUP(H74,'MS Chain'!$A$4:$N$50,2,FALSE)="","",VLOOKUP(H74,'MS Chain'!$A$4:$N$50,2,FALSE))</f>
        <v>#N/A</v>
      </c>
      <c r="K74" s="90" t="e">
        <f>IF(VLOOKUP(H74,'MS Chain'!$A$4:$N$50,3,FALSE)="","",VLOOKUP(H74,'MS Chain'!$A$4:$N$50,3,FALSE))</f>
        <v>#N/A</v>
      </c>
      <c r="L74" s="90" t="e">
        <f>IF(VLOOKUP(H74,'MS Chain'!$A$4:$N$50,4,FALSE)="","",VLOOKUP(H74,'MS Chain'!$A$4:$N$50,4,FALSE))</f>
        <v>#N/A</v>
      </c>
      <c r="M74" s="90" t="e">
        <f>IF(VLOOKUP(H74,'MS Chain'!$A$4:$N$50,5,FALSE)="","",VLOOKUP(H74,'MS Chain'!$A$4:$N$50,5,FALSE))</f>
        <v>#N/A</v>
      </c>
      <c r="N74" s="90" t="e">
        <f>IF(VLOOKUP(H74,'MS Chain'!$A$4:$N$50,6,FALSE)="","",VLOOKUP(H74,'MS Chain'!$A$4:$N$50,6,FALSE))</f>
        <v>#N/A</v>
      </c>
      <c r="O74" s="90" t="e">
        <f>IF(VLOOKUP(H74,'MS Chain'!$A$4:$N$50,7,FALSE)="","",VLOOKUP(H74,'MS Chain'!$A$4:$N$50,7,FALSE))</f>
        <v>#N/A</v>
      </c>
      <c r="P74" s="90" t="e">
        <f>IF(VLOOKUP(H74,'MS Chain'!$A$4:$N$50,8,FALSE)="","",VLOOKUP(H74,'MS Chain'!$A$4:$N$50,8,FALSE))</f>
        <v>#N/A</v>
      </c>
      <c r="Q74" s="90" t="e">
        <f>IF(VLOOKUP(H74,'MS Chain'!$A$4:$N$50,9,FALSE)="","",VLOOKUP(H74,'MS Chain'!$A$4:$N$50,9,FALSE))</f>
        <v>#N/A</v>
      </c>
      <c r="R74" s="90" t="e">
        <f>IF(VLOOKUP(H74,'MS Chain'!$A$4:$N$50,10,FALSE)="","",VLOOKUP(H74,'MS Chain'!$A$4:$N$50,10,FALSE))</f>
        <v>#N/A</v>
      </c>
      <c r="S74" s="90" t="e">
        <f>IF(VLOOKUP(H74,'MS Chain'!$A$4:$N$50,11,FALSE)="","",VLOOKUP(H74,'MS Chain'!$A$4:$N$50,11,FALSE))</f>
        <v>#N/A</v>
      </c>
      <c r="T74" s="91" t="e">
        <f>IF(VLOOKUP(H74,'MS Chain'!$A$4:$N$50,12,FALSE)="","",VLOOKUP(H74,'MS Chain'!$A$4:$N$50,12,FALSE))</f>
        <v>#N/A</v>
      </c>
      <c r="U74" s="44" t="s">
        <v>17</v>
      </c>
      <c r="V74" s="45"/>
      <c r="W74" s="45"/>
      <c r="X74" s="46"/>
    </row>
    <row r="75" spans="1:24" ht="22.5" x14ac:dyDescent="0.25">
      <c r="A75" s="41"/>
      <c r="B75" s="41"/>
      <c r="C75" s="41"/>
      <c r="D75" s="41"/>
      <c r="E75" s="41"/>
      <c r="F75" s="41"/>
      <c r="G75" s="43"/>
      <c r="H75" s="6" t="str">
        <f>H74&amp;"P"</f>
        <v>0P</v>
      </c>
      <c r="I75" s="51"/>
      <c r="J75" s="93" t="e">
        <f>IF(VLOOKUP(H75,'MS Chain'!$A$5:$N$51,2,FALSE)="","",VLOOKUP(H75,'MS Chain'!$A$5:$N$51,2,FALSE))</f>
        <v>#N/A</v>
      </c>
      <c r="K75" s="88" t="e">
        <f>IF(VLOOKUP(H75,'MS Chain'!$A$5:$N$51,3,FALSE)="","",VLOOKUP(H75,'MS Chain'!$A$5:$N$51,3,FALSE))</f>
        <v>#N/A</v>
      </c>
      <c r="L75" s="88" t="e">
        <f>IF(VLOOKUP(H75,'MS Chain'!$A$5:$N$51,4,FALSE)="","",VLOOKUP(H75,'MS Chain'!$A$5:$N$51,4,FALSE))</f>
        <v>#N/A</v>
      </c>
      <c r="M75" s="88" t="e">
        <f>IF(VLOOKUP(H75,'MS Chain'!$A$5:$N$51,5,FALSE)="","",VLOOKUP(H75,'MS Chain'!$A$5:$N$51,5,FALSE))</f>
        <v>#N/A</v>
      </c>
      <c r="N75" s="88" t="e">
        <f>IF(VLOOKUP(H75,'MS Chain'!$A$5:$N$51,6,FALSE)="","",VLOOKUP(H75,'MS Chain'!$A$5:$N$51,6,FALSE))</f>
        <v>#N/A</v>
      </c>
      <c r="O75" s="88" t="e">
        <f>IF(VLOOKUP(H75,'MS Chain'!$A$5:$N$51,7,FALSE)="","",VLOOKUP(H75,'MS Chain'!$A$5:$N$51,7,FALSE))</f>
        <v>#N/A</v>
      </c>
      <c r="P75" s="88" t="e">
        <f>IF(VLOOKUP(H75,'MS Chain'!$A$5:$N$51,8,FALSE)="","",VLOOKUP(H75,'MS Chain'!$A$5:$N$51,8,FALSE))</f>
        <v>#N/A</v>
      </c>
      <c r="Q75" s="88" t="e">
        <f>IF(VLOOKUP(H75,'MS Chain'!$A$5:$N$51,9,FALSE)="","",VLOOKUP(H75,'MS Chain'!$A$5:$N$51,9,FALSE))</f>
        <v>#N/A</v>
      </c>
      <c r="R75" s="88" t="e">
        <f>IF(VLOOKUP(H75,'MS Chain'!$A$5:$N$51,10,FALSE)="","",VLOOKUP(H75,'MS Chain'!$A$5:$N$51,10,FALSE))</f>
        <v>#N/A</v>
      </c>
      <c r="S75" s="88" t="e">
        <f>IF(VLOOKUP(H75,'MS Chain'!$A$5:$N$51,11,FALSE)="","",VLOOKUP(H75,'MS Chain'!A65:N111,11,FALSE))</f>
        <v>#N/A</v>
      </c>
      <c r="T75" s="89" t="e">
        <f>IF(VLOOKUP(H75,'MS Chain'!$A$5:$N$51,12,FALSE)="","",VLOOKUP(H75,'MS Chain'!A$5:$N$51,12,FALSE))</f>
        <v>#N/A</v>
      </c>
      <c r="U75" s="7" t="s">
        <v>18</v>
      </c>
      <c r="V75" s="61" t="s">
        <v>19</v>
      </c>
      <c r="W75" s="7" t="s">
        <v>20</v>
      </c>
      <c r="X75" s="7" t="s">
        <v>21</v>
      </c>
    </row>
    <row r="76" spans="1:24" ht="12" customHeight="1" x14ac:dyDescent="0.25">
      <c r="A76" s="47">
        <f>Trie!J13</f>
        <v>0</v>
      </c>
      <c r="B76" s="47">
        <f>Trie!K13</f>
        <v>0</v>
      </c>
      <c r="C76" s="47">
        <f>Trie!L13</f>
        <v>0</v>
      </c>
      <c r="D76" s="47">
        <f>Trie!M13</f>
        <v>0</v>
      </c>
      <c r="E76" s="47">
        <f>Trie!N13</f>
        <v>0</v>
      </c>
      <c r="F76" s="47">
        <f>Trie!O13</f>
        <v>0</v>
      </c>
      <c r="G76" s="47">
        <f>Trie!P13</f>
        <v>0</v>
      </c>
      <c r="H76" s="8"/>
      <c r="I76" s="19" t="s">
        <v>93</v>
      </c>
      <c r="J76" s="20">
        <v>41273</v>
      </c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47">
        <f>Trie!Q13</f>
        <v>0</v>
      </c>
      <c r="V76" s="96">
        <f>U76/$A$105</f>
        <v>0</v>
      </c>
      <c r="W76" s="27" t="e">
        <f t="array" ref="W76">SUMPRODUCT((MONTH(J76:T76)&lt;=MONTH($C$103))*(YEAR(J76:T76)=YEAR($C$103))*(MAX(IF((YEAR(J76:T76)=YEAR($C$103))*(MONTH(J76:T76)&lt;=MONTH($C$103)),J75:T75))=J75:T75),J75:T75)</f>
        <v>#N/A</v>
      </c>
      <c r="X76" s="63" t="e">
        <f>W76*$V$76</f>
        <v>#N/A</v>
      </c>
    </row>
    <row r="77" spans="1:24" ht="12" customHeight="1" x14ac:dyDescent="0.25">
      <c r="A77" s="48"/>
      <c r="B77" s="48"/>
      <c r="C77" s="48"/>
      <c r="D77" s="48"/>
      <c r="E77" s="48"/>
      <c r="F77" s="48"/>
      <c r="G77" s="48"/>
      <c r="H77" s="9"/>
      <c r="I77" s="13" t="s">
        <v>94</v>
      </c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48"/>
      <c r="V77" s="97"/>
      <c r="W77" s="27">
        <f t="array" ref="W77">SUMPRODUCT((MONTH(J77:T77)&lt;=MONTH($C$103))*(YEAR(J77:T77)=YEAR($C$103))*(MAX(IF((YEAR(J77:T77)=YEAR($C$103))*(MONTH(J77:T77)&lt;=MONTH($C$103)),J76:T76))=J76:T76),J76:T76)</f>
        <v>0</v>
      </c>
      <c r="X77" s="63">
        <f>W77*$V$76</f>
        <v>0</v>
      </c>
    </row>
    <row r="78" spans="1:24" ht="12" customHeight="1" x14ac:dyDescent="0.25">
      <c r="A78" s="49"/>
      <c r="B78" s="49"/>
      <c r="C78" s="49"/>
      <c r="D78" s="49"/>
      <c r="E78" s="49"/>
      <c r="F78" s="49"/>
      <c r="G78" s="49"/>
      <c r="H78" s="10"/>
      <c r="I78" s="16" t="s">
        <v>95</v>
      </c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49"/>
      <c r="V78" s="98"/>
      <c r="W78" s="27">
        <f t="array" ref="W78">SUMPRODUCT((MONTH(J78:T78)&lt;=MONTH($C$103))*(YEAR(J78:T78)=YEAR($C$103))*(MAX(IF((YEAR(J78:T78)=YEAR($C$103))*(MONTH(J78:T78)&lt;=MONTH($C$103)),J77:T77))=J77:T77),J77:T77)</f>
        <v>0</v>
      </c>
      <c r="X78" s="63">
        <f>W78*$V$76</f>
        <v>0</v>
      </c>
    </row>
    <row r="80" spans="1:24" x14ac:dyDescent="0.25">
      <c r="A80" s="40" t="s">
        <v>29</v>
      </c>
      <c r="B80" s="40" t="s">
        <v>27</v>
      </c>
      <c r="C80" s="40" t="s">
        <v>4</v>
      </c>
      <c r="D80" s="40" t="s">
        <v>28</v>
      </c>
      <c r="E80" s="40" t="s">
        <v>22</v>
      </c>
      <c r="F80" s="40" t="s">
        <v>5</v>
      </c>
      <c r="G80" s="42" t="s">
        <v>30</v>
      </c>
      <c r="H80" s="6">
        <f>G82</f>
        <v>0</v>
      </c>
      <c r="I80" s="50" t="s">
        <v>92</v>
      </c>
      <c r="J80" s="92" t="e">
        <f>IF(VLOOKUP(H80,'MS Chain'!$A$4:$N$50,2,FALSE)="","",VLOOKUP(H80,'MS Chain'!$A$4:$N$50,2,FALSE))</f>
        <v>#N/A</v>
      </c>
      <c r="K80" s="90" t="e">
        <f>IF(VLOOKUP(H80,'MS Chain'!$A$4:$N$50,3,FALSE)="","",VLOOKUP(H80,'MS Chain'!$A$4:$N$50,3,FALSE))</f>
        <v>#N/A</v>
      </c>
      <c r="L80" s="90" t="e">
        <f>IF(VLOOKUP(H80,'MS Chain'!$A$4:$N$50,4,FALSE)="","",VLOOKUP(H80,'MS Chain'!$A$4:$N$50,4,FALSE))</f>
        <v>#N/A</v>
      </c>
      <c r="M80" s="90" t="e">
        <f>IF(VLOOKUP(H80,'MS Chain'!$A$4:$N$50,5,FALSE)="","",VLOOKUP(H80,'MS Chain'!$A$4:$N$50,5,FALSE))</f>
        <v>#N/A</v>
      </c>
      <c r="N80" s="90" t="e">
        <f>IF(VLOOKUP(H80,'MS Chain'!$A$4:$N$50,6,FALSE)="","",VLOOKUP(H80,'MS Chain'!$A$4:$N$50,6,FALSE))</f>
        <v>#N/A</v>
      </c>
      <c r="O80" s="90" t="e">
        <f>IF(VLOOKUP(H80,'MS Chain'!$A$4:$N$50,7,FALSE)="","",VLOOKUP(H80,'MS Chain'!$A$4:$N$50,7,FALSE))</f>
        <v>#N/A</v>
      </c>
      <c r="P80" s="90" t="e">
        <f>IF(VLOOKUP(H80,'MS Chain'!$A$4:$N$50,8,FALSE)="","",VLOOKUP(H80,'MS Chain'!$A$4:$N$50,8,FALSE))</f>
        <v>#N/A</v>
      </c>
      <c r="Q80" s="90" t="e">
        <f>IF(VLOOKUP(H80,'MS Chain'!$A$4:$N$50,9,FALSE)="","",VLOOKUP(H80,'MS Chain'!$A$4:$N$50,9,FALSE))</f>
        <v>#N/A</v>
      </c>
      <c r="R80" s="90" t="e">
        <f>IF(VLOOKUP(H80,'MS Chain'!$A$4:$N$50,10,FALSE)="","",VLOOKUP(H80,'MS Chain'!$A$4:$N$50,10,FALSE))</f>
        <v>#N/A</v>
      </c>
      <c r="S80" s="90" t="e">
        <f>IF(VLOOKUP(H80,'MS Chain'!$A$4:$N$50,11,FALSE)="","",VLOOKUP(H80,'MS Chain'!$A$4:$N$50,11,FALSE))</f>
        <v>#N/A</v>
      </c>
      <c r="T80" s="91" t="e">
        <f>IF(VLOOKUP(H80,'MS Chain'!$A$4:$N$50,12,FALSE)="","",VLOOKUP(H80,'MS Chain'!$A$4:$N$50,12,FALSE))</f>
        <v>#N/A</v>
      </c>
      <c r="U80" s="44" t="s">
        <v>17</v>
      </c>
      <c r="V80" s="45"/>
      <c r="W80" s="45"/>
      <c r="X80" s="46"/>
    </row>
    <row r="81" spans="1:24" ht="22.5" x14ac:dyDescent="0.25">
      <c r="A81" s="41"/>
      <c r="B81" s="41"/>
      <c r="C81" s="41"/>
      <c r="D81" s="41"/>
      <c r="E81" s="41"/>
      <c r="F81" s="41"/>
      <c r="G81" s="43"/>
      <c r="H81" s="6" t="str">
        <f>H80&amp;"P"</f>
        <v>0P</v>
      </c>
      <c r="I81" s="51"/>
      <c r="J81" s="93" t="e">
        <f>IF(VLOOKUP(H81,'MS Chain'!$A$5:$N$51,2,FALSE)="","",VLOOKUP(H81,'MS Chain'!$A$5:$N$51,2,FALSE))</f>
        <v>#N/A</v>
      </c>
      <c r="K81" s="88" t="e">
        <f>IF(VLOOKUP(H81,'MS Chain'!$A$5:$N$51,3,FALSE)="","",VLOOKUP(H81,'MS Chain'!$A$5:$N$51,3,FALSE))</f>
        <v>#N/A</v>
      </c>
      <c r="L81" s="88" t="e">
        <f>IF(VLOOKUP(H81,'MS Chain'!$A$5:$N$51,4,FALSE)="","",VLOOKUP(H81,'MS Chain'!$A$5:$N$51,4,FALSE))</f>
        <v>#N/A</v>
      </c>
      <c r="M81" s="88" t="e">
        <f>IF(VLOOKUP(H81,'MS Chain'!$A$5:$N$51,5,FALSE)="","",VLOOKUP(H81,'MS Chain'!$A$5:$N$51,5,FALSE))</f>
        <v>#N/A</v>
      </c>
      <c r="N81" s="88" t="e">
        <f>IF(VLOOKUP(H81,'MS Chain'!$A$5:$N$51,6,FALSE)="","",VLOOKUP(H81,'MS Chain'!$A$5:$N$51,6,FALSE))</f>
        <v>#N/A</v>
      </c>
      <c r="O81" s="88" t="e">
        <f>IF(VLOOKUP(H81,'MS Chain'!$A$5:$N$51,7,FALSE)="","",VLOOKUP(H81,'MS Chain'!$A$5:$N$51,7,FALSE))</f>
        <v>#N/A</v>
      </c>
      <c r="P81" s="88" t="e">
        <f>IF(VLOOKUP(H81,'MS Chain'!$A$5:$N$51,8,FALSE)="","",VLOOKUP(H81,'MS Chain'!$A$5:$N$51,8,FALSE))</f>
        <v>#N/A</v>
      </c>
      <c r="Q81" s="88" t="e">
        <f>IF(VLOOKUP(H81,'MS Chain'!$A$5:$N$51,9,FALSE)="","",VLOOKUP(H81,'MS Chain'!$A$5:$N$51,9,FALSE))</f>
        <v>#N/A</v>
      </c>
      <c r="R81" s="88" t="e">
        <f>IF(VLOOKUP(H81,'MS Chain'!$A$5:$N$51,10,FALSE)="","",VLOOKUP(H81,'MS Chain'!$A$5:$N$51,10,FALSE))</f>
        <v>#N/A</v>
      </c>
      <c r="S81" s="88" t="e">
        <f>IF(VLOOKUP(H81,'MS Chain'!$A$5:$N$51,11,FALSE)="","",VLOOKUP(H81,'MS Chain'!A71:N117,11,FALSE))</f>
        <v>#N/A</v>
      </c>
      <c r="T81" s="89" t="e">
        <f>IF(VLOOKUP(H81,'MS Chain'!$A$5:$N$51,12,FALSE)="","",VLOOKUP(H81,'MS Chain'!A$5:$N$51,12,FALSE))</f>
        <v>#N/A</v>
      </c>
      <c r="U81" s="7" t="s">
        <v>18</v>
      </c>
      <c r="V81" s="61" t="s">
        <v>19</v>
      </c>
      <c r="W81" s="7" t="s">
        <v>20</v>
      </c>
      <c r="X81" s="7" t="s">
        <v>21</v>
      </c>
    </row>
    <row r="82" spans="1:24" ht="12" customHeight="1" x14ac:dyDescent="0.25">
      <c r="A82" s="47">
        <f>Trie!J14</f>
        <v>0</v>
      </c>
      <c r="B82" s="47">
        <f>Trie!K14</f>
        <v>0</v>
      </c>
      <c r="C82" s="47">
        <f>Trie!L14</f>
        <v>0</v>
      </c>
      <c r="D82" s="47">
        <f>Trie!M14</f>
        <v>0</v>
      </c>
      <c r="E82" s="47">
        <f>Trie!N14</f>
        <v>0</v>
      </c>
      <c r="F82" s="47">
        <f>Trie!O14</f>
        <v>0</v>
      </c>
      <c r="G82" s="47">
        <f>Trie!P14</f>
        <v>0</v>
      </c>
      <c r="H82" s="8"/>
      <c r="I82" s="19" t="s">
        <v>93</v>
      </c>
      <c r="J82" s="20">
        <v>41273</v>
      </c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47">
        <f>Trie!Q14</f>
        <v>0</v>
      </c>
      <c r="V82" s="96">
        <f>U82/$A$105</f>
        <v>0</v>
      </c>
      <c r="W82" s="27" t="e">
        <f t="array" ref="W82">SUMPRODUCT((MONTH(J82:T82)&lt;=MONTH($C$103))*(YEAR(J82:T82)=YEAR($C$103))*(MAX(IF((YEAR(J82:T82)=YEAR($C$103))*(MONTH(J82:T82)&lt;=MONTH($C$103)),J81:T81))=J81:T81),J81:T81)</f>
        <v>#N/A</v>
      </c>
      <c r="X82" s="63" t="e">
        <f>W82*$V$82</f>
        <v>#N/A</v>
      </c>
    </row>
    <row r="83" spans="1:24" ht="12" customHeight="1" x14ac:dyDescent="0.25">
      <c r="A83" s="48"/>
      <c r="B83" s="48"/>
      <c r="C83" s="48"/>
      <c r="D83" s="48"/>
      <c r="E83" s="48"/>
      <c r="F83" s="48"/>
      <c r="G83" s="48"/>
      <c r="H83" s="9"/>
      <c r="I83" s="13" t="s">
        <v>94</v>
      </c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48"/>
      <c r="V83" s="97"/>
      <c r="W83" s="27">
        <f t="array" ref="W83">SUMPRODUCT((MONTH(J83:T83)&lt;=MONTH($C$103))*(YEAR(J83:T83)=YEAR($C$103))*(MAX(IF((YEAR(J83:T83)=YEAR($C$103))*(MONTH(J83:T83)&lt;=MONTH($C$103)),J82:T82))=J82:T82),J82:T82)</f>
        <v>0</v>
      </c>
      <c r="X83" s="63">
        <f>W83*$V$82</f>
        <v>0</v>
      </c>
    </row>
    <row r="84" spans="1:24" ht="12" customHeight="1" x14ac:dyDescent="0.25">
      <c r="A84" s="49"/>
      <c r="B84" s="49"/>
      <c r="C84" s="49"/>
      <c r="D84" s="49"/>
      <c r="E84" s="49"/>
      <c r="F84" s="49"/>
      <c r="G84" s="49"/>
      <c r="H84" s="10"/>
      <c r="I84" s="16" t="s">
        <v>95</v>
      </c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49"/>
      <c r="V84" s="98"/>
      <c r="W84" s="27">
        <f t="array" ref="W84">SUMPRODUCT((MONTH(J84:T84)&lt;=MONTH($C$103))*(YEAR(J84:T84)=YEAR($C$103))*(MAX(IF((YEAR(J84:T84)=YEAR($C$103))*(MONTH(J84:T84)&lt;=MONTH($C$103)),J83:T83))=J83:T83),J83:T83)</f>
        <v>0</v>
      </c>
      <c r="X84" s="63">
        <f>W84*$V$82</f>
        <v>0</v>
      </c>
    </row>
    <row r="86" spans="1:24" x14ac:dyDescent="0.25">
      <c r="A86" s="40" t="s">
        <v>29</v>
      </c>
      <c r="B86" s="40" t="s">
        <v>27</v>
      </c>
      <c r="C86" s="40" t="s">
        <v>4</v>
      </c>
      <c r="D86" s="40" t="s">
        <v>28</v>
      </c>
      <c r="E86" s="40" t="s">
        <v>22</v>
      </c>
      <c r="F86" s="40" t="s">
        <v>5</v>
      </c>
      <c r="G86" s="42" t="s">
        <v>30</v>
      </c>
      <c r="H86" s="6">
        <f>G88</f>
        <v>0</v>
      </c>
      <c r="I86" s="50" t="s">
        <v>92</v>
      </c>
      <c r="J86" s="92" t="e">
        <f>IF(VLOOKUP(H86,'MS Chain'!$A$4:$N$50,2,FALSE)="","",VLOOKUP(H86,'MS Chain'!$A$4:$N$50,2,FALSE))</f>
        <v>#N/A</v>
      </c>
      <c r="K86" s="90" t="e">
        <f>IF(VLOOKUP(H86,'MS Chain'!$A$4:$N$50,3,FALSE)="","",VLOOKUP(H86,'MS Chain'!$A$4:$N$50,3,FALSE))</f>
        <v>#N/A</v>
      </c>
      <c r="L86" s="90" t="e">
        <f>IF(VLOOKUP(H86,'MS Chain'!$A$4:$N$50,4,FALSE)="","",VLOOKUP(H86,'MS Chain'!$A$4:$N$50,4,FALSE))</f>
        <v>#N/A</v>
      </c>
      <c r="M86" s="90" t="e">
        <f>IF(VLOOKUP(H86,'MS Chain'!$A$4:$N$50,5,FALSE)="","",VLOOKUP(H86,'MS Chain'!$A$4:$N$50,5,FALSE))</f>
        <v>#N/A</v>
      </c>
      <c r="N86" s="90" t="e">
        <f>IF(VLOOKUP(H86,'MS Chain'!$A$4:$N$50,6,FALSE)="","",VLOOKUP(H86,'MS Chain'!$A$4:$N$50,6,FALSE))</f>
        <v>#N/A</v>
      </c>
      <c r="O86" s="90" t="e">
        <f>IF(VLOOKUP(H86,'MS Chain'!$A$4:$N$50,7,FALSE)="","",VLOOKUP(H86,'MS Chain'!$A$4:$N$50,7,FALSE))</f>
        <v>#N/A</v>
      </c>
      <c r="P86" s="90" t="e">
        <f>IF(VLOOKUP(H86,'MS Chain'!$A$4:$N$50,8,FALSE)="","",VLOOKUP(H86,'MS Chain'!$A$4:$N$50,8,FALSE))</f>
        <v>#N/A</v>
      </c>
      <c r="Q86" s="90" t="e">
        <f>IF(VLOOKUP(H86,'MS Chain'!$A$4:$N$50,9,FALSE)="","",VLOOKUP(H86,'MS Chain'!$A$4:$N$50,9,FALSE))</f>
        <v>#N/A</v>
      </c>
      <c r="R86" s="90" t="e">
        <f>IF(VLOOKUP(H86,'MS Chain'!$A$4:$N$50,10,FALSE)="","",VLOOKUP(H86,'MS Chain'!$A$4:$N$50,10,FALSE))</f>
        <v>#N/A</v>
      </c>
      <c r="S86" s="90" t="e">
        <f>IF(VLOOKUP(H86,'MS Chain'!$A$4:$N$50,11,FALSE)="","",VLOOKUP(H86,'MS Chain'!$A$4:$N$50,11,FALSE))</f>
        <v>#N/A</v>
      </c>
      <c r="T86" s="91" t="e">
        <f>IF(VLOOKUP(H86,'MS Chain'!$A$4:$N$50,12,FALSE)="","",VLOOKUP(H86,'MS Chain'!$A$4:$N$50,12,FALSE))</f>
        <v>#N/A</v>
      </c>
      <c r="U86" s="44" t="s">
        <v>17</v>
      </c>
      <c r="V86" s="45"/>
      <c r="W86" s="45"/>
      <c r="X86" s="46"/>
    </row>
    <row r="87" spans="1:24" ht="22.5" x14ac:dyDescent="0.25">
      <c r="A87" s="41"/>
      <c r="B87" s="41"/>
      <c r="C87" s="41"/>
      <c r="D87" s="41"/>
      <c r="E87" s="41"/>
      <c r="F87" s="41"/>
      <c r="G87" s="43"/>
      <c r="H87" s="6" t="str">
        <f>H86&amp;"P"</f>
        <v>0P</v>
      </c>
      <c r="I87" s="51"/>
      <c r="J87" s="93" t="e">
        <f>IF(VLOOKUP(H87,'MS Chain'!$A$5:$N$51,2,FALSE)="","",VLOOKUP(H87,'MS Chain'!$A$5:$N$51,2,FALSE))</f>
        <v>#N/A</v>
      </c>
      <c r="K87" s="88" t="e">
        <f>IF(VLOOKUP(H87,'MS Chain'!$A$5:$N$51,3,FALSE)="","",VLOOKUP(H87,'MS Chain'!$A$5:$N$51,3,FALSE))</f>
        <v>#N/A</v>
      </c>
      <c r="L87" s="88" t="e">
        <f>IF(VLOOKUP(H87,'MS Chain'!$A$5:$N$51,4,FALSE)="","",VLOOKUP(H87,'MS Chain'!$A$5:$N$51,4,FALSE))</f>
        <v>#N/A</v>
      </c>
      <c r="M87" s="88" t="e">
        <f>IF(VLOOKUP(H87,'MS Chain'!$A$5:$N$51,5,FALSE)="","",VLOOKUP(H87,'MS Chain'!$A$5:$N$51,5,FALSE))</f>
        <v>#N/A</v>
      </c>
      <c r="N87" s="88" t="e">
        <f>IF(VLOOKUP(H87,'MS Chain'!$A$5:$N$51,6,FALSE)="","",VLOOKUP(H87,'MS Chain'!$A$5:$N$51,6,FALSE))</f>
        <v>#N/A</v>
      </c>
      <c r="O87" s="88" t="e">
        <f>IF(VLOOKUP(H87,'MS Chain'!$A$5:$N$51,7,FALSE)="","",VLOOKUP(H87,'MS Chain'!$A$5:$N$51,7,FALSE))</f>
        <v>#N/A</v>
      </c>
      <c r="P87" s="88" t="e">
        <f>IF(VLOOKUP(H87,'MS Chain'!$A$5:$N$51,8,FALSE)="","",VLOOKUP(H87,'MS Chain'!$A$5:$N$51,8,FALSE))</f>
        <v>#N/A</v>
      </c>
      <c r="Q87" s="88" t="e">
        <f>IF(VLOOKUP(H87,'MS Chain'!$A$5:$N$51,9,FALSE)="","",VLOOKUP(H87,'MS Chain'!$A$5:$N$51,9,FALSE))</f>
        <v>#N/A</v>
      </c>
      <c r="R87" s="88" t="e">
        <f>IF(VLOOKUP(H87,'MS Chain'!$A$5:$N$51,10,FALSE)="","",VLOOKUP(H87,'MS Chain'!$A$5:$N$51,10,FALSE))</f>
        <v>#N/A</v>
      </c>
      <c r="S87" s="88" t="e">
        <f>IF(VLOOKUP(H87,'MS Chain'!$A$5:$N$51,11,FALSE)="","",VLOOKUP(H87,'MS Chain'!A77:N123,11,FALSE))</f>
        <v>#N/A</v>
      </c>
      <c r="T87" s="89" t="e">
        <f>IF(VLOOKUP(H87,'MS Chain'!$A$5:$N$51,12,FALSE)="","",VLOOKUP(H87,'MS Chain'!A$5:$N$51,12,FALSE))</f>
        <v>#N/A</v>
      </c>
      <c r="U87" s="7" t="s">
        <v>18</v>
      </c>
      <c r="V87" s="61" t="s">
        <v>19</v>
      </c>
      <c r="W87" s="7" t="s">
        <v>20</v>
      </c>
      <c r="X87" s="7" t="s">
        <v>21</v>
      </c>
    </row>
    <row r="88" spans="1:24" ht="12" customHeight="1" x14ac:dyDescent="0.25">
      <c r="A88" s="47">
        <f>Trie!J15</f>
        <v>0</v>
      </c>
      <c r="B88" s="47">
        <f>Trie!K15</f>
        <v>0</v>
      </c>
      <c r="C88" s="47">
        <f>Trie!L15</f>
        <v>0</v>
      </c>
      <c r="D88" s="47">
        <f>Trie!M15</f>
        <v>0</v>
      </c>
      <c r="E88" s="47">
        <f>Trie!N15</f>
        <v>0</v>
      </c>
      <c r="F88" s="47">
        <f>Trie!O15</f>
        <v>0</v>
      </c>
      <c r="G88" s="47">
        <f>Trie!P15</f>
        <v>0</v>
      </c>
      <c r="H88" s="8"/>
      <c r="I88" s="19" t="s">
        <v>93</v>
      </c>
      <c r="J88" s="20">
        <v>41273</v>
      </c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47">
        <f>Trie!Q15</f>
        <v>0</v>
      </c>
      <c r="V88" s="96">
        <f>U88/$A$105</f>
        <v>0</v>
      </c>
      <c r="W88" s="27" t="e">
        <f t="array" ref="W88">SUMPRODUCT((MONTH(J88:T88)&lt;=MONTH($C$103))*(YEAR(J88:T88)=YEAR($C$103))*(MAX(IF((YEAR(J88:T88)=YEAR($C$103))*(MONTH(J88:T88)&lt;=MONTH($C$103)),J87:T87))=J87:T87),J87:T87)</f>
        <v>#N/A</v>
      </c>
      <c r="X88" s="63" t="e">
        <f>W88*$V$88</f>
        <v>#N/A</v>
      </c>
    </row>
    <row r="89" spans="1:24" ht="12" customHeight="1" x14ac:dyDescent="0.25">
      <c r="A89" s="48"/>
      <c r="B89" s="48"/>
      <c r="C89" s="48"/>
      <c r="D89" s="48"/>
      <c r="E89" s="48"/>
      <c r="F89" s="48"/>
      <c r="G89" s="48"/>
      <c r="H89" s="9"/>
      <c r="I89" s="13" t="s">
        <v>94</v>
      </c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48"/>
      <c r="V89" s="97"/>
      <c r="W89" s="27">
        <f t="array" ref="W89">SUMPRODUCT((MONTH(J89:T89)&lt;=MONTH($C$103))*(YEAR(J89:T89)=YEAR($C$103))*(MAX(IF((YEAR(J89:T89)=YEAR($C$103))*(MONTH(J89:T89)&lt;=MONTH($C$103)),J88:T88))=J88:T88),J88:T88)</f>
        <v>0</v>
      </c>
      <c r="X89" s="63">
        <f>W89*$V$88</f>
        <v>0</v>
      </c>
    </row>
    <row r="90" spans="1:24" ht="12" customHeight="1" x14ac:dyDescent="0.25">
      <c r="A90" s="49"/>
      <c r="B90" s="49"/>
      <c r="C90" s="49"/>
      <c r="D90" s="49"/>
      <c r="E90" s="49"/>
      <c r="F90" s="49"/>
      <c r="G90" s="49"/>
      <c r="H90" s="10"/>
      <c r="I90" s="16" t="s">
        <v>95</v>
      </c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49"/>
      <c r="V90" s="98"/>
      <c r="W90" s="27">
        <f t="array" ref="W90">SUMPRODUCT((MONTH(J90:T90)&lt;=MONTH($C$103))*(YEAR(J90:T90)=YEAR($C$103))*(MAX(IF((YEAR(J90:T90)=YEAR($C$103))*(MONTH(J90:T90)&lt;=MONTH($C$103)),J89:T89))=J89:T89),J89:T89)</f>
        <v>0</v>
      </c>
      <c r="X90" s="63">
        <f>W90*$V$88</f>
        <v>0</v>
      </c>
    </row>
    <row r="92" spans="1:24" x14ac:dyDescent="0.25">
      <c r="A92" s="40" t="s">
        <v>29</v>
      </c>
      <c r="B92" s="40" t="s">
        <v>27</v>
      </c>
      <c r="C92" s="40" t="s">
        <v>4</v>
      </c>
      <c r="D92" s="40" t="s">
        <v>28</v>
      </c>
      <c r="E92" s="40" t="s">
        <v>22</v>
      </c>
      <c r="F92" s="40" t="s">
        <v>5</v>
      </c>
      <c r="G92" s="42" t="s">
        <v>30</v>
      </c>
      <c r="H92" s="6">
        <f>G94</f>
        <v>0</v>
      </c>
      <c r="I92" s="4"/>
      <c r="J92" s="92" t="e">
        <f>IF(VLOOKUP(H92,'MS Chain'!$A$4:$N$50,2,FALSE)="","",VLOOKUP(H92,'MS Chain'!$A$4:$N$50,2,FALSE))</f>
        <v>#N/A</v>
      </c>
      <c r="K92" s="90" t="e">
        <f>IF(VLOOKUP(H92,'MS Chain'!$A$4:$N$50,3,FALSE)="","",VLOOKUP(H92,'MS Chain'!$A$4:$N$50,3,FALSE))</f>
        <v>#N/A</v>
      </c>
      <c r="L92" s="90" t="e">
        <f>IF(VLOOKUP(H92,'MS Chain'!$A$4:$N$50,4,FALSE)="","",VLOOKUP(H92,'MS Chain'!$A$4:$N$50,4,FALSE))</f>
        <v>#N/A</v>
      </c>
      <c r="M92" s="90" t="e">
        <f>IF(VLOOKUP(H92,'MS Chain'!$A$4:$N$50,5,FALSE)="","",VLOOKUP(H92,'MS Chain'!$A$4:$N$50,5,FALSE))</f>
        <v>#N/A</v>
      </c>
      <c r="N92" s="90" t="e">
        <f>IF(VLOOKUP(H92,'MS Chain'!$A$4:$N$50,6,FALSE)="","",VLOOKUP(H92,'MS Chain'!$A$4:$N$50,6,FALSE))</f>
        <v>#N/A</v>
      </c>
      <c r="O92" s="90" t="e">
        <f>IF(VLOOKUP(H92,'MS Chain'!$A$4:$N$50,7,FALSE)="","",VLOOKUP(H92,'MS Chain'!$A$4:$N$50,7,FALSE))</f>
        <v>#N/A</v>
      </c>
      <c r="P92" s="90" t="e">
        <f>IF(VLOOKUP(H92,'MS Chain'!$A$4:$N$50,8,FALSE)="","",VLOOKUP(H92,'MS Chain'!$A$4:$N$50,8,FALSE))</f>
        <v>#N/A</v>
      </c>
      <c r="Q92" s="90" t="e">
        <f>IF(VLOOKUP(H92,'MS Chain'!$A$4:$N$50,9,FALSE)="","",VLOOKUP(H92,'MS Chain'!$A$4:$N$50,9,FALSE))</f>
        <v>#N/A</v>
      </c>
      <c r="R92" s="90" t="e">
        <f>IF(VLOOKUP(H92,'MS Chain'!$A$4:$N$50,10,FALSE)="","",VLOOKUP(H92,'MS Chain'!$A$4:$N$50,10,FALSE))</f>
        <v>#N/A</v>
      </c>
      <c r="S92" s="90" t="e">
        <f>IF(VLOOKUP(H92,'MS Chain'!$A$4:$N$50,11,FALSE)="","",VLOOKUP(H92,'MS Chain'!$A$4:$N$50,11,FALSE))</f>
        <v>#N/A</v>
      </c>
      <c r="T92" s="91" t="e">
        <f>IF(VLOOKUP(H92,'MS Chain'!$A$4:$N$50,12,FALSE)="","",VLOOKUP(H92,'MS Chain'!$A$4:$N$50,12,FALSE))</f>
        <v>#N/A</v>
      </c>
      <c r="U92" s="44" t="s">
        <v>17</v>
      </c>
      <c r="V92" s="45"/>
      <c r="W92" s="45"/>
      <c r="X92" s="46"/>
    </row>
    <row r="93" spans="1:24" ht="22.5" x14ac:dyDescent="0.25">
      <c r="A93" s="41"/>
      <c r="B93" s="41"/>
      <c r="C93" s="41"/>
      <c r="D93" s="41"/>
      <c r="E93" s="41"/>
      <c r="F93" s="41"/>
      <c r="G93" s="43"/>
      <c r="H93" s="6" t="str">
        <f>H92&amp;"P"</f>
        <v>0P</v>
      </c>
      <c r="I93" s="5"/>
      <c r="J93" s="93" t="e">
        <f>IF(VLOOKUP(H93,'MS Chain'!$A$5:$N$51,2,FALSE)="","",VLOOKUP(H93,'MS Chain'!$A$5:$N$51,2,FALSE))</f>
        <v>#N/A</v>
      </c>
      <c r="K93" s="88" t="e">
        <f>IF(VLOOKUP(H93,'MS Chain'!$A$5:$N$51,3,FALSE)="","",VLOOKUP(H93,'MS Chain'!$A$5:$N$51,3,FALSE))</f>
        <v>#N/A</v>
      </c>
      <c r="L93" s="88" t="e">
        <f>IF(VLOOKUP(H93,'MS Chain'!$A$5:$N$51,4,FALSE)="","",VLOOKUP(H93,'MS Chain'!$A$5:$N$51,4,FALSE))</f>
        <v>#N/A</v>
      </c>
      <c r="M93" s="88" t="e">
        <f>IF(VLOOKUP(H93,'MS Chain'!$A$5:$N$51,5,FALSE)="","",VLOOKUP(H93,'MS Chain'!$A$5:$N$51,5,FALSE))</f>
        <v>#N/A</v>
      </c>
      <c r="N93" s="88" t="e">
        <f>IF(VLOOKUP(H93,'MS Chain'!$A$5:$N$51,6,FALSE)="","",VLOOKUP(H93,'MS Chain'!$A$5:$N$51,6,FALSE))</f>
        <v>#N/A</v>
      </c>
      <c r="O93" s="88" t="e">
        <f>IF(VLOOKUP(H93,'MS Chain'!$A$5:$N$51,7,FALSE)="","",VLOOKUP(H93,'MS Chain'!$A$5:$N$51,7,FALSE))</f>
        <v>#N/A</v>
      </c>
      <c r="P93" s="88" t="e">
        <f>IF(VLOOKUP(H93,'MS Chain'!$A$5:$N$51,8,FALSE)="","",VLOOKUP(H93,'MS Chain'!$A$5:$N$51,8,FALSE))</f>
        <v>#N/A</v>
      </c>
      <c r="Q93" s="88" t="e">
        <f>IF(VLOOKUP(H93,'MS Chain'!$A$5:$N$51,9,FALSE)="","",VLOOKUP(H93,'MS Chain'!$A$5:$N$51,9,FALSE))</f>
        <v>#N/A</v>
      </c>
      <c r="R93" s="88" t="e">
        <f>IF(VLOOKUP(H93,'MS Chain'!$A$5:$N$51,10,FALSE)="","",VLOOKUP(H93,'MS Chain'!$A$5:$N$51,10,FALSE))</f>
        <v>#N/A</v>
      </c>
      <c r="S93" s="88" t="e">
        <f>IF(VLOOKUP(H93,'MS Chain'!$A$5:$N$51,11,FALSE)="","",VLOOKUP(H93,'MS Chain'!A83:N129,11,FALSE))</f>
        <v>#N/A</v>
      </c>
      <c r="T93" s="89" t="e">
        <f>IF(VLOOKUP(H93,'MS Chain'!$A$5:$N$51,12,FALSE)="","",VLOOKUP(H93,'MS Chain'!A$5:$N$51,12,FALSE))</f>
        <v>#N/A</v>
      </c>
      <c r="U93" s="7" t="s">
        <v>18</v>
      </c>
      <c r="V93" s="61" t="s">
        <v>19</v>
      </c>
      <c r="W93" s="7" t="s">
        <v>20</v>
      </c>
      <c r="X93" s="7" t="s">
        <v>21</v>
      </c>
    </row>
    <row r="94" spans="1:24" ht="12" customHeight="1" x14ac:dyDescent="0.25">
      <c r="A94" s="47">
        <f>Trie!J16</f>
        <v>0</v>
      </c>
      <c r="B94" s="47">
        <f>Trie!K16</f>
        <v>0</v>
      </c>
      <c r="C94" s="47">
        <f>Trie!L16</f>
        <v>0</v>
      </c>
      <c r="D94" s="47">
        <f>Trie!M16</f>
        <v>0</v>
      </c>
      <c r="E94" s="47">
        <f>Trie!N16</f>
        <v>0</v>
      </c>
      <c r="F94" s="47">
        <f>Trie!O16</f>
        <v>0</v>
      </c>
      <c r="G94" s="47">
        <f>Trie!P16</f>
        <v>0</v>
      </c>
      <c r="H94" s="8"/>
      <c r="I94" s="19"/>
      <c r="J94" s="20">
        <v>41273</v>
      </c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47">
        <f>Trie!Q16</f>
        <v>0</v>
      </c>
      <c r="V94" s="96">
        <f>U94/$A$105</f>
        <v>0</v>
      </c>
      <c r="W94" s="27" t="e">
        <f t="array" ref="W94">SUMPRODUCT((MONTH(J94:T94)&lt;=MONTH($C$103))*(YEAR(J94:T94)=YEAR($C$103))*(MAX(IF((YEAR(J94:T94)=YEAR($C$103))*(MONTH(J94:T94)&lt;=MONTH($C$103)),J93:T93))=J93:T93),J93:T93)</f>
        <v>#N/A</v>
      </c>
      <c r="X94" s="63" t="e">
        <f>W94*$V$94</f>
        <v>#N/A</v>
      </c>
    </row>
    <row r="95" spans="1:24" ht="12" customHeight="1" x14ac:dyDescent="0.25">
      <c r="A95" s="48"/>
      <c r="B95" s="48"/>
      <c r="C95" s="48"/>
      <c r="D95" s="48"/>
      <c r="E95" s="48"/>
      <c r="F95" s="48"/>
      <c r="G95" s="48"/>
      <c r="H95" s="9"/>
      <c r="I95" s="13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48"/>
      <c r="V95" s="97"/>
      <c r="W95" s="27">
        <f t="array" ref="W95">SUMPRODUCT((MONTH(J95:T95)&lt;=MONTH($C$103))*(YEAR(J95:T95)=YEAR($C$103))*(MAX(IF((YEAR(J95:T95)=YEAR($C$103))*(MONTH(J95:T95)&lt;=MONTH($C$103)),J94:T94))=J94:T94),J94:T94)</f>
        <v>0</v>
      </c>
      <c r="X95" s="63">
        <f>W95*$V$94</f>
        <v>0</v>
      </c>
    </row>
    <row r="96" spans="1:24" ht="12" customHeight="1" x14ac:dyDescent="0.25">
      <c r="A96" s="49"/>
      <c r="B96" s="49"/>
      <c r="C96" s="49"/>
      <c r="D96" s="49"/>
      <c r="E96" s="49"/>
      <c r="F96" s="49"/>
      <c r="G96" s="49"/>
      <c r="H96" s="10"/>
      <c r="I96" s="16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49"/>
      <c r="V96" s="98"/>
      <c r="W96" s="27">
        <f t="array" ref="W96">SUMPRODUCT((MONTH(J96:T96)&lt;=MONTH($C$103))*(YEAR(J96:T96)=YEAR($C$103))*(MAX(IF((YEAR(J96:T96)=YEAR($C$103))*(MONTH(J96:T96)&lt;=MONTH($C$103)),J95:T95))=J95:T95),J95:T95)</f>
        <v>0</v>
      </c>
      <c r="X96" s="63">
        <f>W96*$V$94</f>
        <v>0</v>
      </c>
    </row>
    <row r="102" spans="1:22" s="54" customFormat="1" ht="19.5" thickBot="1" x14ac:dyDescent="0.35">
      <c r="A102" s="54" t="s">
        <v>104</v>
      </c>
      <c r="V102" s="62"/>
    </row>
    <row r="103" spans="1:22" ht="15.75" thickBot="1" x14ac:dyDescent="0.3">
      <c r="A103" s="82" t="s">
        <v>108</v>
      </c>
      <c r="B103" s="83"/>
      <c r="C103" s="85">
        <f>U8</f>
        <v>41273</v>
      </c>
      <c r="D103" s="84"/>
    </row>
    <row r="104" spans="1:22" x14ac:dyDescent="0.25">
      <c r="A104" s="79" t="s">
        <v>105</v>
      </c>
      <c r="B104" s="80"/>
      <c r="C104" s="80" t="s">
        <v>107</v>
      </c>
      <c r="D104" s="81"/>
    </row>
    <row r="105" spans="1:22" ht="27" customHeight="1" x14ac:dyDescent="0.25">
      <c r="A105" s="70">
        <f>SUM(U16:U96)</f>
        <v>235</v>
      </c>
      <c r="B105" s="71"/>
      <c r="C105" s="76" t="s">
        <v>93</v>
      </c>
      <c r="D105" s="86" t="e">
        <f>X16+X22+X28+X34+X40+X46+X52+X58+X64+X70+X76+X82+X88+X94</f>
        <v>#N/A</v>
      </c>
    </row>
    <row r="106" spans="1:22" ht="28.5" customHeight="1" x14ac:dyDescent="0.25">
      <c r="A106" s="72"/>
      <c r="B106" s="73"/>
      <c r="C106" s="77" t="s">
        <v>94</v>
      </c>
      <c r="D106" s="86">
        <f t="shared" ref="D106:D107" si="0">X17+X23+X29+X35+X41+X47+X53+X59+X65+X71+X77+X83+X89+X95</f>
        <v>0</v>
      </c>
    </row>
    <row r="107" spans="1:22" ht="27.75" customHeight="1" thickBot="1" x14ac:dyDescent="0.3">
      <c r="A107" s="74"/>
      <c r="B107" s="75"/>
      <c r="C107" s="78" t="s">
        <v>95</v>
      </c>
      <c r="D107" s="87">
        <f t="shared" si="0"/>
        <v>0</v>
      </c>
    </row>
  </sheetData>
  <autoFilter ref="A14:C102"/>
  <mergeCells count="262">
    <mergeCell ref="A14:A15"/>
    <mergeCell ref="B14:B15"/>
    <mergeCell ref="C14:C15"/>
    <mergeCell ref="A104:B104"/>
    <mergeCell ref="C104:D104"/>
    <mergeCell ref="U7:X7"/>
    <mergeCell ref="U8:X8"/>
    <mergeCell ref="A103:B103"/>
    <mergeCell ref="C103:D103"/>
    <mergeCell ref="A105:B107"/>
    <mergeCell ref="D14:D15"/>
    <mergeCell ref="E14:E15"/>
    <mergeCell ref="F14:F15"/>
    <mergeCell ref="G14:G15"/>
    <mergeCell ref="I14:I15"/>
    <mergeCell ref="U14:X14"/>
    <mergeCell ref="B3:C3"/>
    <mergeCell ref="B4:C4"/>
    <mergeCell ref="B5:C5"/>
    <mergeCell ref="B6:C6"/>
    <mergeCell ref="G16:G18"/>
    <mergeCell ref="U16:U18"/>
    <mergeCell ref="V16:V18"/>
    <mergeCell ref="A20:A21"/>
    <mergeCell ref="B20:B21"/>
    <mergeCell ref="C20:C21"/>
    <mergeCell ref="D20:D21"/>
    <mergeCell ref="E20:E21"/>
    <mergeCell ref="F20:F21"/>
    <mergeCell ref="G20:G21"/>
    <mergeCell ref="A16:A18"/>
    <mergeCell ref="B16:B18"/>
    <mergeCell ref="C16:C18"/>
    <mergeCell ref="D16:D18"/>
    <mergeCell ref="E16:E18"/>
    <mergeCell ref="F16:F18"/>
    <mergeCell ref="I20:I21"/>
    <mergeCell ref="U20:X20"/>
    <mergeCell ref="A22:A24"/>
    <mergeCell ref="B22:B24"/>
    <mergeCell ref="C22:C24"/>
    <mergeCell ref="D22:D24"/>
    <mergeCell ref="E22:E24"/>
    <mergeCell ref="F22:F24"/>
    <mergeCell ref="G22:G24"/>
    <mergeCell ref="U22:U24"/>
    <mergeCell ref="V22:V24"/>
    <mergeCell ref="A26:A27"/>
    <mergeCell ref="B26:B27"/>
    <mergeCell ref="C26:C27"/>
    <mergeCell ref="D26:D27"/>
    <mergeCell ref="E26:E27"/>
    <mergeCell ref="F26:F27"/>
    <mergeCell ref="G26:G27"/>
    <mergeCell ref="I26:I27"/>
    <mergeCell ref="U26:X26"/>
    <mergeCell ref="G28:G30"/>
    <mergeCell ref="U28:U30"/>
    <mergeCell ref="V28:V30"/>
    <mergeCell ref="A32:A33"/>
    <mergeCell ref="B32:B33"/>
    <mergeCell ref="C32:C33"/>
    <mergeCell ref="D32:D33"/>
    <mergeCell ref="E32:E33"/>
    <mergeCell ref="F32:F33"/>
    <mergeCell ref="G32:G33"/>
    <mergeCell ref="A28:A30"/>
    <mergeCell ref="B28:B30"/>
    <mergeCell ref="C28:C30"/>
    <mergeCell ref="D28:D30"/>
    <mergeCell ref="E28:E30"/>
    <mergeCell ref="F28:F30"/>
    <mergeCell ref="I32:I33"/>
    <mergeCell ref="U32:X32"/>
    <mergeCell ref="A34:A36"/>
    <mergeCell ref="B34:B36"/>
    <mergeCell ref="C34:C36"/>
    <mergeCell ref="D34:D36"/>
    <mergeCell ref="E34:E36"/>
    <mergeCell ref="F34:F36"/>
    <mergeCell ref="G34:G36"/>
    <mergeCell ref="U34:U36"/>
    <mergeCell ref="V34:V36"/>
    <mergeCell ref="A38:A39"/>
    <mergeCell ref="B38:B39"/>
    <mergeCell ref="C38:C39"/>
    <mergeCell ref="D38:D39"/>
    <mergeCell ref="E38:E39"/>
    <mergeCell ref="F38:F39"/>
    <mergeCell ref="G38:G39"/>
    <mergeCell ref="I38:I39"/>
    <mergeCell ref="U38:X38"/>
    <mergeCell ref="G40:G42"/>
    <mergeCell ref="U40:U42"/>
    <mergeCell ref="V40:V42"/>
    <mergeCell ref="A44:A45"/>
    <mergeCell ref="B44:B45"/>
    <mergeCell ref="C44:C45"/>
    <mergeCell ref="D44:D45"/>
    <mergeCell ref="E44:E45"/>
    <mergeCell ref="F44:F45"/>
    <mergeCell ref="G44:G45"/>
    <mergeCell ref="A40:A42"/>
    <mergeCell ref="B40:B42"/>
    <mergeCell ref="C40:C42"/>
    <mergeCell ref="D40:D42"/>
    <mergeCell ref="E40:E42"/>
    <mergeCell ref="F40:F42"/>
    <mergeCell ref="I44:I45"/>
    <mergeCell ref="U44:X44"/>
    <mergeCell ref="A46:A48"/>
    <mergeCell ref="B46:B48"/>
    <mergeCell ref="C46:C48"/>
    <mergeCell ref="D46:D48"/>
    <mergeCell ref="E46:E48"/>
    <mergeCell ref="F46:F48"/>
    <mergeCell ref="G46:G48"/>
    <mergeCell ref="U46:U48"/>
    <mergeCell ref="V46:V48"/>
    <mergeCell ref="A50:A51"/>
    <mergeCell ref="B50:B51"/>
    <mergeCell ref="C50:C51"/>
    <mergeCell ref="D50:D51"/>
    <mergeCell ref="E50:E51"/>
    <mergeCell ref="F50:F51"/>
    <mergeCell ref="G50:G51"/>
    <mergeCell ref="I50:I51"/>
    <mergeCell ref="U50:X50"/>
    <mergeCell ref="G52:G54"/>
    <mergeCell ref="U52:U54"/>
    <mergeCell ref="V52:V54"/>
    <mergeCell ref="A56:A57"/>
    <mergeCell ref="B56:B57"/>
    <mergeCell ref="C56:C57"/>
    <mergeCell ref="D56:D57"/>
    <mergeCell ref="E56:E57"/>
    <mergeCell ref="F56:F57"/>
    <mergeCell ref="G56:G57"/>
    <mergeCell ref="A52:A54"/>
    <mergeCell ref="B52:B54"/>
    <mergeCell ref="C52:C54"/>
    <mergeCell ref="D52:D54"/>
    <mergeCell ref="E52:E54"/>
    <mergeCell ref="F52:F54"/>
    <mergeCell ref="I56:I57"/>
    <mergeCell ref="U56:X56"/>
    <mergeCell ref="A58:A60"/>
    <mergeCell ref="B58:B60"/>
    <mergeCell ref="C58:C60"/>
    <mergeCell ref="D58:D60"/>
    <mergeCell ref="E58:E60"/>
    <mergeCell ref="F58:F60"/>
    <mergeCell ref="G58:G60"/>
    <mergeCell ref="U58:U60"/>
    <mergeCell ref="V58:V60"/>
    <mergeCell ref="A62:A63"/>
    <mergeCell ref="B62:B63"/>
    <mergeCell ref="C62:C63"/>
    <mergeCell ref="D62:D63"/>
    <mergeCell ref="E62:E63"/>
    <mergeCell ref="F62:F63"/>
    <mergeCell ref="G62:G63"/>
    <mergeCell ref="I62:I63"/>
    <mergeCell ref="U62:X62"/>
    <mergeCell ref="G64:G66"/>
    <mergeCell ref="U64:U66"/>
    <mergeCell ref="V64:V66"/>
    <mergeCell ref="A68:A69"/>
    <mergeCell ref="B68:B69"/>
    <mergeCell ref="C68:C69"/>
    <mergeCell ref="D68:D69"/>
    <mergeCell ref="E68:E69"/>
    <mergeCell ref="F68:F69"/>
    <mergeCell ref="G68:G69"/>
    <mergeCell ref="A64:A66"/>
    <mergeCell ref="B64:B66"/>
    <mergeCell ref="C64:C66"/>
    <mergeCell ref="D64:D66"/>
    <mergeCell ref="E64:E66"/>
    <mergeCell ref="F64:F66"/>
    <mergeCell ref="I68:I69"/>
    <mergeCell ref="U68:X68"/>
    <mergeCell ref="A70:A72"/>
    <mergeCell ref="B70:B72"/>
    <mergeCell ref="C70:C72"/>
    <mergeCell ref="D70:D72"/>
    <mergeCell ref="E70:E72"/>
    <mergeCell ref="F70:F72"/>
    <mergeCell ref="G70:G72"/>
    <mergeCell ref="U70:U72"/>
    <mergeCell ref="V70:V72"/>
    <mergeCell ref="A74:A75"/>
    <mergeCell ref="B74:B75"/>
    <mergeCell ref="C74:C75"/>
    <mergeCell ref="D74:D75"/>
    <mergeCell ref="E74:E75"/>
    <mergeCell ref="F74:F75"/>
    <mergeCell ref="G74:G75"/>
    <mergeCell ref="I74:I75"/>
    <mergeCell ref="U74:X74"/>
    <mergeCell ref="G76:G78"/>
    <mergeCell ref="U76:U78"/>
    <mergeCell ref="V76:V78"/>
    <mergeCell ref="A80:A81"/>
    <mergeCell ref="B80:B81"/>
    <mergeCell ref="C80:C81"/>
    <mergeCell ref="D80:D81"/>
    <mergeCell ref="E80:E81"/>
    <mergeCell ref="F80:F81"/>
    <mergeCell ref="G80:G81"/>
    <mergeCell ref="A76:A78"/>
    <mergeCell ref="B76:B78"/>
    <mergeCell ref="C76:C78"/>
    <mergeCell ref="D76:D78"/>
    <mergeCell ref="E76:E78"/>
    <mergeCell ref="F76:F78"/>
    <mergeCell ref="I80:I81"/>
    <mergeCell ref="U80:X80"/>
    <mergeCell ref="A82:A84"/>
    <mergeCell ref="B82:B84"/>
    <mergeCell ref="C82:C84"/>
    <mergeCell ref="D82:D84"/>
    <mergeCell ref="E82:E84"/>
    <mergeCell ref="F82:F84"/>
    <mergeCell ref="G82:G84"/>
    <mergeCell ref="U82:U84"/>
    <mergeCell ref="V82:V84"/>
    <mergeCell ref="A86:A87"/>
    <mergeCell ref="B86:B87"/>
    <mergeCell ref="C86:C87"/>
    <mergeCell ref="D86:D87"/>
    <mergeCell ref="E86:E87"/>
    <mergeCell ref="F86:F87"/>
    <mergeCell ref="G86:G87"/>
    <mergeCell ref="I86:I87"/>
    <mergeCell ref="U86:X86"/>
    <mergeCell ref="G88:G90"/>
    <mergeCell ref="U88:U90"/>
    <mergeCell ref="V88:V90"/>
    <mergeCell ref="A92:A93"/>
    <mergeCell ref="B92:B93"/>
    <mergeCell ref="C92:C93"/>
    <mergeCell ref="D92:D93"/>
    <mergeCell ref="E92:E93"/>
    <mergeCell ref="F92:F93"/>
    <mergeCell ref="G92:G93"/>
    <mergeCell ref="A88:A90"/>
    <mergeCell ref="B88:B90"/>
    <mergeCell ref="C88:C90"/>
    <mergeCell ref="D88:D90"/>
    <mergeCell ref="E88:E90"/>
    <mergeCell ref="F88:F90"/>
    <mergeCell ref="U92:X92"/>
    <mergeCell ref="A94:A96"/>
    <mergeCell ref="B94:B96"/>
    <mergeCell ref="C94:C96"/>
    <mergeCell ref="D94:D96"/>
    <mergeCell ref="E94:E96"/>
    <mergeCell ref="F94:F96"/>
    <mergeCell ref="G94:G96"/>
    <mergeCell ref="U94:U96"/>
    <mergeCell ref="V94:V96"/>
  </mergeCells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7"/>
  <sheetViews>
    <sheetView workbookViewId="0">
      <selection activeCell="W1" sqref="W1:W1048576"/>
    </sheetView>
  </sheetViews>
  <sheetFormatPr baseColWidth="10" defaultRowHeight="15" x14ac:dyDescent="0.25"/>
  <cols>
    <col min="1" max="1" width="10.85546875" customWidth="1"/>
    <col min="4" max="4" width="18.42578125" customWidth="1"/>
    <col min="5" max="5" width="24.5703125" customWidth="1"/>
    <col min="6" max="6" width="9.85546875" customWidth="1"/>
    <col min="7" max="7" width="11.85546875" customWidth="1"/>
    <col min="9" max="20" width="7.7109375" customWidth="1"/>
    <col min="21" max="21" width="9.42578125" customWidth="1"/>
    <col min="22" max="22" width="9.7109375" style="57" customWidth="1"/>
    <col min="23" max="23" width="9.28515625" customWidth="1"/>
  </cols>
  <sheetData>
    <row r="1" spans="1:24" s="21" customFormat="1" ht="31.5" x14ac:dyDescent="0.5">
      <c r="A1" s="21" t="s">
        <v>0</v>
      </c>
      <c r="V1" s="56"/>
    </row>
    <row r="3" spans="1:24" x14ac:dyDescent="0.25">
      <c r="A3" s="22" t="s">
        <v>26</v>
      </c>
      <c r="B3" s="52">
        <v>41226</v>
      </c>
      <c r="C3" s="53"/>
    </row>
    <row r="4" spans="1:24" x14ac:dyDescent="0.25">
      <c r="A4" s="22" t="s">
        <v>1</v>
      </c>
      <c r="B4" s="38" t="s">
        <v>91</v>
      </c>
      <c r="C4" s="39"/>
    </row>
    <row r="5" spans="1:24" x14ac:dyDescent="0.25">
      <c r="A5" s="22" t="s">
        <v>2</v>
      </c>
      <c r="B5" s="38" t="s">
        <v>90</v>
      </c>
      <c r="C5" s="39"/>
    </row>
    <row r="6" spans="1:24" ht="15.75" thickBot="1" x14ac:dyDescent="0.3">
      <c r="A6" s="22" t="s">
        <v>3</v>
      </c>
      <c r="B6" s="38" t="s">
        <v>97</v>
      </c>
      <c r="C6" s="39"/>
    </row>
    <row r="7" spans="1:24" x14ac:dyDescent="0.25">
      <c r="U7" s="64" t="s">
        <v>106</v>
      </c>
      <c r="V7" s="65"/>
      <c r="W7" s="65"/>
      <c r="X7" s="66"/>
    </row>
    <row r="8" spans="1:24" ht="15.75" thickBot="1" x14ac:dyDescent="0.3">
      <c r="U8" s="67">
        <v>41273</v>
      </c>
      <c r="V8" s="68"/>
      <c r="W8" s="68"/>
      <c r="X8" s="69"/>
    </row>
    <row r="9" spans="1:24" s="24" customFormat="1" ht="18.75" x14ac:dyDescent="0.3">
      <c r="A9" s="24" t="str">
        <f>Trie!S3</f>
        <v>GRE</v>
      </c>
      <c r="V9" s="58"/>
    </row>
    <row r="11" spans="1:24" s="23" customFormat="1" ht="15.75" x14ac:dyDescent="0.25">
      <c r="A11" s="26"/>
      <c r="C11" s="26"/>
      <c r="V11" s="59"/>
    </row>
    <row r="12" spans="1:24" s="25" customFormat="1" x14ac:dyDescent="0.25">
      <c r="V12" s="60"/>
    </row>
    <row r="14" spans="1:24" x14ac:dyDescent="0.25">
      <c r="A14" s="40" t="s">
        <v>29</v>
      </c>
      <c r="B14" s="40" t="s">
        <v>27</v>
      </c>
      <c r="C14" s="40" t="s">
        <v>4</v>
      </c>
      <c r="D14" s="40" t="s">
        <v>28</v>
      </c>
      <c r="E14" s="40" t="s">
        <v>22</v>
      </c>
      <c r="F14" s="40" t="s">
        <v>5</v>
      </c>
      <c r="G14" s="42" t="s">
        <v>30</v>
      </c>
      <c r="H14" s="6" t="str">
        <f>G16</f>
        <v>E003</v>
      </c>
      <c r="I14" s="50" t="s">
        <v>92</v>
      </c>
      <c r="J14" s="92" t="str">
        <f>IF(VLOOKUP(H14,'MS Chain'!$A$4:$N$50,2,FALSE)="","",VLOOKUP(H14,'MS Chain'!$A$4:$N$50,2,FALSE))</f>
        <v>START</v>
      </c>
      <c r="K14" s="90" t="str">
        <f>IF(VLOOKUP(H14,'MS Chain'!$A$4:$N$50,3,FALSE)="","",VLOOKUP(H14,'MS Chain'!$A$4:$N$50,3,FALSE))</f>
        <v>IFR</v>
      </c>
      <c r="L14" s="90" t="str">
        <f>IF(VLOOKUP(H14,'MS Chain'!$A$4:$N$50,4,FALSE)="","",VLOOKUP(H14,'MS Chain'!$A$4:$N$50,4,FALSE))</f>
        <v>APPROVED</v>
      </c>
      <c r="M14" s="90" t="str">
        <f>IF(VLOOKUP(H14,'MS Chain'!$A$4:$N$50,5,FALSE)="","",VLOOKUP(H14,'MS Chain'!$A$4:$N$50,5,FALSE))</f>
        <v/>
      </c>
      <c r="N14" s="90" t="str">
        <f>IF(VLOOKUP(H14,'MS Chain'!$A$4:$N$50,6,FALSE)="","",VLOOKUP(H14,'MS Chain'!$A$4:$N$50,6,FALSE))</f>
        <v/>
      </c>
      <c r="O14" s="90" t="str">
        <f>IF(VLOOKUP(H14,'MS Chain'!$A$4:$N$50,7,FALSE)="","",VLOOKUP(H14,'MS Chain'!$A$4:$N$50,7,FALSE))</f>
        <v/>
      </c>
      <c r="P14" s="90" t="str">
        <f>IF(VLOOKUP(H14,'MS Chain'!$A$4:$N$50,8,FALSE)="","",VLOOKUP(H14,'MS Chain'!$A$4:$N$50,8,FALSE))</f>
        <v/>
      </c>
      <c r="Q14" s="90" t="str">
        <f>IF(VLOOKUP(H14,'MS Chain'!$A$4:$N$50,9,FALSE)="","",VLOOKUP(H14,'MS Chain'!$A$4:$N$50,9,FALSE))</f>
        <v/>
      </c>
      <c r="R14" s="90" t="str">
        <f>IF(VLOOKUP(H14,'MS Chain'!$A$4:$N$50,10,FALSE)="","",VLOOKUP(H14,'MS Chain'!$A$4:$N$50,10,FALSE))</f>
        <v/>
      </c>
      <c r="S14" s="90" t="str">
        <f>IF(VLOOKUP(H14,'MS Chain'!$A$4:$N$50,11,FALSE)="","",VLOOKUP(H14,'MS Chain'!$A$4:$N$50,11,FALSE))</f>
        <v/>
      </c>
      <c r="T14" s="91" t="str">
        <f>IF(VLOOKUP(H14,'MS Chain'!$A$4:$N$50,12,FALSE)="","",VLOOKUP(H14,'MS Chain'!$A$4:$N$50,12,FALSE))</f>
        <v/>
      </c>
      <c r="U14" s="44" t="s">
        <v>17</v>
      </c>
      <c r="V14" s="45"/>
      <c r="W14" s="45"/>
      <c r="X14" s="46"/>
    </row>
    <row r="15" spans="1:24" ht="22.5" x14ac:dyDescent="0.25">
      <c r="A15" s="41"/>
      <c r="B15" s="41"/>
      <c r="C15" s="41"/>
      <c r="D15" s="41"/>
      <c r="E15" s="41"/>
      <c r="F15" s="41"/>
      <c r="G15" s="43"/>
      <c r="H15" s="6" t="str">
        <f>H14&amp;"P"</f>
        <v>E003P</v>
      </c>
      <c r="I15" s="51"/>
      <c r="J15" s="93">
        <f>IF(VLOOKUP(H15,'MS Chain'!$A$5:$N$51,2,FALSE)="","",VLOOKUP(H15,'MS Chain'!$A$5:$N$51,2,FALSE))</f>
        <v>0.15</v>
      </c>
      <c r="K15" s="88">
        <f>IF(VLOOKUP(H15,'MS Chain'!$A$5:$N$51,3,FALSE)="","",VLOOKUP(H15,'MS Chain'!$A$5:$N$51,3,FALSE))</f>
        <v>0.7</v>
      </c>
      <c r="L15" s="88">
        <f>IF(VLOOKUP(H15,'MS Chain'!$A$5:$N$51,4,FALSE)="","",VLOOKUP(H15,'MS Chain'!$A$5:$N$51,4,FALSE))</f>
        <v>1</v>
      </c>
      <c r="M15" s="88" t="str">
        <f>IF(VLOOKUP(H15,'MS Chain'!$A$5:$N$51,5,FALSE)="","",VLOOKUP(H15,'MS Chain'!$A$5:$N$51,5,FALSE))</f>
        <v/>
      </c>
      <c r="N15" s="88" t="str">
        <f>IF(VLOOKUP(H15,'MS Chain'!$A$5:$N$51,6,FALSE)="","",VLOOKUP(H15,'MS Chain'!$A$5:$N$51,6,FALSE))</f>
        <v/>
      </c>
      <c r="O15" s="88" t="str">
        <f>IF(VLOOKUP(H15,'MS Chain'!$A$5:$N$51,7,FALSE)="","",VLOOKUP(H15,'MS Chain'!$A$5:$N$51,7,FALSE))</f>
        <v/>
      </c>
      <c r="P15" s="88" t="str">
        <f>IF(VLOOKUP(H15,'MS Chain'!$A$5:$N$51,8,FALSE)="","",VLOOKUP(H15,'MS Chain'!$A$5:$N$51,8,FALSE))</f>
        <v/>
      </c>
      <c r="Q15" s="88" t="str">
        <f>IF(VLOOKUP(H15,'MS Chain'!$A$5:$N$51,9,FALSE)="","",VLOOKUP(H15,'MS Chain'!$A$5:$N$51,9,FALSE))</f>
        <v/>
      </c>
      <c r="R15" s="88" t="str">
        <f>IF(VLOOKUP(H15,'MS Chain'!$A$5:$N$51,10,FALSE)="","",VLOOKUP(H15,'MS Chain'!$A$5:$N$51,10,FALSE))</f>
        <v/>
      </c>
      <c r="S15" s="88" t="str">
        <f>IF(VLOOKUP(H15,'MS Chain'!$A$5:$N$51,11,FALSE)="","",VLOOKUP(H15,'MS Chain'!A5:N51,11,FALSE))</f>
        <v/>
      </c>
      <c r="T15" s="89" t="str">
        <f>IF(VLOOKUP(H15,'MS Chain'!$A$5:$N$51,12,FALSE)="","",VLOOKUP(H15,'MS Chain'!A$5:$N$51,12,FALSE))</f>
        <v/>
      </c>
      <c r="U15" s="7" t="s">
        <v>18</v>
      </c>
      <c r="V15" s="61" t="s">
        <v>19</v>
      </c>
      <c r="W15" s="7" t="s">
        <v>20</v>
      </c>
      <c r="X15" s="7" t="s">
        <v>21</v>
      </c>
    </row>
    <row r="16" spans="1:24" ht="12" customHeight="1" x14ac:dyDescent="0.25">
      <c r="A16" s="47" t="str">
        <f>Trie!S3</f>
        <v>GRE</v>
      </c>
      <c r="B16" s="47" t="str">
        <f>Trie!T3</f>
        <v>12.2</v>
      </c>
      <c r="C16" s="47" t="str">
        <f>Trie!U3</f>
        <v>DWG</v>
      </c>
      <c r="D16" s="47" t="str">
        <f>Trie!V3</f>
        <v>34.ZEFE.23423</v>
      </c>
      <c r="E16" s="47" t="str">
        <f>Trie!W3</f>
        <v>Bracket Studs &amp; bolts drawing</v>
      </c>
      <c r="F16" s="47">
        <f>Trie!X3</f>
        <v>2</v>
      </c>
      <c r="G16" s="47" t="str">
        <f>Trie!Y3</f>
        <v>E003</v>
      </c>
      <c r="H16" s="8"/>
      <c r="I16" s="19" t="s">
        <v>93</v>
      </c>
      <c r="J16" s="20">
        <v>41273</v>
      </c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47">
        <f>Trie!Z3</f>
        <v>30</v>
      </c>
      <c r="V16" s="96">
        <f>U16/$A$105</f>
        <v>0.22900763358778625</v>
      </c>
      <c r="W16" s="27">
        <f t="array" ref="W16">SUMPRODUCT((MONTH(J16:T16)&lt;=MONTH($C$103))*(YEAR(J16:T16)=YEAR($C$103))*(MAX(IF((YEAR(J16:T16)=YEAR($C$103))*(MONTH(J16:T16)&lt;=MONTH($C$103)),J15:T15))=J15:T15),J15:T15)</f>
        <v>0.15</v>
      </c>
      <c r="X16" s="63">
        <f>W16*$V$16</f>
        <v>3.4351145038167934E-2</v>
      </c>
    </row>
    <row r="17" spans="1:24" ht="12" customHeight="1" x14ac:dyDescent="0.25">
      <c r="A17" s="48"/>
      <c r="B17" s="48"/>
      <c r="C17" s="48"/>
      <c r="D17" s="48"/>
      <c r="E17" s="48"/>
      <c r="F17" s="48"/>
      <c r="G17" s="48"/>
      <c r="H17" s="9"/>
      <c r="I17" s="13" t="s">
        <v>94</v>
      </c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48"/>
      <c r="V17" s="97"/>
      <c r="W17" s="27">
        <f t="array" ref="W17">SUMPRODUCT((MONTH(J17:T17)&lt;=MONTH($C$103))*(YEAR(J17:T17)=YEAR($C$103))*(MAX(IF((YEAR(J17:T17)=YEAR($C$103))*(MONTH(J17:T17)&lt;=MONTH($C$103)),J16:T16))=J16:T16),J16:T16)</f>
        <v>0</v>
      </c>
      <c r="X17" s="63">
        <f>W17*$V$16</f>
        <v>0</v>
      </c>
    </row>
    <row r="18" spans="1:24" ht="12" customHeight="1" x14ac:dyDescent="0.25">
      <c r="A18" s="49"/>
      <c r="B18" s="49"/>
      <c r="C18" s="49"/>
      <c r="D18" s="49"/>
      <c r="E18" s="49"/>
      <c r="F18" s="49"/>
      <c r="G18" s="49"/>
      <c r="H18" s="10"/>
      <c r="I18" s="16" t="s">
        <v>95</v>
      </c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49"/>
      <c r="V18" s="98"/>
      <c r="W18" s="27">
        <f t="array" ref="W18">SUMPRODUCT((MONTH(J18:T18)&lt;=MONTH($C$103))*(YEAR(J18:T18)=YEAR($C$103))*(MAX(IF((YEAR(J18:T18)=YEAR($C$103))*(MONTH(J18:T18)&lt;=MONTH($C$103)),J17:T17))=J17:T17),J17:T17)</f>
        <v>0</v>
      </c>
      <c r="X18" s="63">
        <f>W18*$V$16</f>
        <v>0</v>
      </c>
    </row>
    <row r="20" spans="1:24" x14ac:dyDescent="0.25">
      <c r="A20" s="40" t="s">
        <v>29</v>
      </c>
      <c r="B20" s="40" t="s">
        <v>27</v>
      </c>
      <c r="C20" s="40" t="s">
        <v>4</v>
      </c>
      <c r="D20" s="40" t="s">
        <v>28</v>
      </c>
      <c r="E20" s="40" t="s">
        <v>22</v>
      </c>
      <c r="F20" s="40" t="s">
        <v>5</v>
      </c>
      <c r="G20" s="42" t="s">
        <v>30</v>
      </c>
      <c r="H20" s="6" t="str">
        <f>G22</f>
        <v>E003</v>
      </c>
      <c r="I20" s="50" t="s">
        <v>92</v>
      </c>
      <c r="J20" s="92" t="str">
        <f>IF(VLOOKUP(H20,'MS Chain'!$A$4:$N$50,2,FALSE)="","",VLOOKUP(H20,'MS Chain'!$A$4:$N$50,2,FALSE))</f>
        <v>START</v>
      </c>
      <c r="K20" s="90" t="str">
        <f>IF(VLOOKUP(H20,'MS Chain'!$A$4:$N$50,3,FALSE)="","",VLOOKUP(H20,'MS Chain'!$A$4:$N$50,3,FALSE))</f>
        <v>IFR</v>
      </c>
      <c r="L20" s="90" t="str">
        <f>IF(VLOOKUP(H20,'MS Chain'!$A$4:$N$50,4,FALSE)="","",VLOOKUP(H20,'MS Chain'!$A$4:$N$50,4,FALSE))</f>
        <v>APPROVED</v>
      </c>
      <c r="M20" s="90" t="str">
        <f>IF(VLOOKUP(H20,'MS Chain'!$A$4:$N$50,5,FALSE)="","",VLOOKUP(H20,'MS Chain'!$A$4:$N$50,5,FALSE))</f>
        <v/>
      </c>
      <c r="N20" s="90" t="str">
        <f>IF(VLOOKUP(H20,'MS Chain'!$A$4:$N$50,6,FALSE)="","",VLOOKUP(H20,'MS Chain'!$A$4:$N$50,6,FALSE))</f>
        <v/>
      </c>
      <c r="O20" s="90" t="str">
        <f>IF(VLOOKUP(H20,'MS Chain'!$A$4:$N$50,7,FALSE)="","",VLOOKUP(H20,'MS Chain'!$A$4:$N$50,7,FALSE))</f>
        <v/>
      </c>
      <c r="P20" s="90" t="str">
        <f>IF(VLOOKUP(H20,'MS Chain'!$A$4:$N$50,8,FALSE)="","",VLOOKUP(H20,'MS Chain'!$A$4:$N$50,8,FALSE))</f>
        <v/>
      </c>
      <c r="Q20" s="90" t="str">
        <f>IF(VLOOKUP(H20,'MS Chain'!$A$4:$N$50,9,FALSE)="","",VLOOKUP(H20,'MS Chain'!$A$4:$N$50,9,FALSE))</f>
        <v/>
      </c>
      <c r="R20" s="90" t="str">
        <f>IF(VLOOKUP(H20,'MS Chain'!$A$4:$N$50,10,FALSE)="","",VLOOKUP(H20,'MS Chain'!$A$4:$N$50,10,FALSE))</f>
        <v/>
      </c>
      <c r="S20" s="90" t="str">
        <f>IF(VLOOKUP(H20,'MS Chain'!$A$4:$N$50,11,FALSE)="","",VLOOKUP(H20,'MS Chain'!$A$4:$N$50,11,FALSE))</f>
        <v/>
      </c>
      <c r="T20" s="91" t="str">
        <f>IF(VLOOKUP(H20,'MS Chain'!$A$4:$N$50,12,FALSE)="","",VLOOKUP(H20,'MS Chain'!$A$4:$N$50,12,FALSE))</f>
        <v/>
      </c>
      <c r="U20" s="44" t="s">
        <v>17</v>
      </c>
      <c r="V20" s="45"/>
      <c r="W20" s="45"/>
      <c r="X20" s="46"/>
    </row>
    <row r="21" spans="1:24" ht="22.5" x14ac:dyDescent="0.25">
      <c r="A21" s="41"/>
      <c r="B21" s="41"/>
      <c r="C21" s="41"/>
      <c r="D21" s="41"/>
      <c r="E21" s="41"/>
      <c r="F21" s="41"/>
      <c r="G21" s="43"/>
      <c r="H21" s="6" t="str">
        <f>H20&amp;"P"</f>
        <v>E003P</v>
      </c>
      <c r="I21" s="51"/>
      <c r="J21" s="93">
        <f>IF(VLOOKUP(H21,'MS Chain'!$A$5:$N$51,2,FALSE)="","",VLOOKUP(H21,'MS Chain'!$A$5:$N$51,2,FALSE))</f>
        <v>0.15</v>
      </c>
      <c r="K21" s="88">
        <f>IF(VLOOKUP(H21,'MS Chain'!$A$5:$N$51,3,FALSE)="","",VLOOKUP(H21,'MS Chain'!$A$5:$N$51,3,FALSE))</f>
        <v>0.7</v>
      </c>
      <c r="L21" s="88">
        <f>IF(VLOOKUP(H21,'MS Chain'!$A$5:$N$51,4,FALSE)="","",VLOOKUP(H21,'MS Chain'!$A$5:$N$51,4,FALSE))</f>
        <v>1</v>
      </c>
      <c r="M21" s="88" t="str">
        <f>IF(VLOOKUP(H21,'MS Chain'!$A$5:$N$51,5,FALSE)="","",VLOOKUP(H21,'MS Chain'!$A$5:$N$51,5,FALSE))</f>
        <v/>
      </c>
      <c r="N21" s="88" t="str">
        <f>IF(VLOOKUP(H21,'MS Chain'!$A$5:$N$51,6,FALSE)="","",VLOOKUP(H21,'MS Chain'!$A$5:$N$51,6,FALSE))</f>
        <v/>
      </c>
      <c r="O21" s="88" t="str">
        <f>IF(VLOOKUP(H21,'MS Chain'!$A$5:$N$51,7,FALSE)="","",VLOOKUP(H21,'MS Chain'!$A$5:$N$51,7,FALSE))</f>
        <v/>
      </c>
      <c r="P21" s="88" t="str">
        <f>IF(VLOOKUP(H21,'MS Chain'!$A$5:$N$51,8,FALSE)="","",VLOOKUP(H21,'MS Chain'!$A$5:$N$51,8,FALSE))</f>
        <v/>
      </c>
      <c r="Q21" s="88" t="str">
        <f>IF(VLOOKUP(H21,'MS Chain'!$A$5:$N$51,9,FALSE)="","",VLOOKUP(H21,'MS Chain'!$A$5:$N$51,9,FALSE))</f>
        <v/>
      </c>
      <c r="R21" s="88" t="str">
        <f>IF(VLOOKUP(H21,'MS Chain'!$A$5:$N$51,10,FALSE)="","",VLOOKUP(H21,'MS Chain'!$A$5:$N$51,10,FALSE))</f>
        <v/>
      </c>
      <c r="S21" s="88" t="str">
        <f>IF(VLOOKUP(H21,'MS Chain'!$A$5:$N$51,11,FALSE)="","",VLOOKUP(H21,'MS Chain'!A11:N57,11,FALSE))</f>
        <v/>
      </c>
      <c r="T21" s="89" t="str">
        <f>IF(VLOOKUP(H21,'MS Chain'!$A$5:$N$51,12,FALSE)="","",VLOOKUP(H21,'MS Chain'!A$5:$N$51,12,FALSE))</f>
        <v/>
      </c>
      <c r="U21" s="7" t="s">
        <v>18</v>
      </c>
      <c r="V21" s="61" t="s">
        <v>19</v>
      </c>
      <c r="W21" s="7" t="s">
        <v>20</v>
      </c>
      <c r="X21" s="7" t="s">
        <v>21</v>
      </c>
    </row>
    <row r="22" spans="1:24" ht="12" customHeight="1" x14ac:dyDescent="0.25">
      <c r="A22" s="47" t="str">
        <f>Trie!S4</f>
        <v>GRE</v>
      </c>
      <c r="B22" s="47" t="str">
        <f>Trie!T4</f>
        <v>15.1</v>
      </c>
      <c r="C22" s="47" t="str">
        <f>Trie!U4</f>
        <v>DWG</v>
      </c>
      <c r="D22" s="47" t="str">
        <f>Trie!V4</f>
        <v>87.yhfg.552</v>
      </c>
      <c r="E22" s="47" t="str">
        <f>Trie!W4</f>
        <v>Foundations Drawing &amp; Loads</v>
      </c>
      <c r="F22" s="47">
        <f>Trie!X4</f>
        <v>1</v>
      </c>
      <c r="G22" s="47" t="str">
        <f>Trie!Y4</f>
        <v>E003</v>
      </c>
      <c r="H22" s="8"/>
      <c r="I22" s="19" t="s">
        <v>93</v>
      </c>
      <c r="J22" s="20">
        <v>41273</v>
      </c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47">
        <f>Trie!Z4</f>
        <v>54</v>
      </c>
      <c r="V22" s="96">
        <f>U22/$A$105</f>
        <v>0.41221374045801529</v>
      </c>
      <c r="W22" s="27">
        <f t="array" ref="W22">SUMPRODUCT((MONTH(J22:T22)&lt;=MONTH($C$103))*(YEAR(J22:T22)=YEAR($C$103))*(MAX(IF((YEAR(J22:T22)=YEAR($C$103))*(MONTH(J22:T22)&lt;=MONTH($C$103)),J21:T21))=J21:T21),J21:T21)</f>
        <v>0.15</v>
      </c>
      <c r="X22" s="63">
        <f>W22*$V$22</f>
        <v>6.1832061068702288E-2</v>
      </c>
    </row>
    <row r="23" spans="1:24" ht="12" customHeight="1" x14ac:dyDescent="0.25">
      <c r="A23" s="48"/>
      <c r="B23" s="48"/>
      <c r="C23" s="48"/>
      <c r="D23" s="48"/>
      <c r="E23" s="48"/>
      <c r="F23" s="48"/>
      <c r="G23" s="48"/>
      <c r="H23" s="9"/>
      <c r="I23" s="13" t="s">
        <v>94</v>
      </c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48"/>
      <c r="V23" s="97"/>
      <c r="W23" s="27">
        <f t="array" ref="W23">SUMPRODUCT((MONTH(J23:T23)&lt;=MONTH($C$103))*(YEAR(J23:T23)=YEAR($C$103))*(MAX(IF((YEAR(J23:T23)=YEAR($C$103))*(MONTH(J23:T23)&lt;=MONTH($C$103)),J22:T22))=J22:T22),J22:T22)</f>
        <v>0</v>
      </c>
      <c r="X23" s="63">
        <f>W23*$V$22</f>
        <v>0</v>
      </c>
    </row>
    <row r="24" spans="1:24" ht="12" customHeight="1" x14ac:dyDescent="0.25">
      <c r="A24" s="49"/>
      <c r="B24" s="49"/>
      <c r="C24" s="49"/>
      <c r="D24" s="49"/>
      <c r="E24" s="49"/>
      <c r="F24" s="49"/>
      <c r="G24" s="49"/>
      <c r="H24" s="10"/>
      <c r="I24" s="16" t="s">
        <v>95</v>
      </c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49"/>
      <c r="V24" s="98"/>
      <c r="W24" s="27">
        <f t="array" ref="W24">SUMPRODUCT((MONTH(J24:T24)&lt;=MONTH($C$103))*(YEAR(J24:T24)=YEAR($C$103))*(MAX(IF((YEAR(J24:T24)=YEAR($C$103))*(MONTH(J24:T24)&lt;=MONTH($C$103)),J23:T23))=J23:T23),J23:T23)</f>
        <v>0</v>
      </c>
      <c r="X24" s="63">
        <f>W24*$V$22</f>
        <v>0</v>
      </c>
    </row>
    <row r="26" spans="1:24" x14ac:dyDescent="0.25">
      <c r="A26" s="40" t="s">
        <v>29</v>
      </c>
      <c r="B26" s="40" t="s">
        <v>27</v>
      </c>
      <c r="C26" s="40" t="s">
        <v>4</v>
      </c>
      <c r="D26" s="40" t="s">
        <v>28</v>
      </c>
      <c r="E26" s="40" t="s">
        <v>22</v>
      </c>
      <c r="F26" s="40" t="s">
        <v>5</v>
      </c>
      <c r="G26" s="42" t="s">
        <v>30</v>
      </c>
      <c r="H26" s="6" t="str">
        <f>G28</f>
        <v>E004</v>
      </c>
      <c r="I26" s="50" t="s">
        <v>92</v>
      </c>
      <c r="J26" s="92" t="str">
        <f>IF(VLOOKUP(H26,'MS Chain'!$A$4:$N$50,2,FALSE)="","",VLOOKUP(H26,'MS Chain'!$A$4:$N$50,2,FALSE))</f>
        <v>START</v>
      </c>
      <c r="K26" s="90" t="str">
        <f>IF(VLOOKUP(H26,'MS Chain'!$A$4:$N$50,3,FALSE)="","",VLOOKUP(H26,'MS Chain'!$A$4:$N$50,3,FALSE))</f>
        <v>IFR</v>
      </c>
      <c r="L26" s="90" t="str">
        <f>IF(VLOOKUP(H26,'MS Chain'!$A$4:$N$50,4,FALSE)="","",VLOOKUP(H26,'MS Chain'!$A$4:$N$50,4,FALSE))</f>
        <v>IFA</v>
      </c>
      <c r="M26" s="90" t="str">
        <f>IF(VLOOKUP(H26,'MS Chain'!$A$4:$N$50,5,FALSE)="","",VLOOKUP(H26,'MS Chain'!$A$4:$N$50,5,FALSE))</f>
        <v>APPROVED</v>
      </c>
      <c r="N26" s="90" t="str">
        <f>IF(VLOOKUP(H26,'MS Chain'!$A$4:$N$50,6,FALSE)="","",VLOOKUP(H26,'MS Chain'!$A$4:$N$50,6,FALSE))</f>
        <v/>
      </c>
      <c r="O26" s="90" t="str">
        <f>IF(VLOOKUP(H26,'MS Chain'!$A$4:$N$50,7,FALSE)="","",VLOOKUP(H26,'MS Chain'!$A$4:$N$50,7,FALSE))</f>
        <v/>
      </c>
      <c r="P26" s="90" t="str">
        <f>IF(VLOOKUP(H26,'MS Chain'!$A$4:$N$50,8,FALSE)="","",VLOOKUP(H26,'MS Chain'!$A$4:$N$50,8,FALSE))</f>
        <v/>
      </c>
      <c r="Q26" s="90" t="str">
        <f>IF(VLOOKUP(H26,'MS Chain'!$A$4:$N$50,9,FALSE)="","",VLOOKUP(H26,'MS Chain'!$A$4:$N$50,9,FALSE))</f>
        <v/>
      </c>
      <c r="R26" s="90" t="str">
        <f>IF(VLOOKUP(H26,'MS Chain'!$A$4:$N$50,10,FALSE)="","",VLOOKUP(H26,'MS Chain'!$A$4:$N$50,10,FALSE))</f>
        <v/>
      </c>
      <c r="S26" s="90" t="str">
        <f>IF(VLOOKUP(H26,'MS Chain'!$A$4:$N$50,11,FALSE)="","",VLOOKUP(H26,'MS Chain'!$A$4:$N$50,11,FALSE))</f>
        <v/>
      </c>
      <c r="T26" s="91" t="str">
        <f>IF(VLOOKUP(H26,'MS Chain'!$A$4:$N$50,12,FALSE)="","",VLOOKUP(H26,'MS Chain'!$A$4:$N$50,12,FALSE))</f>
        <v/>
      </c>
      <c r="U26" s="44" t="s">
        <v>17</v>
      </c>
      <c r="V26" s="45"/>
      <c r="W26" s="45"/>
      <c r="X26" s="46"/>
    </row>
    <row r="27" spans="1:24" ht="22.5" x14ac:dyDescent="0.25">
      <c r="A27" s="41"/>
      <c r="B27" s="41"/>
      <c r="C27" s="41"/>
      <c r="D27" s="41"/>
      <c r="E27" s="41"/>
      <c r="F27" s="41"/>
      <c r="G27" s="43"/>
      <c r="H27" s="6" t="str">
        <f>H26&amp;"P"</f>
        <v>E004P</v>
      </c>
      <c r="I27" s="51"/>
      <c r="J27" s="93">
        <f>IF(VLOOKUP(H27,'MS Chain'!$A$5:$N$51,2,FALSE)="","",VLOOKUP(H27,'MS Chain'!$A$5:$N$51,2,FALSE))</f>
        <v>0.15</v>
      </c>
      <c r="K27" s="88">
        <f>IF(VLOOKUP(H27,'MS Chain'!$A$5:$N$51,3,FALSE)="","",VLOOKUP(H27,'MS Chain'!$A$5:$N$51,3,FALSE))</f>
        <v>0.6</v>
      </c>
      <c r="L27" s="88">
        <f>IF(VLOOKUP(H27,'MS Chain'!$A$5:$N$51,4,FALSE)="","",VLOOKUP(H27,'MS Chain'!$A$5:$N$51,4,FALSE))</f>
        <v>0.9</v>
      </c>
      <c r="M27" s="88">
        <f>IF(VLOOKUP(H27,'MS Chain'!$A$5:$N$51,5,FALSE)="","",VLOOKUP(H27,'MS Chain'!$A$5:$N$51,5,FALSE))</f>
        <v>1</v>
      </c>
      <c r="N27" s="88" t="str">
        <f>IF(VLOOKUP(H27,'MS Chain'!$A$5:$N$51,6,FALSE)="","",VLOOKUP(H27,'MS Chain'!$A$5:$N$51,6,FALSE))</f>
        <v/>
      </c>
      <c r="O27" s="88" t="str">
        <f>IF(VLOOKUP(H27,'MS Chain'!$A$5:$N$51,7,FALSE)="","",VLOOKUP(H27,'MS Chain'!$A$5:$N$51,7,FALSE))</f>
        <v/>
      </c>
      <c r="P27" s="88" t="str">
        <f>IF(VLOOKUP(H27,'MS Chain'!$A$5:$N$51,8,FALSE)="","",VLOOKUP(H27,'MS Chain'!$A$5:$N$51,8,FALSE))</f>
        <v/>
      </c>
      <c r="Q27" s="88" t="str">
        <f>IF(VLOOKUP(H27,'MS Chain'!$A$5:$N$51,9,FALSE)="","",VLOOKUP(H27,'MS Chain'!$A$5:$N$51,9,FALSE))</f>
        <v/>
      </c>
      <c r="R27" s="88" t="str">
        <f>IF(VLOOKUP(H27,'MS Chain'!$A$5:$N$51,10,FALSE)="","",VLOOKUP(H27,'MS Chain'!$A$5:$N$51,10,FALSE))</f>
        <v/>
      </c>
      <c r="S27" s="88" t="str">
        <f>IF(VLOOKUP(H27,'MS Chain'!$A$5:$N$51,11,FALSE)="","",VLOOKUP(H27,'MS Chain'!A17:N63,11,FALSE))</f>
        <v/>
      </c>
      <c r="T27" s="89" t="str">
        <f>IF(VLOOKUP(H27,'MS Chain'!$A$5:$N$51,12,FALSE)="","",VLOOKUP(H27,'MS Chain'!A$5:$N$51,12,FALSE))</f>
        <v/>
      </c>
      <c r="U27" s="7" t="s">
        <v>18</v>
      </c>
      <c r="V27" s="61" t="s">
        <v>19</v>
      </c>
      <c r="W27" s="7" t="s">
        <v>20</v>
      </c>
      <c r="X27" s="7" t="s">
        <v>21</v>
      </c>
    </row>
    <row r="28" spans="1:24" ht="12" customHeight="1" x14ac:dyDescent="0.25">
      <c r="A28" s="47" t="str">
        <f>Trie!S5</f>
        <v>GRE</v>
      </c>
      <c r="B28" s="47" t="str">
        <f>Trie!T5</f>
        <v>30.2</v>
      </c>
      <c r="C28" s="47" t="str">
        <f>Trie!U5</f>
        <v>DWG</v>
      </c>
      <c r="D28" s="47" t="str">
        <f>Trie!V5</f>
        <v>87.yhfg.557</v>
      </c>
      <c r="E28" s="47" t="str">
        <f>Trie!W5</f>
        <v>Erection Bay Layout</v>
      </c>
      <c r="F28" s="47">
        <f>Trie!X5</f>
        <v>1</v>
      </c>
      <c r="G28" s="47" t="str">
        <f>Trie!Y5</f>
        <v>E004</v>
      </c>
      <c r="H28" s="8"/>
      <c r="I28" s="19" t="s">
        <v>93</v>
      </c>
      <c r="J28" s="20">
        <v>41273</v>
      </c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47">
        <f>Trie!Z5</f>
        <v>47</v>
      </c>
      <c r="V28" s="96">
        <f>U28/$A$105</f>
        <v>0.35877862595419846</v>
      </c>
      <c r="W28" s="27">
        <f t="array" ref="W28">SUMPRODUCT((MONTH(J28:T28)&lt;=MONTH($C$103))*(YEAR(J28:T28)=YEAR($C$103))*(MAX(IF((YEAR(J28:T28)=YEAR($C$103))*(MONTH(J28:T28)&lt;=MONTH($C$103)),J27:T27))=J27:T27),J27:T27)</f>
        <v>0.15</v>
      </c>
      <c r="X28" s="63">
        <f>W28*$V$28</f>
        <v>5.3816793893129766E-2</v>
      </c>
    </row>
    <row r="29" spans="1:24" ht="12" customHeight="1" x14ac:dyDescent="0.25">
      <c r="A29" s="48"/>
      <c r="B29" s="48"/>
      <c r="C29" s="48"/>
      <c r="D29" s="48"/>
      <c r="E29" s="48"/>
      <c r="F29" s="48"/>
      <c r="G29" s="48"/>
      <c r="H29" s="9"/>
      <c r="I29" s="13" t="s">
        <v>94</v>
      </c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48"/>
      <c r="V29" s="97"/>
      <c r="W29" s="27">
        <f t="array" ref="W29">SUMPRODUCT((MONTH(J29:T29)&lt;=MONTH($C$103))*(YEAR(J29:T29)=YEAR($C$103))*(MAX(IF((YEAR(J29:T29)=YEAR($C$103))*(MONTH(J29:T29)&lt;=MONTH($C$103)),J28:T28))=J28:T28),J28:T28)</f>
        <v>0</v>
      </c>
      <c r="X29" s="63">
        <f>W29*$V$28</f>
        <v>0</v>
      </c>
    </row>
    <row r="30" spans="1:24" ht="12" customHeight="1" x14ac:dyDescent="0.25">
      <c r="A30" s="49"/>
      <c r="B30" s="49"/>
      <c r="C30" s="49"/>
      <c r="D30" s="49"/>
      <c r="E30" s="49"/>
      <c r="F30" s="49"/>
      <c r="G30" s="49"/>
      <c r="H30" s="10"/>
      <c r="I30" s="16" t="s">
        <v>95</v>
      </c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49"/>
      <c r="V30" s="98"/>
      <c r="W30" s="27">
        <f t="array" ref="W30">SUMPRODUCT((MONTH(J30:T30)&lt;=MONTH($C$103))*(YEAR(J30:T30)=YEAR($C$103))*(MAX(IF((YEAR(J30:T30)=YEAR($C$103))*(MONTH(J30:T30)&lt;=MONTH($C$103)),J29:T29))=J29:T29),J29:T29)</f>
        <v>0</v>
      </c>
      <c r="X30" s="63">
        <f>W30*$V$28</f>
        <v>0</v>
      </c>
    </row>
    <row r="32" spans="1:24" x14ac:dyDescent="0.25">
      <c r="A32" s="40" t="s">
        <v>29</v>
      </c>
      <c r="B32" s="40" t="s">
        <v>27</v>
      </c>
      <c r="C32" s="40" t="s">
        <v>4</v>
      </c>
      <c r="D32" s="40" t="s">
        <v>28</v>
      </c>
      <c r="E32" s="40" t="s">
        <v>22</v>
      </c>
      <c r="F32" s="40" t="s">
        <v>5</v>
      </c>
      <c r="G32" s="42" t="s">
        <v>30</v>
      </c>
      <c r="H32" s="6">
        <f>G34</f>
        <v>0</v>
      </c>
      <c r="I32" s="50" t="s">
        <v>92</v>
      </c>
      <c r="J32" s="92" t="e">
        <f>IF(VLOOKUP(H32,'MS Chain'!$A$4:$N$50,2,FALSE)="","",VLOOKUP(H32,'MS Chain'!$A$4:$N$50,2,FALSE))</f>
        <v>#N/A</v>
      </c>
      <c r="K32" s="90" t="e">
        <f>IF(VLOOKUP(H32,'MS Chain'!$A$4:$N$50,3,FALSE)="","",VLOOKUP(H32,'MS Chain'!$A$4:$N$50,3,FALSE))</f>
        <v>#N/A</v>
      </c>
      <c r="L32" s="90" t="e">
        <f>IF(VLOOKUP(H32,'MS Chain'!$A$4:$N$50,4,FALSE)="","",VLOOKUP(H32,'MS Chain'!$A$4:$N$50,4,FALSE))</f>
        <v>#N/A</v>
      </c>
      <c r="M32" s="90" t="e">
        <f>IF(VLOOKUP(H32,'MS Chain'!$A$4:$N$50,5,FALSE)="","",VLOOKUP(H32,'MS Chain'!$A$4:$N$50,5,FALSE))</f>
        <v>#N/A</v>
      </c>
      <c r="N32" s="90" t="e">
        <f>IF(VLOOKUP(H32,'MS Chain'!$A$4:$N$50,6,FALSE)="","",VLOOKUP(H32,'MS Chain'!$A$4:$N$50,6,FALSE))</f>
        <v>#N/A</v>
      </c>
      <c r="O32" s="90" t="e">
        <f>IF(VLOOKUP(H32,'MS Chain'!$A$4:$N$50,7,FALSE)="","",VLOOKUP(H32,'MS Chain'!$A$4:$N$50,7,FALSE))</f>
        <v>#N/A</v>
      </c>
      <c r="P32" s="90" t="e">
        <f>IF(VLOOKUP(H32,'MS Chain'!$A$4:$N$50,8,FALSE)="","",VLOOKUP(H32,'MS Chain'!$A$4:$N$50,8,FALSE))</f>
        <v>#N/A</v>
      </c>
      <c r="Q32" s="90" t="e">
        <f>IF(VLOOKUP(H32,'MS Chain'!$A$4:$N$50,9,FALSE)="","",VLOOKUP(H32,'MS Chain'!$A$4:$N$50,9,FALSE))</f>
        <v>#N/A</v>
      </c>
      <c r="R32" s="90" t="e">
        <f>IF(VLOOKUP(H32,'MS Chain'!$A$4:$N$50,10,FALSE)="","",VLOOKUP(H32,'MS Chain'!$A$4:$N$50,10,FALSE))</f>
        <v>#N/A</v>
      </c>
      <c r="S32" s="90" t="e">
        <f>IF(VLOOKUP(H32,'MS Chain'!$A$4:$N$50,11,FALSE)="","",VLOOKUP(H32,'MS Chain'!$A$4:$N$50,11,FALSE))</f>
        <v>#N/A</v>
      </c>
      <c r="T32" s="91" t="e">
        <f>IF(VLOOKUP(H32,'MS Chain'!$A$4:$N$50,12,FALSE)="","",VLOOKUP(H32,'MS Chain'!$A$4:$N$50,12,FALSE))</f>
        <v>#N/A</v>
      </c>
      <c r="U32" s="44" t="s">
        <v>17</v>
      </c>
      <c r="V32" s="45"/>
      <c r="W32" s="45"/>
      <c r="X32" s="46"/>
    </row>
    <row r="33" spans="1:24" ht="22.5" x14ac:dyDescent="0.25">
      <c r="A33" s="41"/>
      <c r="B33" s="41"/>
      <c r="C33" s="41"/>
      <c r="D33" s="41"/>
      <c r="E33" s="41"/>
      <c r="F33" s="41"/>
      <c r="G33" s="43"/>
      <c r="H33" s="6" t="str">
        <f>H32&amp;"P"</f>
        <v>0P</v>
      </c>
      <c r="I33" s="51"/>
      <c r="J33" s="93" t="e">
        <f>IF(VLOOKUP(H33,'MS Chain'!$A$5:$N$51,2,FALSE)="","",VLOOKUP(H33,'MS Chain'!$A$5:$N$51,2,FALSE))</f>
        <v>#N/A</v>
      </c>
      <c r="K33" s="88" t="e">
        <f>IF(VLOOKUP(H33,'MS Chain'!$A$5:$N$51,3,FALSE)="","",VLOOKUP(H33,'MS Chain'!$A$5:$N$51,3,FALSE))</f>
        <v>#N/A</v>
      </c>
      <c r="L33" s="88" t="e">
        <f>IF(VLOOKUP(H33,'MS Chain'!$A$5:$N$51,4,FALSE)="","",VLOOKUP(H33,'MS Chain'!$A$5:$N$51,4,FALSE))</f>
        <v>#N/A</v>
      </c>
      <c r="M33" s="88" t="e">
        <f>IF(VLOOKUP(H33,'MS Chain'!$A$5:$N$51,5,FALSE)="","",VLOOKUP(H33,'MS Chain'!$A$5:$N$51,5,FALSE))</f>
        <v>#N/A</v>
      </c>
      <c r="N33" s="88" t="e">
        <f>IF(VLOOKUP(H33,'MS Chain'!$A$5:$N$51,6,FALSE)="","",VLOOKUP(H33,'MS Chain'!$A$5:$N$51,6,FALSE))</f>
        <v>#N/A</v>
      </c>
      <c r="O33" s="88" t="e">
        <f>IF(VLOOKUP(H33,'MS Chain'!$A$5:$N$51,7,FALSE)="","",VLOOKUP(H33,'MS Chain'!$A$5:$N$51,7,FALSE))</f>
        <v>#N/A</v>
      </c>
      <c r="P33" s="88" t="e">
        <f>IF(VLOOKUP(H33,'MS Chain'!$A$5:$N$51,8,FALSE)="","",VLOOKUP(H33,'MS Chain'!$A$5:$N$51,8,FALSE))</f>
        <v>#N/A</v>
      </c>
      <c r="Q33" s="88" t="e">
        <f>IF(VLOOKUP(H33,'MS Chain'!$A$5:$N$51,9,FALSE)="","",VLOOKUP(H33,'MS Chain'!$A$5:$N$51,9,FALSE))</f>
        <v>#N/A</v>
      </c>
      <c r="R33" s="88" t="e">
        <f>IF(VLOOKUP(H33,'MS Chain'!$A$5:$N$51,10,FALSE)="","",VLOOKUP(H33,'MS Chain'!$A$5:$N$51,10,FALSE))</f>
        <v>#N/A</v>
      </c>
      <c r="S33" s="88" t="e">
        <f>IF(VLOOKUP(H33,'MS Chain'!$A$5:$N$51,11,FALSE)="","",VLOOKUP(H33,'MS Chain'!A23:N69,11,FALSE))</f>
        <v>#N/A</v>
      </c>
      <c r="T33" s="89" t="e">
        <f>IF(VLOOKUP(H33,'MS Chain'!$A$5:$N$51,12,FALSE)="","",VLOOKUP(H33,'MS Chain'!A$5:$N$51,12,FALSE))</f>
        <v>#N/A</v>
      </c>
      <c r="U33" s="7" t="s">
        <v>18</v>
      </c>
      <c r="V33" s="61" t="s">
        <v>19</v>
      </c>
      <c r="W33" s="7" t="s">
        <v>20</v>
      </c>
      <c r="X33" s="7" t="s">
        <v>21</v>
      </c>
    </row>
    <row r="34" spans="1:24" ht="12" customHeight="1" x14ac:dyDescent="0.25">
      <c r="A34" s="47">
        <f>Trie!S6</f>
        <v>0</v>
      </c>
      <c r="B34" s="47">
        <f>Trie!T6</f>
        <v>0</v>
      </c>
      <c r="C34" s="47">
        <f>Trie!U6</f>
        <v>0</v>
      </c>
      <c r="D34" s="47">
        <f>Trie!V6</f>
        <v>0</v>
      </c>
      <c r="E34" s="47">
        <f>Trie!W6</f>
        <v>0</v>
      </c>
      <c r="F34" s="47">
        <f>Trie!X6</f>
        <v>0</v>
      </c>
      <c r="G34" s="47">
        <f>Trie!Y6</f>
        <v>0</v>
      </c>
      <c r="H34" s="8"/>
      <c r="I34" s="19" t="s">
        <v>93</v>
      </c>
      <c r="J34" s="20">
        <v>41273</v>
      </c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47">
        <f>Trie!Z6</f>
        <v>0</v>
      </c>
      <c r="V34" s="96">
        <f>U34/$A$105</f>
        <v>0</v>
      </c>
      <c r="W34" s="27" t="e">
        <f t="array" ref="W34">SUMPRODUCT((MONTH(J34:T34)&lt;=MONTH($C$103))*(YEAR(J34:T34)=YEAR($C$103))*(MAX(IF((YEAR(J34:T34)=YEAR($C$103))*(MONTH(J34:T34)&lt;=MONTH($C$103)),J33:T33))=J33:T33),J33:T33)</f>
        <v>#N/A</v>
      </c>
      <c r="X34" s="63" t="e">
        <f>W34*$V$34</f>
        <v>#N/A</v>
      </c>
    </row>
    <row r="35" spans="1:24" ht="12" customHeight="1" x14ac:dyDescent="0.25">
      <c r="A35" s="48"/>
      <c r="B35" s="48"/>
      <c r="C35" s="48"/>
      <c r="D35" s="48"/>
      <c r="E35" s="48"/>
      <c r="F35" s="48"/>
      <c r="G35" s="48"/>
      <c r="H35" s="9"/>
      <c r="I35" s="13" t="s">
        <v>94</v>
      </c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48"/>
      <c r="V35" s="97"/>
      <c r="W35" s="27">
        <f t="array" ref="W35">SUMPRODUCT((MONTH(J35:T35)&lt;=MONTH($C$103))*(YEAR(J35:T35)=YEAR($C$103))*(MAX(IF((YEAR(J35:T35)=YEAR($C$103))*(MONTH(J35:T35)&lt;=MONTH($C$103)),J34:T34))=J34:T34),J34:T34)</f>
        <v>0</v>
      </c>
      <c r="X35" s="63">
        <f>W35*$V$34</f>
        <v>0</v>
      </c>
    </row>
    <row r="36" spans="1:24" ht="12" customHeight="1" x14ac:dyDescent="0.25">
      <c r="A36" s="49"/>
      <c r="B36" s="49"/>
      <c r="C36" s="49"/>
      <c r="D36" s="49"/>
      <c r="E36" s="49"/>
      <c r="F36" s="49"/>
      <c r="G36" s="49"/>
      <c r="H36" s="10"/>
      <c r="I36" s="16" t="s">
        <v>95</v>
      </c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49"/>
      <c r="V36" s="98"/>
      <c r="W36" s="27">
        <f t="array" ref="W36">SUMPRODUCT((MONTH(J36:T36)&lt;=MONTH($C$103))*(YEAR(J36:T36)=YEAR($C$103))*(MAX(IF((YEAR(J36:T36)=YEAR($C$103))*(MONTH(J36:T36)&lt;=MONTH($C$103)),J35:T35))=J35:T35),J35:T35)</f>
        <v>0</v>
      </c>
      <c r="X36" s="63">
        <f>W36*$V$34</f>
        <v>0</v>
      </c>
    </row>
    <row r="38" spans="1:24" x14ac:dyDescent="0.25">
      <c r="A38" s="40" t="s">
        <v>29</v>
      </c>
      <c r="B38" s="40" t="s">
        <v>27</v>
      </c>
      <c r="C38" s="40" t="s">
        <v>4</v>
      </c>
      <c r="D38" s="40" t="s">
        <v>28</v>
      </c>
      <c r="E38" s="40" t="s">
        <v>22</v>
      </c>
      <c r="F38" s="40" t="s">
        <v>5</v>
      </c>
      <c r="G38" s="42" t="s">
        <v>30</v>
      </c>
      <c r="H38" s="6">
        <f>G40</f>
        <v>0</v>
      </c>
      <c r="I38" s="50" t="s">
        <v>92</v>
      </c>
      <c r="J38" s="92" t="e">
        <f>IF(VLOOKUP(H38,'MS Chain'!$A$4:$N$50,2,FALSE)="","",VLOOKUP(H38,'MS Chain'!$A$4:$N$50,2,FALSE))</f>
        <v>#N/A</v>
      </c>
      <c r="K38" s="90" t="e">
        <f>IF(VLOOKUP(H38,'MS Chain'!$A$4:$N$50,3,FALSE)="","",VLOOKUP(H38,'MS Chain'!$A$4:$N$50,3,FALSE))</f>
        <v>#N/A</v>
      </c>
      <c r="L38" s="90" t="e">
        <f>IF(VLOOKUP(H38,'MS Chain'!$A$4:$N$50,4,FALSE)="","",VLOOKUP(H38,'MS Chain'!$A$4:$N$50,4,FALSE))</f>
        <v>#N/A</v>
      </c>
      <c r="M38" s="90" t="e">
        <f>IF(VLOOKUP(H38,'MS Chain'!$A$4:$N$50,5,FALSE)="","",VLOOKUP(H38,'MS Chain'!$A$4:$N$50,5,FALSE))</f>
        <v>#N/A</v>
      </c>
      <c r="N38" s="90" t="e">
        <f>IF(VLOOKUP(H38,'MS Chain'!$A$4:$N$50,6,FALSE)="","",VLOOKUP(H38,'MS Chain'!$A$4:$N$50,6,FALSE))</f>
        <v>#N/A</v>
      </c>
      <c r="O38" s="90" t="e">
        <f>IF(VLOOKUP(H38,'MS Chain'!$A$4:$N$50,7,FALSE)="","",VLOOKUP(H38,'MS Chain'!$A$4:$N$50,7,FALSE))</f>
        <v>#N/A</v>
      </c>
      <c r="P38" s="90" t="e">
        <f>IF(VLOOKUP(H38,'MS Chain'!$A$4:$N$50,8,FALSE)="","",VLOOKUP(H38,'MS Chain'!$A$4:$N$50,8,FALSE))</f>
        <v>#N/A</v>
      </c>
      <c r="Q38" s="90" t="e">
        <f>IF(VLOOKUP(H38,'MS Chain'!$A$4:$N$50,9,FALSE)="","",VLOOKUP(H38,'MS Chain'!$A$4:$N$50,9,FALSE))</f>
        <v>#N/A</v>
      </c>
      <c r="R38" s="90" t="e">
        <f>IF(VLOOKUP(H38,'MS Chain'!$A$4:$N$50,10,FALSE)="","",VLOOKUP(H38,'MS Chain'!$A$4:$N$50,10,FALSE))</f>
        <v>#N/A</v>
      </c>
      <c r="S38" s="90" t="e">
        <f>IF(VLOOKUP(H38,'MS Chain'!$A$4:$N$50,11,FALSE)="","",VLOOKUP(H38,'MS Chain'!$A$4:$N$50,11,FALSE))</f>
        <v>#N/A</v>
      </c>
      <c r="T38" s="91" t="e">
        <f>IF(VLOOKUP(H38,'MS Chain'!$A$4:$N$50,12,FALSE)="","",VLOOKUP(H38,'MS Chain'!$A$4:$N$50,12,FALSE))</f>
        <v>#N/A</v>
      </c>
      <c r="U38" s="44" t="s">
        <v>17</v>
      </c>
      <c r="V38" s="45"/>
      <c r="W38" s="45"/>
      <c r="X38" s="46"/>
    </row>
    <row r="39" spans="1:24" ht="22.5" x14ac:dyDescent="0.25">
      <c r="A39" s="41"/>
      <c r="B39" s="41"/>
      <c r="C39" s="41"/>
      <c r="D39" s="41"/>
      <c r="E39" s="41"/>
      <c r="F39" s="41"/>
      <c r="G39" s="43"/>
      <c r="H39" s="6" t="str">
        <f>H38&amp;"P"</f>
        <v>0P</v>
      </c>
      <c r="I39" s="51"/>
      <c r="J39" s="93" t="e">
        <f>IF(VLOOKUP(H39,'MS Chain'!$A$5:$N$51,2,FALSE)="","",VLOOKUP(H39,'MS Chain'!$A$5:$N$51,2,FALSE))</f>
        <v>#N/A</v>
      </c>
      <c r="K39" s="88" t="e">
        <f>IF(VLOOKUP(H39,'MS Chain'!$A$5:$N$51,3,FALSE)="","",VLOOKUP(H39,'MS Chain'!$A$5:$N$51,3,FALSE))</f>
        <v>#N/A</v>
      </c>
      <c r="L39" s="88" t="e">
        <f>IF(VLOOKUP(H39,'MS Chain'!$A$5:$N$51,4,FALSE)="","",VLOOKUP(H39,'MS Chain'!$A$5:$N$51,4,FALSE))</f>
        <v>#N/A</v>
      </c>
      <c r="M39" s="88" t="e">
        <f>IF(VLOOKUP(H39,'MS Chain'!$A$5:$N$51,5,FALSE)="","",VLOOKUP(H39,'MS Chain'!$A$5:$N$51,5,FALSE))</f>
        <v>#N/A</v>
      </c>
      <c r="N39" s="88" t="e">
        <f>IF(VLOOKUP(H39,'MS Chain'!$A$5:$N$51,6,FALSE)="","",VLOOKUP(H39,'MS Chain'!$A$5:$N$51,6,FALSE))</f>
        <v>#N/A</v>
      </c>
      <c r="O39" s="88" t="e">
        <f>IF(VLOOKUP(H39,'MS Chain'!$A$5:$N$51,7,FALSE)="","",VLOOKUP(H39,'MS Chain'!$A$5:$N$51,7,FALSE))</f>
        <v>#N/A</v>
      </c>
      <c r="P39" s="88" t="e">
        <f>IF(VLOOKUP(H39,'MS Chain'!$A$5:$N$51,8,FALSE)="","",VLOOKUP(H39,'MS Chain'!$A$5:$N$51,8,FALSE))</f>
        <v>#N/A</v>
      </c>
      <c r="Q39" s="88" t="e">
        <f>IF(VLOOKUP(H39,'MS Chain'!$A$5:$N$51,9,FALSE)="","",VLOOKUP(H39,'MS Chain'!$A$5:$N$51,9,FALSE))</f>
        <v>#N/A</v>
      </c>
      <c r="R39" s="88" t="e">
        <f>IF(VLOOKUP(H39,'MS Chain'!$A$5:$N$51,10,FALSE)="","",VLOOKUP(H39,'MS Chain'!$A$5:$N$51,10,FALSE))</f>
        <v>#N/A</v>
      </c>
      <c r="S39" s="88" t="e">
        <f>IF(VLOOKUP(H39,'MS Chain'!$A$5:$N$51,11,FALSE)="","",VLOOKUP(H39,'MS Chain'!A29:N75,11,FALSE))</f>
        <v>#N/A</v>
      </c>
      <c r="T39" s="89" t="e">
        <f>IF(VLOOKUP(H39,'MS Chain'!$A$5:$N$51,12,FALSE)="","",VLOOKUP(H39,'MS Chain'!A$5:$N$51,12,FALSE))</f>
        <v>#N/A</v>
      </c>
      <c r="U39" s="7" t="s">
        <v>18</v>
      </c>
      <c r="V39" s="61" t="s">
        <v>19</v>
      </c>
      <c r="W39" s="7" t="s">
        <v>20</v>
      </c>
      <c r="X39" s="7" t="s">
        <v>21</v>
      </c>
    </row>
    <row r="40" spans="1:24" ht="12" customHeight="1" x14ac:dyDescent="0.25">
      <c r="A40" s="47">
        <f>Trie!S7</f>
        <v>0</v>
      </c>
      <c r="B40" s="47">
        <f>Trie!T7</f>
        <v>0</v>
      </c>
      <c r="C40" s="47">
        <f>Trie!U7</f>
        <v>0</v>
      </c>
      <c r="D40" s="47">
        <f>Trie!V7</f>
        <v>0</v>
      </c>
      <c r="E40" s="47">
        <f>Trie!W7</f>
        <v>0</v>
      </c>
      <c r="F40" s="47">
        <f>Trie!X7</f>
        <v>0</v>
      </c>
      <c r="G40" s="47">
        <f>Trie!Y7</f>
        <v>0</v>
      </c>
      <c r="H40" s="8"/>
      <c r="I40" s="19" t="s">
        <v>93</v>
      </c>
      <c r="J40" s="20">
        <v>41273</v>
      </c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47">
        <f>Trie!Z7</f>
        <v>0</v>
      </c>
      <c r="V40" s="96">
        <f>U40/$A$105</f>
        <v>0</v>
      </c>
      <c r="W40" s="27" t="e">
        <f t="array" ref="W40">SUMPRODUCT((MONTH(J40:T40)&lt;=MONTH($C$103))*(YEAR(J40:T40)=YEAR($C$103))*(MAX(IF((YEAR(J40:T40)=YEAR($C$103))*(MONTH(J40:T40)&lt;=MONTH($C$103)),J39:T39))=J39:T39),J39:T39)</f>
        <v>#N/A</v>
      </c>
      <c r="X40" s="63" t="e">
        <f>W40*$V$40</f>
        <v>#N/A</v>
      </c>
    </row>
    <row r="41" spans="1:24" ht="12" customHeight="1" x14ac:dyDescent="0.25">
      <c r="A41" s="48"/>
      <c r="B41" s="48"/>
      <c r="C41" s="48"/>
      <c r="D41" s="48"/>
      <c r="E41" s="48"/>
      <c r="F41" s="48"/>
      <c r="G41" s="48"/>
      <c r="H41" s="9"/>
      <c r="I41" s="13" t="s">
        <v>94</v>
      </c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48"/>
      <c r="V41" s="97"/>
      <c r="W41" s="27">
        <f t="array" ref="W41">SUMPRODUCT((MONTH(J41:T41)&lt;=MONTH($C$103))*(YEAR(J41:T41)=YEAR($C$103))*(MAX(IF((YEAR(J41:T41)=YEAR($C$103))*(MONTH(J41:T41)&lt;=MONTH($C$103)),J40:T40))=J40:T40),J40:T40)</f>
        <v>0</v>
      </c>
      <c r="X41" s="63">
        <f>W41*$V$40</f>
        <v>0</v>
      </c>
    </row>
    <row r="42" spans="1:24" ht="12" customHeight="1" x14ac:dyDescent="0.25">
      <c r="A42" s="49"/>
      <c r="B42" s="49"/>
      <c r="C42" s="49"/>
      <c r="D42" s="49"/>
      <c r="E42" s="49"/>
      <c r="F42" s="49"/>
      <c r="G42" s="49"/>
      <c r="H42" s="10"/>
      <c r="I42" s="16" t="s">
        <v>95</v>
      </c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49"/>
      <c r="V42" s="98"/>
      <c r="W42" s="27">
        <f t="array" ref="W42">SUMPRODUCT((MONTH(J42:T42)&lt;=MONTH($C$103))*(YEAR(J42:T42)=YEAR($C$103))*(MAX(IF((YEAR(J42:T42)=YEAR($C$103))*(MONTH(J42:T42)&lt;=MONTH($C$103)),J41:T41))=J41:T41),J41:T41)</f>
        <v>0</v>
      </c>
      <c r="X42" s="63">
        <f>W42*$V$40</f>
        <v>0</v>
      </c>
    </row>
    <row r="44" spans="1:24" x14ac:dyDescent="0.25">
      <c r="A44" s="40" t="s">
        <v>29</v>
      </c>
      <c r="B44" s="40" t="s">
        <v>27</v>
      </c>
      <c r="C44" s="40" t="s">
        <v>4</v>
      </c>
      <c r="D44" s="40" t="s">
        <v>28</v>
      </c>
      <c r="E44" s="40" t="s">
        <v>22</v>
      </c>
      <c r="F44" s="40" t="s">
        <v>5</v>
      </c>
      <c r="G44" s="42" t="s">
        <v>30</v>
      </c>
      <c r="H44" s="6">
        <f>G46</f>
        <v>0</v>
      </c>
      <c r="I44" s="50" t="s">
        <v>92</v>
      </c>
      <c r="J44" s="92" t="e">
        <f>IF(VLOOKUP(H44,'MS Chain'!$A$4:$N$50,2,FALSE)="","",VLOOKUP(H44,'MS Chain'!$A$4:$N$50,2,FALSE))</f>
        <v>#N/A</v>
      </c>
      <c r="K44" s="90" t="e">
        <f>IF(VLOOKUP(H44,'MS Chain'!$A$4:$N$50,3,FALSE)="","",VLOOKUP(H44,'MS Chain'!$A$4:$N$50,3,FALSE))</f>
        <v>#N/A</v>
      </c>
      <c r="L44" s="90" t="e">
        <f>IF(VLOOKUP(H44,'MS Chain'!$A$4:$N$50,4,FALSE)="","",VLOOKUP(H44,'MS Chain'!$A$4:$N$50,4,FALSE))</f>
        <v>#N/A</v>
      </c>
      <c r="M44" s="90" t="e">
        <f>IF(VLOOKUP(H44,'MS Chain'!$A$4:$N$50,5,FALSE)="","",VLOOKUP(H44,'MS Chain'!$A$4:$N$50,5,FALSE))</f>
        <v>#N/A</v>
      </c>
      <c r="N44" s="90" t="e">
        <f>IF(VLOOKUP(H44,'MS Chain'!$A$4:$N$50,6,FALSE)="","",VLOOKUP(H44,'MS Chain'!$A$4:$N$50,6,FALSE))</f>
        <v>#N/A</v>
      </c>
      <c r="O44" s="90" t="e">
        <f>IF(VLOOKUP(H44,'MS Chain'!$A$4:$N$50,7,FALSE)="","",VLOOKUP(H44,'MS Chain'!$A$4:$N$50,7,FALSE))</f>
        <v>#N/A</v>
      </c>
      <c r="P44" s="90" t="e">
        <f>IF(VLOOKUP(H44,'MS Chain'!$A$4:$N$50,8,FALSE)="","",VLOOKUP(H44,'MS Chain'!$A$4:$N$50,8,FALSE))</f>
        <v>#N/A</v>
      </c>
      <c r="Q44" s="90" t="e">
        <f>IF(VLOOKUP(H44,'MS Chain'!$A$4:$N$50,9,FALSE)="","",VLOOKUP(H44,'MS Chain'!$A$4:$N$50,9,FALSE))</f>
        <v>#N/A</v>
      </c>
      <c r="R44" s="90" t="e">
        <f>IF(VLOOKUP(H44,'MS Chain'!$A$4:$N$50,10,FALSE)="","",VLOOKUP(H44,'MS Chain'!$A$4:$N$50,10,FALSE))</f>
        <v>#N/A</v>
      </c>
      <c r="S44" s="90" t="e">
        <f>IF(VLOOKUP(H44,'MS Chain'!$A$4:$N$50,11,FALSE)="","",VLOOKUP(H44,'MS Chain'!$A$4:$N$50,11,FALSE))</f>
        <v>#N/A</v>
      </c>
      <c r="T44" s="91" t="e">
        <f>IF(VLOOKUP(H44,'MS Chain'!$A$4:$N$50,12,FALSE)="","",VLOOKUP(H44,'MS Chain'!$A$4:$N$50,12,FALSE))</f>
        <v>#N/A</v>
      </c>
      <c r="U44" s="44" t="s">
        <v>17</v>
      </c>
      <c r="V44" s="45"/>
      <c r="W44" s="45"/>
      <c r="X44" s="46"/>
    </row>
    <row r="45" spans="1:24" ht="22.5" x14ac:dyDescent="0.25">
      <c r="A45" s="41"/>
      <c r="B45" s="41"/>
      <c r="C45" s="41"/>
      <c r="D45" s="41"/>
      <c r="E45" s="41"/>
      <c r="F45" s="41"/>
      <c r="G45" s="43"/>
      <c r="H45" s="6" t="str">
        <f>H44&amp;"P"</f>
        <v>0P</v>
      </c>
      <c r="I45" s="51"/>
      <c r="J45" s="93" t="e">
        <f>IF(VLOOKUP(H45,'MS Chain'!$A$5:$N$51,2,FALSE)="","",VLOOKUP(H45,'MS Chain'!$A$5:$N$51,2,FALSE))</f>
        <v>#N/A</v>
      </c>
      <c r="K45" s="88" t="e">
        <f>IF(VLOOKUP(H45,'MS Chain'!$A$5:$N$51,3,FALSE)="","",VLOOKUP(H45,'MS Chain'!$A$5:$N$51,3,FALSE))</f>
        <v>#N/A</v>
      </c>
      <c r="L45" s="88" t="e">
        <f>IF(VLOOKUP(H45,'MS Chain'!$A$5:$N$51,4,FALSE)="","",VLOOKUP(H45,'MS Chain'!$A$5:$N$51,4,FALSE))</f>
        <v>#N/A</v>
      </c>
      <c r="M45" s="88" t="e">
        <f>IF(VLOOKUP(H45,'MS Chain'!$A$5:$N$51,5,FALSE)="","",VLOOKUP(H45,'MS Chain'!$A$5:$N$51,5,FALSE))</f>
        <v>#N/A</v>
      </c>
      <c r="N45" s="88" t="e">
        <f>IF(VLOOKUP(H45,'MS Chain'!$A$5:$N$51,6,FALSE)="","",VLOOKUP(H45,'MS Chain'!$A$5:$N$51,6,FALSE))</f>
        <v>#N/A</v>
      </c>
      <c r="O45" s="88" t="e">
        <f>IF(VLOOKUP(H45,'MS Chain'!$A$5:$N$51,7,FALSE)="","",VLOOKUP(H45,'MS Chain'!$A$5:$N$51,7,FALSE))</f>
        <v>#N/A</v>
      </c>
      <c r="P45" s="88" t="e">
        <f>IF(VLOOKUP(H45,'MS Chain'!$A$5:$N$51,8,FALSE)="","",VLOOKUP(H45,'MS Chain'!$A$5:$N$51,8,FALSE))</f>
        <v>#N/A</v>
      </c>
      <c r="Q45" s="88" t="e">
        <f>IF(VLOOKUP(H45,'MS Chain'!$A$5:$N$51,9,FALSE)="","",VLOOKUP(H45,'MS Chain'!$A$5:$N$51,9,FALSE))</f>
        <v>#N/A</v>
      </c>
      <c r="R45" s="88" t="e">
        <f>IF(VLOOKUP(H45,'MS Chain'!$A$5:$N$51,10,FALSE)="","",VLOOKUP(H45,'MS Chain'!$A$5:$N$51,10,FALSE))</f>
        <v>#N/A</v>
      </c>
      <c r="S45" s="88" t="e">
        <f>IF(VLOOKUP(H45,'MS Chain'!$A$5:$N$51,11,FALSE)="","",VLOOKUP(H45,'MS Chain'!A35:N81,11,FALSE))</f>
        <v>#N/A</v>
      </c>
      <c r="T45" s="89" t="e">
        <f>IF(VLOOKUP(H45,'MS Chain'!$A$5:$N$51,12,FALSE)="","",VLOOKUP(H45,'MS Chain'!A$5:$N$51,12,FALSE))</f>
        <v>#N/A</v>
      </c>
      <c r="U45" s="7" t="s">
        <v>18</v>
      </c>
      <c r="V45" s="61" t="s">
        <v>19</v>
      </c>
      <c r="W45" s="7" t="s">
        <v>20</v>
      </c>
      <c r="X45" s="7" t="s">
        <v>21</v>
      </c>
    </row>
    <row r="46" spans="1:24" ht="12" customHeight="1" x14ac:dyDescent="0.25">
      <c r="A46" s="47">
        <f>Trie!S8</f>
        <v>0</v>
      </c>
      <c r="B46" s="47">
        <f>Trie!T8</f>
        <v>0</v>
      </c>
      <c r="C46" s="47">
        <f>Trie!U8</f>
        <v>0</v>
      </c>
      <c r="D46" s="47">
        <f>Trie!V8</f>
        <v>0</v>
      </c>
      <c r="E46" s="47">
        <f>Trie!W8</f>
        <v>0</v>
      </c>
      <c r="F46" s="47">
        <f>Trie!X8</f>
        <v>0</v>
      </c>
      <c r="G46" s="47">
        <f>Trie!Y8</f>
        <v>0</v>
      </c>
      <c r="H46" s="8"/>
      <c r="I46" s="19" t="s">
        <v>93</v>
      </c>
      <c r="J46" s="20">
        <v>41273</v>
      </c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47">
        <f>Trie!Z8</f>
        <v>0</v>
      </c>
      <c r="V46" s="96">
        <f>U46/$A$105</f>
        <v>0</v>
      </c>
      <c r="W46" s="27" t="e">
        <f t="array" ref="W46">SUMPRODUCT((MONTH(J46:T46)&lt;=MONTH($C$103))*(YEAR(J46:T46)=YEAR($C$103))*(MAX(IF((YEAR(J46:T46)=YEAR($C$103))*(MONTH(J46:T46)&lt;=MONTH($C$103)),J45:T45))=J45:T45),J45:T45)</f>
        <v>#N/A</v>
      </c>
      <c r="X46" s="63" t="e">
        <f>W46*$V$46</f>
        <v>#N/A</v>
      </c>
    </row>
    <row r="47" spans="1:24" ht="12" customHeight="1" x14ac:dyDescent="0.25">
      <c r="A47" s="48"/>
      <c r="B47" s="48"/>
      <c r="C47" s="48"/>
      <c r="D47" s="48"/>
      <c r="E47" s="48"/>
      <c r="F47" s="48"/>
      <c r="G47" s="48"/>
      <c r="H47" s="9"/>
      <c r="I47" s="13" t="s">
        <v>94</v>
      </c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48"/>
      <c r="V47" s="97"/>
      <c r="W47" s="27">
        <f t="array" ref="W47">SUMPRODUCT((MONTH(J47:T47)&lt;=MONTH($C$103))*(YEAR(J47:T47)=YEAR($C$103))*(MAX(IF((YEAR(J47:T47)=YEAR($C$103))*(MONTH(J47:T47)&lt;=MONTH($C$103)),J46:T46))=J46:T46),J46:T46)</f>
        <v>0</v>
      </c>
      <c r="X47" s="63">
        <f>W47*$V$46</f>
        <v>0</v>
      </c>
    </row>
    <row r="48" spans="1:24" ht="12" customHeight="1" x14ac:dyDescent="0.25">
      <c r="A48" s="49"/>
      <c r="B48" s="49"/>
      <c r="C48" s="49"/>
      <c r="D48" s="49"/>
      <c r="E48" s="49"/>
      <c r="F48" s="49"/>
      <c r="G48" s="49"/>
      <c r="H48" s="10"/>
      <c r="I48" s="16" t="s">
        <v>95</v>
      </c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49"/>
      <c r="V48" s="98"/>
      <c r="W48" s="27">
        <f t="array" ref="W48">SUMPRODUCT((MONTH(J48:T48)&lt;=MONTH($C$103))*(YEAR(J48:T48)=YEAR($C$103))*(MAX(IF((YEAR(J48:T48)=YEAR($C$103))*(MONTH(J48:T48)&lt;=MONTH($C$103)),J47:T47))=J47:T47),J47:T47)</f>
        <v>0</v>
      </c>
      <c r="X48" s="63">
        <f>W48*$V$46</f>
        <v>0</v>
      </c>
    </row>
    <row r="50" spans="1:24" x14ac:dyDescent="0.25">
      <c r="A50" s="40" t="s">
        <v>29</v>
      </c>
      <c r="B50" s="40" t="s">
        <v>27</v>
      </c>
      <c r="C50" s="40" t="s">
        <v>4</v>
      </c>
      <c r="D50" s="40" t="s">
        <v>28</v>
      </c>
      <c r="E50" s="40" t="s">
        <v>22</v>
      </c>
      <c r="F50" s="40" t="s">
        <v>5</v>
      </c>
      <c r="G50" s="42" t="s">
        <v>30</v>
      </c>
      <c r="H50" s="6">
        <f>G52</f>
        <v>0</v>
      </c>
      <c r="I50" s="50" t="s">
        <v>92</v>
      </c>
      <c r="J50" s="92" t="e">
        <f>IF(VLOOKUP(H50,'MS Chain'!$A$4:$N$50,2,FALSE)="","",VLOOKUP(H50,'MS Chain'!$A$4:$N$50,2,FALSE))</f>
        <v>#N/A</v>
      </c>
      <c r="K50" s="90" t="e">
        <f>IF(VLOOKUP(H50,'MS Chain'!$A$4:$N$50,3,FALSE)="","",VLOOKUP(H50,'MS Chain'!$A$4:$N$50,3,FALSE))</f>
        <v>#N/A</v>
      </c>
      <c r="L50" s="90" t="e">
        <f>IF(VLOOKUP(H50,'MS Chain'!$A$4:$N$50,4,FALSE)="","",VLOOKUP(H50,'MS Chain'!$A$4:$N$50,4,FALSE))</f>
        <v>#N/A</v>
      </c>
      <c r="M50" s="90" t="e">
        <f>IF(VLOOKUP(H50,'MS Chain'!$A$4:$N$50,5,FALSE)="","",VLOOKUP(H50,'MS Chain'!$A$4:$N$50,5,FALSE))</f>
        <v>#N/A</v>
      </c>
      <c r="N50" s="90" t="e">
        <f>IF(VLOOKUP(H50,'MS Chain'!$A$4:$N$50,6,FALSE)="","",VLOOKUP(H50,'MS Chain'!$A$4:$N$50,6,FALSE))</f>
        <v>#N/A</v>
      </c>
      <c r="O50" s="90" t="e">
        <f>IF(VLOOKUP(H50,'MS Chain'!$A$4:$N$50,7,FALSE)="","",VLOOKUP(H50,'MS Chain'!$A$4:$N$50,7,FALSE))</f>
        <v>#N/A</v>
      </c>
      <c r="P50" s="90" t="e">
        <f>IF(VLOOKUP(H50,'MS Chain'!$A$4:$N$50,8,FALSE)="","",VLOOKUP(H50,'MS Chain'!$A$4:$N$50,8,FALSE))</f>
        <v>#N/A</v>
      </c>
      <c r="Q50" s="90" t="e">
        <f>IF(VLOOKUP(H50,'MS Chain'!$A$4:$N$50,9,FALSE)="","",VLOOKUP(H50,'MS Chain'!$A$4:$N$50,9,FALSE))</f>
        <v>#N/A</v>
      </c>
      <c r="R50" s="90" t="e">
        <f>IF(VLOOKUP(H50,'MS Chain'!$A$4:$N$50,10,FALSE)="","",VLOOKUP(H50,'MS Chain'!$A$4:$N$50,10,FALSE))</f>
        <v>#N/A</v>
      </c>
      <c r="S50" s="90" t="e">
        <f>IF(VLOOKUP(H50,'MS Chain'!$A$4:$N$50,11,FALSE)="","",VLOOKUP(H50,'MS Chain'!$A$4:$N$50,11,FALSE))</f>
        <v>#N/A</v>
      </c>
      <c r="T50" s="91" t="e">
        <f>IF(VLOOKUP(H50,'MS Chain'!$A$4:$N$50,12,FALSE)="","",VLOOKUP(H50,'MS Chain'!$A$4:$N$50,12,FALSE))</f>
        <v>#N/A</v>
      </c>
      <c r="U50" s="44" t="s">
        <v>17</v>
      </c>
      <c r="V50" s="45"/>
      <c r="W50" s="45"/>
      <c r="X50" s="46"/>
    </row>
    <row r="51" spans="1:24" ht="22.5" x14ac:dyDescent="0.25">
      <c r="A51" s="41"/>
      <c r="B51" s="41"/>
      <c r="C51" s="41"/>
      <c r="D51" s="41"/>
      <c r="E51" s="41"/>
      <c r="F51" s="41"/>
      <c r="G51" s="43"/>
      <c r="H51" s="6" t="str">
        <f>H50&amp;"P"</f>
        <v>0P</v>
      </c>
      <c r="I51" s="51"/>
      <c r="J51" s="93" t="e">
        <f>IF(VLOOKUP(H51,'MS Chain'!$A$5:$N$51,2,FALSE)="","",VLOOKUP(H51,'MS Chain'!$A$5:$N$51,2,FALSE))</f>
        <v>#N/A</v>
      </c>
      <c r="K51" s="88" t="e">
        <f>IF(VLOOKUP(H51,'MS Chain'!$A$5:$N$51,3,FALSE)="","",VLOOKUP(H51,'MS Chain'!$A$5:$N$51,3,FALSE))</f>
        <v>#N/A</v>
      </c>
      <c r="L51" s="88" t="e">
        <f>IF(VLOOKUP(H51,'MS Chain'!$A$5:$N$51,4,FALSE)="","",VLOOKUP(H51,'MS Chain'!$A$5:$N$51,4,FALSE))</f>
        <v>#N/A</v>
      </c>
      <c r="M51" s="88" t="e">
        <f>IF(VLOOKUP(H51,'MS Chain'!$A$5:$N$51,5,FALSE)="","",VLOOKUP(H51,'MS Chain'!$A$5:$N$51,5,FALSE))</f>
        <v>#N/A</v>
      </c>
      <c r="N51" s="88" t="e">
        <f>IF(VLOOKUP(H51,'MS Chain'!$A$5:$N$51,6,FALSE)="","",VLOOKUP(H51,'MS Chain'!$A$5:$N$51,6,FALSE))</f>
        <v>#N/A</v>
      </c>
      <c r="O51" s="88" t="e">
        <f>IF(VLOOKUP(H51,'MS Chain'!$A$5:$N$51,7,FALSE)="","",VLOOKUP(H51,'MS Chain'!$A$5:$N$51,7,FALSE))</f>
        <v>#N/A</v>
      </c>
      <c r="P51" s="88" t="e">
        <f>IF(VLOOKUP(H51,'MS Chain'!$A$5:$N$51,8,FALSE)="","",VLOOKUP(H51,'MS Chain'!$A$5:$N$51,8,FALSE))</f>
        <v>#N/A</v>
      </c>
      <c r="Q51" s="88" t="e">
        <f>IF(VLOOKUP(H51,'MS Chain'!$A$5:$N$51,9,FALSE)="","",VLOOKUP(H51,'MS Chain'!$A$5:$N$51,9,FALSE))</f>
        <v>#N/A</v>
      </c>
      <c r="R51" s="88" t="e">
        <f>IF(VLOOKUP(H51,'MS Chain'!$A$5:$N$51,10,FALSE)="","",VLOOKUP(H51,'MS Chain'!$A$5:$N$51,10,FALSE))</f>
        <v>#N/A</v>
      </c>
      <c r="S51" s="88" t="e">
        <f>IF(VLOOKUP(H51,'MS Chain'!$A$5:$N$51,11,FALSE)="","",VLOOKUP(H51,'MS Chain'!A41:N87,11,FALSE))</f>
        <v>#N/A</v>
      </c>
      <c r="T51" s="89" t="e">
        <f>IF(VLOOKUP(H51,'MS Chain'!$A$5:$N$51,12,FALSE)="","",VLOOKUP(H51,'MS Chain'!A$5:$N$51,12,FALSE))</f>
        <v>#N/A</v>
      </c>
      <c r="U51" s="7" t="s">
        <v>18</v>
      </c>
      <c r="V51" s="61" t="s">
        <v>19</v>
      </c>
      <c r="W51" s="7" t="s">
        <v>20</v>
      </c>
      <c r="X51" s="7" t="s">
        <v>21</v>
      </c>
    </row>
    <row r="52" spans="1:24" ht="12" customHeight="1" x14ac:dyDescent="0.25">
      <c r="A52" s="47">
        <f>Trie!S9</f>
        <v>0</v>
      </c>
      <c r="B52" s="47">
        <f>Trie!T9</f>
        <v>0</v>
      </c>
      <c r="C52" s="47">
        <f>Trie!U9</f>
        <v>0</v>
      </c>
      <c r="D52" s="47">
        <f>Trie!V9</f>
        <v>0</v>
      </c>
      <c r="E52" s="47">
        <f>Trie!W9</f>
        <v>0</v>
      </c>
      <c r="F52" s="47">
        <f>Trie!X9</f>
        <v>0</v>
      </c>
      <c r="G52" s="47">
        <f>Trie!Y9</f>
        <v>0</v>
      </c>
      <c r="H52" s="8"/>
      <c r="I52" s="19" t="s">
        <v>93</v>
      </c>
      <c r="J52" s="20">
        <v>41273</v>
      </c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47">
        <f>Trie!Z9</f>
        <v>0</v>
      </c>
      <c r="V52" s="96">
        <f>U52/$A$105</f>
        <v>0</v>
      </c>
      <c r="W52" s="27" t="e">
        <f t="array" ref="W52">SUMPRODUCT((MONTH(J52:T52)&lt;=MONTH($C$103))*(YEAR(J52:T52)=YEAR($C$103))*(MAX(IF((YEAR(J52:T52)=YEAR($C$103))*(MONTH(J52:T52)&lt;=MONTH($C$103)),J51:T51))=J51:T51),J51:T51)</f>
        <v>#N/A</v>
      </c>
      <c r="X52" s="63" t="e">
        <f>W52*$V$52</f>
        <v>#N/A</v>
      </c>
    </row>
    <row r="53" spans="1:24" ht="12" customHeight="1" x14ac:dyDescent="0.25">
      <c r="A53" s="48"/>
      <c r="B53" s="48"/>
      <c r="C53" s="48"/>
      <c r="D53" s="48"/>
      <c r="E53" s="48"/>
      <c r="F53" s="48"/>
      <c r="G53" s="48"/>
      <c r="H53" s="9"/>
      <c r="I53" s="13" t="s">
        <v>94</v>
      </c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48"/>
      <c r="V53" s="97"/>
      <c r="W53" s="27">
        <f t="array" ref="W53">SUMPRODUCT((MONTH(J53:T53)&lt;=MONTH($C$103))*(YEAR(J53:T53)=YEAR($C$103))*(MAX(IF((YEAR(J53:T53)=YEAR($C$103))*(MONTH(J53:T53)&lt;=MONTH($C$103)),J52:T52))=J52:T52),J52:T52)</f>
        <v>0</v>
      </c>
      <c r="X53" s="63">
        <f>W53*$V$52</f>
        <v>0</v>
      </c>
    </row>
    <row r="54" spans="1:24" ht="12" customHeight="1" x14ac:dyDescent="0.25">
      <c r="A54" s="49"/>
      <c r="B54" s="49"/>
      <c r="C54" s="49"/>
      <c r="D54" s="49"/>
      <c r="E54" s="49"/>
      <c r="F54" s="49"/>
      <c r="G54" s="49"/>
      <c r="H54" s="10"/>
      <c r="I54" s="16" t="s">
        <v>95</v>
      </c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49"/>
      <c r="V54" s="98"/>
      <c r="W54" s="27">
        <f t="array" ref="W54">SUMPRODUCT((MONTH(J54:T54)&lt;=MONTH($C$103))*(YEAR(J54:T54)=YEAR($C$103))*(MAX(IF((YEAR(J54:T54)=YEAR($C$103))*(MONTH(J54:T54)&lt;=MONTH($C$103)),J53:T53))=J53:T53),J53:T53)</f>
        <v>0</v>
      </c>
      <c r="X54" s="63">
        <f>W54*$V$52</f>
        <v>0</v>
      </c>
    </row>
    <row r="56" spans="1:24" x14ac:dyDescent="0.25">
      <c r="A56" s="40" t="s">
        <v>29</v>
      </c>
      <c r="B56" s="40" t="s">
        <v>27</v>
      </c>
      <c r="C56" s="40" t="s">
        <v>4</v>
      </c>
      <c r="D56" s="40" t="s">
        <v>28</v>
      </c>
      <c r="E56" s="40" t="s">
        <v>22</v>
      </c>
      <c r="F56" s="40" t="s">
        <v>5</v>
      </c>
      <c r="G56" s="42" t="s">
        <v>30</v>
      </c>
      <c r="H56" s="6">
        <f>G58</f>
        <v>0</v>
      </c>
      <c r="I56" s="50" t="s">
        <v>92</v>
      </c>
      <c r="J56" s="92" t="e">
        <f>IF(VLOOKUP(H56,'MS Chain'!$A$4:$N$50,2,FALSE)="","",VLOOKUP(H56,'MS Chain'!$A$4:$N$50,2,FALSE))</f>
        <v>#N/A</v>
      </c>
      <c r="K56" s="90" t="e">
        <f>IF(VLOOKUP(H56,'MS Chain'!$A$4:$N$50,3,FALSE)="","",VLOOKUP(H56,'MS Chain'!$A$4:$N$50,3,FALSE))</f>
        <v>#N/A</v>
      </c>
      <c r="L56" s="90" t="e">
        <f>IF(VLOOKUP(H56,'MS Chain'!$A$4:$N$50,4,FALSE)="","",VLOOKUP(H56,'MS Chain'!$A$4:$N$50,4,FALSE))</f>
        <v>#N/A</v>
      </c>
      <c r="M56" s="90" t="e">
        <f>IF(VLOOKUP(H56,'MS Chain'!$A$4:$N$50,5,FALSE)="","",VLOOKUP(H56,'MS Chain'!$A$4:$N$50,5,FALSE))</f>
        <v>#N/A</v>
      </c>
      <c r="N56" s="90" t="e">
        <f>IF(VLOOKUP(H56,'MS Chain'!$A$4:$N$50,6,FALSE)="","",VLOOKUP(H56,'MS Chain'!$A$4:$N$50,6,FALSE))</f>
        <v>#N/A</v>
      </c>
      <c r="O56" s="90" t="e">
        <f>IF(VLOOKUP(H56,'MS Chain'!$A$4:$N$50,7,FALSE)="","",VLOOKUP(H56,'MS Chain'!$A$4:$N$50,7,FALSE))</f>
        <v>#N/A</v>
      </c>
      <c r="P56" s="90" t="e">
        <f>IF(VLOOKUP(H56,'MS Chain'!$A$4:$N$50,8,FALSE)="","",VLOOKUP(H56,'MS Chain'!$A$4:$N$50,8,FALSE))</f>
        <v>#N/A</v>
      </c>
      <c r="Q56" s="90" t="e">
        <f>IF(VLOOKUP(H56,'MS Chain'!$A$4:$N$50,9,FALSE)="","",VLOOKUP(H56,'MS Chain'!$A$4:$N$50,9,FALSE))</f>
        <v>#N/A</v>
      </c>
      <c r="R56" s="90" t="e">
        <f>IF(VLOOKUP(H56,'MS Chain'!$A$4:$N$50,10,FALSE)="","",VLOOKUP(H56,'MS Chain'!$A$4:$N$50,10,FALSE))</f>
        <v>#N/A</v>
      </c>
      <c r="S56" s="90" t="e">
        <f>IF(VLOOKUP(H56,'MS Chain'!$A$4:$N$50,11,FALSE)="","",VLOOKUP(H56,'MS Chain'!$A$4:$N$50,11,FALSE))</f>
        <v>#N/A</v>
      </c>
      <c r="T56" s="91" t="e">
        <f>IF(VLOOKUP(H56,'MS Chain'!$A$4:$N$50,12,FALSE)="","",VLOOKUP(H56,'MS Chain'!$A$4:$N$50,12,FALSE))</f>
        <v>#N/A</v>
      </c>
      <c r="U56" s="44" t="s">
        <v>17</v>
      </c>
      <c r="V56" s="45"/>
      <c r="W56" s="45"/>
      <c r="X56" s="46"/>
    </row>
    <row r="57" spans="1:24" ht="22.5" x14ac:dyDescent="0.25">
      <c r="A57" s="41"/>
      <c r="B57" s="41"/>
      <c r="C57" s="41"/>
      <c r="D57" s="41"/>
      <c r="E57" s="41"/>
      <c r="F57" s="41"/>
      <c r="G57" s="43"/>
      <c r="H57" s="6" t="str">
        <f>H56&amp;"P"</f>
        <v>0P</v>
      </c>
      <c r="I57" s="51"/>
      <c r="J57" s="93" t="e">
        <f>IF(VLOOKUP(H57,'MS Chain'!$A$5:$N$51,2,FALSE)="","",VLOOKUP(H57,'MS Chain'!$A$5:$N$51,2,FALSE))</f>
        <v>#N/A</v>
      </c>
      <c r="K57" s="88" t="e">
        <f>IF(VLOOKUP(H57,'MS Chain'!$A$5:$N$51,3,FALSE)="","",VLOOKUP(H57,'MS Chain'!$A$5:$N$51,3,FALSE))</f>
        <v>#N/A</v>
      </c>
      <c r="L57" s="88" t="e">
        <f>IF(VLOOKUP(H57,'MS Chain'!$A$5:$N$51,4,FALSE)="","",VLOOKUP(H57,'MS Chain'!$A$5:$N$51,4,FALSE))</f>
        <v>#N/A</v>
      </c>
      <c r="M57" s="88" t="e">
        <f>IF(VLOOKUP(H57,'MS Chain'!$A$5:$N$51,5,FALSE)="","",VLOOKUP(H57,'MS Chain'!$A$5:$N$51,5,FALSE))</f>
        <v>#N/A</v>
      </c>
      <c r="N57" s="88" t="e">
        <f>IF(VLOOKUP(H57,'MS Chain'!$A$5:$N$51,6,FALSE)="","",VLOOKUP(H57,'MS Chain'!$A$5:$N$51,6,FALSE))</f>
        <v>#N/A</v>
      </c>
      <c r="O57" s="88" t="e">
        <f>IF(VLOOKUP(H57,'MS Chain'!$A$5:$N$51,7,FALSE)="","",VLOOKUP(H57,'MS Chain'!$A$5:$N$51,7,FALSE))</f>
        <v>#N/A</v>
      </c>
      <c r="P57" s="88" t="e">
        <f>IF(VLOOKUP(H57,'MS Chain'!$A$5:$N$51,8,FALSE)="","",VLOOKUP(H57,'MS Chain'!$A$5:$N$51,8,FALSE))</f>
        <v>#N/A</v>
      </c>
      <c r="Q57" s="88" t="e">
        <f>IF(VLOOKUP(H57,'MS Chain'!$A$5:$N$51,9,FALSE)="","",VLOOKUP(H57,'MS Chain'!$A$5:$N$51,9,FALSE))</f>
        <v>#N/A</v>
      </c>
      <c r="R57" s="88" t="e">
        <f>IF(VLOOKUP(H57,'MS Chain'!$A$5:$N$51,10,FALSE)="","",VLOOKUP(H57,'MS Chain'!$A$5:$N$51,10,FALSE))</f>
        <v>#N/A</v>
      </c>
      <c r="S57" s="88" t="e">
        <f>IF(VLOOKUP(H57,'MS Chain'!$A$5:$N$51,11,FALSE)="","",VLOOKUP(H57,'MS Chain'!A47:N93,11,FALSE))</f>
        <v>#N/A</v>
      </c>
      <c r="T57" s="89" t="e">
        <f>IF(VLOOKUP(H57,'MS Chain'!$A$5:$N$51,12,FALSE)="","",VLOOKUP(H57,'MS Chain'!A$5:$N$51,12,FALSE))</f>
        <v>#N/A</v>
      </c>
      <c r="U57" s="7" t="s">
        <v>18</v>
      </c>
      <c r="V57" s="61" t="s">
        <v>19</v>
      </c>
      <c r="W57" s="7" t="s">
        <v>20</v>
      </c>
      <c r="X57" s="7" t="s">
        <v>21</v>
      </c>
    </row>
    <row r="58" spans="1:24" ht="12" customHeight="1" x14ac:dyDescent="0.25">
      <c r="A58" s="47">
        <f>Trie!S10</f>
        <v>0</v>
      </c>
      <c r="B58" s="47">
        <f>Trie!T10</f>
        <v>0</v>
      </c>
      <c r="C58" s="47">
        <f>Trie!U10</f>
        <v>0</v>
      </c>
      <c r="D58" s="47">
        <f>Trie!V10</f>
        <v>0</v>
      </c>
      <c r="E58" s="47">
        <f>Trie!W10</f>
        <v>0</v>
      </c>
      <c r="F58" s="47">
        <f>Trie!X10</f>
        <v>0</v>
      </c>
      <c r="G58" s="47">
        <f>Trie!Y10</f>
        <v>0</v>
      </c>
      <c r="H58" s="8"/>
      <c r="I58" s="19" t="s">
        <v>93</v>
      </c>
      <c r="J58" s="20">
        <v>41273</v>
      </c>
      <c r="K58" s="11"/>
      <c r="L58" s="11"/>
      <c r="M58" s="11"/>
      <c r="N58" s="11"/>
      <c r="O58" s="11"/>
      <c r="P58" s="11"/>
      <c r="Q58" s="11"/>
      <c r="R58" s="11"/>
      <c r="S58" s="11"/>
      <c r="T58" s="12"/>
      <c r="U58" s="47">
        <f>Trie!Z10</f>
        <v>0</v>
      </c>
      <c r="V58" s="96">
        <f>U58/$A$105</f>
        <v>0</v>
      </c>
      <c r="W58" s="27" t="e">
        <f t="array" ref="W58">SUMPRODUCT((MONTH(J58:T58)&lt;=MONTH($C$103))*(YEAR(J58:T58)=YEAR($C$103))*(MAX(IF((YEAR(J58:T58)=YEAR($C$103))*(MONTH(J58:T58)&lt;=MONTH($C$103)),J57:T57))=J57:T57),J57:T57)</f>
        <v>#N/A</v>
      </c>
      <c r="X58" s="63" t="e">
        <f>W58*$V$58</f>
        <v>#N/A</v>
      </c>
    </row>
    <row r="59" spans="1:24" ht="12" customHeight="1" x14ac:dyDescent="0.25">
      <c r="A59" s="48"/>
      <c r="B59" s="48"/>
      <c r="C59" s="48"/>
      <c r="D59" s="48"/>
      <c r="E59" s="48"/>
      <c r="F59" s="48"/>
      <c r="G59" s="48"/>
      <c r="H59" s="9"/>
      <c r="I59" s="13" t="s">
        <v>94</v>
      </c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5"/>
      <c r="U59" s="48"/>
      <c r="V59" s="97"/>
      <c r="W59" s="27">
        <f t="array" ref="W59">SUMPRODUCT((MONTH(J59:T59)&lt;=MONTH($C$103))*(YEAR(J59:T59)=YEAR($C$103))*(MAX(IF((YEAR(J59:T59)=YEAR($C$103))*(MONTH(J59:T59)&lt;=MONTH($C$103)),J58:T58))=J58:T58),J58:T58)</f>
        <v>0</v>
      </c>
      <c r="X59" s="63">
        <f>W59*$V$58</f>
        <v>0</v>
      </c>
    </row>
    <row r="60" spans="1:24" ht="12" customHeight="1" x14ac:dyDescent="0.25">
      <c r="A60" s="49"/>
      <c r="B60" s="49"/>
      <c r="C60" s="49"/>
      <c r="D60" s="49"/>
      <c r="E60" s="49"/>
      <c r="F60" s="49"/>
      <c r="G60" s="49"/>
      <c r="H60" s="10"/>
      <c r="I60" s="16" t="s">
        <v>95</v>
      </c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8"/>
      <c r="U60" s="49"/>
      <c r="V60" s="98"/>
      <c r="W60" s="27">
        <f t="array" ref="W60">SUMPRODUCT((MONTH(J60:T60)&lt;=MONTH($C$103))*(YEAR(J60:T60)=YEAR($C$103))*(MAX(IF((YEAR(J60:T60)=YEAR($C$103))*(MONTH(J60:T60)&lt;=MONTH($C$103)),J59:T59))=J59:T59),J59:T59)</f>
        <v>0</v>
      </c>
      <c r="X60" s="63">
        <f>W60*$V$58</f>
        <v>0</v>
      </c>
    </row>
    <row r="62" spans="1:24" x14ac:dyDescent="0.25">
      <c r="A62" s="40" t="s">
        <v>29</v>
      </c>
      <c r="B62" s="40" t="s">
        <v>27</v>
      </c>
      <c r="C62" s="40" t="s">
        <v>4</v>
      </c>
      <c r="D62" s="40" t="s">
        <v>28</v>
      </c>
      <c r="E62" s="40" t="s">
        <v>22</v>
      </c>
      <c r="F62" s="40" t="s">
        <v>5</v>
      </c>
      <c r="G62" s="42" t="s">
        <v>30</v>
      </c>
      <c r="H62" s="6">
        <f>G64</f>
        <v>0</v>
      </c>
      <c r="I62" s="50" t="s">
        <v>92</v>
      </c>
      <c r="J62" s="92" t="e">
        <f>IF(VLOOKUP(H62,'MS Chain'!$A$4:$N$50,2,FALSE)="","",VLOOKUP(H62,'MS Chain'!$A$4:$N$50,2,FALSE))</f>
        <v>#N/A</v>
      </c>
      <c r="K62" s="90" t="e">
        <f>IF(VLOOKUP(H62,'MS Chain'!$A$4:$N$50,3,FALSE)="","",VLOOKUP(H62,'MS Chain'!$A$4:$N$50,3,FALSE))</f>
        <v>#N/A</v>
      </c>
      <c r="L62" s="90" t="e">
        <f>IF(VLOOKUP(H62,'MS Chain'!$A$4:$N$50,4,FALSE)="","",VLOOKUP(H62,'MS Chain'!$A$4:$N$50,4,FALSE))</f>
        <v>#N/A</v>
      </c>
      <c r="M62" s="90" t="e">
        <f>IF(VLOOKUP(H62,'MS Chain'!$A$4:$N$50,5,FALSE)="","",VLOOKUP(H62,'MS Chain'!$A$4:$N$50,5,FALSE))</f>
        <v>#N/A</v>
      </c>
      <c r="N62" s="90" t="e">
        <f>IF(VLOOKUP(H62,'MS Chain'!$A$4:$N$50,6,FALSE)="","",VLOOKUP(H62,'MS Chain'!$A$4:$N$50,6,FALSE))</f>
        <v>#N/A</v>
      </c>
      <c r="O62" s="90" t="e">
        <f>IF(VLOOKUP(H62,'MS Chain'!$A$4:$N$50,7,FALSE)="","",VLOOKUP(H62,'MS Chain'!$A$4:$N$50,7,FALSE))</f>
        <v>#N/A</v>
      </c>
      <c r="P62" s="90" t="e">
        <f>IF(VLOOKUP(H62,'MS Chain'!$A$4:$N$50,8,FALSE)="","",VLOOKUP(H62,'MS Chain'!$A$4:$N$50,8,FALSE))</f>
        <v>#N/A</v>
      </c>
      <c r="Q62" s="90" t="e">
        <f>IF(VLOOKUP(H62,'MS Chain'!$A$4:$N$50,9,FALSE)="","",VLOOKUP(H62,'MS Chain'!$A$4:$N$50,9,FALSE))</f>
        <v>#N/A</v>
      </c>
      <c r="R62" s="90" t="e">
        <f>IF(VLOOKUP(H62,'MS Chain'!$A$4:$N$50,10,FALSE)="","",VLOOKUP(H62,'MS Chain'!$A$4:$N$50,10,FALSE))</f>
        <v>#N/A</v>
      </c>
      <c r="S62" s="90" t="e">
        <f>IF(VLOOKUP(H62,'MS Chain'!$A$4:$N$50,11,FALSE)="","",VLOOKUP(H62,'MS Chain'!$A$4:$N$50,11,FALSE))</f>
        <v>#N/A</v>
      </c>
      <c r="T62" s="91" t="e">
        <f>IF(VLOOKUP(H62,'MS Chain'!$A$4:$N$50,12,FALSE)="","",VLOOKUP(H62,'MS Chain'!$A$4:$N$50,12,FALSE))</f>
        <v>#N/A</v>
      </c>
      <c r="U62" s="44" t="s">
        <v>17</v>
      </c>
      <c r="V62" s="45"/>
      <c r="W62" s="45"/>
      <c r="X62" s="46"/>
    </row>
    <row r="63" spans="1:24" ht="22.5" x14ac:dyDescent="0.25">
      <c r="A63" s="41"/>
      <c r="B63" s="41"/>
      <c r="C63" s="41"/>
      <c r="D63" s="41"/>
      <c r="E63" s="41"/>
      <c r="F63" s="41"/>
      <c r="G63" s="43"/>
      <c r="H63" s="6" t="str">
        <f>H62&amp;"P"</f>
        <v>0P</v>
      </c>
      <c r="I63" s="51"/>
      <c r="J63" s="93" t="e">
        <f>IF(VLOOKUP(H63,'MS Chain'!$A$5:$N$51,2,FALSE)="","",VLOOKUP(H63,'MS Chain'!$A$5:$N$51,2,FALSE))</f>
        <v>#N/A</v>
      </c>
      <c r="K63" s="88" t="e">
        <f>IF(VLOOKUP(H63,'MS Chain'!$A$5:$N$51,3,FALSE)="","",VLOOKUP(H63,'MS Chain'!$A$5:$N$51,3,FALSE))</f>
        <v>#N/A</v>
      </c>
      <c r="L63" s="88" t="e">
        <f>IF(VLOOKUP(H63,'MS Chain'!$A$5:$N$51,4,FALSE)="","",VLOOKUP(H63,'MS Chain'!$A$5:$N$51,4,FALSE))</f>
        <v>#N/A</v>
      </c>
      <c r="M63" s="88" t="e">
        <f>IF(VLOOKUP(H63,'MS Chain'!$A$5:$N$51,5,FALSE)="","",VLOOKUP(H63,'MS Chain'!$A$5:$N$51,5,FALSE))</f>
        <v>#N/A</v>
      </c>
      <c r="N63" s="88" t="e">
        <f>IF(VLOOKUP(H63,'MS Chain'!$A$5:$N$51,6,FALSE)="","",VLOOKUP(H63,'MS Chain'!$A$5:$N$51,6,FALSE))</f>
        <v>#N/A</v>
      </c>
      <c r="O63" s="88" t="e">
        <f>IF(VLOOKUP(H63,'MS Chain'!$A$5:$N$51,7,FALSE)="","",VLOOKUP(H63,'MS Chain'!$A$5:$N$51,7,FALSE))</f>
        <v>#N/A</v>
      </c>
      <c r="P63" s="88" t="e">
        <f>IF(VLOOKUP(H63,'MS Chain'!$A$5:$N$51,8,FALSE)="","",VLOOKUP(H63,'MS Chain'!$A$5:$N$51,8,FALSE))</f>
        <v>#N/A</v>
      </c>
      <c r="Q63" s="88" t="e">
        <f>IF(VLOOKUP(H63,'MS Chain'!$A$5:$N$51,9,FALSE)="","",VLOOKUP(H63,'MS Chain'!$A$5:$N$51,9,FALSE))</f>
        <v>#N/A</v>
      </c>
      <c r="R63" s="88" t="e">
        <f>IF(VLOOKUP(H63,'MS Chain'!$A$5:$N$51,10,FALSE)="","",VLOOKUP(H63,'MS Chain'!$A$5:$N$51,10,FALSE))</f>
        <v>#N/A</v>
      </c>
      <c r="S63" s="88" t="e">
        <f>IF(VLOOKUP(H63,'MS Chain'!$A$5:$N$51,11,FALSE)="","",VLOOKUP(H63,'MS Chain'!A53:N99,11,FALSE))</f>
        <v>#N/A</v>
      </c>
      <c r="T63" s="89" t="e">
        <f>IF(VLOOKUP(H63,'MS Chain'!$A$5:$N$51,12,FALSE)="","",VLOOKUP(H63,'MS Chain'!A$5:$N$51,12,FALSE))</f>
        <v>#N/A</v>
      </c>
      <c r="U63" s="7" t="s">
        <v>18</v>
      </c>
      <c r="V63" s="61" t="s">
        <v>19</v>
      </c>
      <c r="W63" s="7" t="s">
        <v>20</v>
      </c>
      <c r="X63" s="7" t="s">
        <v>21</v>
      </c>
    </row>
    <row r="64" spans="1:24" ht="12" customHeight="1" x14ac:dyDescent="0.25">
      <c r="A64" s="47">
        <f>Trie!S11</f>
        <v>0</v>
      </c>
      <c r="B64" s="47">
        <f>Trie!T11</f>
        <v>0</v>
      </c>
      <c r="C64" s="47">
        <f>Trie!U11</f>
        <v>0</v>
      </c>
      <c r="D64" s="47">
        <f>Trie!V11</f>
        <v>0</v>
      </c>
      <c r="E64" s="47">
        <f>Trie!W11</f>
        <v>0</v>
      </c>
      <c r="F64" s="47">
        <f>Trie!X11</f>
        <v>0</v>
      </c>
      <c r="G64" s="47">
        <f>Trie!Y11</f>
        <v>0</v>
      </c>
      <c r="H64" s="8"/>
      <c r="I64" s="19" t="s">
        <v>93</v>
      </c>
      <c r="J64" s="20">
        <v>41273</v>
      </c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47">
        <f>Trie!Z11</f>
        <v>0</v>
      </c>
      <c r="V64" s="96">
        <f>U64/$A$105</f>
        <v>0</v>
      </c>
      <c r="W64" s="27" t="e">
        <f t="array" ref="W64">SUMPRODUCT((MONTH(J64:T64)&lt;=MONTH($C$103))*(YEAR(J64:T64)=YEAR($C$103))*(MAX(IF((YEAR(J64:T64)=YEAR($C$103))*(MONTH(J64:T64)&lt;=MONTH($C$103)),J63:T63))=J63:T63),J63:T63)</f>
        <v>#N/A</v>
      </c>
      <c r="X64" s="63" t="e">
        <f>W64*$V$64</f>
        <v>#N/A</v>
      </c>
    </row>
    <row r="65" spans="1:24" ht="12" customHeight="1" x14ac:dyDescent="0.25">
      <c r="A65" s="48"/>
      <c r="B65" s="48"/>
      <c r="C65" s="48"/>
      <c r="D65" s="48"/>
      <c r="E65" s="48"/>
      <c r="F65" s="48"/>
      <c r="G65" s="48"/>
      <c r="H65" s="9"/>
      <c r="I65" s="13" t="s">
        <v>94</v>
      </c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48"/>
      <c r="V65" s="97"/>
      <c r="W65" s="27">
        <f t="array" ref="W65">SUMPRODUCT((MONTH(J65:T65)&lt;=MONTH($C$103))*(YEAR(J65:T65)=YEAR($C$103))*(MAX(IF((YEAR(J65:T65)=YEAR($C$103))*(MONTH(J65:T65)&lt;=MONTH($C$103)),J64:T64))=J64:T64),J64:T64)</f>
        <v>0</v>
      </c>
      <c r="X65" s="63">
        <f>W65*$V$64</f>
        <v>0</v>
      </c>
    </row>
    <row r="66" spans="1:24" ht="12" customHeight="1" x14ac:dyDescent="0.25">
      <c r="A66" s="49"/>
      <c r="B66" s="49"/>
      <c r="C66" s="49"/>
      <c r="D66" s="49"/>
      <c r="E66" s="49"/>
      <c r="F66" s="49"/>
      <c r="G66" s="49"/>
      <c r="H66" s="10"/>
      <c r="I66" s="16" t="s">
        <v>95</v>
      </c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49"/>
      <c r="V66" s="98"/>
      <c r="W66" s="27">
        <f t="array" ref="W66">SUMPRODUCT((MONTH(J66:T66)&lt;=MONTH($C$103))*(YEAR(J66:T66)=YEAR($C$103))*(MAX(IF((YEAR(J66:T66)=YEAR($C$103))*(MONTH(J66:T66)&lt;=MONTH($C$103)),J65:T65))=J65:T65),J65:T65)</f>
        <v>0</v>
      </c>
      <c r="X66" s="63">
        <f>W66*$V$64</f>
        <v>0</v>
      </c>
    </row>
    <row r="68" spans="1:24" x14ac:dyDescent="0.25">
      <c r="A68" s="40" t="s">
        <v>29</v>
      </c>
      <c r="B68" s="40" t="s">
        <v>27</v>
      </c>
      <c r="C68" s="40" t="s">
        <v>4</v>
      </c>
      <c r="D68" s="40" t="s">
        <v>28</v>
      </c>
      <c r="E68" s="40" t="s">
        <v>22</v>
      </c>
      <c r="F68" s="40" t="s">
        <v>5</v>
      </c>
      <c r="G68" s="42" t="s">
        <v>30</v>
      </c>
      <c r="H68" s="6">
        <f>G70</f>
        <v>0</v>
      </c>
      <c r="I68" s="50" t="s">
        <v>92</v>
      </c>
      <c r="J68" s="92" t="e">
        <f>IF(VLOOKUP(H68,'MS Chain'!$A$4:$N$50,2,FALSE)="","",VLOOKUP(H68,'MS Chain'!$A$4:$N$50,2,FALSE))</f>
        <v>#N/A</v>
      </c>
      <c r="K68" s="90" t="e">
        <f>IF(VLOOKUP(H68,'MS Chain'!$A$4:$N$50,3,FALSE)="","",VLOOKUP(H68,'MS Chain'!$A$4:$N$50,3,FALSE))</f>
        <v>#N/A</v>
      </c>
      <c r="L68" s="90" t="e">
        <f>IF(VLOOKUP(H68,'MS Chain'!$A$4:$N$50,4,FALSE)="","",VLOOKUP(H68,'MS Chain'!$A$4:$N$50,4,FALSE))</f>
        <v>#N/A</v>
      </c>
      <c r="M68" s="90" t="e">
        <f>IF(VLOOKUP(H68,'MS Chain'!$A$4:$N$50,5,FALSE)="","",VLOOKUP(H68,'MS Chain'!$A$4:$N$50,5,FALSE))</f>
        <v>#N/A</v>
      </c>
      <c r="N68" s="90" t="e">
        <f>IF(VLOOKUP(H68,'MS Chain'!$A$4:$N$50,6,FALSE)="","",VLOOKUP(H68,'MS Chain'!$A$4:$N$50,6,FALSE))</f>
        <v>#N/A</v>
      </c>
      <c r="O68" s="90" t="e">
        <f>IF(VLOOKUP(H68,'MS Chain'!$A$4:$N$50,7,FALSE)="","",VLOOKUP(H68,'MS Chain'!$A$4:$N$50,7,FALSE))</f>
        <v>#N/A</v>
      </c>
      <c r="P68" s="90" t="e">
        <f>IF(VLOOKUP(H68,'MS Chain'!$A$4:$N$50,8,FALSE)="","",VLOOKUP(H68,'MS Chain'!$A$4:$N$50,8,FALSE))</f>
        <v>#N/A</v>
      </c>
      <c r="Q68" s="90" t="e">
        <f>IF(VLOOKUP(H68,'MS Chain'!$A$4:$N$50,9,FALSE)="","",VLOOKUP(H68,'MS Chain'!$A$4:$N$50,9,FALSE))</f>
        <v>#N/A</v>
      </c>
      <c r="R68" s="90" t="e">
        <f>IF(VLOOKUP(H68,'MS Chain'!$A$4:$N$50,10,FALSE)="","",VLOOKUP(H68,'MS Chain'!$A$4:$N$50,10,FALSE))</f>
        <v>#N/A</v>
      </c>
      <c r="S68" s="90" t="e">
        <f>IF(VLOOKUP(H68,'MS Chain'!$A$4:$N$50,11,FALSE)="","",VLOOKUP(H68,'MS Chain'!$A$4:$N$50,11,FALSE))</f>
        <v>#N/A</v>
      </c>
      <c r="T68" s="91" t="e">
        <f>IF(VLOOKUP(H68,'MS Chain'!$A$4:$N$50,12,FALSE)="","",VLOOKUP(H68,'MS Chain'!$A$4:$N$50,12,FALSE))</f>
        <v>#N/A</v>
      </c>
      <c r="U68" s="44" t="s">
        <v>17</v>
      </c>
      <c r="V68" s="45"/>
      <c r="W68" s="45"/>
      <c r="X68" s="46"/>
    </row>
    <row r="69" spans="1:24" ht="22.5" x14ac:dyDescent="0.25">
      <c r="A69" s="41"/>
      <c r="B69" s="41"/>
      <c r="C69" s="41"/>
      <c r="D69" s="41"/>
      <c r="E69" s="41"/>
      <c r="F69" s="41"/>
      <c r="G69" s="43"/>
      <c r="H69" s="6" t="str">
        <f>H68&amp;"P"</f>
        <v>0P</v>
      </c>
      <c r="I69" s="51"/>
      <c r="J69" s="93" t="e">
        <f>IF(VLOOKUP(H69,'MS Chain'!$A$5:$N$51,2,FALSE)="","",VLOOKUP(H69,'MS Chain'!$A$5:$N$51,2,FALSE))</f>
        <v>#N/A</v>
      </c>
      <c r="K69" s="88" t="e">
        <f>IF(VLOOKUP(H69,'MS Chain'!$A$5:$N$51,3,FALSE)="","",VLOOKUP(H69,'MS Chain'!$A$5:$N$51,3,FALSE))</f>
        <v>#N/A</v>
      </c>
      <c r="L69" s="88" t="e">
        <f>IF(VLOOKUP(H69,'MS Chain'!$A$5:$N$51,4,FALSE)="","",VLOOKUP(H69,'MS Chain'!$A$5:$N$51,4,FALSE))</f>
        <v>#N/A</v>
      </c>
      <c r="M69" s="88" t="e">
        <f>IF(VLOOKUP(H69,'MS Chain'!$A$5:$N$51,5,FALSE)="","",VLOOKUP(H69,'MS Chain'!$A$5:$N$51,5,FALSE))</f>
        <v>#N/A</v>
      </c>
      <c r="N69" s="88" t="e">
        <f>IF(VLOOKUP(H69,'MS Chain'!$A$5:$N$51,6,FALSE)="","",VLOOKUP(H69,'MS Chain'!$A$5:$N$51,6,FALSE))</f>
        <v>#N/A</v>
      </c>
      <c r="O69" s="88" t="e">
        <f>IF(VLOOKUP(H69,'MS Chain'!$A$5:$N$51,7,FALSE)="","",VLOOKUP(H69,'MS Chain'!$A$5:$N$51,7,FALSE))</f>
        <v>#N/A</v>
      </c>
      <c r="P69" s="88" t="e">
        <f>IF(VLOOKUP(H69,'MS Chain'!$A$5:$N$51,8,FALSE)="","",VLOOKUP(H69,'MS Chain'!$A$5:$N$51,8,FALSE))</f>
        <v>#N/A</v>
      </c>
      <c r="Q69" s="88" t="e">
        <f>IF(VLOOKUP(H69,'MS Chain'!$A$5:$N$51,9,FALSE)="","",VLOOKUP(H69,'MS Chain'!$A$5:$N$51,9,FALSE))</f>
        <v>#N/A</v>
      </c>
      <c r="R69" s="88" t="e">
        <f>IF(VLOOKUP(H69,'MS Chain'!$A$5:$N$51,10,FALSE)="","",VLOOKUP(H69,'MS Chain'!$A$5:$N$51,10,FALSE))</f>
        <v>#N/A</v>
      </c>
      <c r="S69" s="88" t="e">
        <f>IF(VLOOKUP(H69,'MS Chain'!$A$5:$N$51,11,FALSE)="","",VLOOKUP(H69,'MS Chain'!A59:N105,11,FALSE))</f>
        <v>#N/A</v>
      </c>
      <c r="T69" s="89" t="e">
        <f>IF(VLOOKUP(H69,'MS Chain'!$A$5:$N$51,12,FALSE)="","",VLOOKUP(H69,'MS Chain'!A$5:$N$51,12,FALSE))</f>
        <v>#N/A</v>
      </c>
      <c r="U69" s="7" t="s">
        <v>18</v>
      </c>
      <c r="V69" s="61" t="s">
        <v>19</v>
      </c>
      <c r="W69" s="7" t="s">
        <v>20</v>
      </c>
      <c r="X69" s="7" t="s">
        <v>21</v>
      </c>
    </row>
    <row r="70" spans="1:24" ht="12" customHeight="1" x14ac:dyDescent="0.25">
      <c r="A70" s="47">
        <f>Trie!S12</f>
        <v>0</v>
      </c>
      <c r="B70" s="47">
        <f>Trie!T12</f>
        <v>0</v>
      </c>
      <c r="C70" s="47">
        <f>Trie!U12</f>
        <v>0</v>
      </c>
      <c r="D70" s="47">
        <f>Trie!V12</f>
        <v>0</v>
      </c>
      <c r="E70" s="47">
        <f>Trie!W12</f>
        <v>0</v>
      </c>
      <c r="F70" s="47">
        <f>Trie!X12</f>
        <v>0</v>
      </c>
      <c r="G70" s="47">
        <f>Trie!Y12</f>
        <v>0</v>
      </c>
      <c r="H70" s="8"/>
      <c r="I70" s="19" t="s">
        <v>93</v>
      </c>
      <c r="J70" s="20">
        <v>41273</v>
      </c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47">
        <f>Trie!Z12</f>
        <v>0</v>
      </c>
      <c r="V70" s="96">
        <f>U70/$A$105</f>
        <v>0</v>
      </c>
      <c r="W70" s="27" t="e">
        <f t="array" ref="W70">SUMPRODUCT((MONTH(J70:T70)&lt;=MONTH($C$103))*(YEAR(J70:T70)=YEAR($C$103))*(MAX(IF((YEAR(J70:T70)=YEAR($C$103))*(MONTH(J70:T70)&lt;=MONTH($C$103)),J69:T69))=J69:T69),J69:T69)</f>
        <v>#N/A</v>
      </c>
      <c r="X70" s="63" t="e">
        <f>W70*$V$70</f>
        <v>#N/A</v>
      </c>
    </row>
    <row r="71" spans="1:24" ht="12" customHeight="1" x14ac:dyDescent="0.25">
      <c r="A71" s="48"/>
      <c r="B71" s="48"/>
      <c r="C71" s="48"/>
      <c r="D71" s="48"/>
      <c r="E71" s="48"/>
      <c r="F71" s="48"/>
      <c r="G71" s="48"/>
      <c r="H71" s="9"/>
      <c r="I71" s="13" t="s">
        <v>94</v>
      </c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48"/>
      <c r="V71" s="97"/>
      <c r="W71" s="27">
        <f t="array" ref="W71">SUMPRODUCT((MONTH(J71:T71)&lt;=MONTH($C$103))*(YEAR(J71:T71)=YEAR($C$103))*(MAX(IF((YEAR(J71:T71)=YEAR($C$103))*(MONTH(J71:T71)&lt;=MONTH($C$103)),J70:T70))=J70:T70),J70:T70)</f>
        <v>0</v>
      </c>
      <c r="X71" s="63">
        <f>W71*$V$70</f>
        <v>0</v>
      </c>
    </row>
    <row r="72" spans="1:24" ht="12" customHeight="1" x14ac:dyDescent="0.25">
      <c r="A72" s="49"/>
      <c r="B72" s="49"/>
      <c r="C72" s="49"/>
      <c r="D72" s="49"/>
      <c r="E72" s="49"/>
      <c r="F72" s="49"/>
      <c r="G72" s="49"/>
      <c r="H72" s="10"/>
      <c r="I72" s="16" t="s">
        <v>95</v>
      </c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49"/>
      <c r="V72" s="98"/>
      <c r="W72" s="27">
        <f t="array" ref="W72">SUMPRODUCT((MONTH(J72:T72)&lt;=MONTH($C$103))*(YEAR(J72:T72)=YEAR($C$103))*(MAX(IF((YEAR(J72:T72)=YEAR($C$103))*(MONTH(J72:T72)&lt;=MONTH($C$103)),J71:T71))=J71:T71),J71:T71)</f>
        <v>0</v>
      </c>
      <c r="X72" s="63">
        <f>W72*$V$70</f>
        <v>0</v>
      </c>
    </row>
    <row r="74" spans="1:24" x14ac:dyDescent="0.25">
      <c r="A74" s="40" t="s">
        <v>29</v>
      </c>
      <c r="B74" s="40" t="s">
        <v>27</v>
      </c>
      <c r="C74" s="40" t="s">
        <v>4</v>
      </c>
      <c r="D74" s="40" t="s">
        <v>28</v>
      </c>
      <c r="E74" s="40" t="s">
        <v>22</v>
      </c>
      <c r="F74" s="40" t="s">
        <v>5</v>
      </c>
      <c r="G74" s="42" t="s">
        <v>30</v>
      </c>
      <c r="H74" s="6">
        <f>G76</f>
        <v>0</v>
      </c>
      <c r="I74" s="50" t="s">
        <v>92</v>
      </c>
      <c r="J74" s="92" t="e">
        <f>IF(VLOOKUP(H74,'MS Chain'!$A$4:$N$50,2,FALSE)="","",VLOOKUP(H74,'MS Chain'!$A$4:$N$50,2,FALSE))</f>
        <v>#N/A</v>
      </c>
      <c r="K74" s="90" t="e">
        <f>IF(VLOOKUP(H74,'MS Chain'!$A$4:$N$50,3,FALSE)="","",VLOOKUP(H74,'MS Chain'!$A$4:$N$50,3,FALSE))</f>
        <v>#N/A</v>
      </c>
      <c r="L74" s="90" t="e">
        <f>IF(VLOOKUP(H74,'MS Chain'!$A$4:$N$50,4,FALSE)="","",VLOOKUP(H74,'MS Chain'!$A$4:$N$50,4,FALSE))</f>
        <v>#N/A</v>
      </c>
      <c r="M74" s="90" t="e">
        <f>IF(VLOOKUP(H74,'MS Chain'!$A$4:$N$50,5,FALSE)="","",VLOOKUP(H74,'MS Chain'!$A$4:$N$50,5,FALSE))</f>
        <v>#N/A</v>
      </c>
      <c r="N74" s="90" t="e">
        <f>IF(VLOOKUP(H74,'MS Chain'!$A$4:$N$50,6,FALSE)="","",VLOOKUP(H74,'MS Chain'!$A$4:$N$50,6,FALSE))</f>
        <v>#N/A</v>
      </c>
      <c r="O74" s="90" t="e">
        <f>IF(VLOOKUP(H74,'MS Chain'!$A$4:$N$50,7,FALSE)="","",VLOOKUP(H74,'MS Chain'!$A$4:$N$50,7,FALSE))</f>
        <v>#N/A</v>
      </c>
      <c r="P74" s="90" t="e">
        <f>IF(VLOOKUP(H74,'MS Chain'!$A$4:$N$50,8,FALSE)="","",VLOOKUP(H74,'MS Chain'!$A$4:$N$50,8,FALSE))</f>
        <v>#N/A</v>
      </c>
      <c r="Q74" s="90" t="e">
        <f>IF(VLOOKUP(H74,'MS Chain'!$A$4:$N$50,9,FALSE)="","",VLOOKUP(H74,'MS Chain'!$A$4:$N$50,9,FALSE))</f>
        <v>#N/A</v>
      </c>
      <c r="R74" s="90" t="e">
        <f>IF(VLOOKUP(H74,'MS Chain'!$A$4:$N$50,10,FALSE)="","",VLOOKUP(H74,'MS Chain'!$A$4:$N$50,10,FALSE))</f>
        <v>#N/A</v>
      </c>
      <c r="S74" s="90" t="e">
        <f>IF(VLOOKUP(H74,'MS Chain'!$A$4:$N$50,11,FALSE)="","",VLOOKUP(H74,'MS Chain'!$A$4:$N$50,11,FALSE))</f>
        <v>#N/A</v>
      </c>
      <c r="T74" s="91" t="e">
        <f>IF(VLOOKUP(H74,'MS Chain'!$A$4:$N$50,12,FALSE)="","",VLOOKUP(H74,'MS Chain'!$A$4:$N$50,12,FALSE))</f>
        <v>#N/A</v>
      </c>
      <c r="U74" s="44" t="s">
        <v>17</v>
      </c>
      <c r="V74" s="45"/>
      <c r="W74" s="45"/>
      <c r="X74" s="46"/>
    </row>
    <row r="75" spans="1:24" ht="22.5" x14ac:dyDescent="0.25">
      <c r="A75" s="41"/>
      <c r="B75" s="41"/>
      <c r="C75" s="41"/>
      <c r="D75" s="41"/>
      <c r="E75" s="41"/>
      <c r="F75" s="41"/>
      <c r="G75" s="43"/>
      <c r="H75" s="6" t="str">
        <f>H74&amp;"P"</f>
        <v>0P</v>
      </c>
      <c r="I75" s="51"/>
      <c r="J75" s="93" t="e">
        <f>IF(VLOOKUP(H75,'MS Chain'!$A$5:$N$51,2,FALSE)="","",VLOOKUP(H75,'MS Chain'!$A$5:$N$51,2,FALSE))</f>
        <v>#N/A</v>
      </c>
      <c r="K75" s="88" t="e">
        <f>IF(VLOOKUP(H75,'MS Chain'!$A$5:$N$51,3,FALSE)="","",VLOOKUP(H75,'MS Chain'!$A$5:$N$51,3,FALSE))</f>
        <v>#N/A</v>
      </c>
      <c r="L75" s="88" t="e">
        <f>IF(VLOOKUP(H75,'MS Chain'!$A$5:$N$51,4,FALSE)="","",VLOOKUP(H75,'MS Chain'!$A$5:$N$51,4,FALSE))</f>
        <v>#N/A</v>
      </c>
      <c r="M75" s="88" t="e">
        <f>IF(VLOOKUP(H75,'MS Chain'!$A$5:$N$51,5,FALSE)="","",VLOOKUP(H75,'MS Chain'!$A$5:$N$51,5,FALSE))</f>
        <v>#N/A</v>
      </c>
      <c r="N75" s="88" t="e">
        <f>IF(VLOOKUP(H75,'MS Chain'!$A$5:$N$51,6,FALSE)="","",VLOOKUP(H75,'MS Chain'!$A$5:$N$51,6,FALSE))</f>
        <v>#N/A</v>
      </c>
      <c r="O75" s="88" t="e">
        <f>IF(VLOOKUP(H75,'MS Chain'!$A$5:$N$51,7,FALSE)="","",VLOOKUP(H75,'MS Chain'!$A$5:$N$51,7,FALSE))</f>
        <v>#N/A</v>
      </c>
      <c r="P75" s="88" t="e">
        <f>IF(VLOOKUP(H75,'MS Chain'!$A$5:$N$51,8,FALSE)="","",VLOOKUP(H75,'MS Chain'!$A$5:$N$51,8,FALSE))</f>
        <v>#N/A</v>
      </c>
      <c r="Q75" s="88" t="e">
        <f>IF(VLOOKUP(H75,'MS Chain'!$A$5:$N$51,9,FALSE)="","",VLOOKUP(H75,'MS Chain'!$A$5:$N$51,9,FALSE))</f>
        <v>#N/A</v>
      </c>
      <c r="R75" s="88" t="e">
        <f>IF(VLOOKUP(H75,'MS Chain'!$A$5:$N$51,10,FALSE)="","",VLOOKUP(H75,'MS Chain'!$A$5:$N$51,10,FALSE))</f>
        <v>#N/A</v>
      </c>
      <c r="S75" s="88" t="e">
        <f>IF(VLOOKUP(H75,'MS Chain'!$A$5:$N$51,11,FALSE)="","",VLOOKUP(H75,'MS Chain'!A65:N111,11,FALSE))</f>
        <v>#N/A</v>
      </c>
      <c r="T75" s="89" t="e">
        <f>IF(VLOOKUP(H75,'MS Chain'!$A$5:$N$51,12,FALSE)="","",VLOOKUP(H75,'MS Chain'!A$5:$N$51,12,FALSE))</f>
        <v>#N/A</v>
      </c>
      <c r="U75" s="7" t="s">
        <v>18</v>
      </c>
      <c r="V75" s="61" t="s">
        <v>19</v>
      </c>
      <c r="W75" s="7" t="s">
        <v>20</v>
      </c>
      <c r="X75" s="7" t="s">
        <v>21</v>
      </c>
    </row>
    <row r="76" spans="1:24" ht="12" customHeight="1" x14ac:dyDescent="0.25">
      <c r="A76" s="47">
        <f>Trie!S13</f>
        <v>0</v>
      </c>
      <c r="B76" s="47">
        <f>Trie!T13</f>
        <v>0</v>
      </c>
      <c r="C76" s="47">
        <f>Trie!U13</f>
        <v>0</v>
      </c>
      <c r="D76" s="47">
        <f>Trie!V13</f>
        <v>0</v>
      </c>
      <c r="E76" s="47">
        <f>Trie!W13</f>
        <v>0</v>
      </c>
      <c r="F76" s="47">
        <f>Trie!X13</f>
        <v>0</v>
      </c>
      <c r="G76" s="47">
        <f>Trie!Y13</f>
        <v>0</v>
      </c>
      <c r="H76" s="8"/>
      <c r="I76" s="19" t="s">
        <v>93</v>
      </c>
      <c r="J76" s="20">
        <v>41273</v>
      </c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47">
        <f>Trie!Z13</f>
        <v>0</v>
      </c>
      <c r="V76" s="96">
        <f>U76/$A$105</f>
        <v>0</v>
      </c>
      <c r="W76" s="27" t="e">
        <f t="array" ref="W76">SUMPRODUCT((MONTH(J76:T76)&lt;=MONTH($C$103))*(YEAR(J76:T76)=YEAR($C$103))*(MAX(IF((YEAR(J76:T76)=YEAR($C$103))*(MONTH(J76:T76)&lt;=MONTH($C$103)),J75:T75))=J75:T75),J75:T75)</f>
        <v>#N/A</v>
      </c>
      <c r="X76" s="63" t="e">
        <f>W76*$V$76</f>
        <v>#N/A</v>
      </c>
    </row>
    <row r="77" spans="1:24" ht="12" customHeight="1" x14ac:dyDescent="0.25">
      <c r="A77" s="48"/>
      <c r="B77" s="48"/>
      <c r="C77" s="48"/>
      <c r="D77" s="48"/>
      <c r="E77" s="48"/>
      <c r="F77" s="48"/>
      <c r="G77" s="48"/>
      <c r="H77" s="9"/>
      <c r="I77" s="13" t="s">
        <v>94</v>
      </c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48"/>
      <c r="V77" s="97"/>
      <c r="W77" s="27">
        <f t="array" ref="W77">SUMPRODUCT((MONTH(J77:T77)&lt;=MONTH($C$103))*(YEAR(J77:T77)=YEAR($C$103))*(MAX(IF((YEAR(J77:T77)=YEAR($C$103))*(MONTH(J77:T77)&lt;=MONTH($C$103)),J76:T76))=J76:T76),J76:T76)</f>
        <v>0</v>
      </c>
      <c r="X77" s="63">
        <f>W77*$V$76</f>
        <v>0</v>
      </c>
    </row>
    <row r="78" spans="1:24" ht="12" customHeight="1" x14ac:dyDescent="0.25">
      <c r="A78" s="49"/>
      <c r="B78" s="49"/>
      <c r="C78" s="49"/>
      <c r="D78" s="49"/>
      <c r="E78" s="49"/>
      <c r="F78" s="49"/>
      <c r="G78" s="49"/>
      <c r="H78" s="10"/>
      <c r="I78" s="16" t="s">
        <v>95</v>
      </c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49"/>
      <c r="V78" s="98"/>
      <c r="W78" s="27">
        <f t="array" ref="W78">SUMPRODUCT((MONTH(J78:T78)&lt;=MONTH($C$103))*(YEAR(J78:T78)=YEAR($C$103))*(MAX(IF((YEAR(J78:T78)=YEAR($C$103))*(MONTH(J78:T78)&lt;=MONTH($C$103)),J77:T77))=J77:T77),J77:T77)</f>
        <v>0</v>
      </c>
      <c r="X78" s="63">
        <f>W78*$V$76</f>
        <v>0</v>
      </c>
    </row>
    <row r="80" spans="1:24" x14ac:dyDescent="0.25">
      <c r="A80" s="40" t="s">
        <v>29</v>
      </c>
      <c r="B80" s="40" t="s">
        <v>27</v>
      </c>
      <c r="C80" s="40" t="s">
        <v>4</v>
      </c>
      <c r="D80" s="40" t="s">
        <v>28</v>
      </c>
      <c r="E80" s="40" t="s">
        <v>22</v>
      </c>
      <c r="F80" s="40" t="s">
        <v>5</v>
      </c>
      <c r="G80" s="42" t="s">
        <v>30</v>
      </c>
      <c r="H80" s="6">
        <f>G82</f>
        <v>0</v>
      </c>
      <c r="I80" s="50" t="s">
        <v>92</v>
      </c>
      <c r="J80" s="92" t="e">
        <f>IF(VLOOKUP(H80,'MS Chain'!$A$4:$N$50,2,FALSE)="","",VLOOKUP(H80,'MS Chain'!$A$4:$N$50,2,FALSE))</f>
        <v>#N/A</v>
      </c>
      <c r="K80" s="90" t="e">
        <f>IF(VLOOKUP(H80,'MS Chain'!$A$4:$N$50,3,FALSE)="","",VLOOKUP(H80,'MS Chain'!$A$4:$N$50,3,FALSE))</f>
        <v>#N/A</v>
      </c>
      <c r="L80" s="90" t="e">
        <f>IF(VLOOKUP(H80,'MS Chain'!$A$4:$N$50,4,FALSE)="","",VLOOKUP(H80,'MS Chain'!$A$4:$N$50,4,FALSE))</f>
        <v>#N/A</v>
      </c>
      <c r="M80" s="90" t="e">
        <f>IF(VLOOKUP(H80,'MS Chain'!$A$4:$N$50,5,FALSE)="","",VLOOKUP(H80,'MS Chain'!$A$4:$N$50,5,FALSE))</f>
        <v>#N/A</v>
      </c>
      <c r="N80" s="90" t="e">
        <f>IF(VLOOKUP(H80,'MS Chain'!$A$4:$N$50,6,FALSE)="","",VLOOKUP(H80,'MS Chain'!$A$4:$N$50,6,FALSE))</f>
        <v>#N/A</v>
      </c>
      <c r="O80" s="90" t="e">
        <f>IF(VLOOKUP(H80,'MS Chain'!$A$4:$N$50,7,FALSE)="","",VLOOKUP(H80,'MS Chain'!$A$4:$N$50,7,FALSE))</f>
        <v>#N/A</v>
      </c>
      <c r="P80" s="90" t="e">
        <f>IF(VLOOKUP(H80,'MS Chain'!$A$4:$N$50,8,FALSE)="","",VLOOKUP(H80,'MS Chain'!$A$4:$N$50,8,FALSE))</f>
        <v>#N/A</v>
      </c>
      <c r="Q80" s="90" t="e">
        <f>IF(VLOOKUP(H80,'MS Chain'!$A$4:$N$50,9,FALSE)="","",VLOOKUP(H80,'MS Chain'!$A$4:$N$50,9,FALSE))</f>
        <v>#N/A</v>
      </c>
      <c r="R80" s="90" t="e">
        <f>IF(VLOOKUP(H80,'MS Chain'!$A$4:$N$50,10,FALSE)="","",VLOOKUP(H80,'MS Chain'!$A$4:$N$50,10,FALSE))</f>
        <v>#N/A</v>
      </c>
      <c r="S80" s="90" t="e">
        <f>IF(VLOOKUP(H80,'MS Chain'!$A$4:$N$50,11,FALSE)="","",VLOOKUP(H80,'MS Chain'!$A$4:$N$50,11,FALSE))</f>
        <v>#N/A</v>
      </c>
      <c r="T80" s="91" t="e">
        <f>IF(VLOOKUP(H80,'MS Chain'!$A$4:$N$50,12,FALSE)="","",VLOOKUP(H80,'MS Chain'!$A$4:$N$50,12,FALSE))</f>
        <v>#N/A</v>
      </c>
      <c r="U80" s="44" t="s">
        <v>17</v>
      </c>
      <c r="V80" s="45"/>
      <c r="W80" s="45"/>
      <c r="X80" s="46"/>
    </row>
    <row r="81" spans="1:24" ht="22.5" x14ac:dyDescent="0.25">
      <c r="A81" s="41"/>
      <c r="B81" s="41"/>
      <c r="C81" s="41"/>
      <c r="D81" s="41"/>
      <c r="E81" s="41"/>
      <c r="F81" s="41"/>
      <c r="G81" s="43"/>
      <c r="H81" s="6" t="str">
        <f>H80&amp;"P"</f>
        <v>0P</v>
      </c>
      <c r="I81" s="51"/>
      <c r="J81" s="93" t="e">
        <f>IF(VLOOKUP(H81,'MS Chain'!$A$5:$N$51,2,FALSE)="","",VLOOKUP(H81,'MS Chain'!$A$5:$N$51,2,FALSE))</f>
        <v>#N/A</v>
      </c>
      <c r="K81" s="88" t="e">
        <f>IF(VLOOKUP(H81,'MS Chain'!$A$5:$N$51,3,FALSE)="","",VLOOKUP(H81,'MS Chain'!$A$5:$N$51,3,FALSE))</f>
        <v>#N/A</v>
      </c>
      <c r="L81" s="88" t="e">
        <f>IF(VLOOKUP(H81,'MS Chain'!$A$5:$N$51,4,FALSE)="","",VLOOKUP(H81,'MS Chain'!$A$5:$N$51,4,FALSE))</f>
        <v>#N/A</v>
      </c>
      <c r="M81" s="88" t="e">
        <f>IF(VLOOKUP(H81,'MS Chain'!$A$5:$N$51,5,FALSE)="","",VLOOKUP(H81,'MS Chain'!$A$5:$N$51,5,FALSE))</f>
        <v>#N/A</v>
      </c>
      <c r="N81" s="88" t="e">
        <f>IF(VLOOKUP(H81,'MS Chain'!$A$5:$N$51,6,FALSE)="","",VLOOKUP(H81,'MS Chain'!$A$5:$N$51,6,FALSE))</f>
        <v>#N/A</v>
      </c>
      <c r="O81" s="88" t="e">
        <f>IF(VLOOKUP(H81,'MS Chain'!$A$5:$N$51,7,FALSE)="","",VLOOKUP(H81,'MS Chain'!$A$5:$N$51,7,FALSE))</f>
        <v>#N/A</v>
      </c>
      <c r="P81" s="88" t="e">
        <f>IF(VLOOKUP(H81,'MS Chain'!$A$5:$N$51,8,FALSE)="","",VLOOKUP(H81,'MS Chain'!$A$5:$N$51,8,FALSE))</f>
        <v>#N/A</v>
      </c>
      <c r="Q81" s="88" t="e">
        <f>IF(VLOOKUP(H81,'MS Chain'!$A$5:$N$51,9,FALSE)="","",VLOOKUP(H81,'MS Chain'!$A$5:$N$51,9,FALSE))</f>
        <v>#N/A</v>
      </c>
      <c r="R81" s="88" t="e">
        <f>IF(VLOOKUP(H81,'MS Chain'!$A$5:$N$51,10,FALSE)="","",VLOOKUP(H81,'MS Chain'!$A$5:$N$51,10,FALSE))</f>
        <v>#N/A</v>
      </c>
      <c r="S81" s="88" t="e">
        <f>IF(VLOOKUP(H81,'MS Chain'!$A$5:$N$51,11,FALSE)="","",VLOOKUP(H81,'MS Chain'!A71:N117,11,FALSE))</f>
        <v>#N/A</v>
      </c>
      <c r="T81" s="89" t="e">
        <f>IF(VLOOKUP(H81,'MS Chain'!$A$5:$N$51,12,FALSE)="","",VLOOKUP(H81,'MS Chain'!A$5:$N$51,12,FALSE))</f>
        <v>#N/A</v>
      </c>
      <c r="U81" s="7" t="s">
        <v>18</v>
      </c>
      <c r="V81" s="61" t="s">
        <v>19</v>
      </c>
      <c r="W81" s="7" t="s">
        <v>20</v>
      </c>
      <c r="X81" s="7" t="s">
        <v>21</v>
      </c>
    </row>
    <row r="82" spans="1:24" ht="12" customHeight="1" x14ac:dyDescent="0.25">
      <c r="A82" s="47">
        <f>Trie!S14</f>
        <v>0</v>
      </c>
      <c r="B82" s="47">
        <f>Trie!T14</f>
        <v>0</v>
      </c>
      <c r="C82" s="47">
        <f>Trie!U14</f>
        <v>0</v>
      </c>
      <c r="D82" s="47">
        <f>Trie!V14</f>
        <v>0</v>
      </c>
      <c r="E82" s="47">
        <f>Trie!W14</f>
        <v>0</v>
      </c>
      <c r="F82" s="47">
        <f>Trie!X14</f>
        <v>0</v>
      </c>
      <c r="G82" s="47">
        <f>Trie!Y14</f>
        <v>0</v>
      </c>
      <c r="H82" s="8"/>
      <c r="I82" s="19" t="s">
        <v>93</v>
      </c>
      <c r="J82" s="20">
        <v>41273</v>
      </c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47">
        <f>Trie!Z14</f>
        <v>0</v>
      </c>
      <c r="V82" s="96">
        <f>U82/$A$105</f>
        <v>0</v>
      </c>
      <c r="W82" s="27" t="e">
        <f t="array" ref="W82">SUMPRODUCT((MONTH(J82:T82)&lt;=MONTH($C$103))*(YEAR(J82:T82)=YEAR($C$103))*(MAX(IF((YEAR(J82:T82)=YEAR($C$103))*(MONTH(J82:T82)&lt;=MONTH($C$103)),J81:T81))=J81:T81),J81:T81)</f>
        <v>#N/A</v>
      </c>
      <c r="X82" s="63" t="e">
        <f>W82*$V$82</f>
        <v>#N/A</v>
      </c>
    </row>
    <row r="83" spans="1:24" ht="12" customHeight="1" x14ac:dyDescent="0.25">
      <c r="A83" s="48"/>
      <c r="B83" s="48"/>
      <c r="C83" s="48"/>
      <c r="D83" s="48"/>
      <c r="E83" s="48"/>
      <c r="F83" s="48"/>
      <c r="G83" s="48"/>
      <c r="H83" s="9"/>
      <c r="I83" s="13" t="s">
        <v>94</v>
      </c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48"/>
      <c r="V83" s="97"/>
      <c r="W83" s="27">
        <f t="array" ref="W83">SUMPRODUCT((MONTH(J83:T83)&lt;=MONTH($C$103))*(YEAR(J83:T83)=YEAR($C$103))*(MAX(IF((YEAR(J83:T83)=YEAR($C$103))*(MONTH(J83:T83)&lt;=MONTH($C$103)),J82:T82))=J82:T82),J82:T82)</f>
        <v>0</v>
      </c>
      <c r="X83" s="63">
        <f>W83*$V$82</f>
        <v>0</v>
      </c>
    </row>
    <row r="84" spans="1:24" ht="12" customHeight="1" x14ac:dyDescent="0.25">
      <c r="A84" s="49"/>
      <c r="B84" s="49"/>
      <c r="C84" s="49"/>
      <c r="D84" s="49"/>
      <c r="E84" s="49"/>
      <c r="F84" s="49"/>
      <c r="G84" s="49"/>
      <c r="H84" s="10"/>
      <c r="I84" s="16" t="s">
        <v>95</v>
      </c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49"/>
      <c r="V84" s="98"/>
      <c r="W84" s="27">
        <f t="array" ref="W84">SUMPRODUCT((MONTH(J84:T84)&lt;=MONTH($C$103))*(YEAR(J84:T84)=YEAR($C$103))*(MAX(IF((YEAR(J84:T84)=YEAR($C$103))*(MONTH(J84:T84)&lt;=MONTH($C$103)),J83:T83))=J83:T83),J83:T83)</f>
        <v>0</v>
      </c>
      <c r="X84" s="63">
        <f>W84*$V$82</f>
        <v>0</v>
      </c>
    </row>
    <row r="86" spans="1:24" x14ac:dyDescent="0.25">
      <c r="A86" s="40" t="s">
        <v>29</v>
      </c>
      <c r="B86" s="40" t="s">
        <v>27</v>
      </c>
      <c r="C86" s="40" t="s">
        <v>4</v>
      </c>
      <c r="D86" s="40" t="s">
        <v>28</v>
      </c>
      <c r="E86" s="40" t="s">
        <v>22</v>
      </c>
      <c r="F86" s="40" t="s">
        <v>5</v>
      </c>
      <c r="G86" s="42" t="s">
        <v>30</v>
      </c>
      <c r="H86" s="6">
        <f>G88</f>
        <v>0</v>
      </c>
      <c r="I86" s="50" t="s">
        <v>92</v>
      </c>
      <c r="J86" s="92" t="e">
        <f>IF(VLOOKUP(H86,'MS Chain'!$A$4:$N$50,2,FALSE)="","",VLOOKUP(H86,'MS Chain'!$A$4:$N$50,2,FALSE))</f>
        <v>#N/A</v>
      </c>
      <c r="K86" s="90" t="e">
        <f>IF(VLOOKUP(H86,'MS Chain'!$A$4:$N$50,3,FALSE)="","",VLOOKUP(H86,'MS Chain'!$A$4:$N$50,3,FALSE))</f>
        <v>#N/A</v>
      </c>
      <c r="L86" s="90" t="e">
        <f>IF(VLOOKUP(H86,'MS Chain'!$A$4:$N$50,4,FALSE)="","",VLOOKUP(H86,'MS Chain'!$A$4:$N$50,4,FALSE))</f>
        <v>#N/A</v>
      </c>
      <c r="M86" s="90" t="e">
        <f>IF(VLOOKUP(H86,'MS Chain'!$A$4:$N$50,5,FALSE)="","",VLOOKUP(H86,'MS Chain'!$A$4:$N$50,5,FALSE))</f>
        <v>#N/A</v>
      </c>
      <c r="N86" s="90" t="e">
        <f>IF(VLOOKUP(H86,'MS Chain'!$A$4:$N$50,6,FALSE)="","",VLOOKUP(H86,'MS Chain'!$A$4:$N$50,6,FALSE))</f>
        <v>#N/A</v>
      </c>
      <c r="O86" s="90" t="e">
        <f>IF(VLOOKUP(H86,'MS Chain'!$A$4:$N$50,7,FALSE)="","",VLOOKUP(H86,'MS Chain'!$A$4:$N$50,7,FALSE))</f>
        <v>#N/A</v>
      </c>
      <c r="P86" s="90" t="e">
        <f>IF(VLOOKUP(H86,'MS Chain'!$A$4:$N$50,8,FALSE)="","",VLOOKUP(H86,'MS Chain'!$A$4:$N$50,8,FALSE))</f>
        <v>#N/A</v>
      </c>
      <c r="Q86" s="90" t="e">
        <f>IF(VLOOKUP(H86,'MS Chain'!$A$4:$N$50,9,FALSE)="","",VLOOKUP(H86,'MS Chain'!$A$4:$N$50,9,FALSE))</f>
        <v>#N/A</v>
      </c>
      <c r="R86" s="90" t="e">
        <f>IF(VLOOKUP(H86,'MS Chain'!$A$4:$N$50,10,FALSE)="","",VLOOKUP(H86,'MS Chain'!$A$4:$N$50,10,FALSE))</f>
        <v>#N/A</v>
      </c>
      <c r="S86" s="90" t="e">
        <f>IF(VLOOKUP(H86,'MS Chain'!$A$4:$N$50,11,FALSE)="","",VLOOKUP(H86,'MS Chain'!$A$4:$N$50,11,FALSE))</f>
        <v>#N/A</v>
      </c>
      <c r="T86" s="91" t="e">
        <f>IF(VLOOKUP(H86,'MS Chain'!$A$4:$N$50,12,FALSE)="","",VLOOKUP(H86,'MS Chain'!$A$4:$N$50,12,FALSE))</f>
        <v>#N/A</v>
      </c>
      <c r="U86" s="44" t="s">
        <v>17</v>
      </c>
      <c r="V86" s="45"/>
      <c r="W86" s="45"/>
      <c r="X86" s="46"/>
    </row>
    <row r="87" spans="1:24" ht="22.5" x14ac:dyDescent="0.25">
      <c r="A87" s="41"/>
      <c r="B87" s="41"/>
      <c r="C87" s="41"/>
      <c r="D87" s="41"/>
      <c r="E87" s="41"/>
      <c r="F87" s="41"/>
      <c r="G87" s="43"/>
      <c r="H87" s="6" t="str">
        <f>H86&amp;"P"</f>
        <v>0P</v>
      </c>
      <c r="I87" s="51"/>
      <c r="J87" s="93" t="e">
        <f>IF(VLOOKUP(H87,'MS Chain'!$A$5:$N$51,2,FALSE)="","",VLOOKUP(H87,'MS Chain'!$A$5:$N$51,2,FALSE))</f>
        <v>#N/A</v>
      </c>
      <c r="K87" s="88" t="e">
        <f>IF(VLOOKUP(H87,'MS Chain'!$A$5:$N$51,3,FALSE)="","",VLOOKUP(H87,'MS Chain'!$A$5:$N$51,3,FALSE))</f>
        <v>#N/A</v>
      </c>
      <c r="L87" s="88" t="e">
        <f>IF(VLOOKUP(H87,'MS Chain'!$A$5:$N$51,4,FALSE)="","",VLOOKUP(H87,'MS Chain'!$A$5:$N$51,4,FALSE))</f>
        <v>#N/A</v>
      </c>
      <c r="M87" s="88" t="e">
        <f>IF(VLOOKUP(H87,'MS Chain'!$A$5:$N$51,5,FALSE)="","",VLOOKUP(H87,'MS Chain'!$A$5:$N$51,5,FALSE))</f>
        <v>#N/A</v>
      </c>
      <c r="N87" s="88" t="e">
        <f>IF(VLOOKUP(H87,'MS Chain'!$A$5:$N$51,6,FALSE)="","",VLOOKUP(H87,'MS Chain'!$A$5:$N$51,6,FALSE))</f>
        <v>#N/A</v>
      </c>
      <c r="O87" s="88" t="e">
        <f>IF(VLOOKUP(H87,'MS Chain'!$A$5:$N$51,7,FALSE)="","",VLOOKUP(H87,'MS Chain'!$A$5:$N$51,7,FALSE))</f>
        <v>#N/A</v>
      </c>
      <c r="P87" s="88" t="e">
        <f>IF(VLOOKUP(H87,'MS Chain'!$A$5:$N$51,8,FALSE)="","",VLOOKUP(H87,'MS Chain'!$A$5:$N$51,8,FALSE))</f>
        <v>#N/A</v>
      </c>
      <c r="Q87" s="88" t="e">
        <f>IF(VLOOKUP(H87,'MS Chain'!$A$5:$N$51,9,FALSE)="","",VLOOKUP(H87,'MS Chain'!$A$5:$N$51,9,FALSE))</f>
        <v>#N/A</v>
      </c>
      <c r="R87" s="88" t="e">
        <f>IF(VLOOKUP(H87,'MS Chain'!$A$5:$N$51,10,FALSE)="","",VLOOKUP(H87,'MS Chain'!$A$5:$N$51,10,FALSE))</f>
        <v>#N/A</v>
      </c>
      <c r="S87" s="88" t="e">
        <f>IF(VLOOKUP(H87,'MS Chain'!$A$5:$N$51,11,FALSE)="","",VLOOKUP(H87,'MS Chain'!A77:N123,11,FALSE))</f>
        <v>#N/A</v>
      </c>
      <c r="T87" s="89" t="e">
        <f>IF(VLOOKUP(H87,'MS Chain'!$A$5:$N$51,12,FALSE)="","",VLOOKUP(H87,'MS Chain'!A$5:$N$51,12,FALSE))</f>
        <v>#N/A</v>
      </c>
      <c r="U87" s="7" t="s">
        <v>18</v>
      </c>
      <c r="V87" s="61" t="s">
        <v>19</v>
      </c>
      <c r="W87" s="7" t="s">
        <v>20</v>
      </c>
      <c r="X87" s="7" t="s">
        <v>21</v>
      </c>
    </row>
    <row r="88" spans="1:24" ht="12" customHeight="1" x14ac:dyDescent="0.25">
      <c r="A88" s="47">
        <f>Trie!S15</f>
        <v>0</v>
      </c>
      <c r="B88" s="47">
        <f>Trie!T15</f>
        <v>0</v>
      </c>
      <c r="C88" s="47">
        <f>Trie!U15</f>
        <v>0</v>
      </c>
      <c r="D88" s="47">
        <f>Trie!V15</f>
        <v>0</v>
      </c>
      <c r="E88" s="47">
        <f>Trie!W15</f>
        <v>0</v>
      </c>
      <c r="F88" s="47">
        <f>Trie!X15</f>
        <v>0</v>
      </c>
      <c r="G88" s="47">
        <f>Trie!Y15</f>
        <v>0</v>
      </c>
      <c r="H88" s="8"/>
      <c r="I88" s="19" t="s">
        <v>93</v>
      </c>
      <c r="J88" s="20">
        <v>41273</v>
      </c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47">
        <f>Trie!Z15</f>
        <v>0</v>
      </c>
      <c r="V88" s="96">
        <f>U88/$A$105</f>
        <v>0</v>
      </c>
      <c r="W88" s="27" t="e">
        <f t="array" ref="W88">SUMPRODUCT((MONTH(J88:T88)&lt;=MONTH($C$103))*(YEAR(J88:T88)=YEAR($C$103))*(MAX(IF((YEAR(J88:T88)=YEAR($C$103))*(MONTH(J88:T88)&lt;=MONTH($C$103)),J87:T87))=J87:T87),J87:T87)</f>
        <v>#N/A</v>
      </c>
      <c r="X88" s="63" t="e">
        <f>W88*$V$88</f>
        <v>#N/A</v>
      </c>
    </row>
    <row r="89" spans="1:24" ht="12" customHeight="1" x14ac:dyDescent="0.25">
      <c r="A89" s="48"/>
      <c r="B89" s="48"/>
      <c r="C89" s="48"/>
      <c r="D89" s="48"/>
      <c r="E89" s="48"/>
      <c r="F89" s="48"/>
      <c r="G89" s="48"/>
      <c r="H89" s="9"/>
      <c r="I89" s="13" t="s">
        <v>94</v>
      </c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48"/>
      <c r="V89" s="97"/>
      <c r="W89" s="27">
        <f t="array" ref="W89">SUMPRODUCT((MONTH(J89:T89)&lt;=MONTH($C$103))*(YEAR(J89:T89)=YEAR($C$103))*(MAX(IF((YEAR(J89:T89)=YEAR($C$103))*(MONTH(J89:T89)&lt;=MONTH($C$103)),J88:T88))=J88:T88),J88:T88)</f>
        <v>0</v>
      </c>
      <c r="X89" s="63">
        <f>W89*$V$88</f>
        <v>0</v>
      </c>
    </row>
    <row r="90" spans="1:24" ht="12" customHeight="1" x14ac:dyDescent="0.25">
      <c r="A90" s="49"/>
      <c r="B90" s="49"/>
      <c r="C90" s="49"/>
      <c r="D90" s="49"/>
      <c r="E90" s="49"/>
      <c r="F90" s="49"/>
      <c r="G90" s="49"/>
      <c r="H90" s="10"/>
      <c r="I90" s="16" t="s">
        <v>95</v>
      </c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49"/>
      <c r="V90" s="98"/>
      <c r="W90" s="27">
        <f t="array" ref="W90">SUMPRODUCT((MONTH(J90:T90)&lt;=MONTH($C$103))*(YEAR(J90:T90)=YEAR($C$103))*(MAX(IF((YEAR(J90:T90)=YEAR($C$103))*(MONTH(J90:T90)&lt;=MONTH($C$103)),J89:T89))=J89:T89),J89:T89)</f>
        <v>0</v>
      </c>
      <c r="X90" s="63">
        <f>W90*$V$88</f>
        <v>0</v>
      </c>
    </row>
    <row r="92" spans="1:24" x14ac:dyDescent="0.25">
      <c r="A92" s="40" t="s">
        <v>29</v>
      </c>
      <c r="B92" s="40" t="s">
        <v>27</v>
      </c>
      <c r="C92" s="40" t="s">
        <v>4</v>
      </c>
      <c r="D92" s="40" t="s">
        <v>28</v>
      </c>
      <c r="E92" s="40" t="s">
        <v>22</v>
      </c>
      <c r="F92" s="40" t="s">
        <v>5</v>
      </c>
      <c r="G92" s="42" t="s">
        <v>30</v>
      </c>
      <c r="H92" s="6">
        <f>G94</f>
        <v>0</v>
      </c>
      <c r="I92" s="4"/>
      <c r="J92" s="92" t="e">
        <f>IF(VLOOKUP(H92,'MS Chain'!$A$4:$N$50,2,FALSE)="","",VLOOKUP(H92,'MS Chain'!$A$4:$N$50,2,FALSE))</f>
        <v>#N/A</v>
      </c>
      <c r="K92" s="90" t="e">
        <f>IF(VLOOKUP(H92,'MS Chain'!$A$4:$N$50,3,FALSE)="","",VLOOKUP(H92,'MS Chain'!$A$4:$N$50,3,FALSE))</f>
        <v>#N/A</v>
      </c>
      <c r="L92" s="90" t="e">
        <f>IF(VLOOKUP(H92,'MS Chain'!$A$4:$N$50,4,FALSE)="","",VLOOKUP(H92,'MS Chain'!$A$4:$N$50,4,FALSE))</f>
        <v>#N/A</v>
      </c>
      <c r="M92" s="90" t="e">
        <f>IF(VLOOKUP(H92,'MS Chain'!$A$4:$N$50,5,FALSE)="","",VLOOKUP(H92,'MS Chain'!$A$4:$N$50,5,FALSE))</f>
        <v>#N/A</v>
      </c>
      <c r="N92" s="90" t="e">
        <f>IF(VLOOKUP(H92,'MS Chain'!$A$4:$N$50,6,FALSE)="","",VLOOKUP(H92,'MS Chain'!$A$4:$N$50,6,FALSE))</f>
        <v>#N/A</v>
      </c>
      <c r="O92" s="90" t="e">
        <f>IF(VLOOKUP(H92,'MS Chain'!$A$4:$N$50,7,FALSE)="","",VLOOKUP(H92,'MS Chain'!$A$4:$N$50,7,FALSE))</f>
        <v>#N/A</v>
      </c>
      <c r="P92" s="90" t="e">
        <f>IF(VLOOKUP(H92,'MS Chain'!$A$4:$N$50,8,FALSE)="","",VLOOKUP(H92,'MS Chain'!$A$4:$N$50,8,FALSE))</f>
        <v>#N/A</v>
      </c>
      <c r="Q92" s="90" t="e">
        <f>IF(VLOOKUP(H92,'MS Chain'!$A$4:$N$50,9,FALSE)="","",VLOOKUP(H92,'MS Chain'!$A$4:$N$50,9,FALSE))</f>
        <v>#N/A</v>
      </c>
      <c r="R92" s="90" t="e">
        <f>IF(VLOOKUP(H92,'MS Chain'!$A$4:$N$50,10,FALSE)="","",VLOOKUP(H92,'MS Chain'!$A$4:$N$50,10,FALSE))</f>
        <v>#N/A</v>
      </c>
      <c r="S92" s="90" t="e">
        <f>IF(VLOOKUP(H92,'MS Chain'!$A$4:$N$50,11,FALSE)="","",VLOOKUP(H92,'MS Chain'!$A$4:$N$50,11,FALSE))</f>
        <v>#N/A</v>
      </c>
      <c r="T92" s="91" t="e">
        <f>IF(VLOOKUP(H92,'MS Chain'!$A$4:$N$50,12,FALSE)="","",VLOOKUP(H92,'MS Chain'!$A$4:$N$50,12,FALSE))</f>
        <v>#N/A</v>
      </c>
      <c r="U92" s="44" t="s">
        <v>17</v>
      </c>
      <c r="V92" s="45"/>
      <c r="W92" s="45"/>
      <c r="X92" s="46"/>
    </row>
    <row r="93" spans="1:24" ht="22.5" x14ac:dyDescent="0.25">
      <c r="A93" s="41"/>
      <c r="B93" s="41"/>
      <c r="C93" s="41"/>
      <c r="D93" s="41"/>
      <c r="E93" s="41"/>
      <c r="F93" s="41"/>
      <c r="G93" s="43"/>
      <c r="H93" s="6" t="str">
        <f>H92&amp;"P"</f>
        <v>0P</v>
      </c>
      <c r="I93" s="5"/>
      <c r="J93" s="93" t="e">
        <f>IF(VLOOKUP(H93,'MS Chain'!$A$5:$N$51,2,FALSE)="","",VLOOKUP(H93,'MS Chain'!$A$5:$N$51,2,FALSE))</f>
        <v>#N/A</v>
      </c>
      <c r="K93" s="88" t="e">
        <f>IF(VLOOKUP(H93,'MS Chain'!$A$5:$N$51,3,FALSE)="","",VLOOKUP(H93,'MS Chain'!$A$5:$N$51,3,FALSE))</f>
        <v>#N/A</v>
      </c>
      <c r="L93" s="88" t="e">
        <f>IF(VLOOKUP(H93,'MS Chain'!$A$5:$N$51,4,FALSE)="","",VLOOKUP(H93,'MS Chain'!$A$5:$N$51,4,FALSE))</f>
        <v>#N/A</v>
      </c>
      <c r="M93" s="88" t="e">
        <f>IF(VLOOKUP(H93,'MS Chain'!$A$5:$N$51,5,FALSE)="","",VLOOKUP(H93,'MS Chain'!$A$5:$N$51,5,FALSE))</f>
        <v>#N/A</v>
      </c>
      <c r="N93" s="88" t="e">
        <f>IF(VLOOKUP(H93,'MS Chain'!$A$5:$N$51,6,FALSE)="","",VLOOKUP(H93,'MS Chain'!$A$5:$N$51,6,FALSE))</f>
        <v>#N/A</v>
      </c>
      <c r="O93" s="88" t="e">
        <f>IF(VLOOKUP(H93,'MS Chain'!$A$5:$N$51,7,FALSE)="","",VLOOKUP(H93,'MS Chain'!$A$5:$N$51,7,FALSE))</f>
        <v>#N/A</v>
      </c>
      <c r="P93" s="88" t="e">
        <f>IF(VLOOKUP(H93,'MS Chain'!$A$5:$N$51,8,FALSE)="","",VLOOKUP(H93,'MS Chain'!$A$5:$N$51,8,FALSE))</f>
        <v>#N/A</v>
      </c>
      <c r="Q93" s="88" t="e">
        <f>IF(VLOOKUP(H93,'MS Chain'!$A$5:$N$51,9,FALSE)="","",VLOOKUP(H93,'MS Chain'!$A$5:$N$51,9,FALSE))</f>
        <v>#N/A</v>
      </c>
      <c r="R93" s="88" t="e">
        <f>IF(VLOOKUP(H93,'MS Chain'!$A$5:$N$51,10,FALSE)="","",VLOOKUP(H93,'MS Chain'!$A$5:$N$51,10,FALSE))</f>
        <v>#N/A</v>
      </c>
      <c r="S93" s="88" t="e">
        <f>IF(VLOOKUP(H93,'MS Chain'!$A$5:$N$51,11,FALSE)="","",VLOOKUP(H93,'MS Chain'!A83:N129,11,FALSE))</f>
        <v>#N/A</v>
      </c>
      <c r="T93" s="89" t="e">
        <f>IF(VLOOKUP(H93,'MS Chain'!$A$5:$N$51,12,FALSE)="","",VLOOKUP(H93,'MS Chain'!A$5:$N$51,12,FALSE))</f>
        <v>#N/A</v>
      </c>
      <c r="U93" s="7" t="s">
        <v>18</v>
      </c>
      <c r="V93" s="61" t="s">
        <v>19</v>
      </c>
      <c r="W93" s="7" t="s">
        <v>20</v>
      </c>
      <c r="X93" s="7" t="s">
        <v>21</v>
      </c>
    </row>
    <row r="94" spans="1:24" ht="12" customHeight="1" x14ac:dyDescent="0.25">
      <c r="A94" s="47">
        <f>Trie!S16</f>
        <v>0</v>
      </c>
      <c r="B94" s="47">
        <f>Trie!T16</f>
        <v>0</v>
      </c>
      <c r="C94" s="47">
        <f>Trie!U16</f>
        <v>0</v>
      </c>
      <c r="D94" s="47">
        <f>Trie!V16</f>
        <v>0</v>
      </c>
      <c r="E94" s="47">
        <f>Trie!W16</f>
        <v>0</v>
      </c>
      <c r="F94" s="47">
        <f>Trie!X16</f>
        <v>0</v>
      </c>
      <c r="G94" s="47">
        <f>Trie!Y16</f>
        <v>0</v>
      </c>
      <c r="H94" s="8"/>
      <c r="I94" s="19"/>
      <c r="J94" s="20">
        <v>41273</v>
      </c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47">
        <f>Trie!Z16</f>
        <v>0</v>
      </c>
      <c r="V94" s="96">
        <f>U94/$A$105</f>
        <v>0</v>
      </c>
      <c r="W94" s="27" t="e">
        <f t="array" ref="W94">SUMPRODUCT((MONTH(J94:T94)&lt;=MONTH($C$103))*(YEAR(J94:T94)=YEAR($C$103))*(MAX(IF((YEAR(J94:T94)=YEAR($C$103))*(MONTH(J94:T94)&lt;=MONTH($C$103)),J93:T93))=J93:T93),J93:T93)</f>
        <v>#N/A</v>
      </c>
      <c r="X94" s="63" t="e">
        <f>W94*$V$94</f>
        <v>#N/A</v>
      </c>
    </row>
    <row r="95" spans="1:24" ht="12" customHeight="1" x14ac:dyDescent="0.25">
      <c r="A95" s="48"/>
      <c r="B95" s="48"/>
      <c r="C95" s="48"/>
      <c r="D95" s="48"/>
      <c r="E95" s="48"/>
      <c r="F95" s="48"/>
      <c r="G95" s="48"/>
      <c r="H95" s="9"/>
      <c r="I95" s="13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48"/>
      <c r="V95" s="97"/>
      <c r="W95" s="27">
        <f t="array" ref="W95">SUMPRODUCT((MONTH(J95:T95)&lt;=MONTH($C$103))*(YEAR(J95:T95)=YEAR($C$103))*(MAX(IF((YEAR(J95:T95)=YEAR($C$103))*(MONTH(J95:T95)&lt;=MONTH($C$103)),J94:T94))=J94:T94),J94:T94)</f>
        <v>0</v>
      </c>
      <c r="X95" s="63">
        <f>W95*$V$94</f>
        <v>0</v>
      </c>
    </row>
    <row r="96" spans="1:24" ht="12" customHeight="1" x14ac:dyDescent="0.25">
      <c r="A96" s="49"/>
      <c r="B96" s="49"/>
      <c r="C96" s="49"/>
      <c r="D96" s="49"/>
      <c r="E96" s="49"/>
      <c r="F96" s="49"/>
      <c r="G96" s="49"/>
      <c r="H96" s="10"/>
      <c r="I96" s="16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49"/>
      <c r="V96" s="98"/>
      <c r="W96" s="27">
        <f t="array" ref="W96">SUMPRODUCT((MONTH(J96:T96)&lt;=MONTH($C$103))*(YEAR(J96:T96)=YEAR($C$103))*(MAX(IF((YEAR(J96:T96)=YEAR($C$103))*(MONTH(J96:T96)&lt;=MONTH($C$103)),J95:T95))=J95:T95),J95:T95)</f>
        <v>0</v>
      </c>
      <c r="X96" s="63">
        <f>W96*$V$94</f>
        <v>0</v>
      </c>
    </row>
    <row r="102" spans="1:22" s="54" customFormat="1" ht="19.5" thickBot="1" x14ac:dyDescent="0.35">
      <c r="A102" s="54" t="s">
        <v>104</v>
      </c>
      <c r="V102" s="62"/>
    </row>
    <row r="103" spans="1:22" ht="15.75" thickBot="1" x14ac:dyDescent="0.3">
      <c r="A103" s="82" t="s">
        <v>108</v>
      </c>
      <c r="B103" s="83"/>
      <c r="C103" s="85">
        <f>U8</f>
        <v>41273</v>
      </c>
      <c r="D103" s="84"/>
    </row>
    <row r="104" spans="1:22" x14ac:dyDescent="0.25">
      <c r="A104" s="79" t="s">
        <v>105</v>
      </c>
      <c r="B104" s="80"/>
      <c r="C104" s="80" t="s">
        <v>107</v>
      </c>
      <c r="D104" s="81"/>
    </row>
    <row r="105" spans="1:22" ht="27" customHeight="1" x14ac:dyDescent="0.25">
      <c r="A105" s="70">
        <f>SUM(U16:U96)</f>
        <v>131</v>
      </c>
      <c r="B105" s="71"/>
      <c r="C105" s="76" t="s">
        <v>93</v>
      </c>
      <c r="D105" s="86" t="e">
        <f>X16+X22+X28+X34+X40+X46+X52+X58+X64+X70+X76+X82+X88+X94</f>
        <v>#N/A</v>
      </c>
    </row>
    <row r="106" spans="1:22" ht="28.5" customHeight="1" x14ac:dyDescent="0.25">
      <c r="A106" s="72"/>
      <c r="B106" s="73"/>
      <c r="C106" s="77" t="s">
        <v>94</v>
      </c>
      <c r="D106" s="86">
        <f t="shared" ref="D106:D107" si="0">X17+X23+X29+X35+X41+X47+X53+X59+X65+X71+X77+X83+X89+X95</f>
        <v>0</v>
      </c>
    </row>
    <row r="107" spans="1:22" ht="27.75" customHeight="1" thickBot="1" x14ac:dyDescent="0.3">
      <c r="A107" s="74"/>
      <c r="B107" s="75"/>
      <c r="C107" s="78" t="s">
        <v>95</v>
      </c>
      <c r="D107" s="87">
        <f t="shared" si="0"/>
        <v>0</v>
      </c>
    </row>
  </sheetData>
  <autoFilter ref="A14:C102"/>
  <mergeCells count="262">
    <mergeCell ref="A14:A15"/>
    <mergeCell ref="B14:B15"/>
    <mergeCell ref="C14:C15"/>
    <mergeCell ref="A104:B104"/>
    <mergeCell ref="C104:D104"/>
    <mergeCell ref="A105:B107"/>
    <mergeCell ref="A103:B103"/>
    <mergeCell ref="C103:D103"/>
    <mergeCell ref="D14:D15"/>
    <mergeCell ref="E14:E15"/>
    <mergeCell ref="F14:F15"/>
    <mergeCell ref="G14:G15"/>
    <mergeCell ref="I14:I15"/>
    <mergeCell ref="U14:X14"/>
    <mergeCell ref="B3:C3"/>
    <mergeCell ref="B4:C4"/>
    <mergeCell ref="B5:C5"/>
    <mergeCell ref="B6:C6"/>
    <mergeCell ref="U7:X7"/>
    <mergeCell ref="U8:X8"/>
    <mergeCell ref="G16:G18"/>
    <mergeCell ref="U16:U18"/>
    <mergeCell ref="V16:V18"/>
    <mergeCell ref="A20:A21"/>
    <mergeCell ref="B20:B21"/>
    <mergeCell ref="C20:C21"/>
    <mergeCell ref="D20:D21"/>
    <mergeCell ref="E20:E21"/>
    <mergeCell ref="F20:F21"/>
    <mergeCell ref="G20:G21"/>
    <mergeCell ref="A16:A18"/>
    <mergeCell ref="B16:B18"/>
    <mergeCell ref="C16:C18"/>
    <mergeCell ref="D16:D18"/>
    <mergeCell ref="E16:E18"/>
    <mergeCell ref="F16:F18"/>
    <mergeCell ref="I20:I21"/>
    <mergeCell ref="U20:X20"/>
    <mergeCell ref="A22:A24"/>
    <mergeCell ref="B22:B24"/>
    <mergeCell ref="C22:C24"/>
    <mergeCell ref="D22:D24"/>
    <mergeCell ref="E22:E24"/>
    <mergeCell ref="F22:F24"/>
    <mergeCell ref="G22:G24"/>
    <mergeCell ref="U22:U24"/>
    <mergeCell ref="V22:V24"/>
    <mergeCell ref="A26:A27"/>
    <mergeCell ref="B26:B27"/>
    <mergeCell ref="C26:C27"/>
    <mergeCell ref="D26:D27"/>
    <mergeCell ref="E26:E27"/>
    <mergeCell ref="F26:F27"/>
    <mergeCell ref="G26:G27"/>
    <mergeCell ref="I26:I27"/>
    <mergeCell ref="U26:X26"/>
    <mergeCell ref="G28:G30"/>
    <mergeCell ref="U28:U30"/>
    <mergeCell ref="V28:V30"/>
    <mergeCell ref="A32:A33"/>
    <mergeCell ref="B32:B33"/>
    <mergeCell ref="C32:C33"/>
    <mergeCell ref="D32:D33"/>
    <mergeCell ref="E32:E33"/>
    <mergeCell ref="F32:F33"/>
    <mergeCell ref="G32:G33"/>
    <mergeCell ref="A28:A30"/>
    <mergeCell ref="B28:B30"/>
    <mergeCell ref="C28:C30"/>
    <mergeCell ref="D28:D30"/>
    <mergeCell ref="E28:E30"/>
    <mergeCell ref="F28:F30"/>
    <mergeCell ref="I32:I33"/>
    <mergeCell ref="U32:X32"/>
    <mergeCell ref="A34:A36"/>
    <mergeCell ref="B34:B36"/>
    <mergeCell ref="C34:C36"/>
    <mergeCell ref="D34:D36"/>
    <mergeCell ref="E34:E36"/>
    <mergeCell ref="F34:F36"/>
    <mergeCell ref="G34:G36"/>
    <mergeCell ref="U34:U36"/>
    <mergeCell ref="V34:V36"/>
    <mergeCell ref="A38:A39"/>
    <mergeCell ref="B38:B39"/>
    <mergeCell ref="C38:C39"/>
    <mergeCell ref="D38:D39"/>
    <mergeCell ref="E38:E39"/>
    <mergeCell ref="F38:F39"/>
    <mergeCell ref="G38:G39"/>
    <mergeCell ref="I38:I39"/>
    <mergeCell ref="U38:X38"/>
    <mergeCell ref="G40:G42"/>
    <mergeCell ref="U40:U42"/>
    <mergeCell ref="V40:V42"/>
    <mergeCell ref="A44:A45"/>
    <mergeCell ref="B44:B45"/>
    <mergeCell ref="C44:C45"/>
    <mergeCell ref="D44:D45"/>
    <mergeCell ref="E44:E45"/>
    <mergeCell ref="F44:F45"/>
    <mergeCell ref="G44:G45"/>
    <mergeCell ref="A40:A42"/>
    <mergeCell ref="B40:B42"/>
    <mergeCell ref="C40:C42"/>
    <mergeCell ref="D40:D42"/>
    <mergeCell ref="E40:E42"/>
    <mergeCell ref="F40:F42"/>
    <mergeCell ref="I44:I45"/>
    <mergeCell ref="U44:X44"/>
    <mergeCell ref="A46:A48"/>
    <mergeCell ref="B46:B48"/>
    <mergeCell ref="C46:C48"/>
    <mergeCell ref="D46:D48"/>
    <mergeCell ref="E46:E48"/>
    <mergeCell ref="F46:F48"/>
    <mergeCell ref="G46:G48"/>
    <mergeCell ref="U46:U48"/>
    <mergeCell ref="V46:V48"/>
    <mergeCell ref="A50:A51"/>
    <mergeCell ref="B50:B51"/>
    <mergeCell ref="C50:C51"/>
    <mergeCell ref="D50:D51"/>
    <mergeCell ref="E50:E51"/>
    <mergeCell ref="F50:F51"/>
    <mergeCell ref="G50:G51"/>
    <mergeCell ref="I50:I51"/>
    <mergeCell ref="U50:X50"/>
    <mergeCell ref="G52:G54"/>
    <mergeCell ref="U52:U54"/>
    <mergeCell ref="V52:V54"/>
    <mergeCell ref="A56:A57"/>
    <mergeCell ref="B56:B57"/>
    <mergeCell ref="C56:C57"/>
    <mergeCell ref="D56:D57"/>
    <mergeCell ref="E56:E57"/>
    <mergeCell ref="F56:F57"/>
    <mergeCell ref="G56:G57"/>
    <mergeCell ref="A52:A54"/>
    <mergeCell ref="B52:B54"/>
    <mergeCell ref="C52:C54"/>
    <mergeCell ref="D52:D54"/>
    <mergeCell ref="E52:E54"/>
    <mergeCell ref="F52:F54"/>
    <mergeCell ref="I56:I57"/>
    <mergeCell ref="U56:X56"/>
    <mergeCell ref="A58:A60"/>
    <mergeCell ref="B58:B60"/>
    <mergeCell ref="C58:C60"/>
    <mergeCell ref="D58:D60"/>
    <mergeCell ref="E58:E60"/>
    <mergeCell ref="F58:F60"/>
    <mergeCell ref="G58:G60"/>
    <mergeCell ref="U58:U60"/>
    <mergeCell ref="V58:V60"/>
    <mergeCell ref="A62:A63"/>
    <mergeCell ref="B62:B63"/>
    <mergeCell ref="C62:C63"/>
    <mergeCell ref="D62:D63"/>
    <mergeCell ref="E62:E63"/>
    <mergeCell ref="F62:F63"/>
    <mergeCell ref="G62:G63"/>
    <mergeCell ref="I62:I63"/>
    <mergeCell ref="U62:X62"/>
    <mergeCell ref="G64:G66"/>
    <mergeCell ref="U64:U66"/>
    <mergeCell ref="V64:V66"/>
    <mergeCell ref="A68:A69"/>
    <mergeCell ref="B68:B69"/>
    <mergeCell ref="C68:C69"/>
    <mergeCell ref="D68:D69"/>
    <mergeCell ref="E68:E69"/>
    <mergeCell ref="F68:F69"/>
    <mergeCell ref="G68:G69"/>
    <mergeCell ref="A64:A66"/>
    <mergeCell ref="B64:B66"/>
    <mergeCell ref="C64:C66"/>
    <mergeCell ref="D64:D66"/>
    <mergeCell ref="E64:E66"/>
    <mergeCell ref="F64:F66"/>
    <mergeCell ref="I68:I69"/>
    <mergeCell ref="U68:X68"/>
    <mergeCell ref="A70:A72"/>
    <mergeCell ref="B70:B72"/>
    <mergeCell ref="C70:C72"/>
    <mergeCell ref="D70:D72"/>
    <mergeCell ref="E70:E72"/>
    <mergeCell ref="F70:F72"/>
    <mergeCell ref="G70:G72"/>
    <mergeCell ref="U70:U72"/>
    <mergeCell ref="V70:V72"/>
    <mergeCell ref="A74:A75"/>
    <mergeCell ref="B74:B75"/>
    <mergeCell ref="C74:C75"/>
    <mergeCell ref="D74:D75"/>
    <mergeCell ref="E74:E75"/>
    <mergeCell ref="F74:F75"/>
    <mergeCell ref="G74:G75"/>
    <mergeCell ref="I74:I75"/>
    <mergeCell ref="U74:X74"/>
    <mergeCell ref="G76:G78"/>
    <mergeCell ref="U76:U78"/>
    <mergeCell ref="V76:V78"/>
    <mergeCell ref="A80:A81"/>
    <mergeCell ref="B80:B81"/>
    <mergeCell ref="C80:C81"/>
    <mergeCell ref="D80:D81"/>
    <mergeCell ref="E80:E81"/>
    <mergeCell ref="F80:F81"/>
    <mergeCell ref="G80:G81"/>
    <mergeCell ref="A76:A78"/>
    <mergeCell ref="B76:B78"/>
    <mergeCell ref="C76:C78"/>
    <mergeCell ref="D76:D78"/>
    <mergeCell ref="E76:E78"/>
    <mergeCell ref="F76:F78"/>
    <mergeCell ref="I80:I81"/>
    <mergeCell ref="U80:X80"/>
    <mergeCell ref="A82:A84"/>
    <mergeCell ref="B82:B84"/>
    <mergeCell ref="C82:C84"/>
    <mergeCell ref="D82:D84"/>
    <mergeCell ref="E82:E84"/>
    <mergeCell ref="F82:F84"/>
    <mergeCell ref="G82:G84"/>
    <mergeCell ref="U82:U84"/>
    <mergeCell ref="V82:V84"/>
    <mergeCell ref="A86:A87"/>
    <mergeCell ref="B86:B87"/>
    <mergeCell ref="C86:C87"/>
    <mergeCell ref="D86:D87"/>
    <mergeCell ref="E86:E87"/>
    <mergeCell ref="F86:F87"/>
    <mergeCell ref="G86:G87"/>
    <mergeCell ref="I86:I87"/>
    <mergeCell ref="U86:X86"/>
    <mergeCell ref="G88:G90"/>
    <mergeCell ref="U88:U90"/>
    <mergeCell ref="V88:V90"/>
    <mergeCell ref="A92:A93"/>
    <mergeCell ref="B92:B93"/>
    <mergeCell ref="C92:C93"/>
    <mergeCell ref="D92:D93"/>
    <mergeCell ref="E92:E93"/>
    <mergeCell ref="F92:F93"/>
    <mergeCell ref="G92:G93"/>
    <mergeCell ref="A88:A90"/>
    <mergeCell ref="B88:B90"/>
    <mergeCell ref="C88:C90"/>
    <mergeCell ref="D88:D90"/>
    <mergeCell ref="E88:E90"/>
    <mergeCell ref="F88:F90"/>
    <mergeCell ref="U92:X92"/>
    <mergeCell ref="A94:A96"/>
    <mergeCell ref="B94:B96"/>
    <mergeCell ref="C94:C96"/>
    <mergeCell ref="D94:D96"/>
    <mergeCell ref="E94:E96"/>
    <mergeCell ref="F94:F96"/>
    <mergeCell ref="G94:G96"/>
    <mergeCell ref="U94:U96"/>
    <mergeCell ref="V94:V96"/>
  </mergeCells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Q15"/>
  <sheetViews>
    <sheetView workbookViewId="0">
      <selection activeCell="D8" sqref="D8"/>
    </sheetView>
  </sheetViews>
  <sheetFormatPr baseColWidth="10" defaultRowHeight="15" x14ac:dyDescent="0.25"/>
  <cols>
    <col min="2" max="2" width="7.7109375" customWidth="1"/>
    <col min="3" max="6" width="10.7109375" bestFit="1" customWidth="1"/>
    <col min="7" max="15" width="7.7109375" customWidth="1"/>
  </cols>
  <sheetData>
    <row r="4" spans="1:17" x14ac:dyDescent="0.25">
      <c r="A4" s="1"/>
      <c r="P4" t="s">
        <v>10</v>
      </c>
    </row>
    <row r="5" spans="1:17" x14ac:dyDescent="0.25">
      <c r="A5" s="1" t="s">
        <v>88</v>
      </c>
      <c r="B5" s="2" t="s">
        <v>98</v>
      </c>
      <c r="C5" s="2" t="s">
        <v>99</v>
      </c>
    </row>
    <row r="6" spans="1:17" x14ac:dyDescent="0.25">
      <c r="A6" t="s">
        <v>100</v>
      </c>
      <c r="B6" s="3">
        <v>0.15</v>
      </c>
      <c r="C6" s="3">
        <v>1</v>
      </c>
      <c r="P6" t="s">
        <v>6</v>
      </c>
      <c r="Q6" t="s">
        <v>11</v>
      </c>
    </row>
    <row r="7" spans="1:17" x14ac:dyDescent="0.25">
      <c r="P7" t="s">
        <v>8</v>
      </c>
      <c r="Q7" t="s">
        <v>14</v>
      </c>
    </row>
    <row r="8" spans="1:17" x14ac:dyDescent="0.25">
      <c r="A8" s="1" t="s">
        <v>7</v>
      </c>
      <c r="B8" s="2" t="s">
        <v>98</v>
      </c>
      <c r="C8" s="2" t="s">
        <v>8</v>
      </c>
      <c r="D8" s="2" t="s">
        <v>99</v>
      </c>
      <c r="P8" t="s">
        <v>12</v>
      </c>
      <c r="Q8" t="s">
        <v>13</v>
      </c>
    </row>
    <row r="9" spans="1:17" x14ac:dyDescent="0.25">
      <c r="A9" s="36" t="s">
        <v>103</v>
      </c>
      <c r="B9" s="3">
        <v>0.15</v>
      </c>
      <c r="C9" s="3">
        <v>0.7</v>
      </c>
      <c r="D9" s="3">
        <v>1</v>
      </c>
      <c r="P9" t="s">
        <v>9</v>
      </c>
      <c r="Q9" t="s">
        <v>15</v>
      </c>
    </row>
    <row r="10" spans="1:17" x14ac:dyDescent="0.25">
      <c r="P10" t="s">
        <v>24</v>
      </c>
      <c r="Q10" t="s">
        <v>16</v>
      </c>
    </row>
    <row r="11" spans="1:17" x14ac:dyDescent="0.25">
      <c r="A11" s="1" t="s">
        <v>87</v>
      </c>
      <c r="B11" s="2" t="s">
        <v>98</v>
      </c>
      <c r="C11" s="2" t="s">
        <v>8</v>
      </c>
      <c r="D11" s="2" t="s">
        <v>12</v>
      </c>
      <c r="E11" s="2" t="s">
        <v>99</v>
      </c>
    </row>
    <row r="12" spans="1:17" x14ac:dyDescent="0.25">
      <c r="A12" t="s">
        <v>102</v>
      </c>
      <c r="B12" s="3">
        <v>0.15</v>
      </c>
      <c r="C12" s="3">
        <v>0.6</v>
      </c>
      <c r="D12" s="3">
        <v>0.9</v>
      </c>
      <c r="E12" s="3">
        <v>1</v>
      </c>
    </row>
    <row r="14" spans="1:17" x14ac:dyDescent="0.25">
      <c r="A14" s="1" t="s">
        <v>23</v>
      </c>
      <c r="B14" s="2" t="s">
        <v>98</v>
      </c>
      <c r="C14" s="2" t="s">
        <v>9</v>
      </c>
      <c r="D14" s="2" t="s">
        <v>8</v>
      </c>
      <c r="E14" s="2" t="s">
        <v>12</v>
      </c>
      <c r="F14" s="28" t="s">
        <v>99</v>
      </c>
    </row>
    <row r="15" spans="1:17" x14ac:dyDescent="0.25">
      <c r="A15" t="s">
        <v>101</v>
      </c>
      <c r="B15" s="3">
        <v>0.15</v>
      </c>
      <c r="C15" s="3">
        <v>0.3</v>
      </c>
      <c r="D15" s="3">
        <v>0.6</v>
      </c>
      <c r="E15" s="3">
        <v>0.9</v>
      </c>
      <c r="F15" s="29">
        <v>1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1"/>
  <sheetViews>
    <sheetView topLeftCell="A28" workbookViewId="0">
      <selection activeCell="M52" sqref="M52"/>
    </sheetView>
  </sheetViews>
  <sheetFormatPr baseColWidth="10" defaultRowHeight="15" x14ac:dyDescent="0.25"/>
  <cols>
    <col min="1" max="2" width="5.7109375" customWidth="1"/>
    <col min="3" max="15" width="6.7109375" customWidth="1"/>
    <col min="16" max="42" width="6.7109375" style="124" customWidth="1"/>
    <col min="43" max="256" width="11.42578125" style="124"/>
    <col min="257" max="257" width="13.85546875" style="124" customWidth="1"/>
    <col min="258" max="258" width="15.28515625" style="124" customWidth="1"/>
    <col min="259" max="259" width="9.28515625" style="124" customWidth="1"/>
    <col min="260" max="271" width="11.42578125" style="124"/>
    <col min="272" max="272" width="17" style="124" bestFit="1" customWidth="1"/>
    <col min="273" max="512" width="11.42578125" style="124"/>
    <col min="513" max="513" width="13.85546875" style="124" customWidth="1"/>
    <col min="514" max="514" width="15.28515625" style="124" customWidth="1"/>
    <col min="515" max="515" width="9.28515625" style="124" customWidth="1"/>
    <col min="516" max="527" width="11.42578125" style="124"/>
    <col min="528" max="528" width="17" style="124" bestFit="1" customWidth="1"/>
    <col min="529" max="768" width="11.42578125" style="124"/>
    <col min="769" max="769" width="13.85546875" style="124" customWidth="1"/>
    <col min="770" max="770" width="15.28515625" style="124" customWidth="1"/>
    <col min="771" max="771" width="9.28515625" style="124" customWidth="1"/>
    <col min="772" max="783" width="11.42578125" style="124"/>
    <col min="784" max="784" width="17" style="124" bestFit="1" customWidth="1"/>
    <col min="785" max="1024" width="11.42578125" style="124"/>
    <col min="1025" max="1025" width="13.85546875" style="124" customWidth="1"/>
    <col min="1026" max="1026" width="15.28515625" style="124" customWidth="1"/>
    <col min="1027" max="1027" width="9.28515625" style="124" customWidth="1"/>
    <col min="1028" max="1039" width="11.42578125" style="124"/>
    <col min="1040" max="1040" width="17" style="124" bestFit="1" customWidth="1"/>
    <col min="1041" max="1280" width="11.42578125" style="124"/>
    <col min="1281" max="1281" width="13.85546875" style="124" customWidth="1"/>
    <col min="1282" max="1282" width="15.28515625" style="124" customWidth="1"/>
    <col min="1283" max="1283" width="9.28515625" style="124" customWidth="1"/>
    <col min="1284" max="1295" width="11.42578125" style="124"/>
    <col min="1296" max="1296" width="17" style="124" bestFit="1" customWidth="1"/>
    <col min="1297" max="1536" width="11.42578125" style="124"/>
    <col min="1537" max="1537" width="13.85546875" style="124" customWidth="1"/>
    <col min="1538" max="1538" width="15.28515625" style="124" customWidth="1"/>
    <col min="1539" max="1539" width="9.28515625" style="124" customWidth="1"/>
    <col min="1540" max="1551" width="11.42578125" style="124"/>
    <col min="1552" max="1552" width="17" style="124" bestFit="1" customWidth="1"/>
    <col min="1553" max="1792" width="11.42578125" style="124"/>
    <col min="1793" max="1793" width="13.85546875" style="124" customWidth="1"/>
    <col min="1794" max="1794" width="15.28515625" style="124" customWidth="1"/>
    <col min="1795" max="1795" width="9.28515625" style="124" customWidth="1"/>
    <col min="1796" max="1807" width="11.42578125" style="124"/>
    <col min="1808" max="1808" width="17" style="124" bestFit="1" customWidth="1"/>
    <col min="1809" max="2048" width="11.42578125" style="124"/>
    <col min="2049" max="2049" width="13.85546875" style="124" customWidth="1"/>
    <col min="2050" max="2050" width="15.28515625" style="124" customWidth="1"/>
    <col min="2051" max="2051" width="9.28515625" style="124" customWidth="1"/>
    <col min="2052" max="2063" width="11.42578125" style="124"/>
    <col min="2064" max="2064" width="17" style="124" bestFit="1" customWidth="1"/>
    <col min="2065" max="2304" width="11.42578125" style="124"/>
    <col min="2305" max="2305" width="13.85546875" style="124" customWidth="1"/>
    <col min="2306" max="2306" width="15.28515625" style="124" customWidth="1"/>
    <col min="2307" max="2307" width="9.28515625" style="124" customWidth="1"/>
    <col min="2308" max="2319" width="11.42578125" style="124"/>
    <col min="2320" max="2320" width="17" style="124" bestFit="1" customWidth="1"/>
    <col min="2321" max="2560" width="11.42578125" style="124"/>
    <col min="2561" max="2561" width="13.85546875" style="124" customWidth="1"/>
    <col min="2562" max="2562" width="15.28515625" style="124" customWidth="1"/>
    <col min="2563" max="2563" width="9.28515625" style="124" customWidth="1"/>
    <col min="2564" max="2575" width="11.42578125" style="124"/>
    <col min="2576" max="2576" width="17" style="124" bestFit="1" customWidth="1"/>
    <col min="2577" max="2816" width="11.42578125" style="124"/>
    <col min="2817" max="2817" width="13.85546875" style="124" customWidth="1"/>
    <col min="2818" max="2818" width="15.28515625" style="124" customWidth="1"/>
    <col min="2819" max="2819" width="9.28515625" style="124" customWidth="1"/>
    <col min="2820" max="2831" width="11.42578125" style="124"/>
    <col min="2832" max="2832" width="17" style="124" bestFit="1" customWidth="1"/>
    <col min="2833" max="3072" width="11.42578125" style="124"/>
    <col min="3073" max="3073" width="13.85546875" style="124" customWidth="1"/>
    <col min="3074" max="3074" width="15.28515625" style="124" customWidth="1"/>
    <col min="3075" max="3075" width="9.28515625" style="124" customWidth="1"/>
    <col min="3076" max="3087" width="11.42578125" style="124"/>
    <col min="3088" max="3088" width="17" style="124" bestFit="1" customWidth="1"/>
    <col min="3089" max="3328" width="11.42578125" style="124"/>
    <col min="3329" max="3329" width="13.85546875" style="124" customWidth="1"/>
    <col min="3330" max="3330" width="15.28515625" style="124" customWidth="1"/>
    <col min="3331" max="3331" width="9.28515625" style="124" customWidth="1"/>
    <col min="3332" max="3343" width="11.42578125" style="124"/>
    <col min="3344" max="3344" width="17" style="124" bestFit="1" customWidth="1"/>
    <col min="3345" max="3584" width="11.42578125" style="124"/>
    <col min="3585" max="3585" width="13.85546875" style="124" customWidth="1"/>
    <col min="3586" max="3586" width="15.28515625" style="124" customWidth="1"/>
    <col min="3587" max="3587" width="9.28515625" style="124" customWidth="1"/>
    <col min="3588" max="3599" width="11.42578125" style="124"/>
    <col min="3600" max="3600" width="17" style="124" bestFit="1" customWidth="1"/>
    <col min="3601" max="3840" width="11.42578125" style="124"/>
    <col min="3841" max="3841" width="13.85546875" style="124" customWidth="1"/>
    <col min="3842" max="3842" width="15.28515625" style="124" customWidth="1"/>
    <col min="3843" max="3843" width="9.28515625" style="124" customWidth="1"/>
    <col min="3844" max="3855" width="11.42578125" style="124"/>
    <col min="3856" max="3856" width="17" style="124" bestFit="1" customWidth="1"/>
    <col min="3857" max="4096" width="11.42578125" style="124"/>
    <col min="4097" max="4097" width="13.85546875" style="124" customWidth="1"/>
    <col min="4098" max="4098" width="15.28515625" style="124" customWidth="1"/>
    <col min="4099" max="4099" width="9.28515625" style="124" customWidth="1"/>
    <col min="4100" max="4111" width="11.42578125" style="124"/>
    <col min="4112" max="4112" width="17" style="124" bestFit="1" customWidth="1"/>
    <col min="4113" max="4352" width="11.42578125" style="124"/>
    <col min="4353" max="4353" width="13.85546875" style="124" customWidth="1"/>
    <col min="4354" max="4354" width="15.28515625" style="124" customWidth="1"/>
    <col min="4355" max="4355" width="9.28515625" style="124" customWidth="1"/>
    <col min="4356" max="4367" width="11.42578125" style="124"/>
    <col min="4368" max="4368" width="17" style="124" bestFit="1" customWidth="1"/>
    <col min="4369" max="4608" width="11.42578125" style="124"/>
    <col min="4609" max="4609" width="13.85546875" style="124" customWidth="1"/>
    <col min="4610" max="4610" width="15.28515625" style="124" customWidth="1"/>
    <col min="4611" max="4611" width="9.28515625" style="124" customWidth="1"/>
    <col min="4612" max="4623" width="11.42578125" style="124"/>
    <col min="4624" max="4624" width="17" style="124" bestFit="1" customWidth="1"/>
    <col min="4625" max="4864" width="11.42578125" style="124"/>
    <col min="4865" max="4865" width="13.85546875" style="124" customWidth="1"/>
    <col min="4866" max="4866" width="15.28515625" style="124" customWidth="1"/>
    <col min="4867" max="4867" width="9.28515625" style="124" customWidth="1"/>
    <col min="4868" max="4879" width="11.42578125" style="124"/>
    <col min="4880" max="4880" width="17" style="124" bestFit="1" customWidth="1"/>
    <col min="4881" max="5120" width="11.42578125" style="124"/>
    <col min="5121" max="5121" width="13.85546875" style="124" customWidth="1"/>
    <col min="5122" max="5122" width="15.28515625" style="124" customWidth="1"/>
    <col min="5123" max="5123" width="9.28515625" style="124" customWidth="1"/>
    <col min="5124" max="5135" width="11.42578125" style="124"/>
    <col min="5136" max="5136" width="17" style="124" bestFit="1" customWidth="1"/>
    <col min="5137" max="5376" width="11.42578125" style="124"/>
    <col min="5377" max="5377" width="13.85546875" style="124" customWidth="1"/>
    <col min="5378" max="5378" width="15.28515625" style="124" customWidth="1"/>
    <col min="5379" max="5379" width="9.28515625" style="124" customWidth="1"/>
    <col min="5380" max="5391" width="11.42578125" style="124"/>
    <col min="5392" max="5392" width="17" style="124" bestFit="1" customWidth="1"/>
    <col min="5393" max="5632" width="11.42578125" style="124"/>
    <col min="5633" max="5633" width="13.85546875" style="124" customWidth="1"/>
    <col min="5634" max="5634" width="15.28515625" style="124" customWidth="1"/>
    <col min="5635" max="5635" width="9.28515625" style="124" customWidth="1"/>
    <col min="5636" max="5647" width="11.42578125" style="124"/>
    <col min="5648" max="5648" width="17" style="124" bestFit="1" customWidth="1"/>
    <col min="5649" max="5888" width="11.42578125" style="124"/>
    <col min="5889" max="5889" width="13.85546875" style="124" customWidth="1"/>
    <col min="5890" max="5890" width="15.28515625" style="124" customWidth="1"/>
    <col min="5891" max="5891" width="9.28515625" style="124" customWidth="1"/>
    <col min="5892" max="5903" width="11.42578125" style="124"/>
    <col min="5904" max="5904" width="17" style="124" bestFit="1" customWidth="1"/>
    <col min="5905" max="6144" width="11.42578125" style="124"/>
    <col min="6145" max="6145" width="13.85546875" style="124" customWidth="1"/>
    <col min="6146" max="6146" width="15.28515625" style="124" customWidth="1"/>
    <col min="6147" max="6147" width="9.28515625" style="124" customWidth="1"/>
    <col min="6148" max="6159" width="11.42578125" style="124"/>
    <col min="6160" max="6160" width="17" style="124" bestFit="1" customWidth="1"/>
    <col min="6161" max="6400" width="11.42578125" style="124"/>
    <col min="6401" max="6401" width="13.85546875" style="124" customWidth="1"/>
    <col min="6402" max="6402" width="15.28515625" style="124" customWidth="1"/>
    <col min="6403" max="6403" width="9.28515625" style="124" customWidth="1"/>
    <col min="6404" max="6415" width="11.42578125" style="124"/>
    <col min="6416" max="6416" width="17" style="124" bestFit="1" customWidth="1"/>
    <col min="6417" max="6656" width="11.42578125" style="124"/>
    <col min="6657" max="6657" width="13.85546875" style="124" customWidth="1"/>
    <col min="6658" max="6658" width="15.28515625" style="124" customWidth="1"/>
    <col min="6659" max="6659" width="9.28515625" style="124" customWidth="1"/>
    <col min="6660" max="6671" width="11.42578125" style="124"/>
    <col min="6672" max="6672" width="17" style="124" bestFit="1" customWidth="1"/>
    <col min="6673" max="6912" width="11.42578125" style="124"/>
    <col min="6913" max="6913" width="13.85546875" style="124" customWidth="1"/>
    <col min="6914" max="6914" width="15.28515625" style="124" customWidth="1"/>
    <col min="6915" max="6915" width="9.28515625" style="124" customWidth="1"/>
    <col min="6916" max="6927" width="11.42578125" style="124"/>
    <col min="6928" max="6928" width="17" style="124" bestFit="1" customWidth="1"/>
    <col min="6929" max="7168" width="11.42578125" style="124"/>
    <col min="7169" max="7169" width="13.85546875" style="124" customWidth="1"/>
    <col min="7170" max="7170" width="15.28515625" style="124" customWidth="1"/>
    <col min="7171" max="7171" width="9.28515625" style="124" customWidth="1"/>
    <col min="7172" max="7183" width="11.42578125" style="124"/>
    <col min="7184" max="7184" width="17" style="124" bestFit="1" customWidth="1"/>
    <col min="7185" max="7424" width="11.42578125" style="124"/>
    <col min="7425" max="7425" width="13.85546875" style="124" customWidth="1"/>
    <col min="7426" max="7426" width="15.28515625" style="124" customWidth="1"/>
    <col min="7427" max="7427" width="9.28515625" style="124" customWidth="1"/>
    <col min="7428" max="7439" width="11.42578125" style="124"/>
    <col min="7440" max="7440" width="17" style="124" bestFit="1" customWidth="1"/>
    <col min="7441" max="7680" width="11.42578125" style="124"/>
    <col min="7681" max="7681" width="13.85546875" style="124" customWidth="1"/>
    <col min="7682" max="7682" width="15.28515625" style="124" customWidth="1"/>
    <col min="7683" max="7683" width="9.28515625" style="124" customWidth="1"/>
    <col min="7684" max="7695" width="11.42578125" style="124"/>
    <col min="7696" max="7696" width="17" style="124" bestFit="1" customWidth="1"/>
    <col min="7697" max="7936" width="11.42578125" style="124"/>
    <col min="7937" max="7937" width="13.85546875" style="124" customWidth="1"/>
    <col min="7938" max="7938" width="15.28515625" style="124" customWidth="1"/>
    <col min="7939" max="7939" width="9.28515625" style="124" customWidth="1"/>
    <col min="7940" max="7951" width="11.42578125" style="124"/>
    <col min="7952" max="7952" width="17" style="124" bestFit="1" customWidth="1"/>
    <col min="7953" max="8192" width="11.42578125" style="124"/>
    <col min="8193" max="8193" width="13.85546875" style="124" customWidth="1"/>
    <col min="8194" max="8194" width="15.28515625" style="124" customWidth="1"/>
    <col min="8195" max="8195" width="9.28515625" style="124" customWidth="1"/>
    <col min="8196" max="8207" width="11.42578125" style="124"/>
    <col min="8208" max="8208" width="17" style="124" bestFit="1" customWidth="1"/>
    <col min="8209" max="8448" width="11.42578125" style="124"/>
    <col min="8449" max="8449" width="13.85546875" style="124" customWidth="1"/>
    <col min="8450" max="8450" width="15.28515625" style="124" customWidth="1"/>
    <col min="8451" max="8451" width="9.28515625" style="124" customWidth="1"/>
    <col min="8452" max="8463" width="11.42578125" style="124"/>
    <col min="8464" max="8464" width="17" style="124" bestFit="1" customWidth="1"/>
    <col min="8465" max="8704" width="11.42578125" style="124"/>
    <col min="8705" max="8705" width="13.85546875" style="124" customWidth="1"/>
    <col min="8706" max="8706" width="15.28515625" style="124" customWidth="1"/>
    <col min="8707" max="8707" width="9.28515625" style="124" customWidth="1"/>
    <col min="8708" max="8719" width="11.42578125" style="124"/>
    <col min="8720" max="8720" width="17" style="124" bestFit="1" customWidth="1"/>
    <col min="8721" max="8960" width="11.42578125" style="124"/>
    <col min="8961" max="8961" width="13.85546875" style="124" customWidth="1"/>
    <col min="8962" max="8962" width="15.28515625" style="124" customWidth="1"/>
    <col min="8963" max="8963" width="9.28515625" style="124" customWidth="1"/>
    <col min="8964" max="8975" width="11.42578125" style="124"/>
    <col min="8976" max="8976" width="17" style="124" bestFit="1" customWidth="1"/>
    <col min="8977" max="9216" width="11.42578125" style="124"/>
    <col min="9217" max="9217" width="13.85546875" style="124" customWidth="1"/>
    <col min="9218" max="9218" width="15.28515625" style="124" customWidth="1"/>
    <col min="9219" max="9219" width="9.28515625" style="124" customWidth="1"/>
    <col min="9220" max="9231" width="11.42578125" style="124"/>
    <col min="9232" max="9232" width="17" style="124" bestFit="1" customWidth="1"/>
    <col min="9233" max="9472" width="11.42578125" style="124"/>
    <col min="9473" max="9473" width="13.85546875" style="124" customWidth="1"/>
    <col min="9474" max="9474" width="15.28515625" style="124" customWidth="1"/>
    <col min="9475" max="9475" width="9.28515625" style="124" customWidth="1"/>
    <col min="9476" max="9487" width="11.42578125" style="124"/>
    <col min="9488" max="9488" width="17" style="124" bestFit="1" customWidth="1"/>
    <col min="9489" max="9728" width="11.42578125" style="124"/>
    <col min="9729" max="9729" width="13.85546875" style="124" customWidth="1"/>
    <col min="9730" max="9730" width="15.28515625" style="124" customWidth="1"/>
    <col min="9731" max="9731" width="9.28515625" style="124" customWidth="1"/>
    <col min="9732" max="9743" width="11.42578125" style="124"/>
    <col min="9744" max="9744" width="17" style="124" bestFit="1" customWidth="1"/>
    <col min="9745" max="9984" width="11.42578125" style="124"/>
    <col min="9985" max="9985" width="13.85546875" style="124" customWidth="1"/>
    <col min="9986" max="9986" width="15.28515625" style="124" customWidth="1"/>
    <col min="9987" max="9987" width="9.28515625" style="124" customWidth="1"/>
    <col min="9988" max="9999" width="11.42578125" style="124"/>
    <col min="10000" max="10000" width="17" style="124" bestFit="1" customWidth="1"/>
    <col min="10001" max="10240" width="11.42578125" style="124"/>
    <col min="10241" max="10241" width="13.85546875" style="124" customWidth="1"/>
    <col min="10242" max="10242" width="15.28515625" style="124" customWidth="1"/>
    <col min="10243" max="10243" width="9.28515625" style="124" customWidth="1"/>
    <col min="10244" max="10255" width="11.42578125" style="124"/>
    <col min="10256" max="10256" width="17" style="124" bestFit="1" customWidth="1"/>
    <col min="10257" max="10496" width="11.42578125" style="124"/>
    <col min="10497" max="10497" width="13.85546875" style="124" customWidth="1"/>
    <col min="10498" max="10498" width="15.28515625" style="124" customWidth="1"/>
    <col min="10499" max="10499" width="9.28515625" style="124" customWidth="1"/>
    <col min="10500" max="10511" width="11.42578125" style="124"/>
    <col min="10512" max="10512" width="17" style="124" bestFit="1" customWidth="1"/>
    <col min="10513" max="10752" width="11.42578125" style="124"/>
    <col min="10753" max="10753" width="13.85546875" style="124" customWidth="1"/>
    <col min="10754" max="10754" width="15.28515625" style="124" customWidth="1"/>
    <col min="10755" max="10755" width="9.28515625" style="124" customWidth="1"/>
    <col min="10756" max="10767" width="11.42578125" style="124"/>
    <col min="10768" max="10768" width="17" style="124" bestFit="1" customWidth="1"/>
    <col min="10769" max="11008" width="11.42578125" style="124"/>
    <col min="11009" max="11009" width="13.85546875" style="124" customWidth="1"/>
    <col min="11010" max="11010" width="15.28515625" style="124" customWidth="1"/>
    <col min="11011" max="11011" width="9.28515625" style="124" customWidth="1"/>
    <col min="11012" max="11023" width="11.42578125" style="124"/>
    <col min="11024" max="11024" width="17" style="124" bestFit="1" customWidth="1"/>
    <col min="11025" max="11264" width="11.42578125" style="124"/>
    <col min="11265" max="11265" width="13.85546875" style="124" customWidth="1"/>
    <col min="11266" max="11266" width="15.28515625" style="124" customWidth="1"/>
    <col min="11267" max="11267" width="9.28515625" style="124" customWidth="1"/>
    <col min="11268" max="11279" width="11.42578125" style="124"/>
    <col min="11280" max="11280" width="17" style="124" bestFit="1" customWidth="1"/>
    <col min="11281" max="11520" width="11.42578125" style="124"/>
    <col min="11521" max="11521" width="13.85546875" style="124" customWidth="1"/>
    <col min="11522" max="11522" width="15.28515625" style="124" customWidth="1"/>
    <col min="11523" max="11523" width="9.28515625" style="124" customWidth="1"/>
    <col min="11524" max="11535" width="11.42578125" style="124"/>
    <col min="11536" max="11536" width="17" style="124" bestFit="1" customWidth="1"/>
    <col min="11537" max="11776" width="11.42578125" style="124"/>
    <col min="11777" max="11777" width="13.85546875" style="124" customWidth="1"/>
    <col min="11778" max="11778" width="15.28515625" style="124" customWidth="1"/>
    <col min="11779" max="11779" width="9.28515625" style="124" customWidth="1"/>
    <col min="11780" max="11791" width="11.42578125" style="124"/>
    <col min="11792" max="11792" width="17" style="124" bestFit="1" customWidth="1"/>
    <col min="11793" max="12032" width="11.42578125" style="124"/>
    <col min="12033" max="12033" width="13.85546875" style="124" customWidth="1"/>
    <col min="12034" max="12034" width="15.28515625" style="124" customWidth="1"/>
    <col min="12035" max="12035" width="9.28515625" style="124" customWidth="1"/>
    <col min="12036" max="12047" width="11.42578125" style="124"/>
    <col min="12048" max="12048" width="17" style="124" bestFit="1" customWidth="1"/>
    <col min="12049" max="12288" width="11.42578125" style="124"/>
    <col min="12289" max="12289" width="13.85546875" style="124" customWidth="1"/>
    <col min="12290" max="12290" width="15.28515625" style="124" customWidth="1"/>
    <col min="12291" max="12291" width="9.28515625" style="124" customWidth="1"/>
    <col min="12292" max="12303" width="11.42578125" style="124"/>
    <col min="12304" max="12304" width="17" style="124" bestFit="1" customWidth="1"/>
    <col min="12305" max="12544" width="11.42578125" style="124"/>
    <col min="12545" max="12545" width="13.85546875" style="124" customWidth="1"/>
    <col min="12546" max="12546" width="15.28515625" style="124" customWidth="1"/>
    <col min="12547" max="12547" width="9.28515625" style="124" customWidth="1"/>
    <col min="12548" max="12559" width="11.42578125" style="124"/>
    <col min="12560" max="12560" width="17" style="124" bestFit="1" customWidth="1"/>
    <col min="12561" max="12800" width="11.42578125" style="124"/>
    <col min="12801" max="12801" width="13.85546875" style="124" customWidth="1"/>
    <col min="12802" max="12802" width="15.28515625" style="124" customWidth="1"/>
    <col min="12803" max="12803" width="9.28515625" style="124" customWidth="1"/>
    <col min="12804" max="12815" width="11.42578125" style="124"/>
    <col min="12816" max="12816" width="17" style="124" bestFit="1" customWidth="1"/>
    <col min="12817" max="13056" width="11.42578125" style="124"/>
    <col min="13057" max="13057" width="13.85546875" style="124" customWidth="1"/>
    <col min="13058" max="13058" width="15.28515625" style="124" customWidth="1"/>
    <col min="13059" max="13059" width="9.28515625" style="124" customWidth="1"/>
    <col min="13060" max="13071" width="11.42578125" style="124"/>
    <col min="13072" max="13072" width="17" style="124" bestFit="1" customWidth="1"/>
    <col min="13073" max="13312" width="11.42578125" style="124"/>
    <col min="13313" max="13313" width="13.85546875" style="124" customWidth="1"/>
    <col min="13314" max="13314" width="15.28515625" style="124" customWidth="1"/>
    <col min="13315" max="13315" width="9.28515625" style="124" customWidth="1"/>
    <col min="13316" max="13327" width="11.42578125" style="124"/>
    <col min="13328" max="13328" width="17" style="124" bestFit="1" customWidth="1"/>
    <col min="13329" max="13568" width="11.42578125" style="124"/>
    <col min="13569" max="13569" width="13.85546875" style="124" customWidth="1"/>
    <col min="13570" max="13570" width="15.28515625" style="124" customWidth="1"/>
    <col min="13571" max="13571" width="9.28515625" style="124" customWidth="1"/>
    <col min="13572" max="13583" width="11.42578125" style="124"/>
    <col min="13584" max="13584" width="17" style="124" bestFit="1" customWidth="1"/>
    <col min="13585" max="13824" width="11.42578125" style="124"/>
    <col min="13825" max="13825" width="13.85546875" style="124" customWidth="1"/>
    <col min="13826" max="13826" width="15.28515625" style="124" customWidth="1"/>
    <col min="13827" max="13827" width="9.28515625" style="124" customWidth="1"/>
    <col min="13828" max="13839" width="11.42578125" style="124"/>
    <col min="13840" max="13840" width="17" style="124" bestFit="1" customWidth="1"/>
    <col min="13841" max="14080" width="11.42578125" style="124"/>
    <col min="14081" max="14081" width="13.85546875" style="124" customWidth="1"/>
    <col min="14082" max="14082" width="15.28515625" style="124" customWidth="1"/>
    <col min="14083" max="14083" width="9.28515625" style="124" customWidth="1"/>
    <col min="14084" max="14095" width="11.42578125" style="124"/>
    <col min="14096" max="14096" width="17" style="124" bestFit="1" customWidth="1"/>
    <col min="14097" max="14336" width="11.42578125" style="124"/>
    <col min="14337" max="14337" width="13.85546875" style="124" customWidth="1"/>
    <col min="14338" max="14338" width="15.28515625" style="124" customWidth="1"/>
    <col min="14339" max="14339" width="9.28515625" style="124" customWidth="1"/>
    <col min="14340" max="14351" width="11.42578125" style="124"/>
    <col min="14352" max="14352" width="17" style="124" bestFit="1" customWidth="1"/>
    <col min="14353" max="14592" width="11.42578125" style="124"/>
    <col min="14593" max="14593" width="13.85546875" style="124" customWidth="1"/>
    <col min="14594" max="14594" width="15.28515625" style="124" customWidth="1"/>
    <col min="14595" max="14595" width="9.28515625" style="124" customWidth="1"/>
    <col min="14596" max="14607" width="11.42578125" style="124"/>
    <col min="14608" max="14608" width="17" style="124" bestFit="1" customWidth="1"/>
    <col min="14609" max="14848" width="11.42578125" style="124"/>
    <col min="14849" max="14849" width="13.85546875" style="124" customWidth="1"/>
    <col min="14850" max="14850" width="15.28515625" style="124" customWidth="1"/>
    <col min="14851" max="14851" width="9.28515625" style="124" customWidth="1"/>
    <col min="14852" max="14863" width="11.42578125" style="124"/>
    <col min="14864" max="14864" width="17" style="124" bestFit="1" customWidth="1"/>
    <col min="14865" max="15104" width="11.42578125" style="124"/>
    <col min="15105" max="15105" width="13.85546875" style="124" customWidth="1"/>
    <col min="15106" max="15106" width="15.28515625" style="124" customWidth="1"/>
    <col min="15107" max="15107" width="9.28515625" style="124" customWidth="1"/>
    <col min="15108" max="15119" width="11.42578125" style="124"/>
    <col min="15120" max="15120" width="17" style="124" bestFit="1" customWidth="1"/>
    <col min="15121" max="15360" width="11.42578125" style="124"/>
    <col min="15361" max="15361" width="13.85546875" style="124" customWidth="1"/>
    <col min="15362" max="15362" width="15.28515625" style="124" customWidth="1"/>
    <col min="15363" max="15363" width="9.28515625" style="124" customWidth="1"/>
    <col min="15364" max="15375" width="11.42578125" style="124"/>
    <col min="15376" max="15376" width="17" style="124" bestFit="1" customWidth="1"/>
    <col min="15377" max="15616" width="11.42578125" style="124"/>
    <col min="15617" max="15617" width="13.85546875" style="124" customWidth="1"/>
    <col min="15618" max="15618" width="15.28515625" style="124" customWidth="1"/>
    <col min="15619" max="15619" width="9.28515625" style="124" customWidth="1"/>
    <col min="15620" max="15631" width="11.42578125" style="124"/>
    <col min="15632" max="15632" width="17" style="124" bestFit="1" customWidth="1"/>
    <col min="15633" max="15872" width="11.42578125" style="124"/>
    <col min="15873" max="15873" width="13.85546875" style="124" customWidth="1"/>
    <col min="15874" max="15874" width="15.28515625" style="124" customWidth="1"/>
    <col min="15875" max="15875" width="9.28515625" style="124" customWidth="1"/>
    <col min="15876" max="15887" width="11.42578125" style="124"/>
    <col min="15888" max="15888" width="17" style="124" bestFit="1" customWidth="1"/>
    <col min="15889" max="16128" width="11.42578125" style="124"/>
    <col min="16129" max="16129" width="13.85546875" style="124" customWidth="1"/>
    <col min="16130" max="16130" width="15.28515625" style="124" customWidth="1"/>
    <col min="16131" max="16131" width="9.28515625" style="124" customWidth="1"/>
    <col min="16132" max="16143" width="11.42578125" style="124"/>
    <col min="16144" max="16144" width="17" style="124" bestFit="1" customWidth="1"/>
    <col min="16145" max="16384" width="11.42578125" style="124"/>
  </cols>
  <sheetData>
    <row r="1" spans="1:32" ht="37.5" customHeight="1" thickBot="1" x14ac:dyDescent="0.3">
      <c r="A1" s="121"/>
      <c r="B1" s="121"/>
      <c r="C1" s="122"/>
      <c r="D1" s="123"/>
      <c r="E1" s="123"/>
      <c r="F1" s="123"/>
      <c r="G1" s="123"/>
      <c r="H1" s="123"/>
      <c r="I1" s="123"/>
      <c r="J1" s="123"/>
      <c r="K1" s="123"/>
      <c r="L1" s="122"/>
      <c r="M1" s="122"/>
      <c r="N1" s="121"/>
      <c r="O1" s="121"/>
    </row>
    <row r="2" spans="1:32" ht="3.75" customHeight="1" x14ac:dyDescent="0.25">
      <c r="A2" s="125"/>
      <c r="B2" s="125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</row>
    <row r="3" spans="1:32" ht="20.25" customHeight="1" x14ac:dyDescent="0.3">
      <c r="A3" s="126" t="s">
        <v>119</v>
      </c>
      <c r="B3" s="147"/>
      <c r="C3" s="147"/>
      <c r="D3" s="127"/>
      <c r="E3" s="148"/>
      <c r="F3" s="148"/>
      <c r="G3" s="148"/>
      <c r="H3" s="148"/>
      <c r="I3" s="148"/>
      <c r="J3" s="148"/>
      <c r="K3" s="148"/>
      <c r="L3" s="148"/>
      <c r="M3" s="148"/>
      <c r="N3" s="148"/>
      <c r="O3" s="148"/>
      <c r="P3" s="148"/>
      <c r="Q3" s="148"/>
      <c r="R3" s="148"/>
      <c r="S3" s="148"/>
      <c r="T3" s="148"/>
      <c r="U3" s="148"/>
      <c r="V3" s="148"/>
      <c r="W3" s="148"/>
      <c r="X3" s="148"/>
      <c r="Y3" s="148"/>
      <c r="Z3" s="148"/>
      <c r="AA3" s="148"/>
      <c r="AB3" s="148"/>
      <c r="AC3" s="148"/>
      <c r="AD3" s="148"/>
      <c r="AE3" s="148"/>
      <c r="AF3" s="148"/>
    </row>
    <row r="4" spans="1:32" ht="21.75" customHeight="1" x14ac:dyDescent="0.45">
      <c r="A4" s="151" t="s">
        <v>120</v>
      </c>
      <c r="B4" s="55"/>
      <c r="C4" s="55"/>
      <c r="D4" s="152"/>
      <c r="E4" s="153"/>
      <c r="F4" s="149"/>
      <c r="G4" s="149"/>
      <c r="H4" s="149"/>
      <c r="I4" s="149"/>
      <c r="J4" s="149"/>
      <c r="K4" s="149"/>
      <c r="L4" s="150"/>
      <c r="M4" s="150"/>
      <c r="N4" s="150"/>
      <c r="O4" s="150"/>
      <c r="P4" s="150"/>
      <c r="Q4" s="150"/>
      <c r="R4" s="150"/>
      <c r="S4" s="150"/>
      <c r="T4" s="150"/>
      <c r="U4" s="150"/>
      <c r="V4" s="150"/>
      <c r="W4" s="150"/>
      <c r="X4" s="150"/>
      <c r="Y4" s="150"/>
      <c r="AF4" s="128" t="s">
        <v>121</v>
      </c>
    </row>
    <row r="5" spans="1:32" ht="3.75" customHeight="1" x14ac:dyDescent="0.25">
      <c r="A5" s="124"/>
      <c r="B5" s="124"/>
      <c r="C5" s="124"/>
      <c r="D5" s="124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</row>
    <row r="6" spans="1:32" x14ac:dyDescent="0.25">
      <c r="A6" s="129" t="s">
        <v>122</v>
      </c>
      <c r="B6" s="130"/>
      <c r="C6" s="131"/>
      <c r="D6" s="154" t="s">
        <v>124</v>
      </c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</row>
    <row r="7" spans="1:32" x14ac:dyDescent="0.25">
      <c r="A7" s="132" t="s">
        <v>123</v>
      </c>
      <c r="B7" s="133"/>
      <c r="C7" s="134"/>
      <c r="D7" s="155" t="s">
        <v>124</v>
      </c>
      <c r="E7" s="124"/>
      <c r="F7" s="124"/>
      <c r="G7" s="124"/>
      <c r="H7" s="124"/>
      <c r="I7" s="124"/>
      <c r="J7" s="124"/>
      <c r="K7" s="124"/>
      <c r="L7" s="124"/>
      <c r="M7" s="124"/>
      <c r="N7" s="124"/>
      <c r="O7" s="124"/>
    </row>
    <row r="8" spans="1:32" x14ac:dyDescent="0.25">
      <c r="A8" s="124"/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</row>
    <row r="9" spans="1:32" x14ac:dyDescent="0.25">
      <c r="A9" s="124"/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</row>
    <row r="10" spans="1:32" x14ac:dyDescent="0.25">
      <c r="A10" s="124"/>
      <c r="B10" s="124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  <c r="O10" s="124"/>
    </row>
    <row r="11" spans="1:32" x14ac:dyDescent="0.25">
      <c r="A11" s="124"/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</row>
    <row r="12" spans="1:32" x14ac:dyDescent="0.25">
      <c r="A12" s="124"/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</row>
    <row r="13" spans="1:32" x14ac:dyDescent="0.25">
      <c r="A13" s="124"/>
      <c r="B13" s="124"/>
      <c r="C13" s="124"/>
      <c r="D13" s="124"/>
      <c r="E13" s="124"/>
      <c r="F13" s="124"/>
      <c r="G13" s="124"/>
      <c r="H13" s="124"/>
      <c r="I13" s="124"/>
      <c r="J13" s="124"/>
      <c r="K13" s="124"/>
      <c r="L13" s="124"/>
      <c r="M13" s="124"/>
      <c r="N13" s="124"/>
      <c r="O13" s="124"/>
    </row>
    <row r="14" spans="1:32" x14ac:dyDescent="0.25">
      <c r="A14" s="124"/>
      <c r="B14" s="124"/>
      <c r="C14" s="124"/>
      <c r="D14" s="124"/>
      <c r="E14" s="124"/>
      <c r="F14" s="124"/>
      <c r="G14" s="124"/>
      <c r="H14" s="124"/>
      <c r="I14" s="124"/>
      <c r="J14" s="124"/>
      <c r="K14" s="124"/>
      <c r="L14" s="124"/>
      <c r="M14" s="124"/>
      <c r="N14" s="124"/>
      <c r="O14" s="124"/>
    </row>
    <row r="15" spans="1:32" x14ac:dyDescent="0.25">
      <c r="A15" s="124"/>
      <c r="B15" s="124"/>
      <c r="C15" s="124"/>
      <c r="D15" s="124"/>
      <c r="E15" s="124"/>
      <c r="F15" s="124"/>
      <c r="G15" s="124"/>
      <c r="H15" s="124"/>
      <c r="I15" s="124"/>
      <c r="J15" s="124"/>
      <c r="K15" s="124"/>
      <c r="L15" s="124"/>
      <c r="M15" s="124"/>
      <c r="N15" s="124"/>
      <c r="O15" s="124"/>
    </row>
    <row r="16" spans="1:32" x14ac:dyDescent="0.25">
      <c r="A16" s="124"/>
      <c r="B16" s="124"/>
      <c r="C16" s="124"/>
      <c r="D16" s="124"/>
      <c r="E16" s="124"/>
      <c r="F16" s="124"/>
      <c r="G16" s="124"/>
      <c r="H16" s="124"/>
      <c r="I16" s="124"/>
      <c r="J16" s="124"/>
      <c r="K16" s="124"/>
      <c r="L16" s="124"/>
      <c r="M16" s="124"/>
      <c r="N16" s="124"/>
      <c r="O16" s="124"/>
    </row>
    <row r="17" spans="1:15" x14ac:dyDescent="0.25">
      <c r="A17" s="124"/>
      <c r="B17" s="124"/>
      <c r="C17" s="124"/>
      <c r="D17" s="124"/>
      <c r="E17" s="124"/>
      <c r="F17" s="124"/>
      <c r="G17" s="124"/>
      <c r="H17" s="124"/>
      <c r="I17" s="124"/>
      <c r="J17" s="124"/>
      <c r="K17" s="124"/>
      <c r="L17" s="124"/>
      <c r="M17" s="124"/>
      <c r="N17" s="124"/>
      <c r="O17" s="124"/>
    </row>
    <row r="18" spans="1:15" x14ac:dyDescent="0.25">
      <c r="A18" s="124"/>
      <c r="B18" s="124"/>
      <c r="C18" s="124"/>
      <c r="D18" s="124"/>
      <c r="E18" s="124"/>
      <c r="F18" s="124"/>
      <c r="G18" s="124"/>
      <c r="H18" s="124"/>
      <c r="I18" s="124"/>
      <c r="J18" s="124"/>
      <c r="K18" s="124"/>
      <c r="L18" s="124"/>
      <c r="M18" s="124"/>
      <c r="N18" s="124"/>
      <c r="O18" s="124"/>
    </row>
    <row r="19" spans="1:15" x14ac:dyDescent="0.25">
      <c r="A19" s="124"/>
      <c r="B19" s="124"/>
      <c r="C19" s="124"/>
      <c r="D19" s="124"/>
      <c r="E19" s="124"/>
      <c r="F19" s="124"/>
      <c r="G19" s="124"/>
      <c r="H19" s="124"/>
      <c r="I19" s="124"/>
      <c r="J19" s="124"/>
      <c r="K19" s="124"/>
      <c r="L19" s="124"/>
      <c r="M19" s="124"/>
      <c r="N19" s="124"/>
      <c r="O19" s="124"/>
    </row>
    <row r="20" spans="1:15" x14ac:dyDescent="0.25">
      <c r="A20" s="124"/>
      <c r="B20" s="124"/>
      <c r="C20" s="124"/>
      <c r="D20" s="124"/>
      <c r="E20" s="124"/>
      <c r="F20" s="124"/>
      <c r="G20" s="124"/>
      <c r="H20" s="124"/>
      <c r="I20" s="124"/>
      <c r="J20" s="124"/>
      <c r="K20" s="124"/>
      <c r="L20" s="124"/>
      <c r="M20" s="124"/>
      <c r="N20" s="124"/>
      <c r="O20" s="124"/>
    </row>
    <row r="21" spans="1:15" x14ac:dyDescent="0.25">
      <c r="A21" s="124"/>
      <c r="B21" s="124"/>
      <c r="C21" s="124"/>
      <c r="D21" s="124"/>
      <c r="E21" s="124"/>
      <c r="F21" s="124"/>
      <c r="G21" s="124"/>
      <c r="H21" s="124"/>
      <c r="I21" s="124"/>
      <c r="J21" s="124"/>
      <c r="K21" s="124"/>
      <c r="L21" s="124"/>
      <c r="M21" s="124"/>
      <c r="N21" s="124"/>
      <c r="O21" s="124"/>
    </row>
    <row r="22" spans="1:15" x14ac:dyDescent="0.25">
      <c r="A22" s="124"/>
      <c r="B22" s="124"/>
      <c r="C22" s="124"/>
      <c r="D22" s="124"/>
      <c r="E22" s="124"/>
      <c r="F22" s="124"/>
      <c r="G22" s="124"/>
      <c r="H22" s="124"/>
      <c r="I22" s="124"/>
      <c r="J22" s="124"/>
      <c r="K22" s="124"/>
      <c r="L22" s="124"/>
      <c r="M22" s="124"/>
      <c r="N22" s="124"/>
      <c r="O22" s="124"/>
    </row>
    <row r="23" spans="1:15" x14ac:dyDescent="0.25">
      <c r="A23" s="124"/>
      <c r="B23" s="124"/>
      <c r="C23" s="124"/>
      <c r="D23" s="124"/>
      <c r="E23" s="124"/>
      <c r="F23" s="124"/>
      <c r="G23" s="124"/>
      <c r="H23" s="124"/>
      <c r="I23" s="124"/>
      <c r="J23" s="124"/>
      <c r="K23" s="124"/>
      <c r="L23" s="124"/>
      <c r="M23" s="124"/>
      <c r="N23" s="124"/>
      <c r="O23" s="124"/>
    </row>
    <row r="24" spans="1:15" x14ac:dyDescent="0.25">
      <c r="A24" s="124"/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</row>
    <row r="25" spans="1:15" x14ac:dyDescent="0.25">
      <c r="A25" s="124"/>
      <c r="B25" s="124"/>
      <c r="C25" s="124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4"/>
      <c r="O25" s="124"/>
    </row>
    <row r="26" spans="1:15" x14ac:dyDescent="0.25">
      <c r="A26" s="124"/>
      <c r="B26" s="124"/>
      <c r="C26" s="124"/>
      <c r="D26" s="124"/>
      <c r="E26" s="124"/>
      <c r="F26" s="124"/>
      <c r="G26" s="124"/>
      <c r="H26" s="124"/>
      <c r="I26" s="124"/>
      <c r="J26" s="124"/>
      <c r="K26" s="124"/>
      <c r="L26" s="124"/>
      <c r="M26" s="124"/>
      <c r="N26" s="124"/>
      <c r="O26" s="124"/>
    </row>
    <row r="27" spans="1:15" x14ac:dyDescent="0.25">
      <c r="A27" s="124"/>
      <c r="B27" s="124"/>
      <c r="C27" s="124"/>
      <c r="D27" s="124"/>
      <c r="E27" s="124"/>
      <c r="F27" s="124"/>
      <c r="G27" s="124"/>
      <c r="H27" s="124"/>
      <c r="I27" s="124"/>
      <c r="J27" s="124"/>
      <c r="K27" s="124"/>
      <c r="L27" s="124"/>
      <c r="M27" s="124"/>
      <c r="N27" s="124"/>
      <c r="O27" s="124"/>
    </row>
    <row r="28" spans="1:15" x14ac:dyDescent="0.25">
      <c r="A28" s="124"/>
      <c r="B28" s="124"/>
      <c r="C28" s="124"/>
      <c r="D28" s="124"/>
      <c r="E28" s="124"/>
      <c r="F28" s="124"/>
      <c r="G28" s="124"/>
      <c r="H28" s="124"/>
      <c r="I28" s="124"/>
      <c r="J28" s="124"/>
      <c r="K28" s="124"/>
      <c r="L28" s="124"/>
      <c r="M28" s="124"/>
      <c r="N28" s="124"/>
      <c r="O28" s="124"/>
    </row>
    <row r="29" spans="1:15" x14ac:dyDescent="0.25">
      <c r="A29" s="124"/>
      <c r="B29" s="124"/>
      <c r="C29" s="124"/>
      <c r="D29" s="124"/>
      <c r="E29" s="124"/>
      <c r="F29" s="124"/>
      <c r="G29" s="124"/>
      <c r="H29" s="124"/>
      <c r="I29" s="124"/>
      <c r="J29" s="124"/>
      <c r="K29" s="124"/>
      <c r="L29" s="124"/>
      <c r="M29" s="124"/>
      <c r="N29" s="124"/>
      <c r="O29" s="124"/>
    </row>
    <row r="30" spans="1:15" x14ac:dyDescent="0.25">
      <c r="A30" s="124"/>
      <c r="B30" s="124"/>
      <c r="C30" s="124"/>
      <c r="D30" s="124"/>
      <c r="E30" s="124"/>
      <c r="F30" s="124"/>
      <c r="G30" s="124"/>
      <c r="H30" s="124"/>
      <c r="I30" s="124"/>
      <c r="J30" s="124"/>
      <c r="K30" s="124"/>
      <c r="L30" s="124"/>
      <c r="M30" s="124"/>
      <c r="N30" s="124"/>
      <c r="O30" s="124"/>
    </row>
    <row r="31" spans="1:15" x14ac:dyDescent="0.25">
      <c r="A31" s="124"/>
      <c r="B31" s="124"/>
      <c r="C31" s="124"/>
      <c r="D31" s="124"/>
      <c r="E31" s="124"/>
      <c r="F31" s="124"/>
      <c r="G31" s="124"/>
      <c r="H31" s="124"/>
      <c r="I31" s="124"/>
      <c r="J31" s="124"/>
      <c r="K31" s="124"/>
      <c r="L31" s="124"/>
      <c r="M31" s="124"/>
      <c r="N31" s="124"/>
      <c r="O31" s="124"/>
    </row>
    <row r="32" spans="1:15" x14ac:dyDescent="0.25">
      <c r="A32" s="124"/>
      <c r="B32" s="124"/>
      <c r="C32" s="124"/>
      <c r="D32" s="124"/>
      <c r="E32" s="124"/>
      <c r="F32" s="124"/>
      <c r="G32" s="124"/>
      <c r="H32" s="124"/>
      <c r="I32" s="124"/>
      <c r="J32" s="124"/>
      <c r="K32" s="124"/>
      <c r="L32" s="124"/>
      <c r="M32" s="124"/>
      <c r="N32" s="124"/>
      <c r="O32" s="124"/>
    </row>
    <row r="33" spans="1:32" x14ac:dyDescent="0.25">
      <c r="A33" s="124"/>
      <c r="B33" s="124"/>
      <c r="C33" s="124"/>
      <c r="D33" s="124"/>
      <c r="E33" s="124"/>
      <c r="F33" s="124"/>
      <c r="G33" s="124"/>
      <c r="H33" s="124"/>
      <c r="I33" s="124"/>
      <c r="J33" s="124"/>
      <c r="K33" s="124"/>
      <c r="L33" s="124"/>
      <c r="M33" s="124"/>
      <c r="N33" s="124"/>
      <c r="O33" s="124"/>
    </row>
    <row r="34" spans="1:32" x14ac:dyDescent="0.25">
      <c r="A34" s="124"/>
      <c r="B34" s="124"/>
      <c r="C34" s="124"/>
      <c r="D34" s="124"/>
      <c r="E34" s="124"/>
      <c r="F34" s="124"/>
      <c r="G34" s="124"/>
      <c r="H34" s="124"/>
      <c r="I34" s="124"/>
      <c r="J34" s="124"/>
      <c r="K34" s="124"/>
      <c r="L34" s="124"/>
      <c r="M34" s="124"/>
      <c r="N34" s="124"/>
      <c r="O34" s="124"/>
    </row>
    <row r="35" spans="1:32" x14ac:dyDescent="0.25">
      <c r="A35" s="124"/>
      <c r="B35" s="124"/>
      <c r="C35" s="124"/>
      <c r="D35" s="124"/>
      <c r="E35" s="124"/>
      <c r="F35" s="124"/>
      <c r="G35" s="124"/>
      <c r="H35" s="124"/>
      <c r="I35" s="124"/>
      <c r="J35" s="124"/>
      <c r="K35" s="124"/>
      <c r="L35" s="124"/>
      <c r="M35" s="124"/>
      <c r="N35" s="124"/>
      <c r="O35" s="124"/>
    </row>
    <row r="36" spans="1:32" x14ac:dyDescent="0.25">
      <c r="A36" s="124"/>
      <c r="B36" s="124"/>
      <c r="C36" s="124"/>
      <c r="D36" s="124"/>
      <c r="E36" s="124"/>
      <c r="F36" s="124"/>
      <c r="G36" s="124"/>
      <c r="H36" s="124"/>
      <c r="I36" s="124"/>
      <c r="J36" s="124"/>
      <c r="K36" s="124"/>
      <c r="L36" s="124"/>
      <c r="M36" s="124"/>
      <c r="N36" s="124"/>
      <c r="O36" s="124"/>
    </row>
    <row r="37" spans="1:32" x14ac:dyDescent="0.25">
      <c r="A37" s="124"/>
      <c r="B37" s="124"/>
      <c r="C37" s="124"/>
      <c r="D37" s="124"/>
      <c r="E37" s="124"/>
      <c r="F37" s="124"/>
      <c r="G37" s="124"/>
      <c r="H37" s="124"/>
      <c r="I37" s="124"/>
      <c r="J37" s="124"/>
      <c r="K37" s="124"/>
      <c r="L37" s="124"/>
      <c r="M37" s="124"/>
      <c r="N37" s="124"/>
      <c r="O37" s="124"/>
    </row>
    <row r="38" spans="1:32" x14ac:dyDescent="0.25">
      <c r="A38" s="124"/>
      <c r="B38" s="124"/>
      <c r="C38" s="124"/>
      <c r="D38" s="124"/>
      <c r="E38" s="124"/>
      <c r="F38" s="124"/>
      <c r="G38" s="124"/>
      <c r="H38" s="124"/>
      <c r="I38" s="124"/>
      <c r="J38" s="124"/>
      <c r="K38" s="124"/>
      <c r="L38" s="124"/>
      <c r="M38" s="124"/>
      <c r="N38" s="124"/>
      <c r="O38" s="124"/>
    </row>
    <row r="39" spans="1:32" x14ac:dyDescent="0.25">
      <c r="A39" s="124"/>
      <c r="B39" s="124"/>
      <c r="C39" s="124"/>
      <c r="D39" s="124"/>
      <c r="E39" s="124"/>
      <c r="F39" s="124"/>
      <c r="G39" s="124"/>
      <c r="H39" s="124"/>
      <c r="I39" s="124"/>
      <c r="J39" s="124"/>
      <c r="K39" s="124"/>
      <c r="L39" s="124"/>
      <c r="M39" s="124"/>
      <c r="N39" s="124"/>
      <c r="O39" s="124"/>
    </row>
    <row r="40" spans="1:32" x14ac:dyDescent="0.25">
      <c r="A40" s="124"/>
      <c r="B40" s="124"/>
      <c r="C40" s="124"/>
      <c r="D40" s="124"/>
      <c r="E40" s="124"/>
      <c r="F40" s="124"/>
      <c r="G40" s="124"/>
      <c r="H40" s="124"/>
      <c r="I40" s="124"/>
      <c r="J40" s="124"/>
      <c r="K40" s="124"/>
      <c r="L40" s="124"/>
      <c r="M40" s="124"/>
      <c r="N40" s="124"/>
      <c r="O40" s="124"/>
    </row>
    <row r="41" spans="1:32" x14ac:dyDescent="0.25">
      <c r="A41" s="124"/>
      <c r="B41" s="124"/>
      <c r="C41" s="124"/>
      <c r="D41" s="124"/>
      <c r="E41" s="124"/>
      <c r="F41" s="124"/>
      <c r="G41" s="124"/>
      <c r="H41" s="124"/>
      <c r="I41" s="124"/>
      <c r="J41" s="124"/>
      <c r="K41" s="124"/>
      <c r="L41" s="124"/>
      <c r="M41" s="124"/>
      <c r="N41" s="124"/>
      <c r="O41" s="124"/>
    </row>
    <row r="42" spans="1:32" x14ac:dyDescent="0.25">
      <c r="A42" s="124"/>
      <c r="B42" s="124"/>
      <c r="C42" s="124"/>
      <c r="D42" s="124"/>
      <c r="E42" s="124"/>
      <c r="F42" s="124"/>
      <c r="G42" s="124"/>
      <c r="H42" s="124"/>
      <c r="I42" s="124"/>
      <c r="J42" s="124"/>
      <c r="K42" s="124"/>
      <c r="L42" s="124"/>
      <c r="M42" s="124"/>
      <c r="N42" s="124"/>
      <c r="O42" s="124"/>
    </row>
    <row r="43" spans="1:32" x14ac:dyDescent="0.25">
      <c r="A43" s="124"/>
      <c r="B43" s="124"/>
      <c r="C43" s="124"/>
      <c r="D43" s="124"/>
      <c r="E43" s="124"/>
      <c r="F43" s="124"/>
      <c r="G43" s="124"/>
      <c r="H43" s="124"/>
      <c r="I43" s="124"/>
      <c r="J43" s="124"/>
      <c r="K43" s="124"/>
      <c r="L43" s="124"/>
      <c r="M43" s="124"/>
      <c r="N43" s="124"/>
      <c r="O43" s="124"/>
    </row>
    <row r="44" spans="1:32" x14ac:dyDescent="0.25">
      <c r="A44" s="124"/>
      <c r="B44" s="124"/>
      <c r="C44" s="124"/>
      <c r="D44" s="124"/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</row>
    <row r="45" spans="1:32" x14ac:dyDescent="0.25">
      <c r="A45" s="124"/>
      <c r="B45" s="124"/>
      <c r="C45" s="124"/>
      <c r="D45" s="124"/>
      <c r="E45" s="124"/>
      <c r="F45" s="124"/>
      <c r="G45" s="124"/>
      <c r="H45" s="124"/>
      <c r="I45" s="124"/>
      <c r="J45" s="124"/>
      <c r="K45" s="124"/>
      <c r="L45" s="124"/>
      <c r="M45" s="124"/>
      <c r="N45" s="124"/>
      <c r="O45" s="124"/>
    </row>
    <row r="46" spans="1:32" x14ac:dyDescent="0.25">
      <c r="A46" s="124"/>
      <c r="B46" s="124"/>
      <c r="C46" s="124"/>
      <c r="D46" s="124"/>
      <c r="E46" s="124"/>
      <c r="F46" s="124"/>
      <c r="G46" s="124"/>
      <c r="H46" s="124"/>
      <c r="I46" s="124"/>
      <c r="J46" s="124"/>
      <c r="K46" s="124"/>
      <c r="L46" s="124"/>
      <c r="M46" s="124"/>
      <c r="N46" s="124"/>
      <c r="O46" s="124"/>
    </row>
    <row r="47" spans="1:32" x14ac:dyDescent="0.25">
      <c r="A47" s="124"/>
      <c r="B47" s="124"/>
      <c r="C47" s="124"/>
      <c r="D47" s="124"/>
      <c r="E47" s="124"/>
      <c r="F47" s="124"/>
      <c r="G47" s="124"/>
      <c r="H47" s="124"/>
      <c r="I47" s="124"/>
      <c r="J47" s="124"/>
      <c r="K47" s="124"/>
      <c r="L47" s="124"/>
      <c r="M47" s="124"/>
      <c r="N47" s="124"/>
      <c r="O47" s="124"/>
    </row>
    <row r="48" spans="1:32" x14ac:dyDescent="0.25">
      <c r="A48" s="135" t="s">
        <v>111</v>
      </c>
      <c r="B48" s="137"/>
      <c r="C48" s="139">
        <v>41151</v>
      </c>
      <c r="D48" s="140">
        <v>41182</v>
      </c>
      <c r="E48" s="140">
        <v>41212</v>
      </c>
      <c r="F48" s="140">
        <v>41243</v>
      </c>
      <c r="G48" s="140">
        <v>41273</v>
      </c>
      <c r="H48" s="140">
        <v>41304</v>
      </c>
      <c r="I48" s="140">
        <v>41333</v>
      </c>
      <c r="J48" s="140">
        <v>41363</v>
      </c>
      <c r="K48" s="140">
        <v>41394</v>
      </c>
      <c r="L48" s="140">
        <v>41424</v>
      </c>
      <c r="M48" s="140">
        <v>41455</v>
      </c>
      <c r="N48" s="140">
        <v>41485</v>
      </c>
      <c r="O48" s="140">
        <v>41516</v>
      </c>
      <c r="P48" s="140">
        <v>41547</v>
      </c>
      <c r="Q48" s="140">
        <v>41577</v>
      </c>
      <c r="R48" s="140">
        <v>41608</v>
      </c>
      <c r="S48" s="140">
        <v>41638</v>
      </c>
      <c r="T48" s="140">
        <v>41669</v>
      </c>
      <c r="U48" s="140">
        <v>41698</v>
      </c>
      <c r="V48" s="140">
        <v>41728</v>
      </c>
      <c r="W48" s="140">
        <v>41759</v>
      </c>
      <c r="X48" s="140">
        <v>41789</v>
      </c>
      <c r="Y48" s="140">
        <v>41820</v>
      </c>
      <c r="Z48" s="140">
        <v>41850</v>
      </c>
      <c r="AA48" s="140">
        <v>41881</v>
      </c>
      <c r="AB48" s="140">
        <v>41912</v>
      </c>
      <c r="AC48" s="140">
        <v>41942</v>
      </c>
      <c r="AD48" s="140">
        <v>41973</v>
      </c>
      <c r="AE48" s="140">
        <v>42003</v>
      </c>
      <c r="AF48" s="140">
        <v>42034</v>
      </c>
    </row>
    <row r="49" spans="1:32" x14ac:dyDescent="0.25">
      <c r="A49" s="136" t="s">
        <v>112</v>
      </c>
      <c r="B49" s="138">
        <f>LOOKUP(DATE(YEAR([1]Accueil!$C$7),MONTH([1]Accueil!$C$7)+1,),[1]Data!C$4:BL$4,[1]Data!C50:BL50)</f>
        <v>0</v>
      </c>
      <c r="C49" s="141">
        <v>0</v>
      </c>
      <c r="D49" s="142">
        <v>0</v>
      </c>
      <c r="E49" s="142">
        <v>0</v>
      </c>
      <c r="F49" s="142">
        <v>0</v>
      </c>
      <c r="G49" s="142">
        <v>0</v>
      </c>
      <c r="H49" s="142">
        <v>0</v>
      </c>
      <c r="I49" s="142">
        <v>0</v>
      </c>
      <c r="J49" s="142">
        <v>0</v>
      </c>
      <c r="K49" s="142">
        <v>0</v>
      </c>
      <c r="L49" s="142">
        <v>0</v>
      </c>
      <c r="M49" s="142">
        <v>0</v>
      </c>
      <c r="N49" s="142">
        <v>0</v>
      </c>
      <c r="O49" s="142">
        <v>0</v>
      </c>
      <c r="P49" s="142">
        <v>0</v>
      </c>
      <c r="Q49" s="142">
        <v>0</v>
      </c>
      <c r="R49" s="142">
        <v>0</v>
      </c>
      <c r="S49" s="142">
        <v>0</v>
      </c>
      <c r="T49" s="142">
        <v>0</v>
      </c>
      <c r="U49" s="142">
        <v>0</v>
      </c>
      <c r="V49" s="142">
        <v>0</v>
      </c>
      <c r="W49" s="142">
        <v>0</v>
      </c>
      <c r="X49" s="142">
        <v>0</v>
      </c>
      <c r="Y49" s="142">
        <v>0</v>
      </c>
      <c r="Z49" s="142">
        <v>0</v>
      </c>
      <c r="AA49" s="142">
        <v>0</v>
      </c>
      <c r="AB49" s="142">
        <v>0</v>
      </c>
      <c r="AC49" s="142">
        <v>0</v>
      </c>
      <c r="AD49" s="142">
        <v>0</v>
      </c>
      <c r="AE49" s="142">
        <v>0</v>
      </c>
      <c r="AF49" s="143">
        <v>0</v>
      </c>
    </row>
    <row r="50" spans="1:32" x14ac:dyDescent="0.25">
      <c r="A50" s="136" t="s">
        <v>113</v>
      </c>
      <c r="B50" s="138">
        <f>LOOKUP(DATE(YEAR([1]Accueil!$C$7),MONTH([1]Accueil!$C$7)+1,),[1]Data!C$4:BL$4,[1]Data!C51:BL51)</f>
        <v>0</v>
      </c>
      <c r="C50" s="141">
        <v>0</v>
      </c>
      <c r="D50" s="142">
        <v>0</v>
      </c>
      <c r="E50" s="142">
        <v>0</v>
      </c>
      <c r="F50" s="142">
        <v>0</v>
      </c>
      <c r="G50" s="142">
        <v>0</v>
      </c>
      <c r="H50" s="142">
        <v>0</v>
      </c>
      <c r="I50" s="142">
        <v>0</v>
      </c>
      <c r="J50" s="142">
        <v>0</v>
      </c>
      <c r="K50" s="142">
        <v>0</v>
      </c>
      <c r="L50" s="142">
        <v>0</v>
      </c>
      <c r="M50" s="142">
        <v>0</v>
      </c>
      <c r="N50" s="142">
        <v>0</v>
      </c>
      <c r="O50" s="142">
        <v>0</v>
      </c>
      <c r="P50" s="142">
        <v>0</v>
      </c>
      <c r="Q50" s="142">
        <v>0</v>
      </c>
      <c r="R50" s="142">
        <v>0</v>
      </c>
      <c r="S50" s="142">
        <v>0</v>
      </c>
      <c r="T50" s="142">
        <v>0</v>
      </c>
      <c r="U50" s="142">
        <v>0</v>
      </c>
      <c r="V50" s="142">
        <v>0</v>
      </c>
      <c r="W50" s="142">
        <v>0</v>
      </c>
      <c r="X50" s="142">
        <v>0</v>
      </c>
      <c r="Y50" s="142">
        <v>0</v>
      </c>
      <c r="Z50" s="142">
        <v>0</v>
      </c>
      <c r="AA50" s="142">
        <v>0</v>
      </c>
      <c r="AB50" s="142">
        <v>0</v>
      </c>
      <c r="AC50" s="142">
        <v>0</v>
      </c>
      <c r="AD50" s="142">
        <v>0</v>
      </c>
      <c r="AE50" s="142">
        <v>0</v>
      </c>
      <c r="AF50" s="143">
        <v>0</v>
      </c>
    </row>
    <row r="51" spans="1:32" x14ac:dyDescent="0.25">
      <c r="A51" s="136" t="s">
        <v>114</v>
      </c>
      <c r="B51" s="138">
        <f>LOOKUP(DATE(YEAR([1]Accueil!$C$7),MONTH([1]Accueil!$C$7)+1,),[1]Data!C$4:BL$4,[1]Data!C52:BL52)</f>
        <v>0</v>
      </c>
      <c r="C51" s="144">
        <v>0</v>
      </c>
      <c r="D51" s="145">
        <v>0</v>
      </c>
      <c r="E51" s="145">
        <v>0</v>
      </c>
      <c r="F51" s="145">
        <v>0</v>
      </c>
      <c r="G51" s="145">
        <v>0</v>
      </c>
      <c r="H51" s="145">
        <v>0</v>
      </c>
      <c r="I51" s="145">
        <v>0</v>
      </c>
      <c r="J51" s="145">
        <v>0</v>
      </c>
      <c r="K51" s="145">
        <v>0</v>
      </c>
      <c r="L51" s="145">
        <v>0</v>
      </c>
      <c r="M51" s="145">
        <v>0</v>
      </c>
      <c r="N51" s="145">
        <v>0</v>
      </c>
      <c r="O51" s="145">
        <v>0</v>
      </c>
      <c r="P51" s="145">
        <v>0</v>
      </c>
      <c r="Q51" s="145">
        <v>0</v>
      </c>
      <c r="R51" s="145">
        <v>0</v>
      </c>
      <c r="S51" s="145">
        <v>0</v>
      </c>
      <c r="T51" s="145">
        <v>0</v>
      </c>
      <c r="U51" s="145">
        <v>0</v>
      </c>
      <c r="V51" s="145">
        <v>0</v>
      </c>
      <c r="W51" s="145">
        <v>0</v>
      </c>
      <c r="X51" s="145">
        <v>0</v>
      </c>
      <c r="Y51" s="145">
        <v>0</v>
      </c>
      <c r="Z51" s="145">
        <v>0</v>
      </c>
      <c r="AA51" s="145">
        <v>0</v>
      </c>
      <c r="AB51" s="145">
        <v>0</v>
      </c>
      <c r="AC51" s="145">
        <v>0</v>
      </c>
      <c r="AD51" s="145">
        <v>0</v>
      </c>
      <c r="AE51" s="145">
        <v>0</v>
      </c>
      <c r="AF51" s="146">
        <v>0</v>
      </c>
    </row>
  </sheetData>
  <mergeCells count="4">
    <mergeCell ref="A4:C4"/>
    <mergeCell ref="D4:E4"/>
    <mergeCell ref="D1:K1"/>
    <mergeCell ref="D3:AF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2:BH40"/>
  <sheetViews>
    <sheetView workbookViewId="0">
      <selection activeCell="B30" sqref="B30:T33"/>
    </sheetView>
  </sheetViews>
  <sheetFormatPr baseColWidth="10" defaultRowHeight="15" x14ac:dyDescent="0.25"/>
  <sheetData>
    <row r="22" spans="1:60" x14ac:dyDescent="0.25">
      <c r="B22" s="99">
        <v>41183</v>
      </c>
      <c r="C22" s="99">
        <v>41214</v>
      </c>
      <c r="D22" s="99">
        <v>41244</v>
      </c>
      <c r="E22" s="99">
        <v>41275</v>
      </c>
      <c r="F22" s="99">
        <v>41306</v>
      </c>
      <c r="G22" s="99">
        <v>41334</v>
      </c>
      <c r="H22" s="99">
        <v>41365</v>
      </c>
      <c r="I22" s="99">
        <v>41395</v>
      </c>
      <c r="J22" s="99">
        <v>41426</v>
      </c>
      <c r="K22" s="99">
        <v>41456</v>
      </c>
    </row>
    <row r="23" spans="1:60" x14ac:dyDescent="0.25">
      <c r="B23" s="100">
        <v>0.3</v>
      </c>
      <c r="C23" s="100">
        <v>0</v>
      </c>
      <c r="D23" s="100">
        <v>0.5</v>
      </c>
      <c r="E23" s="100">
        <v>0.8</v>
      </c>
    </row>
    <row r="28" spans="1:60" ht="18" x14ac:dyDescent="0.25">
      <c r="A28" s="101" t="s">
        <v>109</v>
      </c>
      <c r="B28" s="102"/>
      <c r="C28" s="103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W28" s="102"/>
      <c r="X28" s="102"/>
      <c r="Y28" s="104"/>
      <c r="Z28" s="104"/>
      <c r="AA28" s="104"/>
      <c r="AB28" s="104"/>
      <c r="AC28" s="104"/>
      <c r="AD28" s="104"/>
      <c r="AE28" s="104"/>
      <c r="AF28" s="104"/>
      <c r="AG28" s="104"/>
      <c r="AH28" s="104"/>
      <c r="AI28" s="104"/>
      <c r="AJ28" s="104"/>
      <c r="AK28" s="104"/>
      <c r="AL28" s="104"/>
      <c r="AM28" s="104"/>
      <c r="AN28" s="104"/>
      <c r="AO28" s="104"/>
      <c r="AP28" s="104"/>
      <c r="AQ28" s="104"/>
      <c r="AR28" s="104"/>
      <c r="AS28" s="104"/>
      <c r="AT28" s="104"/>
      <c r="AU28" s="104"/>
      <c r="AV28" s="104"/>
      <c r="AW28" s="104"/>
      <c r="AX28" s="104"/>
      <c r="AY28" s="104"/>
      <c r="AZ28" s="104"/>
      <c r="BA28" s="104"/>
      <c r="BB28" s="104"/>
      <c r="BC28" s="104"/>
      <c r="BD28" s="104"/>
      <c r="BE28" s="104"/>
      <c r="BF28" s="104"/>
      <c r="BG28" s="104"/>
      <c r="BH28" s="104"/>
    </row>
    <row r="29" spans="1:60" x14ac:dyDescent="0.25">
      <c r="A29" s="105"/>
      <c r="B29" s="106" t="s">
        <v>110</v>
      </c>
      <c r="C29" s="107">
        <f>MAX(31:35)</f>
        <v>8500360.6799999978</v>
      </c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104"/>
      <c r="T29" s="104"/>
      <c r="U29" s="104"/>
      <c r="V29" s="104"/>
      <c r="W29" s="104"/>
      <c r="X29" s="104"/>
      <c r="Y29" s="104"/>
      <c r="Z29" s="104"/>
      <c r="AA29" s="104"/>
      <c r="AB29" s="104"/>
      <c r="AC29" s="104"/>
      <c r="AD29" s="104"/>
      <c r="AE29" s="104"/>
      <c r="AF29" s="104"/>
      <c r="AG29" s="104"/>
      <c r="AH29" s="104"/>
      <c r="AI29" s="104"/>
      <c r="AJ29" s="104"/>
      <c r="AK29" s="104"/>
      <c r="AL29" s="104"/>
      <c r="AM29" s="104"/>
      <c r="AN29" s="104"/>
      <c r="AO29" s="104"/>
      <c r="AP29" s="104"/>
      <c r="AQ29" s="104"/>
      <c r="AR29" s="104"/>
      <c r="AS29" s="104"/>
      <c r="AT29" s="104"/>
      <c r="AU29" s="104"/>
      <c r="AV29" s="104"/>
      <c r="AW29" s="104"/>
      <c r="AX29" s="104"/>
      <c r="AY29" s="104"/>
      <c r="AZ29" s="104"/>
      <c r="BA29" s="104"/>
      <c r="BB29" s="104"/>
      <c r="BC29" s="104"/>
      <c r="BD29" s="104"/>
      <c r="BE29" s="104"/>
      <c r="BF29" s="104"/>
      <c r="BG29" s="104"/>
      <c r="BH29" s="104"/>
    </row>
    <row r="30" spans="1:60" x14ac:dyDescent="0.25">
      <c r="A30" s="108"/>
      <c r="B30" s="109" t="s">
        <v>111</v>
      </c>
      <c r="C30" s="110">
        <f>[1]Accueil!$C$7</f>
        <v>40961</v>
      </c>
      <c r="D30" s="111">
        <v>40512</v>
      </c>
      <c r="E30" s="111">
        <v>40543</v>
      </c>
      <c r="F30" s="111">
        <v>40574</v>
      </c>
      <c r="G30" s="111">
        <v>40602</v>
      </c>
      <c r="H30" s="111">
        <v>40633</v>
      </c>
      <c r="I30" s="111">
        <v>40663</v>
      </c>
      <c r="J30" s="111">
        <v>40694</v>
      </c>
      <c r="K30" s="111">
        <v>40724</v>
      </c>
      <c r="L30" s="111">
        <v>40755</v>
      </c>
      <c r="M30" s="111">
        <v>40786</v>
      </c>
      <c r="N30" s="111">
        <v>40816</v>
      </c>
      <c r="O30" s="111">
        <v>40847</v>
      </c>
      <c r="P30" s="111">
        <v>40877</v>
      </c>
      <c r="Q30" s="111">
        <v>40908</v>
      </c>
      <c r="R30" s="111">
        <v>40939</v>
      </c>
      <c r="S30" s="111">
        <v>40968</v>
      </c>
      <c r="T30" s="111">
        <v>40999</v>
      </c>
      <c r="U30" s="111">
        <v>41029</v>
      </c>
      <c r="V30" s="111">
        <v>41060</v>
      </c>
      <c r="W30" s="111">
        <v>41090</v>
      </c>
      <c r="X30" s="111">
        <v>41121</v>
      </c>
      <c r="Y30" s="111">
        <v>41152</v>
      </c>
      <c r="Z30" s="111">
        <v>41182</v>
      </c>
      <c r="AA30" s="111">
        <v>41213</v>
      </c>
      <c r="AB30" s="111">
        <v>41243</v>
      </c>
      <c r="AC30" s="111">
        <v>41274</v>
      </c>
      <c r="AD30" s="111">
        <v>41305</v>
      </c>
      <c r="AE30" s="111">
        <v>41333</v>
      </c>
      <c r="AF30" s="111">
        <v>41364</v>
      </c>
      <c r="AG30" s="111">
        <v>41394</v>
      </c>
      <c r="AH30" s="111">
        <v>41425</v>
      </c>
      <c r="AI30" s="111">
        <v>41455</v>
      </c>
      <c r="AJ30" s="111">
        <v>41486</v>
      </c>
      <c r="AK30" s="111">
        <v>41517</v>
      </c>
      <c r="AL30" s="111">
        <v>41547</v>
      </c>
      <c r="AM30" s="111">
        <v>41578</v>
      </c>
      <c r="AN30" s="111">
        <v>41608</v>
      </c>
      <c r="AO30" s="111">
        <v>41639</v>
      </c>
      <c r="AP30" s="111">
        <v>41670</v>
      </c>
      <c r="AQ30" s="111">
        <v>41698</v>
      </c>
      <c r="AR30" s="111">
        <v>41729</v>
      </c>
      <c r="AS30" s="111">
        <v>41759</v>
      </c>
      <c r="AT30" s="111">
        <v>41790</v>
      </c>
      <c r="AU30" s="111">
        <v>41820</v>
      </c>
      <c r="AV30" s="111">
        <v>41851</v>
      </c>
      <c r="AW30" s="111">
        <v>41882</v>
      </c>
      <c r="AX30" s="111">
        <v>41912</v>
      </c>
      <c r="AY30" s="111">
        <v>41943</v>
      </c>
      <c r="AZ30" s="111">
        <v>41973</v>
      </c>
      <c r="BA30" s="111">
        <v>42004</v>
      </c>
      <c r="BB30" s="111">
        <v>42035</v>
      </c>
      <c r="BC30" s="111">
        <v>42063</v>
      </c>
      <c r="BD30" s="111">
        <v>42094</v>
      </c>
      <c r="BE30" s="111">
        <v>42124</v>
      </c>
      <c r="BF30" s="111">
        <v>42155</v>
      </c>
      <c r="BG30" s="111">
        <v>42185</v>
      </c>
      <c r="BH30" s="111">
        <v>42216</v>
      </c>
    </row>
    <row r="31" spans="1:60" x14ac:dyDescent="0.25">
      <c r="A31" s="112"/>
      <c r="B31" s="113" t="s">
        <v>112</v>
      </c>
      <c r="C31" s="114">
        <f>LOOKUP(DATE(YEAR([1]Accueil!$C$7),MONTH([1]Accueil!$C$7)+1,),[1]Data!D$4:BM$4,[1]Data!D31:BM31)</f>
        <v>0</v>
      </c>
      <c r="D31" s="115">
        <v>0</v>
      </c>
      <c r="E31" s="115">
        <v>0</v>
      </c>
      <c r="F31" s="115">
        <v>0</v>
      </c>
      <c r="G31" s="115">
        <v>0</v>
      </c>
      <c r="H31" s="115">
        <v>0</v>
      </c>
      <c r="I31" s="115">
        <v>0</v>
      </c>
      <c r="J31" s="115">
        <v>0</v>
      </c>
      <c r="K31" s="115">
        <v>0</v>
      </c>
      <c r="L31" s="115">
        <v>0</v>
      </c>
      <c r="M31" s="115">
        <v>0</v>
      </c>
      <c r="N31" s="115">
        <v>0</v>
      </c>
      <c r="O31" s="115">
        <v>0</v>
      </c>
      <c r="P31" s="115">
        <v>0</v>
      </c>
      <c r="Q31" s="115">
        <v>0</v>
      </c>
      <c r="R31" s="115">
        <v>0</v>
      </c>
      <c r="S31" s="115">
        <v>0</v>
      </c>
      <c r="T31" s="115">
        <v>0</v>
      </c>
      <c r="U31" s="115">
        <v>907.11283079390546</v>
      </c>
      <c r="V31" s="115">
        <v>9814.2246065605723</v>
      </c>
      <c r="W31" s="115">
        <v>40218.718885143011</v>
      </c>
      <c r="X31" s="115">
        <v>63096.068336488548</v>
      </c>
      <c r="Y31" s="115">
        <v>78074.47126292593</v>
      </c>
      <c r="Z31" s="115">
        <v>114786.56701099631</v>
      </c>
      <c r="AA31" s="115">
        <v>163601.82615578896</v>
      </c>
      <c r="AB31" s="115">
        <v>221730.50712461222</v>
      </c>
      <c r="AC31" s="115">
        <v>271451.41358632431</v>
      </c>
      <c r="AD31" s="115">
        <v>396953.23300368799</v>
      </c>
      <c r="AE31" s="115">
        <v>601170.50266180397</v>
      </c>
      <c r="AF31" s="115">
        <v>957156.62067269394</v>
      </c>
      <c r="AG31" s="115">
        <v>1411418.3452362588</v>
      </c>
      <c r="AH31" s="115">
        <v>2069786.1676456966</v>
      </c>
      <c r="AI31" s="115">
        <v>2742775.7704733289</v>
      </c>
      <c r="AJ31" s="115">
        <v>3497626.1772670187</v>
      </c>
      <c r="AK31" s="115">
        <v>4259591.7244833028</v>
      </c>
      <c r="AL31" s="115">
        <v>5037640.9485422801</v>
      </c>
      <c r="AM31" s="115">
        <v>5663945.2492528558</v>
      </c>
      <c r="AN31" s="115">
        <v>6267930.8824570067</v>
      </c>
      <c r="AO31" s="115">
        <v>6803651.6033814186</v>
      </c>
      <c r="AP31" s="115">
        <v>7305246.7515718881</v>
      </c>
      <c r="AQ31" s="115">
        <v>7644689.0566560151</v>
      </c>
      <c r="AR31" s="115">
        <v>7954081.1486366875</v>
      </c>
      <c r="AS31" s="115">
        <v>8183921.848746513</v>
      </c>
      <c r="AT31" s="115">
        <v>8351972.5452228319</v>
      </c>
      <c r="AU31" s="115">
        <v>8421901.7742620483</v>
      </c>
      <c r="AV31" s="115">
        <v>8468174.2560123391</v>
      </c>
      <c r="AW31" s="115">
        <v>8485752.3299999982</v>
      </c>
      <c r="AX31" s="115">
        <v>8500360.6799999978</v>
      </c>
      <c r="AY31" s="115">
        <v>8500360.6799999978</v>
      </c>
      <c r="AZ31" s="115">
        <v>8500360.6799999978</v>
      </c>
      <c r="BA31" s="115">
        <v>8500360.6799999978</v>
      </c>
      <c r="BB31" s="115">
        <v>8500360.6799999978</v>
      </c>
      <c r="BC31" s="115">
        <v>8500360.6799999978</v>
      </c>
      <c r="BD31" s="115">
        <v>8500360.6799999978</v>
      </c>
      <c r="BE31" s="115">
        <v>8500360.6799999978</v>
      </c>
      <c r="BF31" s="115">
        <v>8500360.6799999978</v>
      </c>
      <c r="BG31" s="115">
        <v>8500360.6799999978</v>
      </c>
      <c r="BH31" s="115">
        <v>8500360.6799999978</v>
      </c>
    </row>
    <row r="32" spans="1:60" x14ac:dyDescent="0.25">
      <c r="A32" s="112"/>
      <c r="B32" s="113" t="s">
        <v>113</v>
      </c>
      <c r="C32" s="114">
        <f>LOOKUP(DATE(YEAR([1]Accueil!$C$7),MONTH([1]Accueil!$C$7)+1,),[1]Data!D$4:BM$4,[1]Data!D32:BM32)</f>
        <v>40968</v>
      </c>
      <c r="D32" s="115">
        <v>0</v>
      </c>
      <c r="E32" s="115">
        <v>0</v>
      </c>
      <c r="F32" s="115">
        <v>0</v>
      </c>
      <c r="G32" s="115">
        <v>0</v>
      </c>
      <c r="H32" s="115">
        <v>0</v>
      </c>
      <c r="I32" s="115">
        <v>0</v>
      </c>
      <c r="J32" s="115">
        <v>0</v>
      </c>
      <c r="K32" s="115">
        <v>0</v>
      </c>
      <c r="L32" s="115">
        <v>0</v>
      </c>
      <c r="M32" s="115">
        <v>0</v>
      </c>
      <c r="N32" s="115">
        <v>0</v>
      </c>
      <c r="O32" s="115">
        <v>0</v>
      </c>
      <c r="P32" s="115">
        <v>0</v>
      </c>
      <c r="Q32" s="115">
        <v>0</v>
      </c>
      <c r="R32" s="115">
        <v>0</v>
      </c>
      <c r="S32" s="115">
        <v>0</v>
      </c>
      <c r="T32" s="115">
        <v>0</v>
      </c>
      <c r="U32" s="115">
        <v>0</v>
      </c>
      <c r="V32" s="115">
        <v>400.13675675675677</v>
      </c>
      <c r="W32" s="115">
        <v>2813.6048428661225</v>
      </c>
      <c r="X32" s="115">
        <v>8332.7625595122008</v>
      </c>
      <c r="Y32" s="115">
        <v>14850.498287687062</v>
      </c>
      <c r="Z32" s="115">
        <v>53521.74561849927</v>
      </c>
      <c r="AA32" s="115">
        <v>109340.43508627659</v>
      </c>
      <c r="AB32" s="115">
        <v>126041.94603576914</v>
      </c>
      <c r="AC32" s="115">
        <v>151376.60309857392</v>
      </c>
      <c r="AD32" s="115">
        <v>198211.71468015065</v>
      </c>
      <c r="AE32" s="115">
        <v>228048.26797484042</v>
      </c>
      <c r="AF32" s="115">
        <v>274460.47064968525</v>
      </c>
      <c r="AG32" s="115">
        <v>431902.19705807918</v>
      </c>
      <c r="AH32" s="115">
        <v>665762.96820416173</v>
      </c>
      <c r="AI32" s="115">
        <v>914090.27980782103</v>
      </c>
      <c r="AJ32" s="115">
        <v>1178439.164870902</v>
      </c>
      <c r="AK32" s="115">
        <v>1612801.4916897546</v>
      </c>
      <c r="AL32" s="115">
        <v>2120172.3439454096</v>
      </c>
      <c r="AM32" s="115">
        <v>2708114.0983662931</v>
      </c>
      <c r="AN32" s="115">
        <v>3343987.0518922489</v>
      </c>
      <c r="AO32" s="115">
        <v>4056054.1386660906</v>
      </c>
      <c r="AP32" s="115">
        <v>4851871.3956310255</v>
      </c>
      <c r="AQ32" s="115">
        <v>5477207.990572311</v>
      </c>
      <c r="AR32" s="115">
        <v>6176809.0889138207</v>
      </c>
      <c r="AS32" s="115">
        <v>6849748.5373503454</v>
      </c>
      <c r="AT32" s="115">
        <v>7230452.9310517851</v>
      </c>
      <c r="AU32" s="115">
        <v>7566818.0586163038</v>
      </c>
      <c r="AV32" s="115">
        <v>7894806.4105443219</v>
      </c>
      <c r="AW32" s="115">
        <v>8093369.3195742406</v>
      </c>
      <c r="AX32" s="115">
        <v>8227468.9923558906</v>
      </c>
      <c r="AY32" s="115">
        <v>8316158.5340335751</v>
      </c>
      <c r="AZ32" s="115">
        <v>8384291.4339106176</v>
      </c>
      <c r="BA32" s="115">
        <v>8405929.1800000034</v>
      </c>
      <c r="BB32" s="115">
        <v>8422160.6800000034</v>
      </c>
      <c r="BC32" s="115">
        <v>8422160.6800000034</v>
      </c>
      <c r="BD32" s="115">
        <v>8422160.6800000034</v>
      </c>
      <c r="BE32" s="115">
        <v>8422160.6800000034</v>
      </c>
      <c r="BF32" s="115">
        <v>8422160.6800000034</v>
      </c>
      <c r="BG32" s="115">
        <v>8422160.6800000034</v>
      </c>
      <c r="BH32" s="115">
        <v>8422160.6800000034</v>
      </c>
    </row>
    <row r="33" spans="1:60" x14ac:dyDescent="0.25">
      <c r="A33" s="112"/>
      <c r="B33" s="113" t="s">
        <v>114</v>
      </c>
      <c r="C33" s="114">
        <f>LOOKUP(DATE(YEAR([1]Accueil!$C$7),MONTH([1]Accueil!$C$7)+1,),[1]Data!D$4:BM$4,[1]Data!D33:BM33)</f>
        <v>0</v>
      </c>
      <c r="D33" s="115">
        <v>0</v>
      </c>
      <c r="E33" s="115">
        <v>0</v>
      </c>
      <c r="F33" s="115">
        <v>0</v>
      </c>
      <c r="G33" s="115">
        <v>0</v>
      </c>
      <c r="H33" s="115">
        <v>0</v>
      </c>
      <c r="I33" s="115">
        <v>0</v>
      </c>
      <c r="J33" s="115">
        <v>0</v>
      </c>
      <c r="K33" s="115">
        <v>0</v>
      </c>
      <c r="L33" s="115">
        <v>0</v>
      </c>
      <c r="M33" s="115">
        <v>0</v>
      </c>
      <c r="N33" s="115">
        <v>0</v>
      </c>
      <c r="O33" s="115">
        <v>0</v>
      </c>
      <c r="P33" s="115">
        <v>0</v>
      </c>
      <c r="Q33" s="115">
        <v>0</v>
      </c>
      <c r="R33" s="115">
        <v>0</v>
      </c>
      <c r="S33" s="115">
        <v>0</v>
      </c>
      <c r="T33" s="115">
        <v>0</v>
      </c>
      <c r="U33" s="115">
        <v>0</v>
      </c>
      <c r="V33" s="115">
        <v>400.13675675675677</v>
      </c>
      <c r="W33" s="115">
        <v>2813.6048428661225</v>
      </c>
      <c r="X33" s="115">
        <v>8332.7625595122008</v>
      </c>
      <c r="Y33" s="115">
        <v>14850.498287687062</v>
      </c>
      <c r="Z33" s="115">
        <v>53521.74561849927</v>
      </c>
      <c r="AA33" s="115">
        <v>109340.43508627659</v>
      </c>
      <c r="AB33" s="115">
        <v>126041.94603576914</v>
      </c>
      <c r="AC33" s="115">
        <v>151376.60309857392</v>
      </c>
      <c r="AD33" s="115">
        <v>198211.71468015065</v>
      </c>
      <c r="AE33" s="115">
        <v>228048.26797484042</v>
      </c>
      <c r="AF33" s="115">
        <v>274460.47064968525</v>
      </c>
      <c r="AG33" s="115">
        <v>431902.19705807918</v>
      </c>
      <c r="AH33" s="115">
        <v>665762.96820416173</v>
      </c>
      <c r="AI33" s="115">
        <v>914090.27980782103</v>
      </c>
      <c r="AJ33" s="115">
        <v>1178439.164870902</v>
      </c>
      <c r="AK33" s="115">
        <v>1612801.4916897546</v>
      </c>
      <c r="AL33" s="115">
        <v>2120172.3439454096</v>
      </c>
      <c r="AM33" s="115">
        <v>2708114.0983662931</v>
      </c>
      <c r="AN33" s="115">
        <v>3343987.0518922489</v>
      </c>
      <c r="AO33" s="115">
        <v>4056054.1386660906</v>
      </c>
      <c r="AP33" s="115">
        <v>4851871.3956310255</v>
      </c>
      <c r="AQ33" s="115">
        <v>5477207.990572311</v>
      </c>
      <c r="AR33" s="115">
        <v>6176809.0889138207</v>
      </c>
      <c r="AS33" s="115">
        <v>6849748.5373503454</v>
      </c>
      <c r="AT33" s="115">
        <v>7230452.9310517851</v>
      </c>
      <c r="AU33" s="115">
        <v>7566818.0586163038</v>
      </c>
      <c r="AV33" s="115">
        <v>7894806.4105443219</v>
      </c>
      <c r="AW33" s="115">
        <v>8093369.3195742406</v>
      </c>
      <c r="AX33" s="115">
        <v>8227468.9923558906</v>
      </c>
      <c r="AY33" s="115">
        <v>8316158.5340335751</v>
      </c>
      <c r="AZ33" s="115">
        <v>8384291.4339106176</v>
      </c>
      <c r="BA33" s="115">
        <v>8405929.1800000034</v>
      </c>
      <c r="BB33" s="115">
        <v>8422160.6800000034</v>
      </c>
      <c r="BC33" s="115">
        <v>8422160.6800000034</v>
      </c>
      <c r="BD33" s="115">
        <v>8422160.6800000034</v>
      </c>
      <c r="BE33" s="115">
        <v>8422160.6800000034</v>
      </c>
      <c r="BF33" s="115">
        <v>8422160.6800000034</v>
      </c>
      <c r="BG33" s="115">
        <v>8422160.6800000034</v>
      </c>
      <c r="BH33" s="115">
        <v>8422160.6800000034</v>
      </c>
    </row>
    <row r="34" spans="1:60" x14ac:dyDescent="0.25">
      <c r="A34" s="112"/>
      <c r="B34" s="113" t="s">
        <v>95</v>
      </c>
      <c r="C34" s="114">
        <f>LOOKUP(DATE(YEAR([1]Accueil!$C$7),MONTH([1]Accueil!$C$7)+1,),[1]Data!D$4:BM$4,[1]Data!D34:BM34)</f>
        <v>0</v>
      </c>
      <c r="D34" s="115">
        <v>0</v>
      </c>
      <c r="E34" s="115">
        <v>0</v>
      </c>
      <c r="F34" s="115">
        <v>0</v>
      </c>
      <c r="G34" s="115">
        <v>0</v>
      </c>
      <c r="H34" s="115">
        <v>0</v>
      </c>
      <c r="I34" s="115">
        <v>0</v>
      </c>
      <c r="J34" s="115">
        <v>0</v>
      </c>
      <c r="K34" s="115">
        <v>0</v>
      </c>
      <c r="L34" s="115">
        <v>0</v>
      </c>
      <c r="M34" s="115">
        <v>0</v>
      </c>
      <c r="N34" s="115">
        <v>0</v>
      </c>
      <c r="O34" s="115">
        <v>0</v>
      </c>
      <c r="P34" s="115">
        <v>0</v>
      </c>
      <c r="Q34" s="115">
        <v>0</v>
      </c>
      <c r="R34" s="115">
        <v>0</v>
      </c>
      <c r="S34" s="115">
        <v>0</v>
      </c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15"/>
      <c r="AH34" s="115"/>
      <c r="AI34" s="115"/>
      <c r="AJ34" s="115"/>
      <c r="AK34" s="115"/>
      <c r="AL34" s="115"/>
      <c r="AM34" s="115"/>
      <c r="AN34" s="115"/>
      <c r="AO34" s="115"/>
      <c r="AP34" s="115"/>
      <c r="AQ34" s="115"/>
      <c r="AR34" s="115"/>
      <c r="AS34" s="115"/>
      <c r="AT34" s="115"/>
      <c r="AU34" s="115"/>
      <c r="AV34" s="115"/>
      <c r="AW34" s="115"/>
      <c r="AX34" s="115"/>
      <c r="AY34" s="115"/>
      <c r="AZ34" s="115"/>
      <c r="BA34" s="115"/>
      <c r="BB34" s="115"/>
      <c r="BC34" s="115"/>
      <c r="BD34" s="115"/>
      <c r="BE34" s="115"/>
      <c r="BF34" s="115"/>
      <c r="BG34" s="115"/>
      <c r="BH34" s="115"/>
    </row>
    <row r="35" spans="1:60" x14ac:dyDescent="0.25">
      <c r="A35" s="112"/>
      <c r="B35" s="113" t="s">
        <v>94</v>
      </c>
      <c r="C35" s="114">
        <f>LOOKUP(DATE(YEAR([1]Accueil!$C$7),MONTH([1]Accueil!$C$7)+1,),[1]Data!D$4:BM$4,[1]Data!D35:BM35)</f>
        <v>0</v>
      </c>
      <c r="D35" s="116"/>
      <c r="E35" s="116"/>
      <c r="F35" s="116"/>
      <c r="G35" s="116"/>
      <c r="H35" s="115"/>
      <c r="I35" s="115"/>
      <c r="J35" s="115"/>
      <c r="K35" s="115"/>
      <c r="L35" s="115"/>
      <c r="M35" s="115"/>
      <c r="N35" s="115"/>
      <c r="O35" s="115"/>
      <c r="P35" s="115"/>
      <c r="Q35" s="115"/>
      <c r="R35" s="115"/>
      <c r="S35" s="115"/>
      <c r="T35" s="115">
        <v>0</v>
      </c>
      <c r="U35" s="115">
        <v>907.11283079390546</v>
      </c>
      <c r="V35" s="115">
        <v>9814.2246065605723</v>
      </c>
      <c r="W35" s="115">
        <v>40218.718885143011</v>
      </c>
      <c r="X35" s="115">
        <v>63096.068336488548</v>
      </c>
      <c r="Y35" s="115">
        <v>78074.47126292593</v>
      </c>
      <c r="Z35" s="115">
        <v>114786.56701099631</v>
      </c>
      <c r="AA35" s="115">
        <v>163601.82615578896</v>
      </c>
      <c r="AB35" s="115">
        <v>221730.50712461222</v>
      </c>
      <c r="AC35" s="115">
        <v>271451.41358632431</v>
      </c>
      <c r="AD35" s="115">
        <v>396953.23300368799</v>
      </c>
      <c r="AE35" s="115">
        <v>601170.50266180397</v>
      </c>
      <c r="AF35" s="115">
        <v>957156.62067269394</v>
      </c>
      <c r="AG35" s="115">
        <v>1411418.3452362588</v>
      </c>
      <c r="AH35" s="115">
        <v>2069786.1676456966</v>
      </c>
      <c r="AI35" s="115">
        <v>2742775.7704733289</v>
      </c>
      <c r="AJ35" s="115">
        <v>3497626.1772670187</v>
      </c>
      <c r="AK35" s="115">
        <v>4259591.7244833028</v>
      </c>
      <c r="AL35" s="115">
        <v>5037640.9485422801</v>
      </c>
      <c r="AM35" s="115">
        <v>5663945.2492528558</v>
      </c>
      <c r="AN35" s="115">
        <v>6267930.8824570067</v>
      </c>
      <c r="AO35" s="115">
        <v>6803651.6033814186</v>
      </c>
      <c r="AP35" s="115">
        <v>7305246.7515718881</v>
      </c>
      <c r="AQ35" s="115">
        <v>7644689.0566560151</v>
      </c>
      <c r="AR35" s="115">
        <v>7954081.1486366875</v>
      </c>
      <c r="AS35" s="115">
        <v>8183921.848746513</v>
      </c>
      <c r="AT35" s="115">
        <v>8351972.5452228319</v>
      </c>
      <c r="AU35" s="115">
        <v>8421901.7742620483</v>
      </c>
      <c r="AV35" s="115">
        <v>8468174.2560123391</v>
      </c>
      <c r="AW35" s="115">
        <v>8485752.3299999982</v>
      </c>
      <c r="AX35" s="115">
        <v>8500360.6799999978</v>
      </c>
      <c r="AY35" s="115">
        <v>8500360.6799999978</v>
      </c>
      <c r="AZ35" s="115">
        <v>8500360.6799999978</v>
      </c>
      <c r="BA35" s="115">
        <v>8500360.6799999978</v>
      </c>
      <c r="BB35" s="115">
        <v>8500360.6799999978</v>
      </c>
      <c r="BC35" s="115">
        <v>8500360.6799999978</v>
      </c>
      <c r="BD35" s="115">
        <v>8500360.6799999978</v>
      </c>
      <c r="BE35" s="115">
        <v>8500360.6799999978</v>
      </c>
      <c r="BF35" s="115">
        <v>8500360.6799999978</v>
      </c>
      <c r="BG35" s="115">
        <v>8500360.6799999978</v>
      </c>
      <c r="BH35" s="115">
        <v>8500360.6799999978</v>
      </c>
    </row>
    <row r="36" spans="1:60" x14ac:dyDescent="0.25">
      <c r="A36" s="105"/>
      <c r="B36" s="117" t="s">
        <v>115</v>
      </c>
      <c r="C36" s="118">
        <f>LOOKUP(DATE(YEAR([1]Accueil!$C$7),MONTH([1]Accueil!$C$7)+1,),[1]Data!D$4:BM$4,[1]Data!D36:BM36)/100</f>
        <v>0</v>
      </c>
      <c r="D36" s="116">
        <f t="shared" ref="D36:S38" si="0">100*D31/MAX($D31:$BM31)</f>
        <v>0</v>
      </c>
      <c r="E36" s="116">
        <f t="shared" si="0"/>
        <v>0</v>
      </c>
      <c r="F36" s="116">
        <f t="shared" si="0"/>
        <v>0</v>
      </c>
      <c r="G36" s="116">
        <f t="shared" si="0"/>
        <v>0</v>
      </c>
      <c r="H36" s="116">
        <f t="shared" si="0"/>
        <v>0</v>
      </c>
      <c r="I36" s="116">
        <f t="shared" si="0"/>
        <v>0</v>
      </c>
      <c r="J36" s="116">
        <f t="shared" si="0"/>
        <v>0</v>
      </c>
      <c r="K36" s="116">
        <f t="shared" si="0"/>
        <v>0</v>
      </c>
      <c r="L36" s="116">
        <f t="shared" si="0"/>
        <v>0</v>
      </c>
      <c r="M36" s="116">
        <f t="shared" si="0"/>
        <v>0</v>
      </c>
      <c r="N36" s="116">
        <f t="shared" si="0"/>
        <v>0</v>
      </c>
      <c r="O36" s="116">
        <f t="shared" si="0"/>
        <v>0</v>
      </c>
      <c r="P36" s="116">
        <f t="shared" si="0"/>
        <v>0</v>
      </c>
      <c r="Q36" s="116">
        <f t="shared" si="0"/>
        <v>0</v>
      </c>
      <c r="R36" s="116">
        <f t="shared" si="0"/>
        <v>0</v>
      </c>
      <c r="S36" s="116">
        <f t="shared" si="0"/>
        <v>0</v>
      </c>
      <c r="T36" s="119">
        <v>0</v>
      </c>
      <c r="U36" s="119">
        <v>1.4064043792735853E-4</v>
      </c>
      <c r="V36" s="119">
        <v>1.5792965242867917E-3</v>
      </c>
      <c r="W36" s="119">
        <v>5.7986445819443932E-3</v>
      </c>
      <c r="X36" s="119">
        <v>7.6986408655481562E-3</v>
      </c>
      <c r="Y36" s="119">
        <v>1.0171851701892257E-2</v>
      </c>
      <c r="Z36" s="119">
        <v>1.534371972908477E-2</v>
      </c>
      <c r="AA36" s="119">
        <v>2.196129487063184E-2</v>
      </c>
      <c r="AB36" s="119">
        <v>2.7465512691748909E-2</v>
      </c>
      <c r="AC36" s="119">
        <v>3.2938722414711054E-2</v>
      </c>
      <c r="AD36" s="119">
        <v>4.8143844274876703E-2</v>
      </c>
      <c r="AE36" s="119">
        <v>7.2274909402708101E-2</v>
      </c>
      <c r="AF36" s="119">
        <v>0.1147407039654605</v>
      </c>
      <c r="AG36" s="119">
        <v>0.17032193854633026</v>
      </c>
      <c r="AH36" s="119">
        <v>0.24550170488636114</v>
      </c>
      <c r="AI36" s="119">
        <v>0.32431933590513468</v>
      </c>
      <c r="AJ36" s="119">
        <v>0.41230955890513443</v>
      </c>
      <c r="AK36" s="119">
        <v>0.50712943929804211</v>
      </c>
      <c r="AL36" s="119">
        <v>0.59436864686465918</v>
      </c>
      <c r="AM36" s="119">
        <v>0.67228695739217381</v>
      </c>
      <c r="AN36" s="119">
        <v>0.73814412201029411</v>
      </c>
      <c r="AO36" s="119">
        <v>0.80073058106150252</v>
      </c>
      <c r="AP36" s="119">
        <v>0.85967508442987184</v>
      </c>
      <c r="AQ36" s="119">
        <v>0.89999718756667102</v>
      </c>
      <c r="AR36" s="119">
        <v>0.93660146607672512</v>
      </c>
      <c r="AS36" s="119">
        <v>0.96271829602844272</v>
      </c>
      <c r="AT36" s="119">
        <v>0.97816604012495112</v>
      </c>
      <c r="AU36" s="119">
        <v>0.98634926728902406</v>
      </c>
      <c r="AV36" s="119">
        <v>0.99158966872725407</v>
      </c>
      <c r="AW36" s="119">
        <v>0.99377316091846857</v>
      </c>
      <c r="AX36" s="119">
        <v>0.99536008217336103</v>
      </c>
      <c r="AY36" s="119">
        <v>0.99536008217336103</v>
      </c>
      <c r="AZ36" s="119">
        <v>0.99536008217336103</v>
      </c>
      <c r="BA36" s="119">
        <v>0.99536008217336103</v>
      </c>
      <c r="BB36" s="119">
        <v>0.99536008217336103</v>
      </c>
      <c r="BC36" s="119">
        <v>0.99536008217336103</v>
      </c>
      <c r="BD36" s="119">
        <v>0.99536008217336103</v>
      </c>
      <c r="BE36" s="119">
        <v>0.99536008217336103</v>
      </c>
      <c r="BF36" s="119">
        <v>0.99536008217336103</v>
      </c>
      <c r="BG36" s="119">
        <v>0.99548547549650901</v>
      </c>
      <c r="BH36" s="119">
        <v>0.99592030042616542</v>
      </c>
    </row>
    <row r="37" spans="1:60" x14ac:dyDescent="0.25">
      <c r="A37" s="105"/>
      <c r="B37" s="117" t="s">
        <v>116</v>
      </c>
      <c r="C37" s="118">
        <f>LOOKUP(DATE(YEAR([1]Accueil!$C$7),MONTH([1]Accueil!$C$7)+1,),[1]Data!D$4:BM$4,[1]Data!D37:BM37)/100</f>
        <v>0</v>
      </c>
      <c r="D37" s="116">
        <f t="shared" si="0"/>
        <v>0</v>
      </c>
      <c r="E37" s="116">
        <f t="shared" si="0"/>
        <v>0</v>
      </c>
      <c r="F37" s="116">
        <f t="shared" si="0"/>
        <v>0</v>
      </c>
      <c r="G37" s="116">
        <f t="shared" si="0"/>
        <v>0</v>
      </c>
      <c r="H37" s="116">
        <f t="shared" si="0"/>
        <v>0</v>
      </c>
      <c r="I37" s="116">
        <f t="shared" si="0"/>
        <v>0</v>
      </c>
      <c r="J37" s="116">
        <f t="shared" si="0"/>
        <v>0</v>
      </c>
      <c r="K37" s="116">
        <f t="shared" si="0"/>
        <v>0</v>
      </c>
      <c r="L37" s="116">
        <f t="shared" si="0"/>
        <v>0</v>
      </c>
      <c r="M37" s="116">
        <f t="shared" si="0"/>
        <v>0</v>
      </c>
      <c r="N37" s="116">
        <f t="shared" si="0"/>
        <v>0</v>
      </c>
      <c r="O37" s="116">
        <f t="shared" si="0"/>
        <v>0</v>
      </c>
      <c r="P37" s="116">
        <f t="shared" si="0"/>
        <v>0</v>
      </c>
      <c r="Q37" s="116">
        <f t="shared" si="0"/>
        <v>0</v>
      </c>
      <c r="R37" s="116">
        <f t="shared" si="0"/>
        <v>0</v>
      </c>
      <c r="S37" s="116">
        <f t="shared" si="0"/>
        <v>0</v>
      </c>
      <c r="T37" s="119">
        <v>0</v>
      </c>
      <c r="U37" s="119">
        <v>0</v>
      </c>
      <c r="V37" s="119">
        <v>5.403832769640407E-5</v>
      </c>
      <c r="W37" s="119">
        <v>3.3578379707625741E-4</v>
      </c>
      <c r="X37" s="119">
        <v>9.9352386777610559E-4</v>
      </c>
      <c r="Y37" s="119">
        <v>3.545676887266275E-3</v>
      </c>
      <c r="Z37" s="119">
        <v>8.7354505366320969E-3</v>
      </c>
      <c r="AA37" s="119">
        <v>1.3421595419022436E-2</v>
      </c>
      <c r="AB37" s="119">
        <v>1.5291923417111943E-2</v>
      </c>
      <c r="AC37" s="119">
        <v>1.8363721948035074E-2</v>
      </c>
      <c r="AD37" s="119">
        <v>2.3537476506511473E-2</v>
      </c>
      <c r="AE37" s="119">
        <v>2.7524724901884338E-2</v>
      </c>
      <c r="AF37" s="119">
        <v>3.2892518823279454E-2</v>
      </c>
      <c r="AG37" s="119">
        <v>5.1450214434138775E-2</v>
      </c>
      <c r="AH37" s="119">
        <v>7.9726883956456149E-2</v>
      </c>
      <c r="AI37" s="119">
        <v>0.10792084761878744</v>
      </c>
      <c r="AJ37" s="119">
        <v>0.13924462182223735</v>
      </c>
      <c r="AK37" s="119">
        <v>0.19095389055563058</v>
      </c>
      <c r="AL37" s="119">
        <v>0.25041418894061096</v>
      </c>
      <c r="AM37" s="119">
        <v>0.31907398114906849</v>
      </c>
      <c r="AN37" s="119">
        <v>0.39462531789298677</v>
      </c>
      <c r="AO37" s="119">
        <v>0.48706160237839879</v>
      </c>
      <c r="AP37" s="119">
        <v>0.57169055457770035</v>
      </c>
      <c r="AQ37" s="119">
        <v>0.64518681465789729</v>
      </c>
      <c r="AR37" s="119">
        <v>0.73544795438373933</v>
      </c>
      <c r="AS37" s="119">
        <v>0.80609805469493689</v>
      </c>
      <c r="AT37" s="119">
        <v>0.85121022207872032</v>
      </c>
      <c r="AU37" s="119">
        <v>0.890913478427526</v>
      </c>
      <c r="AV37" s="119">
        <v>0.9297853475961404</v>
      </c>
      <c r="AW37" s="119">
        <v>0.9563571964574421</v>
      </c>
      <c r="AX37" s="119">
        <v>0.9729184973210957</v>
      </c>
      <c r="AY37" s="119">
        <v>0.98297530463793414</v>
      </c>
      <c r="AZ37" s="119">
        <v>0.99003655017096281</v>
      </c>
      <c r="BA37" s="119">
        <v>0.99347100853046166</v>
      </c>
      <c r="BB37" s="119">
        <v>0.99426900422425002</v>
      </c>
      <c r="BC37" s="119">
        <v>0.99426900422425002</v>
      </c>
      <c r="BD37" s="119">
        <v>0.99426900422425002</v>
      </c>
      <c r="BE37" s="119">
        <v>0.99426900422425002</v>
      </c>
      <c r="BF37" s="119">
        <v>0.99426900422425002</v>
      </c>
      <c r="BG37" s="119">
        <v>0.99439439754739778</v>
      </c>
      <c r="BH37" s="119">
        <v>0.99482922247705419</v>
      </c>
    </row>
    <row r="38" spans="1:60" x14ac:dyDescent="0.25">
      <c r="A38" s="105"/>
      <c r="B38" s="117" t="s">
        <v>114</v>
      </c>
      <c r="C38" s="118" t="e">
        <f>LOOKUP(DATE(YEAR([1]Accueil!$C$7),MONTH([1]Accueil!$C$7)+1,),[1]Data!D$4:BM$4,[1]Data!D38:BM38)/100</f>
        <v>#DIV/0!</v>
      </c>
      <c r="D38" s="116">
        <f t="shared" si="0"/>
        <v>0</v>
      </c>
      <c r="E38" s="116">
        <f t="shared" si="0"/>
        <v>0</v>
      </c>
      <c r="F38" s="116">
        <f t="shared" si="0"/>
        <v>0</v>
      </c>
      <c r="G38" s="116">
        <f t="shared" si="0"/>
        <v>0</v>
      </c>
      <c r="H38" s="116">
        <f t="shared" si="0"/>
        <v>0</v>
      </c>
      <c r="I38" s="116">
        <f t="shared" si="0"/>
        <v>0</v>
      </c>
      <c r="J38" s="116">
        <f t="shared" si="0"/>
        <v>0</v>
      </c>
      <c r="K38" s="116">
        <f t="shared" si="0"/>
        <v>0</v>
      </c>
      <c r="L38" s="116">
        <f t="shared" si="0"/>
        <v>0</v>
      </c>
      <c r="M38" s="116">
        <f t="shared" si="0"/>
        <v>0</v>
      </c>
      <c r="N38" s="116">
        <f t="shared" si="0"/>
        <v>0</v>
      </c>
      <c r="O38" s="116">
        <f t="shared" si="0"/>
        <v>0</v>
      </c>
      <c r="P38" s="116">
        <f t="shared" si="0"/>
        <v>0</v>
      </c>
      <c r="Q38" s="116">
        <f t="shared" si="0"/>
        <v>0</v>
      </c>
      <c r="R38" s="116">
        <f t="shared" si="0"/>
        <v>0</v>
      </c>
      <c r="S38" s="116">
        <f t="shared" si="0"/>
        <v>0</v>
      </c>
      <c r="T38" s="119"/>
      <c r="U38" s="119"/>
      <c r="V38" s="119"/>
      <c r="W38" s="119"/>
      <c r="X38" s="119"/>
      <c r="Y38" s="119"/>
      <c r="Z38" s="119"/>
      <c r="AA38" s="119"/>
      <c r="AB38" s="116"/>
      <c r="AC38" s="116"/>
      <c r="AD38" s="116">
        <f t="shared" ref="AD38:BH38" si="1">100*AD33/MAX($D33:$BM33)</f>
        <v>2.3534544425261492</v>
      </c>
      <c r="AE38" s="116">
        <f t="shared" si="1"/>
        <v>2.7077168987808995</v>
      </c>
      <c r="AF38" s="116">
        <f t="shared" si="1"/>
        <v>3.2587892950254798</v>
      </c>
      <c r="AG38" s="116">
        <f t="shared" si="1"/>
        <v>5.1281638224228105</v>
      </c>
      <c r="AH38" s="116">
        <f t="shared" si="1"/>
        <v>7.9048951153964619</v>
      </c>
      <c r="AI38" s="116">
        <f t="shared" si="1"/>
        <v>10.853393974998594</v>
      </c>
      <c r="AJ38" s="116">
        <f t="shared" si="1"/>
        <v>13.992123988673432</v>
      </c>
      <c r="AK38" s="116">
        <f t="shared" si="1"/>
        <v>19.149498008505748</v>
      </c>
      <c r="AL38" s="116">
        <f t="shared" si="1"/>
        <v>25.173734205524667</v>
      </c>
      <c r="AM38" s="116">
        <f t="shared" si="1"/>
        <v>32.154623988559337</v>
      </c>
      <c r="AN38" s="116">
        <f t="shared" si="1"/>
        <v>39.704621877295359</v>
      </c>
      <c r="AO38" s="116">
        <f t="shared" si="1"/>
        <v>48.159306059049072</v>
      </c>
      <c r="AP38" s="116">
        <f t="shared" si="1"/>
        <v>57.608392667604903</v>
      </c>
      <c r="AQ38" s="116">
        <f t="shared" si="1"/>
        <v>65.033287759267836</v>
      </c>
      <c r="AR38" s="116">
        <f t="shared" si="1"/>
        <v>73.339957804198747</v>
      </c>
      <c r="AS38" s="116">
        <f t="shared" si="1"/>
        <v>81.330062410425811</v>
      </c>
      <c r="AT38" s="116">
        <f t="shared" si="1"/>
        <v>85.850332305127452</v>
      </c>
      <c r="AU38" s="116">
        <f t="shared" si="1"/>
        <v>89.844142686390796</v>
      </c>
      <c r="AV38" s="116">
        <f t="shared" si="1"/>
        <v>93.738491944139895</v>
      </c>
      <c r="AW38" s="116">
        <f t="shared" si="1"/>
        <v>96.096116270893049</v>
      </c>
      <c r="AX38" s="116">
        <f t="shared" si="1"/>
        <v>97.688340379132811</v>
      </c>
      <c r="AY38" s="116">
        <f t="shared" si="1"/>
        <v>98.74139012547991</v>
      </c>
      <c r="AZ38" s="116">
        <f t="shared" si="1"/>
        <v>99.550361866411393</v>
      </c>
      <c r="BA38" s="116">
        <f t="shared" si="1"/>
        <v>99.807276296229489</v>
      </c>
      <c r="BB38" s="116">
        <f t="shared" si="1"/>
        <v>100</v>
      </c>
      <c r="BC38" s="116">
        <f t="shared" si="1"/>
        <v>100</v>
      </c>
      <c r="BD38" s="116">
        <f t="shared" si="1"/>
        <v>100</v>
      </c>
      <c r="BE38" s="116">
        <f t="shared" si="1"/>
        <v>100</v>
      </c>
      <c r="BF38" s="116">
        <f t="shared" si="1"/>
        <v>100</v>
      </c>
      <c r="BG38" s="116">
        <f t="shared" si="1"/>
        <v>100</v>
      </c>
      <c r="BH38" s="116">
        <f t="shared" si="1"/>
        <v>100</v>
      </c>
    </row>
    <row r="39" spans="1:60" x14ac:dyDescent="0.25">
      <c r="A39" s="105"/>
      <c r="B39" s="117" t="s">
        <v>117</v>
      </c>
      <c r="C39" s="118" t="e">
        <f>LOOKUP(DATE(YEAR([1]Accueil!$C$7),MONTH([1]Accueil!$C$7)+1,),[1]Data!D$4:BM$4,[1]Data!D39:BM39)/100</f>
        <v>#DIV/0!</v>
      </c>
      <c r="D39" s="116">
        <f t="shared" ref="D39:S39" si="2">100*D34/MAX($D34:$BM35)</f>
        <v>0</v>
      </c>
      <c r="E39" s="116">
        <f t="shared" si="2"/>
        <v>0</v>
      </c>
      <c r="F39" s="116">
        <f t="shared" si="2"/>
        <v>0</v>
      </c>
      <c r="G39" s="116">
        <f t="shared" si="2"/>
        <v>0</v>
      </c>
      <c r="H39" s="116">
        <f t="shared" si="2"/>
        <v>0</v>
      </c>
      <c r="I39" s="116">
        <f t="shared" si="2"/>
        <v>0</v>
      </c>
      <c r="J39" s="116">
        <f t="shared" si="2"/>
        <v>0</v>
      </c>
      <c r="K39" s="116">
        <f t="shared" si="2"/>
        <v>0</v>
      </c>
      <c r="L39" s="116">
        <f t="shared" si="2"/>
        <v>0</v>
      </c>
      <c r="M39" s="116">
        <f t="shared" si="2"/>
        <v>0</v>
      </c>
      <c r="N39" s="116">
        <f t="shared" si="2"/>
        <v>0</v>
      </c>
      <c r="O39" s="116">
        <f t="shared" si="2"/>
        <v>0</v>
      </c>
      <c r="P39" s="116">
        <f t="shared" si="2"/>
        <v>0</v>
      </c>
      <c r="Q39" s="116">
        <f t="shared" si="2"/>
        <v>0</v>
      </c>
      <c r="R39" s="116">
        <f t="shared" si="2"/>
        <v>0</v>
      </c>
      <c r="S39" s="116">
        <f t="shared" si="2"/>
        <v>0</v>
      </c>
      <c r="T39" s="119">
        <v>0</v>
      </c>
      <c r="U39" s="119">
        <v>2.9300000000000002E-4</v>
      </c>
      <c r="V39" s="119">
        <v>5.3800000000000002E-3</v>
      </c>
      <c r="W39" s="119">
        <v>1.0880000000000001E-2</v>
      </c>
      <c r="X39" s="119">
        <v>1.2800000000000001E-2</v>
      </c>
      <c r="Y39" s="119">
        <v>1.34E-2</v>
      </c>
      <c r="Z39" s="119">
        <v>1.66E-2</v>
      </c>
      <c r="AA39" s="119">
        <v>2.3E-2</v>
      </c>
      <c r="AB39" s="116"/>
      <c r="AC39" s="116"/>
      <c r="AD39" s="116"/>
      <c r="AE39" s="116"/>
      <c r="AF39" s="116"/>
      <c r="AG39" s="116"/>
      <c r="AH39" s="116"/>
      <c r="AI39" s="116"/>
      <c r="AJ39" s="116"/>
      <c r="AK39" s="116"/>
      <c r="AL39" s="116"/>
      <c r="AM39" s="116"/>
      <c r="AN39" s="116"/>
      <c r="AO39" s="116"/>
      <c r="AP39" s="116"/>
      <c r="AQ39" s="116"/>
      <c r="AR39" s="116"/>
      <c r="AS39" s="116"/>
      <c r="AT39" s="116"/>
      <c r="AU39" s="116"/>
      <c r="AV39" s="116"/>
      <c r="AW39" s="116"/>
      <c r="AX39" s="116"/>
      <c r="AY39" s="116"/>
      <c r="AZ39" s="116"/>
      <c r="BA39" s="116"/>
      <c r="BB39" s="116"/>
      <c r="BC39" s="116"/>
      <c r="BD39" s="116"/>
      <c r="BE39" s="116"/>
      <c r="BF39" s="116"/>
      <c r="BG39" s="116"/>
      <c r="BH39" s="116"/>
    </row>
    <row r="40" spans="1:60" x14ac:dyDescent="0.25">
      <c r="A40" s="105"/>
      <c r="B40" s="117" t="s">
        <v>118</v>
      </c>
      <c r="C40" s="118" t="e">
        <f>LOOKUP(DATE(YEAR([1]Accueil!$C$7),MONTH([1]Accueil!$C$7)+1,),[1]Data!D$4:BM$4,[1]Data!D40:BM40)/100</f>
        <v>#DIV/0!</v>
      </c>
      <c r="D40" s="120"/>
      <c r="E40" s="116"/>
      <c r="F40" s="116"/>
      <c r="G40" s="116"/>
      <c r="H40" s="116"/>
      <c r="I40" s="116"/>
      <c r="J40" s="116"/>
      <c r="K40" s="116"/>
      <c r="L40" s="116"/>
      <c r="M40" s="116"/>
      <c r="N40" s="116"/>
      <c r="O40" s="116"/>
      <c r="P40" s="116"/>
      <c r="Q40" s="116"/>
      <c r="R40" s="116"/>
      <c r="S40" s="116">
        <v>0</v>
      </c>
      <c r="T40" s="119"/>
      <c r="U40" s="119"/>
      <c r="V40" s="119"/>
      <c r="W40" s="119"/>
      <c r="X40" s="119"/>
      <c r="Y40" s="119"/>
      <c r="Z40" s="119"/>
      <c r="AA40" s="119">
        <v>2.3E-2</v>
      </c>
      <c r="AB40" s="119">
        <v>2.75E-2</v>
      </c>
      <c r="AC40" s="119"/>
      <c r="AD40" s="119"/>
      <c r="AE40" s="119"/>
      <c r="AF40" s="119"/>
      <c r="AG40" s="119"/>
      <c r="AH40" s="119"/>
      <c r="AI40" s="119"/>
      <c r="AJ40" s="119"/>
      <c r="AK40" s="119"/>
      <c r="AL40" s="119"/>
      <c r="AM40" s="119"/>
      <c r="AN40" s="119"/>
      <c r="AO40" s="119"/>
      <c r="AP40" s="119"/>
      <c r="AQ40" s="119"/>
      <c r="AR40" s="119"/>
      <c r="AS40" s="119"/>
      <c r="AT40" s="119"/>
      <c r="AU40" s="119"/>
      <c r="AV40" s="119"/>
      <c r="AW40" s="119"/>
      <c r="AX40" s="119"/>
      <c r="AY40" s="119"/>
      <c r="AZ40" s="119"/>
      <c r="BA40" s="119"/>
      <c r="BB40" s="119"/>
      <c r="BC40" s="119"/>
      <c r="BD40" s="119"/>
      <c r="BE40" s="119"/>
      <c r="BF40" s="119"/>
      <c r="BG40" s="119"/>
      <c r="BH40" s="1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Input</vt:lpstr>
      <vt:lpstr>Trie</vt:lpstr>
      <vt:lpstr>BEL</vt:lpstr>
      <vt:lpstr>BAR</vt:lpstr>
      <vt:lpstr>GRE</vt:lpstr>
      <vt:lpstr>MS Chain</vt:lpstr>
      <vt:lpstr>Graph</vt:lpstr>
      <vt:lpstr>Feuil2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CECCONI Xavier</dc:creator>
  <cp:lastModifiedBy>CECCONI Xavier</cp:lastModifiedBy>
  <dcterms:created xsi:type="dcterms:W3CDTF">2012-10-12T17:09:48Z</dcterms:created>
  <dcterms:modified xsi:type="dcterms:W3CDTF">2012-11-16T16:01:50Z</dcterms:modified>
</cp:coreProperties>
</file>