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ctrlProps/ctrlProp2.xml" ContentType="application/vnd.ms-excel.controlproperties+xml"/>
  <Override PartName="/xl/ctrlProps/ctrlProp3.xml" ContentType="application/vnd.ms-excel.controlproperties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ctrlProps/ctrlProp4.xml" ContentType="application/vnd.ms-excel.controlproperties+xml"/>
  <Override PartName="/xl/ctrlProps/ctrlProp5.xml" ContentType="application/vnd.ms-excel.controlproperties+xml"/>
  <Override PartName="/xl/comments2.xml" ContentType="application/vnd.openxmlformats-officedocument.spreadsheetml.comments+xml"/>
  <Override PartName="/xl/drawings/drawing4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omments3.xml" ContentType="application/vnd.openxmlformats-officedocument.spreadsheetml.comments+xml"/>
  <Override PartName="/xl/drawings/drawing5.xml" ContentType="application/vnd.openxmlformats-officedocument.drawing+xml"/>
  <Override PartName="/xl/ctrlProps/ctrlProp14.xml" ContentType="application/vnd.ms-excel.controlproperties+xml"/>
  <Override PartName="/xl/tables/table6.xml" ContentType="application/vnd.openxmlformats-officedocument.spreadsheetml.table+xml"/>
  <Override PartName="/xl/comments4.xml" ContentType="application/vnd.openxmlformats-officedocument.spreadsheetml.comments+xml"/>
  <Override PartName="/xl/drawings/drawing6.xml" ContentType="application/vnd.openxmlformats-officedocument.drawing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tables/table1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5" yWindow="-15" windowWidth="14400" windowHeight="12450" tabRatio="601" firstSheet="6" activeTab="6"/>
  </bookViews>
  <sheets>
    <sheet name="T°" sheetId="13" state="hidden" r:id="rId1"/>
    <sheet name="1-12-18 au 12-02-19" sheetId="12" state="hidden" r:id="rId2"/>
    <sheet name="12-02-19 au 31-12-19" sheetId="15" state="hidden" r:id="rId3"/>
    <sheet name="13-12-19 au 31-12-20" sheetId="16" state="hidden" r:id="rId4"/>
    <sheet name="gasoil" sheetId="1" state="hidden" r:id="rId5"/>
    <sheet name="Mesure" sheetId="11" state="hidden" r:id="rId6"/>
    <sheet name="Prix négocié" sheetId="14" r:id="rId7"/>
    <sheet name="Deberghes" sheetId="6" state="hidden" r:id="rId8"/>
    <sheet name="AC mazout" sheetId="7" state="hidden" r:id="rId9"/>
    <sheet name="Confort energy" sheetId="8" state="hidden" r:id="rId10"/>
    <sheet name="Fraipont" sheetId="9" state="hidden" r:id="rId11"/>
    <sheet name="Martens" sheetId="10" state="hidden" r:id="rId12"/>
    <sheet name="date-chiffre" sheetId="2" state="hidden" r:id="rId13"/>
  </sheets>
  <externalReferences>
    <externalReference r:id="rId14"/>
    <externalReference r:id="rId15"/>
  </externalReferences>
  <definedNames>
    <definedName name="_xlnm._FilterDatabase" localSheetId="4" hidden="1">gasoil!$A$1:$I$102</definedName>
    <definedName name="_xlnm._FilterDatabase" localSheetId="5" hidden="1">Mesure!$AA$1:$AA$41</definedName>
    <definedName name="_xlnm._FilterDatabase" localSheetId="6" hidden="1">'Prix négocié'!$A$2:$M$2</definedName>
    <definedName name="_gasoil">gasoil!$AD$33:$BB$33</definedName>
    <definedName name="Acc_Tra">gasoil!$AT$4:$AT$5</definedName>
    <definedName name="acompte">gasoil!$AF$12:$AF$43</definedName>
    <definedName name="aller">'[1]Novembre 2012'!$S$2:$S$31</definedName>
    <definedName name="Bague">[2]couleur!$AF$1:$AF$11</definedName>
    <definedName name="Chiffre">[2]nichée!$AO$2:$CW$2</definedName>
    <definedName name="chiffres">[2]données!$A$1:$A$100</definedName>
    <definedName name="Chiffres_Alphabet">[2]données!$E$1:$E$61</definedName>
    <definedName name="Clients">[2]données!$F$1:$F$30</definedName>
    <definedName name="Couleur">[2]couleur!$AE$2:$AE$36</definedName>
    <definedName name="Cuve_vide">Mesure!$AA$2:$AA$34</definedName>
    <definedName name="date_1">gasoil!$P$2</definedName>
    <definedName name="date_31_07_03">gasoil!$B$2</definedName>
    <definedName name="Début_2_mois">'[1]février 2013'!$A$12</definedName>
    <definedName name="Double">[2]données!$B$1:$B$66</definedName>
    <definedName name="Fiche_de_paie">gasoil!$AD$19:$BB$19</definedName>
    <definedName name="Fin_2_mois">'[1]février 2013'!$A$60</definedName>
    <definedName name="Fournisseurs">[2]Fournisseurs!$AB$2:$AB$12</definedName>
    <definedName name="JourSem">'[1]Novembre 2012'!$H$2:$H$7</definedName>
    <definedName name="Litres">gasoil!$AD$2:$AD$33</definedName>
    <definedName name="mois">'[1]décembre 2012'!$W$2:$W$80</definedName>
    <definedName name="Mois_scolaire">gasoil!$AG$12:$AG$16</definedName>
    <definedName name="nbr">'[1]Novembre 2012'!$V$2:$V$32</definedName>
    <definedName name="octobre">'[1]octobre 2012'!$Q$13:$Q$35</definedName>
    <definedName name="Oeufs_Jeunes">[2]nichée!$AE$1:$AE$4</definedName>
    <definedName name="poids">[2]Stock!$X$2:$X$31</definedName>
    <definedName name="retour">'[1]Novembre 2012'!$T$2:$T$21</definedName>
    <definedName name="salaire">gasoil!$AN$2:$BB$2</definedName>
    <definedName name="soir">'[1]Novembre 2012'!$U$2:$U$45</definedName>
    <definedName name="Température">T°!$A$1:$A$28</definedName>
  </definedNames>
  <calcPr calcId="145621" calcMode="manual"/>
  <pivotCaches>
    <pivotCache cacheId="6" r:id="rId16"/>
  </pivotCaches>
</workbook>
</file>

<file path=xl/calcChain.xml><?xml version="1.0" encoding="utf-8"?>
<calcChain xmlns="http://schemas.openxmlformats.org/spreadsheetml/2006/main">
  <c r="N16" i="14" l="1"/>
  <c r="F55" i="1" l="1"/>
  <c r="G55" i="1" s="1"/>
  <c r="G57" i="1" l="1"/>
  <c r="G58" i="1"/>
  <c r="F56" i="1"/>
  <c r="G56" i="1" s="1"/>
  <c r="F57" i="1"/>
  <c r="F58" i="1"/>
  <c r="S5" i="14" l="1"/>
  <c r="S6" i="14"/>
  <c r="S7" i="14"/>
  <c r="S8" i="14"/>
  <c r="S9" i="14"/>
  <c r="S10" i="14"/>
  <c r="S11" i="14"/>
  <c r="S12" i="14"/>
  <c r="S13" i="14"/>
  <c r="S14" i="14"/>
  <c r="S15" i="14"/>
  <c r="S16" i="14"/>
  <c r="S17" i="14"/>
  <c r="S18" i="14"/>
  <c r="S19" i="14"/>
  <c r="S20" i="14"/>
  <c r="S21" i="14"/>
  <c r="S22" i="14"/>
  <c r="S23" i="14"/>
  <c r="S24" i="14"/>
  <c r="S25" i="14"/>
  <c r="S26" i="14"/>
  <c r="S27" i="14"/>
  <c r="S28" i="14"/>
  <c r="S29" i="14"/>
  <c r="S30" i="14"/>
  <c r="S4" i="14"/>
  <c r="R5" i="14"/>
  <c r="R6" i="14"/>
  <c r="R7" i="14"/>
  <c r="R8" i="14"/>
  <c r="R9" i="14"/>
  <c r="R10" i="14"/>
  <c r="R11" i="14"/>
  <c r="R12" i="14"/>
  <c r="R13" i="14"/>
  <c r="R14" i="14"/>
  <c r="R15" i="14"/>
  <c r="R16" i="14"/>
  <c r="R17" i="14"/>
  <c r="R18" i="14"/>
  <c r="R19" i="14"/>
  <c r="R20" i="14"/>
  <c r="R21" i="14"/>
  <c r="R22" i="14"/>
  <c r="R23" i="14"/>
  <c r="R24" i="14"/>
  <c r="R25" i="14"/>
  <c r="R26" i="14"/>
  <c r="R27" i="14"/>
  <c r="R28" i="14"/>
  <c r="R29" i="14"/>
  <c r="R30" i="14"/>
  <c r="R4" i="14"/>
  <c r="Q22" i="14"/>
  <c r="Q23" i="14"/>
  <c r="Q24" i="14"/>
  <c r="Q25" i="14"/>
  <c r="Q7" i="14"/>
  <c r="Q8" i="14"/>
  <c r="Q9" i="14"/>
  <c r="Q10" i="14"/>
  <c r="Q11" i="14"/>
  <c r="Q12" i="14"/>
  <c r="Q13" i="14"/>
  <c r="Q14" i="14"/>
  <c r="Q15" i="14"/>
  <c r="Q16" i="14"/>
  <c r="Q17" i="14"/>
  <c r="Q18" i="14"/>
  <c r="Q19" i="14"/>
  <c r="Q20" i="14"/>
  <c r="Q21" i="14"/>
  <c r="Q6" i="14"/>
  <c r="Q5" i="14"/>
  <c r="O7" i="14"/>
  <c r="O8" i="14"/>
  <c r="O9" i="14"/>
  <c r="O10" i="14"/>
  <c r="O11" i="14"/>
  <c r="O12" i="14"/>
  <c r="O13" i="14"/>
  <c r="O14" i="14"/>
  <c r="O15" i="14"/>
  <c r="O16" i="14"/>
  <c r="O17" i="14"/>
  <c r="O18" i="14"/>
  <c r="O19" i="14"/>
  <c r="O20" i="14"/>
  <c r="O21" i="14"/>
  <c r="O22" i="14"/>
  <c r="O23" i="14"/>
  <c r="O24" i="14"/>
  <c r="O25" i="14"/>
  <c r="O6" i="14"/>
  <c r="O5" i="14"/>
  <c r="O4" i="14"/>
  <c r="T22" i="14" l="1"/>
  <c r="T6" i="14"/>
  <c r="T29" i="14"/>
  <c r="T5" i="14"/>
  <c r="T30" i="14"/>
  <c r="T14" i="14"/>
  <c r="T21" i="14"/>
  <c r="T13" i="14"/>
  <c r="T28" i="14"/>
  <c r="T20" i="14"/>
  <c r="T12" i="14"/>
  <c r="T24" i="14"/>
  <c r="T16" i="14"/>
  <c r="T8" i="14"/>
  <c r="T27" i="14"/>
  <c r="T19" i="14"/>
  <c r="T11" i="14"/>
  <c r="T26" i="14"/>
  <c r="T18" i="14"/>
  <c r="T10" i="14"/>
  <c r="T25" i="14"/>
  <c r="T17" i="14"/>
  <c r="T9" i="14"/>
  <c r="T4" i="14"/>
  <c r="T23" i="14"/>
  <c r="T15" i="14"/>
  <c r="T7" i="14"/>
  <c r="H7" i="11"/>
  <c r="H11" i="11"/>
  <c r="G11" i="11"/>
  <c r="H10" i="11"/>
  <c r="P25" i="14" l="1"/>
  <c r="P4" i="14" l="1"/>
  <c r="Q4" i="14"/>
  <c r="P5" i="14"/>
  <c r="P6" i="14"/>
  <c r="P7" i="14"/>
  <c r="P8" i="14"/>
  <c r="P9" i="14"/>
  <c r="P10" i="14"/>
  <c r="P11" i="14"/>
  <c r="P12" i="14"/>
  <c r="P13" i="14"/>
  <c r="P14" i="14"/>
  <c r="P15" i="14"/>
  <c r="P16" i="14"/>
  <c r="P17" i="14"/>
  <c r="P18" i="14"/>
  <c r="P19" i="14"/>
  <c r="P20" i="14"/>
  <c r="P21" i="14"/>
  <c r="P22" i="14"/>
  <c r="P23" i="14"/>
  <c r="P24" i="14"/>
  <c r="E22" i="14" l="1"/>
  <c r="E30" i="14"/>
  <c r="D22" i="14"/>
  <c r="D23" i="14"/>
  <c r="E23" i="14" s="1"/>
  <c r="D24" i="14"/>
  <c r="E24" i="14" s="1"/>
  <c r="D25" i="14"/>
  <c r="E25" i="14" s="1"/>
  <c r="D26" i="14"/>
  <c r="O26" i="14" s="1"/>
  <c r="D27" i="14"/>
  <c r="O27" i="14" s="1"/>
  <c r="D28" i="14"/>
  <c r="O28" i="14" s="1"/>
  <c r="D29" i="14"/>
  <c r="O29" i="14" s="1"/>
  <c r="D30" i="14"/>
  <c r="O30" i="14" s="1"/>
  <c r="Q30" i="14" s="1"/>
  <c r="E29" i="14" l="1"/>
  <c r="E28" i="14"/>
  <c r="E27" i="14"/>
  <c r="E26" i="14"/>
  <c r="K30" i="14"/>
  <c r="F23" i="14"/>
  <c r="F24" i="14"/>
  <c r="F25" i="14"/>
  <c r="F26" i="14"/>
  <c r="F27" i="14"/>
  <c r="F28" i="14"/>
  <c r="F29" i="14"/>
  <c r="F30" i="14"/>
  <c r="F3" i="14"/>
  <c r="F4" i="14"/>
  <c r="F6" i="14"/>
  <c r="F7" i="14"/>
  <c r="F8" i="14"/>
  <c r="F10" i="14"/>
  <c r="F11" i="14"/>
  <c r="F12" i="14"/>
  <c r="F14" i="14"/>
  <c r="F15" i="14"/>
  <c r="F16" i="14"/>
  <c r="F18" i="14"/>
  <c r="F20" i="14"/>
  <c r="D3" i="14"/>
  <c r="D4" i="14"/>
  <c r="D5" i="14"/>
  <c r="F5" i="14" s="1"/>
  <c r="D6" i="14"/>
  <c r="D7" i="14"/>
  <c r="D8" i="14"/>
  <c r="D9" i="14"/>
  <c r="F9" i="14" s="1"/>
  <c r="D10" i="14"/>
  <c r="D11" i="14"/>
  <c r="D12" i="14"/>
  <c r="D13" i="14"/>
  <c r="F13" i="14" s="1"/>
  <c r="D14" i="14"/>
  <c r="D15" i="14"/>
  <c r="D16" i="14"/>
  <c r="D17" i="14"/>
  <c r="F17" i="14" s="1"/>
  <c r="D18" i="14"/>
  <c r="D19" i="14"/>
  <c r="F19" i="14" s="1"/>
  <c r="D20" i="14"/>
  <c r="D21" i="14"/>
  <c r="F21" i="14" s="1"/>
  <c r="F22" i="14" l="1"/>
  <c r="E4" i="14"/>
  <c r="E6" i="14"/>
  <c r="E7" i="14"/>
  <c r="E8" i="14"/>
  <c r="E10" i="14"/>
  <c r="E11" i="14"/>
  <c r="E12" i="14"/>
  <c r="E14" i="14"/>
  <c r="E15" i="14"/>
  <c r="E16" i="14"/>
  <c r="E18" i="14"/>
  <c r="E19" i="14"/>
  <c r="E20" i="14"/>
  <c r="I22" i="14"/>
  <c r="K22" i="14" s="1"/>
  <c r="I21" i="14"/>
  <c r="K21" i="14" s="1"/>
  <c r="J22" i="14" l="1"/>
  <c r="E17" i="14"/>
  <c r="E13" i="14"/>
  <c r="E9" i="14"/>
  <c r="E5" i="14"/>
  <c r="E21" i="14"/>
  <c r="F119" i="16"/>
  <c r="I372" i="16"/>
  <c r="F372" i="16"/>
  <c r="C372" i="16"/>
  <c r="D372" i="16" s="1"/>
  <c r="E372" i="16" s="1"/>
  <c r="I371" i="16"/>
  <c r="F371" i="16"/>
  <c r="C371" i="16"/>
  <c r="D371" i="16" s="1"/>
  <c r="E371" i="16" s="1"/>
  <c r="I370" i="16"/>
  <c r="F370" i="16"/>
  <c r="C370" i="16"/>
  <c r="D370" i="16" s="1"/>
  <c r="E370" i="16" s="1"/>
  <c r="I369" i="16"/>
  <c r="F369" i="16"/>
  <c r="C369" i="16"/>
  <c r="D369" i="16" s="1"/>
  <c r="E369" i="16" s="1"/>
  <c r="I368" i="16"/>
  <c r="F368" i="16"/>
  <c r="C368" i="16"/>
  <c r="D368" i="16" s="1"/>
  <c r="E368" i="16" s="1"/>
  <c r="I367" i="16"/>
  <c r="F367" i="16"/>
  <c r="C367" i="16"/>
  <c r="D367" i="16" s="1"/>
  <c r="E367" i="16" s="1"/>
  <c r="I366" i="16"/>
  <c r="F366" i="16"/>
  <c r="C366" i="16"/>
  <c r="D366" i="16" s="1"/>
  <c r="E366" i="16" s="1"/>
  <c r="I365" i="16"/>
  <c r="F365" i="16"/>
  <c r="C365" i="16"/>
  <c r="D365" i="16" s="1"/>
  <c r="E365" i="16" s="1"/>
  <c r="I364" i="16"/>
  <c r="F364" i="16"/>
  <c r="C364" i="16"/>
  <c r="D364" i="16" s="1"/>
  <c r="E364" i="16" s="1"/>
  <c r="I363" i="16"/>
  <c r="F363" i="16"/>
  <c r="C363" i="16"/>
  <c r="D363" i="16" s="1"/>
  <c r="E363" i="16" s="1"/>
  <c r="I362" i="16"/>
  <c r="F362" i="16"/>
  <c r="C362" i="16"/>
  <c r="D362" i="16" s="1"/>
  <c r="E362" i="16" s="1"/>
  <c r="I361" i="16"/>
  <c r="F361" i="16"/>
  <c r="C361" i="16"/>
  <c r="D361" i="16" s="1"/>
  <c r="E361" i="16" s="1"/>
  <c r="I360" i="16"/>
  <c r="F360" i="16"/>
  <c r="C360" i="16"/>
  <c r="D360" i="16" s="1"/>
  <c r="E360" i="16" s="1"/>
  <c r="I359" i="16"/>
  <c r="F359" i="16"/>
  <c r="C359" i="16"/>
  <c r="D359" i="16" s="1"/>
  <c r="E359" i="16" s="1"/>
  <c r="I358" i="16"/>
  <c r="F358" i="16"/>
  <c r="C358" i="16"/>
  <c r="D358" i="16" s="1"/>
  <c r="E358" i="16" s="1"/>
  <c r="I357" i="16"/>
  <c r="F357" i="16"/>
  <c r="C357" i="16"/>
  <c r="D357" i="16" s="1"/>
  <c r="E357" i="16" s="1"/>
  <c r="I356" i="16"/>
  <c r="F356" i="16"/>
  <c r="C356" i="16"/>
  <c r="D356" i="16" s="1"/>
  <c r="E356" i="16" s="1"/>
  <c r="I355" i="16"/>
  <c r="F355" i="16"/>
  <c r="C355" i="16"/>
  <c r="D355" i="16" s="1"/>
  <c r="E355" i="16" s="1"/>
  <c r="I354" i="16"/>
  <c r="F354" i="16"/>
  <c r="C354" i="16"/>
  <c r="D354" i="16" s="1"/>
  <c r="E354" i="16" s="1"/>
  <c r="I353" i="16"/>
  <c r="F353" i="16"/>
  <c r="C353" i="16"/>
  <c r="D353" i="16" s="1"/>
  <c r="E353" i="16" s="1"/>
  <c r="I352" i="16"/>
  <c r="F352" i="16"/>
  <c r="C352" i="16"/>
  <c r="D352" i="16" s="1"/>
  <c r="E352" i="16" s="1"/>
  <c r="I351" i="16"/>
  <c r="F351" i="16"/>
  <c r="C351" i="16"/>
  <c r="D351" i="16" s="1"/>
  <c r="E351" i="16" s="1"/>
  <c r="I350" i="16"/>
  <c r="F350" i="16"/>
  <c r="C350" i="16"/>
  <c r="D350" i="16" s="1"/>
  <c r="E350" i="16" s="1"/>
  <c r="I349" i="16"/>
  <c r="F349" i="16"/>
  <c r="C349" i="16"/>
  <c r="D349" i="16" s="1"/>
  <c r="E349" i="16" s="1"/>
  <c r="I348" i="16"/>
  <c r="F348" i="16"/>
  <c r="C348" i="16"/>
  <c r="D348" i="16" s="1"/>
  <c r="E348" i="16" s="1"/>
  <c r="I347" i="16"/>
  <c r="F347" i="16"/>
  <c r="C347" i="16"/>
  <c r="D347" i="16" s="1"/>
  <c r="E347" i="16" s="1"/>
  <c r="I346" i="16"/>
  <c r="F346" i="16"/>
  <c r="C346" i="16"/>
  <c r="D346" i="16" s="1"/>
  <c r="E346" i="16" s="1"/>
  <c r="I345" i="16"/>
  <c r="F345" i="16"/>
  <c r="C345" i="16"/>
  <c r="D345" i="16" s="1"/>
  <c r="E345" i="16" s="1"/>
  <c r="I344" i="16"/>
  <c r="F344" i="16"/>
  <c r="C344" i="16"/>
  <c r="D344" i="16" s="1"/>
  <c r="E344" i="16" s="1"/>
  <c r="I343" i="16"/>
  <c r="F343" i="16"/>
  <c r="C343" i="16"/>
  <c r="D343" i="16" s="1"/>
  <c r="E343" i="16" s="1"/>
  <c r="I342" i="16"/>
  <c r="F342" i="16"/>
  <c r="D342" i="16"/>
  <c r="E342" i="16" s="1"/>
  <c r="C342" i="16"/>
  <c r="I341" i="16"/>
  <c r="F341" i="16"/>
  <c r="C341" i="16"/>
  <c r="D341" i="16" s="1"/>
  <c r="E341" i="16" s="1"/>
  <c r="I340" i="16"/>
  <c r="F340" i="16"/>
  <c r="C340" i="16"/>
  <c r="D340" i="16" s="1"/>
  <c r="E340" i="16" s="1"/>
  <c r="I339" i="16"/>
  <c r="F339" i="16"/>
  <c r="C339" i="16"/>
  <c r="D339" i="16" s="1"/>
  <c r="E339" i="16" s="1"/>
  <c r="I338" i="16"/>
  <c r="F338" i="16"/>
  <c r="C338" i="16"/>
  <c r="D338" i="16" s="1"/>
  <c r="E338" i="16" s="1"/>
  <c r="I337" i="16"/>
  <c r="F337" i="16"/>
  <c r="C337" i="16"/>
  <c r="D337" i="16" s="1"/>
  <c r="E337" i="16" s="1"/>
  <c r="I336" i="16"/>
  <c r="F336" i="16"/>
  <c r="C336" i="16"/>
  <c r="D336" i="16" s="1"/>
  <c r="E336" i="16" s="1"/>
  <c r="I335" i="16"/>
  <c r="F335" i="16"/>
  <c r="C335" i="16"/>
  <c r="D335" i="16" s="1"/>
  <c r="E335" i="16" s="1"/>
  <c r="I334" i="16"/>
  <c r="F334" i="16"/>
  <c r="C334" i="16"/>
  <c r="D334" i="16" s="1"/>
  <c r="E334" i="16" s="1"/>
  <c r="I333" i="16"/>
  <c r="F333" i="16"/>
  <c r="C333" i="16"/>
  <c r="D333" i="16" s="1"/>
  <c r="E333" i="16" s="1"/>
  <c r="I332" i="16"/>
  <c r="F332" i="16"/>
  <c r="C332" i="16"/>
  <c r="D332" i="16" s="1"/>
  <c r="E332" i="16" s="1"/>
  <c r="I331" i="16"/>
  <c r="F331" i="16"/>
  <c r="C331" i="16"/>
  <c r="D331" i="16" s="1"/>
  <c r="E331" i="16" s="1"/>
  <c r="I330" i="16"/>
  <c r="F330" i="16"/>
  <c r="C330" i="16"/>
  <c r="D330" i="16" s="1"/>
  <c r="E330" i="16" s="1"/>
  <c r="I329" i="16"/>
  <c r="F329" i="16"/>
  <c r="C329" i="16"/>
  <c r="D329" i="16" s="1"/>
  <c r="E329" i="16" s="1"/>
  <c r="I328" i="16"/>
  <c r="F328" i="16"/>
  <c r="C328" i="16"/>
  <c r="D328" i="16" s="1"/>
  <c r="E328" i="16" s="1"/>
  <c r="I327" i="16"/>
  <c r="F327" i="16"/>
  <c r="C327" i="16"/>
  <c r="D327" i="16" s="1"/>
  <c r="E327" i="16" s="1"/>
  <c r="I326" i="16"/>
  <c r="F326" i="16"/>
  <c r="C326" i="16"/>
  <c r="D326" i="16" s="1"/>
  <c r="E326" i="16" s="1"/>
  <c r="I325" i="16"/>
  <c r="F325" i="16"/>
  <c r="C325" i="16"/>
  <c r="D325" i="16" s="1"/>
  <c r="E325" i="16" s="1"/>
  <c r="C324" i="16"/>
  <c r="D324" i="16" s="1"/>
  <c r="E324" i="16" s="1"/>
  <c r="C323" i="16"/>
  <c r="D323" i="16" s="1"/>
  <c r="E323" i="16" s="1"/>
  <c r="C322" i="16"/>
  <c r="D322" i="16" s="1"/>
  <c r="E322" i="16" s="1"/>
  <c r="C321" i="16"/>
  <c r="D321" i="16" s="1"/>
  <c r="E321" i="16" s="1"/>
  <c r="C320" i="16"/>
  <c r="D320" i="16" s="1"/>
  <c r="E320" i="16" s="1"/>
  <c r="C319" i="16"/>
  <c r="D319" i="16" s="1"/>
  <c r="E319" i="16" s="1"/>
  <c r="I175" i="16"/>
  <c r="I168" i="16"/>
  <c r="I161" i="16"/>
  <c r="F161" i="16"/>
  <c r="I154" i="16"/>
  <c r="I147" i="16"/>
  <c r="I133" i="16"/>
  <c r="I126" i="16"/>
  <c r="F126" i="16"/>
  <c r="I119" i="16"/>
  <c r="I116" i="16"/>
  <c r="I115" i="16"/>
  <c r="F115" i="16"/>
  <c r="I114" i="16"/>
  <c r="F114" i="16"/>
  <c r="I113" i="16"/>
  <c r="F113" i="16"/>
  <c r="I112" i="16"/>
  <c r="F112" i="16"/>
  <c r="I111" i="16"/>
  <c r="F111" i="16"/>
  <c r="I110" i="16"/>
  <c r="F110" i="16"/>
  <c r="I109" i="16"/>
  <c r="F109" i="16"/>
  <c r="I108" i="16"/>
  <c r="F108" i="16"/>
  <c r="I107" i="16"/>
  <c r="F107" i="16"/>
  <c r="I106" i="16"/>
  <c r="F106" i="16"/>
  <c r="I105" i="16"/>
  <c r="F105" i="16"/>
  <c r="I104" i="16"/>
  <c r="F104" i="16"/>
  <c r="I103" i="16"/>
  <c r="F103" i="16"/>
  <c r="I102" i="16"/>
  <c r="F102" i="16"/>
  <c r="I101" i="16"/>
  <c r="F101" i="16"/>
  <c r="I100" i="16"/>
  <c r="F100" i="16"/>
  <c r="I99" i="16"/>
  <c r="F99" i="16"/>
  <c r="I98" i="16"/>
  <c r="F98" i="16"/>
  <c r="I97" i="16"/>
  <c r="F97" i="16"/>
  <c r="I96" i="16"/>
  <c r="F96" i="16"/>
  <c r="I95" i="16"/>
  <c r="F95" i="16"/>
  <c r="I94" i="16"/>
  <c r="F94" i="16"/>
  <c r="I93" i="16"/>
  <c r="F93" i="16"/>
  <c r="I92" i="16"/>
  <c r="F92" i="16"/>
  <c r="I91" i="16"/>
  <c r="F91" i="16"/>
  <c r="I90" i="16"/>
  <c r="F90" i="16"/>
  <c r="I89" i="16"/>
  <c r="F89" i="16"/>
  <c r="I88" i="16"/>
  <c r="F88" i="16"/>
  <c r="I87" i="16"/>
  <c r="F87" i="16"/>
  <c r="I86" i="16"/>
  <c r="F86" i="16"/>
  <c r="I85" i="16"/>
  <c r="F85" i="16"/>
  <c r="I84" i="16"/>
  <c r="F84" i="16"/>
  <c r="I83" i="16"/>
  <c r="F83" i="16"/>
  <c r="I82" i="16"/>
  <c r="F82" i="16"/>
  <c r="I81" i="16"/>
  <c r="F81" i="16"/>
  <c r="I80" i="16"/>
  <c r="F80" i="16"/>
  <c r="I79" i="16"/>
  <c r="F79" i="16"/>
  <c r="I78" i="16"/>
  <c r="F78" i="16"/>
  <c r="I77" i="16"/>
  <c r="F77" i="16"/>
  <c r="I76" i="16"/>
  <c r="F76" i="16"/>
  <c r="I75" i="16"/>
  <c r="F75" i="16"/>
  <c r="I74" i="16"/>
  <c r="F74" i="16"/>
  <c r="I73" i="16"/>
  <c r="F73" i="16"/>
  <c r="I72" i="16"/>
  <c r="F72" i="16"/>
  <c r="I71" i="16"/>
  <c r="F71" i="16"/>
  <c r="I70" i="16"/>
  <c r="F70" i="16"/>
  <c r="I69" i="16"/>
  <c r="F69" i="16"/>
  <c r="I68" i="16"/>
  <c r="F68" i="16"/>
  <c r="I67" i="16"/>
  <c r="F67" i="16"/>
  <c r="I66" i="16"/>
  <c r="F66" i="16"/>
  <c r="I65" i="16"/>
  <c r="F65" i="16"/>
  <c r="I64" i="16"/>
  <c r="F64" i="16"/>
  <c r="I63" i="16"/>
  <c r="F63" i="16"/>
  <c r="I62" i="16"/>
  <c r="F62" i="16"/>
  <c r="I61" i="16"/>
  <c r="F61" i="16"/>
  <c r="I60" i="16"/>
  <c r="F60" i="16"/>
  <c r="I59" i="16"/>
  <c r="F59" i="16"/>
  <c r="I58" i="16"/>
  <c r="F58" i="16"/>
  <c r="I57" i="16"/>
  <c r="F57" i="16"/>
  <c r="I56" i="16"/>
  <c r="F56" i="16"/>
  <c r="I55" i="16"/>
  <c r="F55" i="16"/>
  <c r="I54" i="16"/>
  <c r="F54" i="16"/>
  <c r="I53" i="16"/>
  <c r="F53" i="16"/>
  <c r="I52" i="16"/>
  <c r="F52" i="16"/>
  <c r="I51" i="16"/>
  <c r="F51" i="16"/>
  <c r="I50" i="16"/>
  <c r="F50" i="16"/>
  <c r="I49" i="16"/>
  <c r="F49" i="16"/>
  <c r="I48" i="16"/>
  <c r="F48" i="16"/>
  <c r="I47" i="16"/>
  <c r="F47" i="16"/>
  <c r="I46" i="16"/>
  <c r="F46" i="16"/>
  <c r="I45" i="16"/>
  <c r="F45" i="16"/>
  <c r="I44" i="16"/>
  <c r="F44" i="16"/>
  <c r="I43" i="16"/>
  <c r="F43" i="16"/>
  <c r="I42" i="16"/>
  <c r="F42" i="16"/>
  <c r="I41" i="16"/>
  <c r="F41" i="16"/>
  <c r="I40" i="16"/>
  <c r="F40" i="16"/>
  <c r="I39" i="16"/>
  <c r="F39" i="16"/>
  <c r="I38" i="16"/>
  <c r="F38" i="16"/>
  <c r="I37" i="16"/>
  <c r="F37" i="16"/>
  <c r="I36" i="16"/>
  <c r="F36" i="16"/>
  <c r="I35" i="16"/>
  <c r="F35" i="16"/>
  <c r="I34" i="16"/>
  <c r="F34" i="16"/>
  <c r="I33" i="16"/>
  <c r="F33" i="16"/>
  <c r="I32" i="16"/>
  <c r="F32" i="16"/>
  <c r="I31" i="16"/>
  <c r="F31" i="16"/>
  <c r="I30" i="16"/>
  <c r="F30" i="16"/>
  <c r="I29" i="16"/>
  <c r="F29" i="16"/>
  <c r="I28" i="16"/>
  <c r="F28" i="16"/>
  <c r="I27" i="16"/>
  <c r="F27" i="16"/>
  <c r="X26" i="16"/>
  <c r="I26" i="16"/>
  <c r="F26" i="16"/>
  <c r="X25" i="16"/>
  <c r="I25" i="16"/>
  <c r="F25" i="16"/>
  <c r="X24" i="16"/>
  <c r="I24" i="16"/>
  <c r="F24" i="16"/>
  <c r="X23" i="16"/>
  <c r="I23" i="16"/>
  <c r="F23" i="16"/>
  <c r="X22" i="16"/>
  <c r="I22" i="16"/>
  <c r="F22" i="16"/>
  <c r="X21" i="16"/>
  <c r="I21" i="16"/>
  <c r="F21" i="16"/>
  <c r="X20" i="16"/>
  <c r="I20" i="16"/>
  <c r="F20" i="16"/>
  <c r="X19" i="16"/>
  <c r="I19" i="16"/>
  <c r="F19" i="16"/>
  <c r="X18" i="16"/>
  <c r="I18" i="16"/>
  <c r="F18" i="16"/>
  <c r="X17" i="16"/>
  <c r="I17" i="16"/>
  <c r="F17" i="16"/>
  <c r="C17" i="16"/>
  <c r="D17" i="16" s="1"/>
  <c r="X16" i="16"/>
  <c r="I16" i="16"/>
  <c r="F16" i="16"/>
  <c r="X15" i="16"/>
  <c r="I15" i="16"/>
  <c r="F15" i="16"/>
  <c r="X14" i="16"/>
  <c r="I14" i="16"/>
  <c r="F14" i="16"/>
  <c r="X13" i="16"/>
  <c r="I13" i="16"/>
  <c r="F13" i="16"/>
  <c r="X12" i="16"/>
  <c r="I12" i="16"/>
  <c r="F12" i="16"/>
  <c r="X11" i="16"/>
  <c r="I11" i="16"/>
  <c r="F11" i="16"/>
  <c r="I10" i="16"/>
  <c r="F10" i="16"/>
  <c r="I9" i="16"/>
  <c r="F9" i="16"/>
  <c r="I8" i="16"/>
  <c r="F8" i="16"/>
  <c r="C8" i="16"/>
  <c r="D8" i="16" s="1"/>
  <c r="P3" i="16"/>
  <c r="H2" i="16"/>
  <c r="A2" i="16"/>
  <c r="C100" i="16" l="1"/>
  <c r="D100" i="16" s="1"/>
  <c r="I3" i="16"/>
  <c r="C21" i="16"/>
  <c r="D21" i="16" s="1"/>
  <c r="I243" i="16"/>
  <c r="F243" i="16"/>
  <c r="F196" i="16"/>
  <c r="I189" i="16"/>
  <c r="F189" i="16"/>
  <c r="I162" i="16"/>
  <c r="I148" i="16"/>
  <c r="I190" i="16"/>
  <c r="C10" i="16"/>
  <c r="D10" i="16" s="1"/>
  <c r="C7" i="16"/>
  <c r="D7" i="16" s="1"/>
  <c r="E8" i="16" s="1"/>
  <c r="C11" i="16"/>
  <c r="D11" i="16" s="1"/>
  <c r="E11" i="16" s="1"/>
  <c r="C13" i="16"/>
  <c r="D13" i="16" s="1"/>
  <c r="C9" i="16"/>
  <c r="D9" i="16" s="1"/>
  <c r="I191" i="16"/>
  <c r="F133" i="16"/>
  <c r="F118" i="16"/>
  <c r="C117" i="16"/>
  <c r="D117" i="16" s="1"/>
  <c r="I135" i="16"/>
  <c r="F135" i="16"/>
  <c r="C149" i="16"/>
  <c r="D149" i="16" s="1"/>
  <c r="E9" i="16"/>
  <c r="I117" i="16"/>
  <c r="F117" i="16"/>
  <c r="I118" i="16"/>
  <c r="I128" i="16"/>
  <c r="C15" i="16"/>
  <c r="D15" i="16" s="1"/>
  <c r="C19" i="16"/>
  <c r="D19" i="16" s="1"/>
  <c r="C119" i="16"/>
  <c r="D119" i="16" s="1"/>
  <c r="I120" i="16"/>
  <c r="C25" i="16"/>
  <c r="D25" i="16" s="1"/>
  <c r="C28" i="16"/>
  <c r="D28" i="16" s="1"/>
  <c r="C44" i="16"/>
  <c r="D44" i="16" s="1"/>
  <c r="C60" i="16"/>
  <c r="D60" i="16" s="1"/>
  <c r="C76" i="16"/>
  <c r="D76" i="16" s="1"/>
  <c r="C92" i="16"/>
  <c r="D92" i="16" s="1"/>
  <c r="C108" i="16"/>
  <c r="D108" i="16" s="1"/>
  <c r="I127" i="16"/>
  <c r="C135" i="16"/>
  <c r="D135" i="16" s="1"/>
  <c r="I140" i="16"/>
  <c r="F140" i="16"/>
  <c r="F150" i="16"/>
  <c r="C155" i="16"/>
  <c r="D155" i="16" s="1"/>
  <c r="C12" i="16"/>
  <c r="D12" i="16" s="1"/>
  <c r="E12" i="16" s="1"/>
  <c r="C16" i="16"/>
  <c r="D16" i="16" s="1"/>
  <c r="E16" i="16" s="1"/>
  <c r="C20" i="16"/>
  <c r="D20" i="16" s="1"/>
  <c r="C34" i="16"/>
  <c r="D34" i="16" s="1"/>
  <c r="C42" i="16"/>
  <c r="D42" i="16" s="1"/>
  <c r="C58" i="16"/>
  <c r="D58" i="16" s="1"/>
  <c r="C74" i="16"/>
  <c r="D74" i="16" s="1"/>
  <c r="C90" i="16"/>
  <c r="D90" i="16" s="1"/>
  <c r="C106" i="16"/>
  <c r="D106" i="16" s="1"/>
  <c r="F139" i="16"/>
  <c r="C138" i="16"/>
  <c r="D138" i="16" s="1"/>
  <c r="C140" i="16"/>
  <c r="D140" i="16" s="1"/>
  <c r="C154" i="16"/>
  <c r="D154" i="16" s="1"/>
  <c r="C36" i="16"/>
  <c r="D36" i="16" s="1"/>
  <c r="C47" i="16"/>
  <c r="D47" i="16" s="1"/>
  <c r="C49" i="16"/>
  <c r="D49" i="16" s="1"/>
  <c r="C63" i="16"/>
  <c r="D63" i="16" s="1"/>
  <c r="C65" i="16"/>
  <c r="D65" i="16" s="1"/>
  <c r="C79" i="16"/>
  <c r="D79" i="16" s="1"/>
  <c r="C81" i="16"/>
  <c r="D81" i="16" s="1"/>
  <c r="C95" i="16"/>
  <c r="D95" i="16" s="1"/>
  <c r="C97" i="16"/>
  <c r="D97" i="16" s="1"/>
  <c r="C111" i="16"/>
  <c r="D111" i="16" s="1"/>
  <c r="C113" i="16"/>
  <c r="D113" i="16" s="1"/>
  <c r="C118" i="16"/>
  <c r="D118" i="16" s="1"/>
  <c r="C126" i="16"/>
  <c r="D126" i="16" s="1"/>
  <c r="C136" i="16"/>
  <c r="D136" i="16" s="1"/>
  <c r="F175" i="16"/>
  <c r="C175" i="16"/>
  <c r="D175" i="16" s="1"/>
  <c r="C24" i="16"/>
  <c r="D24" i="16" s="1"/>
  <c r="C137" i="16"/>
  <c r="D137" i="16" s="1"/>
  <c r="C141" i="16"/>
  <c r="D141" i="16" s="1"/>
  <c r="E141" i="16" s="1"/>
  <c r="C27" i="16"/>
  <c r="D27" i="16" s="1"/>
  <c r="C29" i="16"/>
  <c r="D29" i="16" s="1"/>
  <c r="C31" i="16"/>
  <c r="D31" i="16" s="1"/>
  <c r="C52" i="16"/>
  <c r="D52" i="16" s="1"/>
  <c r="C68" i="16"/>
  <c r="D68" i="16" s="1"/>
  <c r="C84" i="16"/>
  <c r="D84" i="16" s="1"/>
  <c r="F116" i="16"/>
  <c r="C120" i="16"/>
  <c r="D120" i="16" s="1"/>
  <c r="E120" i="16" s="1"/>
  <c r="C317" i="16"/>
  <c r="D317" i="16" s="1"/>
  <c r="E317" i="16" s="1"/>
  <c r="C309" i="16"/>
  <c r="D309" i="16" s="1"/>
  <c r="C301" i="16"/>
  <c r="D301" i="16" s="1"/>
  <c r="C293" i="16"/>
  <c r="D293" i="16" s="1"/>
  <c r="C285" i="16"/>
  <c r="D285" i="16" s="1"/>
  <c r="C315" i="16"/>
  <c r="D315" i="16" s="1"/>
  <c r="C307" i="16"/>
  <c r="D307" i="16" s="1"/>
  <c r="C299" i="16"/>
  <c r="D299" i="16" s="1"/>
  <c r="C291" i="16"/>
  <c r="D291" i="16" s="1"/>
  <c r="C283" i="16"/>
  <c r="D283" i="16" s="1"/>
  <c r="C275" i="16"/>
  <c r="D275" i="16" s="1"/>
  <c r="C267" i="16"/>
  <c r="D267" i="16" s="1"/>
  <c r="C259" i="16"/>
  <c r="D259" i="16" s="1"/>
  <c r="C251" i="16"/>
  <c r="D251" i="16" s="1"/>
  <c r="C243" i="16"/>
  <c r="D243" i="16" s="1"/>
  <c r="C318" i="16"/>
  <c r="D318" i="16" s="1"/>
  <c r="C310" i="16"/>
  <c r="D310" i="16" s="1"/>
  <c r="C313" i="16"/>
  <c r="D313" i="16" s="1"/>
  <c r="C305" i="16"/>
  <c r="D305" i="16" s="1"/>
  <c r="C297" i="16"/>
  <c r="D297" i="16" s="1"/>
  <c r="C289" i="16"/>
  <c r="D289" i="16" s="1"/>
  <c r="C281" i="16"/>
  <c r="D281" i="16" s="1"/>
  <c r="C273" i="16"/>
  <c r="D273" i="16" s="1"/>
  <c r="C265" i="16"/>
  <c r="D265" i="16" s="1"/>
  <c r="C257" i="16"/>
  <c r="D257" i="16" s="1"/>
  <c r="C249" i="16"/>
  <c r="D249" i="16" s="1"/>
  <c r="C202" i="16"/>
  <c r="D202" i="16" s="1"/>
  <c r="C316" i="16"/>
  <c r="D316" i="16" s="1"/>
  <c r="C311" i="16"/>
  <c r="D311" i="16" s="1"/>
  <c r="C303" i="16"/>
  <c r="D303" i="16" s="1"/>
  <c r="C295" i="16"/>
  <c r="D295" i="16" s="1"/>
  <c r="C287" i="16"/>
  <c r="D287" i="16" s="1"/>
  <c r="C314" i="16"/>
  <c r="D314" i="16" s="1"/>
  <c r="C290" i="16"/>
  <c r="D290" i="16" s="1"/>
  <c r="C279" i="16"/>
  <c r="D279" i="16" s="1"/>
  <c r="C266" i="16"/>
  <c r="D266" i="16" s="1"/>
  <c r="C264" i="16"/>
  <c r="D264" i="16" s="1"/>
  <c r="C262" i="16"/>
  <c r="D262" i="16" s="1"/>
  <c r="C247" i="16"/>
  <c r="D247" i="16" s="1"/>
  <c r="C223" i="16"/>
  <c r="D223" i="16" s="1"/>
  <c r="C306" i="16"/>
  <c r="D306" i="16" s="1"/>
  <c r="E306" i="16" s="1"/>
  <c r="C292" i="16"/>
  <c r="D292" i="16" s="1"/>
  <c r="C277" i="16"/>
  <c r="D277" i="16" s="1"/>
  <c r="C260" i="16"/>
  <c r="D260" i="16" s="1"/>
  <c r="C245" i="16"/>
  <c r="D245" i="16" s="1"/>
  <c r="C238" i="16"/>
  <c r="D238" i="16" s="1"/>
  <c r="C308" i="16"/>
  <c r="D308" i="16" s="1"/>
  <c r="E308" i="16" s="1"/>
  <c r="C294" i="16"/>
  <c r="D294" i="16" s="1"/>
  <c r="E294" i="16" s="1"/>
  <c r="C271" i="16"/>
  <c r="D271" i="16" s="1"/>
  <c r="C258" i="16"/>
  <c r="D258" i="16" s="1"/>
  <c r="C256" i="16"/>
  <c r="D256" i="16" s="1"/>
  <c r="C254" i="16"/>
  <c r="D254" i="16" s="1"/>
  <c r="C153" i="16"/>
  <c r="D153" i="16" s="1"/>
  <c r="C296" i="16"/>
  <c r="D296" i="16" s="1"/>
  <c r="C269" i="16"/>
  <c r="D269" i="16" s="1"/>
  <c r="C252" i="16"/>
  <c r="D252" i="16" s="1"/>
  <c r="C216" i="16"/>
  <c r="D216" i="16" s="1"/>
  <c r="C160" i="16"/>
  <c r="D160" i="16" s="1"/>
  <c r="C298" i="16"/>
  <c r="D298" i="16" s="1"/>
  <c r="C282" i="16"/>
  <c r="D282" i="16" s="1"/>
  <c r="C280" i="16"/>
  <c r="D280" i="16" s="1"/>
  <c r="C278" i="16"/>
  <c r="D278" i="16" s="1"/>
  <c r="C263" i="16"/>
  <c r="D263" i="16" s="1"/>
  <c r="C250" i="16"/>
  <c r="D250" i="16" s="1"/>
  <c r="C248" i="16"/>
  <c r="D248" i="16" s="1"/>
  <c r="C246" i="16"/>
  <c r="D246" i="16" s="1"/>
  <c r="C230" i="16"/>
  <c r="D230" i="16" s="1"/>
  <c r="C167" i="16"/>
  <c r="D167" i="16" s="1"/>
  <c r="C300" i="16"/>
  <c r="D300" i="16" s="1"/>
  <c r="E300" i="16" s="1"/>
  <c r="C284" i="16"/>
  <c r="D284" i="16" s="1"/>
  <c r="C276" i="16"/>
  <c r="D276" i="16" s="1"/>
  <c r="C261" i="16"/>
  <c r="D261" i="16" s="1"/>
  <c r="E261" i="16" s="1"/>
  <c r="C244" i="16"/>
  <c r="D244" i="16" s="1"/>
  <c r="C242" i="16"/>
  <c r="D242" i="16" s="1"/>
  <c r="C225" i="16"/>
  <c r="D225" i="16" s="1"/>
  <c r="C312" i="16"/>
  <c r="D312" i="16" s="1"/>
  <c r="C302" i="16"/>
  <c r="D302" i="16" s="1"/>
  <c r="C286" i="16"/>
  <c r="D286" i="16" s="1"/>
  <c r="C274" i="16"/>
  <c r="D274" i="16" s="1"/>
  <c r="E274" i="16" s="1"/>
  <c r="C272" i="16"/>
  <c r="D272" i="16" s="1"/>
  <c r="C270" i="16"/>
  <c r="D270" i="16" s="1"/>
  <c r="C255" i="16"/>
  <c r="D255" i="16" s="1"/>
  <c r="E255" i="16" s="1"/>
  <c r="C231" i="16"/>
  <c r="D231" i="16" s="1"/>
  <c r="E231" i="16" s="1"/>
  <c r="C209" i="16"/>
  <c r="D209" i="16" s="1"/>
  <c r="C181" i="16"/>
  <c r="D181" i="16" s="1"/>
  <c r="C304" i="16"/>
  <c r="D304" i="16" s="1"/>
  <c r="E304" i="16" s="1"/>
  <c r="C146" i="16"/>
  <c r="D146" i="16" s="1"/>
  <c r="C253" i="16"/>
  <c r="D253" i="16" s="1"/>
  <c r="E253" i="16" s="1"/>
  <c r="C288" i="16"/>
  <c r="D288" i="16" s="1"/>
  <c r="E288" i="16" s="1"/>
  <c r="C210" i="16"/>
  <c r="D210" i="16" s="1"/>
  <c r="E210" i="16" s="1"/>
  <c r="C168" i="16"/>
  <c r="D168" i="16" s="1"/>
  <c r="C195" i="16"/>
  <c r="D195" i="16" s="1"/>
  <c r="C174" i="16"/>
  <c r="D174" i="16" s="1"/>
  <c r="C125" i="16"/>
  <c r="D125" i="16" s="1"/>
  <c r="C109" i="16"/>
  <c r="D109" i="16" s="1"/>
  <c r="E109" i="16" s="1"/>
  <c r="C101" i="16"/>
  <c r="D101" i="16" s="1"/>
  <c r="E101" i="16" s="1"/>
  <c r="C93" i="16"/>
  <c r="D93" i="16" s="1"/>
  <c r="E93" i="16" s="1"/>
  <c r="C85" i="16"/>
  <c r="D85" i="16" s="1"/>
  <c r="E85" i="16" s="1"/>
  <c r="C77" i="16"/>
  <c r="D77" i="16" s="1"/>
  <c r="C69" i="16"/>
  <c r="D69" i="16" s="1"/>
  <c r="C61" i="16"/>
  <c r="D61" i="16" s="1"/>
  <c r="E61" i="16" s="1"/>
  <c r="C53" i="16"/>
  <c r="D53" i="16" s="1"/>
  <c r="E53" i="16" s="1"/>
  <c r="C45" i="16"/>
  <c r="D45" i="16" s="1"/>
  <c r="C132" i="16"/>
  <c r="D132" i="16" s="1"/>
  <c r="C112" i="16"/>
  <c r="D112" i="16" s="1"/>
  <c r="E112" i="16" s="1"/>
  <c r="C104" i="16"/>
  <c r="D104" i="16" s="1"/>
  <c r="C96" i="16"/>
  <c r="D96" i="16" s="1"/>
  <c r="C88" i="16"/>
  <c r="D88" i="16" s="1"/>
  <c r="C80" i="16"/>
  <c r="D80" i="16" s="1"/>
  <c r="C72" i="16"/>
  <c r="D72" i="16" s="1"/>
  <c r="C64" i="16"/>
  <c r="D64" i="16" s="1"/>
  <c r="C56" i="16"/>
  <c r="D56" i="16" s="1"/>
  <c r="C48" i="16"/>
  <c r="D48" i="16" s="1"/>
  <c r="C40" i="16"/>
  <c r="D40" i="16" s="1"/>
  <c r="C32" i="16"/>
  <c r="D32" i="16" s="1"/>
  <c r="C182" i="16"/>
  <c r="D182" i="16" s="1"/>
  <c r="C139" i="16"/>
  <c r="D139" i="16" s="1"/>
  <c r="C133" i="16"/>
  <c r="D133" i="16" s="1"/>
  <c r="C115" i="16"/>
  <c r="D115" i="16" s="1"/>
  <c r="C107" i="16"/>
  <c r="D107" i="16" s="1"/>
  <c r="C99" i="16"/>
  <c r="D99" i="16" s="1"/>
  <c r="E99" i="16" s="1"/>
  <c r="C91" i="16"/>
  <c r="D91" i="16" s="1"/>
  <c r="E91" i="16" s="1"/>
  <c r="C83" i="16"/>
  <c r="D83" i="16" s="1"/>
  <c r="C75" i="16"/>
  <c r="D75" i="16" s="1"/>
  <c r="C67" i="16"/>
  <c r="D67" i="16" s="1"/>
  <c r="E67" i="16" s="1"/>
  <c r="C59" i="16"/>
  <c r="D59" i="16" s="1"/>
  <c r="C51" i="16"/>
  <c r="D51" i="16" s="1"/>
  <c r="C43" i="16"/>
  <c r="D43" i="16" s="1"/>
  <c r="C268" i="16"/>
  <c r="D268" i="16" s="1"/>
  <c r="E268" i="16" s="1"/>
  <c r="C237" i="16"/>
  <c r="D237" i="16" s="1"/>
  <c r="C188" i="16"/>
  <c r="D188" i="16" s="1"/>
  <c r="C110" i="16"/>
  <c r="D110" i="16" s="1"/>
  <c r="C102" i="16"/>
  <c r="D102" i="16" s="1"/>
  <c r="C94" i="16"/>
  <c r="D94" i="16" s="1"/>
  <c r="C86" i="16"/>
  <c r="D86" i="16" s="1"/>
  <c r="C78" i="16"/>
  <c r="D78" i="16" s="1"/>
  <c r="C70" i="16"/>
  <c r="D70" i="16" s="1"/>
  <c r="E70" i="16" s="1"/>
  <c r="C62" i="16"/>
  <c r="D62" i="16" s="1"/>
  <c r="C54" i="16"/>
  <c r="D54" i="16" s="1"/>
  <c r="C46" i="16"/>
  <c r="D46" i="16" s="1"/>
  <c r="C38" i="16"/>
  <c r="D38" i="16" s="1"/>
  <c r="C30" i="16"/>
  <c r="D30" i="16" s="1"/>
  <c r="C14" i="16"/>
  <c r="D14" i="16" s="1"/>
  <c r="C18" i="16"/>
  <c r="D18" i="16" s="1"/>
  <c r="E18" i="16" s="1"/>
  <c r="C22" i="16"/>
  <c r="D22" i="16" s="1"/>
  <c r="E22" i="16" s="1"/>
  <c r="C33" i="16"/>
  <c r="D33" i="16" s="1"/>
  <c r="C50" i="16"/>
  <c r="D50" i="16" s="1"/>
  <c r="C66" i="16"/>
  <c r="D66" i="16" s="1"/>
  <c r="C82" i="16"/>
  <c r="D82" i="16" s="1"/>
  <c r="E82" i="16" s="1"/>
  <c r="C98" i="16"/>
  <c r="D98" i="16" s="1"/>
  <c r="C114" i="16"/>
  <c r="D114" i="16" s="1"/>
  <c r="E114" i="16" s="1"/>
  <c r="C116" i="16"/>
  <c r="D116" i="16" s="1"/>
  <c r="I134" i="16"/>
  <c r="F134" i="16"/>
  <c r="F148" i="16"/>
  <c r="C148" i="16"/>
  <c r="D148" i="16" s="1"/>
  <c r="I192" i="16"/>
  <c r="C23" i="16"/>
  <c r="D23" i="16" s="1"/>
  <c r="C26" i="16"/>
  <c r="D26" i="16" s="1"/>
  <c r="C35" i="16"/>
  <c r="D35" i="16" s="1"/>
  <c r="E35" i="16" s="1"/>
  <c r="C37" i="16"/>
  <c r="D37" i="16" s="1"/>
  <c r="E37" i="16" s="1"/>
  <c r="C39" i="16"/>
  <c r="D39" i="16" s="1"/>
  <c r="C41" i="16"/>
  <c r="D41" i="16" s="1"/>
  <c r="C55" i="16"/>
  <c r="D55" i="16" s="1"/>
  <c r="C57" i="16"/>
  <c r="D57" i="16" s="1"/>
  <c r="C71" i="16"/>
  <c r="D71" i="16" s="1"/>
  <c r="C73" i="16"/>
  <c r="D73" i="16" s="1"/>
  <c r="C87" i="16"/>
  <c r="D87" i="16" s="1"/>
  <c r="C89" i="16"/>
  <c r="D89" i="16" s="1"/>
  <c r="E89" i="16" s="1"/>
  <c r="C103" i="16"/>
  <c r="D103" i="16" s="1"/>
  <c r="C105" i="16"/>
  <c r="D105" i="16" s="1"/>
  <c r="C134" i="16"/>
  <c r="D134" i="16" s="1"/>
  <c r="C169" i="16"/>
  <c r="D169" i="16" s="1"/>
  <c r="F127" i="16"/>
  <c r="C161" i="16"/>
  <c r="D161" i="16" s="1"/>
  <c r="I176" i="16"/>
  <c r="F176" i="16"/>
  <c r="C197" i="16"/>
  <c r="D197" i="16" s="1"/>
  <c r="C226" i="16"/>
  <c r="D226" i="16" s="1"/>
  <c r="E226" i="16" s="1"/>
  <c r="C217" i="16"/>
  <c r="D217" i="16" s="1"/>
  <c r="I149" i="16"/>
  <c r="F168" i="16"/>
  <c r="F154" i="16"/>
  <c r="F162" i="16"/>
  <c r="C183" i="16"/>
  <c r="D183" i="16" s="1"/>
  <c r="E183" i="16" s="1"/>
  <c r="C189" i="16"/>
  <c r="D189" i="16" s="1"/>
  <c r="F190" i="16"/>
  <c r="C147" i="16"/>
  <c r="D147" i="16" s="1"/>
  <c r="C203" i="16"/>
  <c r="D203" i="16" s="1"/>
  <c r="E203" i="16" s="1"/>
  <c r="C211" i="16"/>
  <c r="D211" i="16" s="1"/>
  <c r="F147" i="16"/>
  <c r="I182" i="16"/>
  <c r="F182" i="16"/>
  <c r="C239" i="16"/>
  <c r="D239" i="16" s="1"/>
  <c r="E239" i="16" s="1"/>
  <c r="C224" i="16"/>
  <c r="D224" i="16" s="1"/>
  <c r="E224" i="16" s="1"/>
  <c r="C232" i="16"/>
  <c r="D232" i="16" s="1"/>
  <c r="E232" i="16" s="1"/>
  <c r="C196" i="16"/>
  <c r="D196" i="16" s="1"/>
  <c r="E196" i="16" s="1"/>
  <c r="L33" i="11"/>
  <c r="E79" i="16" l="1"/>
  <c r="E10" i="16"/>
  <c r="E14" i="16"/>
  <c r="E45" i="16"/>
  <c r="E31" i="16"/>
  <c r="E20" i="16"/>
  <c r="E48" i="16"/>
  <c r="F244" i="16"/>
  <c r="I244" i="16"/>
  <c r="I196" i="16"/>
  <c r="E286" i="16"/>
  <c r="I150" i="16"/>
  <c r="E217" i="16"/>
  <c r="E75" i="16"/>
  <c r="E69" i="16"/>
  <c r="E138" i="16"/>
  <c r="E33" i="16"/>
  <c r="E62" i="16"/>
  <c r="E246" i="16"/>
  <c r="E258" i="16"/>
  <c r="E292" i="16"/>
  <c r="E290" i="16"/>
  <c r="E249" i="16"/>
  <c r="E313" i="16"/>
  <c r="E283" i="16"/>
  <c r="E309" i="16"/>
  <c r="E135" i="16"/>
  <c r="E25" i="16"/>
  <c r="F149" i="16"/>
  <c r="E28" i="16"/>
  <c r="E40" i="16"/>
  <c r="E78" i="16"/>
  <c r="E299" i="16"/>
  <c r="E108" i="16"/>
  <c r="E119" i="16"/>
  <c r="F120" i="16"/>
  <c r="E104" i="16"/>
  <c r="E51" i="16"/>
  <c r="E64" i="16"/>
  <c r="E276" i="16"/>
  <c r="E263" i="16"/>
  <c r="E269" i="16"/>
  <c r="E295" i="16"/>
  <c r="E273" i="16"/>
  <c r="E307" i="16"/>
  <c r="E149" i="16"/>
  <c r="E257" i="16"/>
  <c r="E189" i="16"/>
  <c r="E30" i="16"/>
  <c r="E94" i="16"/>
  <c r="E133" i="16"/>
  <c r="E278" i="16"/>
  <c r="E262" i="16"/>
  <c r="E303" i="16"/>
  <c r="E281" i="16"/>
  <c r="E251" i="16"/>
  <c r="E84" i="16"/>
  <c r="E97" i="16"/>
  <c r="E36" i="16"/>
  <c r="E58" i="16"/>
  <c r="E76" i="16"/>
  <c r="E106" i="16"/>
  <c r="E71" i="16"/>
  <c r="E102" i="16"/>
  <c r="E302" i="16"/>
  <c r="E280" i="16"/>
  <c r="E154" i="16"/>
  <c r="E42" i="16"/>
  <c r="E169" i="16"/>
  <c r="E57" i="16"/>
  <c r="E211" i="16"/>
  <c r="E55" i="16"/>
  <c r="E148" i="16"/>
  <c r="E117" i="16"/>
  <c r="E23" i="16"/>
  <c r="C198" i="16"/>
  <c r="D198" i="16" s="1"/>
  <c r="E198" i="16" s="1"/>
  <c r="I155" i="16"/>
  <c r="F155" i="16"/>
  <c r="C218" i="16"/>
  <c r="D218" i="16" s="1"/>
  <c r="E218" i="16" s="1"/>
  <c r="C162" i="16"/>
  <c r="D162" i="16" s="1"/>
  <c r="E162" i="16" s="1"/>
  <c r="E105" i="16"/>
  <c r="E41" i="16"/>
  <c r="E66" i="16"/>
  <c r="E46" i="16"/>
  <c r="E110" i="16"/>
  <c r="E182" i="16"/>
  <c r="E88" i="16"/>
  <c r="E312" i="16"/>
  <c r="E282" i="16"/>
  <c r="E254" i="16"/>
  <c r="E260" i="16"/>
  <c r="E266" i="16"/>
  <c r="E316" i="16"/>
  <c r="E297" i="16"/>
  <c r="E267" i="16"/>
  <c r="E293" i="16"/>
  <c r="E68" i="16"/>
  <c r="E24" i="16"/>
  <c r="E113" i="16"/>
  <c r="E49" i="16"/>
  <c r="E90" i="16"/>
  <c r="E60" i="16"/>
  <c r="E15" i="16"/>
  <c r="E100" i="16"/>
  <c r="C150" i="16"/>
  <c r="D150" i="16" s="1"/>
  <c r="E150" i="16" s="1"/>
  <c r="E147" i="16"/>
  <c r="E161" i="16"/>
  <c r="E103" i="16"/>
  <c r="E39" i="16"/>
  <c r="E50" i="16"/>
  <c r="E54" i="16"/>
  <c r="E83" i="16"/>
  <c r="E32" i="16"/>
  <c r="E96" i="16"/>
  <c r="E77" i="16"/>
  <c r="E168" i="16"/>
  <c r="E225" i="16"/>
  <c r="E298" i="16"/>
  <c r="E256" i="16"/>
  <c r="E277" i="16"/>
  <c r="E279" i="16"/>
  <c r="E305" i="16"/>
  <c r="E275" i="16"/>
  <c r="E301" i="16"/>
  <c r="E52" i="16"/>
  <c r="E175" i="16"/>
  <c r="E111" i="16"/>
  <c r="E47" i="16"/>
  <c r="E74" i="16"/>
  <c r="E44" i="16"/>
  <c r="E13" i="16"/>
  <c r="C227" i="16"/>
  <c r="D227" i="16" s="1"/>
  <c r="E227" i="16" s="1"/>
  <c r="C233" i="16"/>
  <c r="D233" i="16" s="1"/>
  <c r="E233" i="16" s="1"/>
  <c r="C212" i="16"/>
  <c r="D212" i="16" s="1"/>
  <c r="E212" i="16" s="1"/>
  <c r="I169" i="16"/>
  <c r="F169" i="16"/>
  <c r="E87" i="16"/>
  <c r="E270" i="16"/>
  <c r="E244" i="16"/>
  <c r="E248" i="16"/>
  <c r="E271" i="16"/>
  <c r="E314" i="16"/>
  <c r="E310" i="16"/>
  <c r="E291" i="16"/>
  <c r="E29" i="16"/>
  <c r="F177" i="16"/>
  <c r="C176" i="16"/>
  <c r="D176" i="16" s="1"/>
  <c r="E176" i="16" s="1"/>
  <c r="E95" i="16"/>
  <c r="E155" i="16"/>
  <c r="I183" i="16"/>
  <c r="F183" i="16"/>
  <c r="C184" i="16"/>
  <c r="D184" i="16" s="1"/>
  <c r="E184" i="16" s="1"/>
  <c r="E197" i="16"/>
  <c r="E73" i="16"/>
  <c r="E26" i="16"/>
  <c r="E116" i="16"/>
  <c r="E43" i="16"/>
  <c r="E107" i="16"/>
  <c r="E56" i="16"/>
  <c r="E272" i="16"/>
  <c r="E250" i="16"/>
  <c r="E252" i="16"/>
  <c r="E287" i="16"/>
  <c r="E265" i="16"/>
  <c r="E318" i="16"/>
  <c r="C142" i="16"/>
  <c r="D142" i="16" s="1"/>
  <c r="E142" i="16" s="1"/>
  <c r="E27" i="16"/>
  <c r="I141" i="16"/>
  <c r="F141" i="16"/>
  <c r="E81" i="16"/>
  <c r="E140" i="16"/>
  <c r="E34" i="16"/>
  <c r="C156" i="16"/>
  <c r="D156" i="16" s="1"/>
  <c r="E156" i="16" s="1"/>
  <c r="I121" i="16"/>
  <c r="E17" i="16"/>
  <c r="E21" i="16"/>
  <c r="I136" i="16"/>
  <c r="F136" i="16"/>
  <c r="C240" i="16"/>
  <c r="D240" i="16" s="1"/>
  <c r="E240" i="16" s="1"/>
  <c r="C190" i="16"/>
  <c r="D190" i="16" s="1"/>
  <c r="E190" i="16" s="1"/>
  <c r="E243" i="16"/>
  <c r="C170" i="16"/>
  <c r="D170" i="16" s="1"/>
  <c r="E170" i="16" s="1"/>
  <c r="I193" i="16"/>
  <c r="E98" i="16"/>
  <c r="E59" i="16"/>
  <c r="E72" i="16"/>
  <c r="E284" i="16"/>
  <c r="E296" i="16"/>
  <c r="E238" i="16"/>
  <c r="E315" i="16"/>
  <c r="E126" i="16"/>
  <c r="E65" i="16"/>
  <c r="E92" i="16"/>
  <c r="I129" i="16"/>
  <c r="C127" i="16"/>
  <c r="D127" i="16" s="1"/>
  <c r="E127" i="16" s="1"/>
  <c r="C204" i="16"/>
  <c r="D204" i="16" s="1"/>
  <c r="E204" i="16" s="1"/>
  <c r="E86" i="16"/>
  <c r="E115" i="16"/>
  <c r="E247" i="16"/>
  <c r="E136" i="16"/>
  <c r="F197" i="16"/>
  <c r="I197" i="16"/>
  <c r="I163" i="16"/>
  <c r="F163" i="16"/>
  <c r="I177" i="16"/>
  <c r="E134" i="16"/>
  <c r="E38" i="16"/>
  <c r="E139" i="16"/>
  <c r="E80" i="16"/>
  <c r="E245" i="16"/>
  <c r="E264" i="16"/>
  <c r="E311" i="16"/>
  <c r="E289" i="16"/>
  <c r="E259" i="16"/>
  <c r="E285" i="16"/>
  <c r="E137" i="16"/>
  <c r="E118" i="16"/>
  <c r="E63" i="16"/>
  <c r="I151" i="16"/>
  <c r="F151" i="16"/>
  <c r="E19" i="16"/>
  <c r="E3" i="11"/>
  <c r="I245" i="16" l="1"/>
  <c r="F245" i="16"/>
  <c r="F203" i="16"/>
  <c r="I203" i="16"/>
  <c r="K22" i="16"/>
  <c r="K14" i="16"/>
  <c r="C121" i="16"/>
  <c r="D121" i="16" s="1"/>
  <c r="F121" i="16"/>
  <c r="K21" i="16"/>
  <c r="K15" i="16"/>
  <c r="C213" i="16"/>
  <c r="D213" i="16" s="1"/>
  <c r="E213" i="16" s="1"/>
  <c r="F156" i="16"/>
  <c r="I156" i="16"/>
  <c r="F178" i="16"/>
  <c r="I178" i="16"/>
  <c r="K12" i="16"/>
  <c r="C163" i="16"/>
  <c r="D163" i="16" s="1"/>
  <c r="E163" i="16" s="1"/>
  <c r="C157" i="16"/>
  <c r="D157" i="16" s="1"/>
  <c r="E157" i="16" s="1"/>
  <c r="I170" i="16"/>
  <c r="F170" i="16"/>
  <c r="C228" i="16"/>
  <c r="D228" i="16" s="1"/>
  <c r="E228" i="16" s="1"/>
  <c r="C128" i="16"/>
  <c r="D128" i="16" s="1"/>
  <c r="E128" i="16" s="1"/>
  <c r="F128" i="16"/>
  <c r="F122" i="16"/>
  <c r="I122" i="16"/>
  <c r="I142" i="16"/>
  <c r="F142" i="16"/>
  <c r="F184" i="16"/>
  <c r="I184" i="16"/>
  <c r="C122" i="16"/>
  <c r="D122" i="16" s="1"/>
  <c r="I164" i="16"/>
  <c r="F164" i="16"/>
  <c r="C205" i="16"/>
  <c r="D205" i="16" s="1"/>
  <c r="E205" i="16" s="1"/>
  <c r="I130" i="16"/>
  <c r="I194" i="16"/>
  <c r="I195" i="16"/>
  <c r="C191" i="16"/>
  <c r="D191" i="16" s="1"/>
  <c r="E191" i="16" s="1"/>
  <c r="F191" i="16"/>
  <c r="I137" i="16"/>
  <c r="F137" i="16"/>
  <c r="C143" i="16"/>
  <c r="D143" i="16" s="1"/>
  <c r="E143" i="16" s="1"/>
  <c r="I153" i="16"/>
  <c r="I152" i="16"/>
  <c r="C151" i="16"/>
  <c r="D151" i="16" s="1"/>
  <c r="E151" i="16" s="1"/>
  <c r="K13" i="16"/>
  <c r="C219" i="16"/>
  <c r="D219" i="16" s="1"/>
  <c r="E219" i="16" s="1"/>
  <c r="C199" i="16"/>
  <c r="D199" i="16" s="1"/>
  <c r="E199" i="16" s="1"/>
  <c r="I198" i="16"/>
  <c r="F198" i="16"/>
  <c r="C171" i="16"/>
  <c r="D171" i="16" s="1"/>
  <c r="E171" i="16" s="1"/>
  <c r="F242" i="16"/>
  <c r="C241" i="16"/>
  <c r="D241" i="16" s="1"/>
  <c r="C185" i="16"/>
  <c r="D185" i="16" s="1"/>
  <c r="E185" i="16" s="1"/>
  <c r="C177" i="16"/>
  <c r="D177" i="16" s="1"/>
  <c r="E177" i="16" s="1"/>
  <c r="C234" i="16"/>
  <c r="D234" i="16" s="1"/>
  <c r="E234" i="16" s="1"/>
  <c r="B238" i="15"/>
  <c r="B239" i="15" s="1"/>
  <c r="B240" i="15" s="1"/>
  <c r="B241" i="15" s="1"/>
  <c r="E121" i="16" l="1"/>
  <c r="I246" i="16"/>
  <c r="F246" i="16"/>
  <c r="F204" i="16"/>
  <c r="I204" i="16"/>
  <c r="E122" i="16"/>
  <c r="I123" i="16"/>
  <c r="F123" i="16"/>
  <c r="C229" i="16"/>
  <c r="D229" i="16" s="1"/>
  <c r="E241" i="16"/>
  <c r="E242" i="16"/>
  <c r="F199" i="16"/>
  <c r="I199" i="16"/>
  <c r="I131" i="16"/>
  <c r="I132" i="16"/>
  <c r="I165" i="16"/>
  <c r="F165" i="16"/>
  <c r="I143" i="16"/>
  <c r="F143" i="16"/>
  <c r="C158" i="16"/>
  <c r="D158" i="16" s="1"/>
  <c r="E158" i="16" s="1"/>
  <c r="C214" i="16"/>
  <c r="D214" i="16" s="1"/>
  <c r="E214" i="16" s="1"/>
  <c r="F153" i="16"/>
  <c r="C152" i="16"/>
  <c r="D152" i="16" s="1"/>
  <c r="C192" i="16"/>
  <c r="D192" i="16" s="1"/>
  <c r="E192" i="16" s="1"/>
  <c r="F192" i="16"/>
  <c r="C206" i="16"/>
  <c r="D206" i="16" s="1"/>
  <c r="E206" i="16" s="1"/>
  <c r="C123" i="16"/>
  <c r="D123" i="16" s="1"/>
  <c r="E123" i="16" s="1"/>
  <c r="C172" i="16"/>
  <c r="D172" i="16" s="1"/>
  <c r="E172" i="16" s="1"/>
  <c r="C178" i="16"/>
  <c r="D178" i="16" s="1"/>
  <c r="E178" i="16" s="1"/>
  <c r="C144" i="16"/>
  <c r="D144" i="16" s="1"/>
  <c r="E144" i="16" s="1"/>
  <c r="I185" i="16"/>
  <c r="F185" i="16"/>
  <c r="C200" i="16"/>
  <c r="D200" i="16" s="1"/>
  <c r="E200" i="16" s="1"/>
  <c r="C220" i="16"/>
  <c r="D220" i="16" s="1"/>
  <c r="E220" i="16" s="1"/>
  <c r="C186" i="16"/>
  <c r="D186" i="16" s="1"/>
  <c r="E186" i="16" s="1"/>
  <c r="C129" i="16"/>
  <c r="D129" i="16" s="1"/>
  <c r="E129" i="16" s="1"/>
  <c r="F129" i="16"/>
  <c r="I171" i="16"/>
  <c r="F171" i="16"/>
  <c r="C235" i="16"/>
  <c r="D235" i="16" s="1"/>
  <c r="E235" i="16" s="1"/>
  <c r="F152" i="16"/>
  <c r="F138" i="16"/>
  <c r="I138" i="16"/>
  <c r="I139" i="16"/>
  <c r="C164" i="16"/>
  <c r="D164" i="16" s="1"/>
  <c r="E164" i="16" s="1"/>
  <c r="I179" i="16"/>
  <c r="F179" i="16"/>
  <c r="I157" i="16"/>
  <c r="F157" i="16"/>
  <c r="I247" i="16" l="1"/>
  <c r="F247" i="16"/>
  <c r="I205" i="16"/>
  <c r="F205" i="16"/>
  <c r="E229" i="16"/>
  <c r="E230" i="16"/>
  <c r="F188" i="16"/>
  <c r="C187" i="16"/>
  <c r="D187" i="16" s="1"/>
  <c r="F186" i="16"/>
  <c r="I186" i="16"/>
  <c r="C179" i="16"/>
  <c r="D179" i="16" s="1"/>
  <c r="E179" i="16" s="1"/>
  <c r="C193" i="16"/>
  <c r="D193" i="16" s="1"/>
  <c r="E193" i="16" s="1"/>
  <c r="F193" i="16"/>
  <c r="F160" i="16"/>
  <c r="C159" i="16"/>
  <c r="D159" i="16" s="1"/>
  <c r="I158" i="16"/>
  <c r="F158" i="16"/>
  <c r="I124" i="16"/>
  <c r="F124" i="16"/>
  <c r="I125" i="16"/>
  <c r="C221" i="16"/>
  <c r="D221" i="16" s="1"/>
  <c r="E221" i="16" s="1"/>
  <c r="F174" i="16"/>
  <c r="C173" i="16"/>
  <c r="D173" i="16" s="1"/>
  <c r="C124" i="16"/>
  <c r="D124" i="16" s="1"/>
  <c r="F125" i="16"/>
  <c r="I200" i="16"/>
  <c r="F200" i="16"/>
  <c r="C236" i="16"/>
  <c r="D236" i="16" s="1"/>
  <c r="C165" i="16"/>
  <c r="D165" i="16" s="1"/>
  <c r="E165" i="16" s="1"/>
  <c r="F172" i="16"/>
  <c r="I172" i="16"/>
  <c r="E152" i="16"/>
  <c r="E153" i="16"/>
  <c r="F144" i="16"/>
  <c r="I144" i="16"/>
  <c r="F180" i="16"/>
  <c r="I181" i="16"/>
  <c r="I180" i="16"/>
  <c r="C130" i="16"/>
  <c r="D130" i="16" s="1"/>
  <c r="E130" i="16" s="1"/>
  <c r="F130" i="16"/>
  <c r="F146" i="16"/>
  <c r="C145" i="16"/>
  <c r="D145" i="16" s="1"/>
  <c r="C215" i="16"/>
  <c r="D215" i="16" s="1"/>
  <c r="F202" i="16"/>
  <c r="C201" i="16"/>
  <c r="D201" i="16" s="1"/>
  <c r="C207" i="16"/>
  <c r="D207" i="16" s="1"/>
  <c r="E207" i="16" s="1"/>
  <c r="I167" i="16"/>
  <c r="F166" i="16"/>
  <c r="I166" i="16"/>
  <c r="K20" i="16"/>
  <c r="A231" i="15"/>
  <c r="A232" i="15" s="1"/>
  <c r="A233" i="15" s="1"/>
  <c r="A234" i="15" s="1"/>
  <c r="A235" i="15" s="1"/>
  <c r="A236" i="15" s="1"/>
  <c r="A237" i="15" s="1"/>
  <c r="A238" i="15" s="1"/>
  <c r="A239" i="15" s="1"/>
  <c r="A240" i="15" s="1"/>
  <c r="A241" i="15" s="1"/>
  <c r="I248" i="16" l="1"/>
  <c r="F248" i="16"/>
  <c r="I206" i="16"/>
  <c r="F206" i="16"/>
  <c r="I159" i="16"/>
  <c r="F159" i="16"/>
  <c r="I160" i="16"/>
  <c r="F195" i="16"/>
  <c r="C194" i="16"/>
  <c r="D194" i="16" s="1"/>
  <c r="P6" i="16" s="1"/>
  <c r="F194" i="16"/>
  <c r="E215" i="16"/>
  <c r="E216" i="16"/>
  <c r="C222" i="16"/>
  <c r="D222" i="16" s="1"/>
  <c r="F181" i="16"/>
  <c r="C180" i="16"/>
  <c r="D180" i="16" s="1"/>
  <c r="E187" i="16"/>
  <c r="E188" i="16"/>
  <c r="I173" i="16"/>
  <c r="I174" i="16"/>
  <c r="F173" i="16"/>
  <c r="E145" i="16"/>
  <c r="E146" i="16"/>
  <c r="F167" i="16"/>
  <c r="C166" i="16"/>
  <c r="D166" i="16" s="1"/>
  <c r="E124" i="16"/>
  <c r="E125" i="16"/>
  <c r="I145" i="16"/>
  <c r="I146" i="16"/>
  <c r="F145" i="16"/>
  <c r="E159" i="16"/>
  <c r="E160" i="16"/>
  <c r="I239" i="16"/>
  <c r="F239" i="16"/>
  <c r="E236" i="16"/>
  <c r="E237" i="16"/>
  <c r="C208" i="16"/>
  <c r="D208" i="16" s="1"/>
  <c r="E201" i="16"/>
  <c r="E202" i="16"/>
  <c r="C131" i="16"/>
  <c r="D131" i="16" s="1"/>
  <c r="F132" i="16"/>
  <c r="F131" i="16"/>
  <c r="I201" i="16"/>
  <c r="F201" i="16"/>
  <c r="I202" i="16"/>
  <c r="E173" i="16"/>
  <c r="E174" i="16"/>
  <c r="I187" i="16"/>
  <c r="I188" i="16"/>
  <c r="F187" i="16"/>
  <c r="B119" i="15"/>
  <c r="B120" i="15"/>
  <c r="B121" i="15" s="1"/>
  <c r="B122" i="15" s="1"/>
  <c r="B123" i="15" s="1"/>
  <c r="B124" i="15" s="1"/>
  <c r="B126" i="15" s="1"/>
  <c r="B127" i="15" s="1"/>
  <c r="B128" i="15" s="1"/>
  <c r="B129" i="15" s="1"/>
  <c r="B130" i="15" s="1"/>
  <c r="B131" i="15" s="1"/>
  <c r="B133" i="15" s="1"/>
  <c r="B134" i="15" s="1"/>
  <c r="B135" i="15" s="1"/>
  <c r="B136" i="15" s="1"/>
  <c r="B137" i="15" s="1"/>
  <c r="B138" i="15" s="1"/>
  <c r="B140" i="15" s="1"/>
  <c r="B141" i="15" s="1"/>
  <c r="B142" i="15" s="1"/>
  <c r="B143" i="15" s="1"/>
  <c r="B144" i="15" s="1"/>
  <c r="B145" i="15" s="1"/>
  <c r="B147" i="15" s="1"/>
  <c r="B148" i="15" s="1"/>
  <c r="B149" i="15" s="1"/>
  <c r="B150" i="15" s="1"/>
  <c r="B151" i="15" s="1"/>
  <c r="B152" i="15" s="1"/>
  <c r="B154" i="15" s="1"/>
  <c r="B155" i="15" s="1"/>
  <c r="B156" i="15" s="1"/>
  <c r="B157" i="15" s="1"/>
  <c r="B158" i="15" s="1"/>
  <c r="B159" i="15" s="1"/>
  <c r="B161" i="15" s="1"/>
  <c r="B162" i="15" s="1"/>
  <c r="B163" i="15" s="1"/>
  <c r="B164" i="15" s="1"/>
  <c r="B165" i="15" s="1"/>
  <c r="B166" i="15" s="1"/>
  <c r="B168" i="15" s="1"/>
  <c r="B169" i="15" s="1"/>
  <c r="B170" i="15" s="1"/>
  <c r="B171" i="15" s="1"/>
  <c r="B172" i="15" s="1"/>
  <c r="B173" i="15" s="1"/>
  <c r="B175" i="15" s="1"/>
  <c r="B176" i="15" s="1"/>
  <c r="B177" i="15" s="1"/>
  <c r="B178" i="15" s="1"/>
  <c r="B179" i="15" s="1"/>
  <c r="B180" i="15" s="1"/>
  <c r="B182" i="15" s="1"/>
  <c r="B183" i="15" s="1"/>
  <c r="B184" i="15" s="1"/>
  <c r="B185" i="15" s="1"/>
  <c r="B186" i="15" s="1"/>
  <c r="B187" i="15" s="1"/>
  <c r="B189" i="15" s="1"/>
  <c r="B190" i="15" s="1"/>
  <c r="B191" i="15" s="1"/>
  <c r="B192" i="15" s="1"/>
  <c r="B193" i="15" s="1"/>
  <c r="B194" i="15" s="1"/>
  <c r="B196" i="15" s="1"/>
  <c r="B197" i="15" s="1"/>
  <c r="B198" i="15" s="1"/>
  <c r="B199" i="15" s="1"/>
  <c r="B200" i="15" s="1"/>
  <c r="B201" i="15" s="1"/>
  <c r="B203" i="15" s="1"/>
  <c r="B204" i="15" s="1"/>
  <c r="B205" i="15" s="1"/>
  <c r="B206" i="15" s="1"/>
  <c r="B207" i="15" s="1"/>
  <c r="B208" i="15" s="1"/>
  <c r="B210" i="15" s="1"/>
  <c r="B211" i="15" s="1"/>
  <c r="B212" i="15" s="1"/>
  <c r="B213" i="15" s="1"/>
  <c r="B214" i="15" s="1"/>
  <c r="B215" i="15" s="1"/>
  <c r="B217" i="15" s="1"/>
  <c r="B218" i="15" s="1"/>
  <c r="B219" i="15" s="1"/>
  <c r="B220" i="15" s="1"/>
  <c r="B221" i="15" s="1"/>
  <c r="B222" i="15" s="1"/>
  <c r="B224" i="15" s="1"/>
  <c r="B225" i="15" s="1"/>
  <c r="B226" i="15" s="1"/>
  <c r="B227" i="15" s="1"/>
  <c r="B228" i="15" s="1"/>
  <c r="B229" i="15" s="1"/>
  <c r="B231" i="15" s="1"/>
  <c r="B232" i="15" s="1"/>
  <c r="B233" i="15" s="1"/>
  <c r="B234" i="15" s="1"/>
  <c r="B235" i="15" s="1"/>
  <c r="B236" i="15" s="1"/>
  <c r="B117" i="15"/>
  <c r="B116" i="15"/>
  <c r="A119" i="15"/>
  <c r="A120" i="15" s="1"/>
  <c r="A121" i="15" s="1"/>
  <c r="A122" i="15" s="1"/>
  <c r="A123" i="15" s="1"/>
  <c r="A124" i="15" s="1"/>
  <c r="A126" i="15" s="1"/>
  <c r="A127" i="15" s="1"/>
  <c r="A128" i="15" s="1"/>
  <c r="A129" i="15" s="1"/>
  <c r="A130" i="15" s="1"/>
  <c r="A131" i="15" s="1"/>
  <c r="A133" i="15" s="1"/>
  <c r="A134" i="15" s="1"/>
  <c r="A135" i="15" s="1"/>
  <c r="A136" i="15" s="1"/>
  <c r="A137" i="15" s="1"/>
  <c r="A138" i="15" s="1"/>
  <c r="A140" i="15" s="1"/>
  <c r="A141" i="15" s="1"/>
  <c r="A142" i="15" s="1"/>
  <c r="A143" i="15" s="1"/>
  <c r="A144" i="15" s="1"/>
  <c r="A145" i="15" s="1"/>
  <c r="A147" i="15" s="1"/>
  <c r="A148" i="15" s="1"/>
  <c r="A149" i="15" s="1"/>
  <c r="A150" i="15" s="1"/>
  <c r="A151" i="15" s="1"/>
  <c r="A152" i="15" s="1"/>
  <c r="A154" i="15" s="1"/>
  <c r="A155" i="15" s="1"/>
  <c r="A156" i="15" s="1"/>
  <c r="A157" i="15" s="1"/>
  <c r="A158" i="15" s="1"/>
  <c r="A159" i="15" s="1"/>
  <c r="A161" i="15" s="1"/>
  <c r="A162" i="15" s="1"/>
  <c r="A163" i="15" s="1"/>
  <c r="A164" i="15" s="1"/>
  <c r="A165" i="15" s="1"/>
  <c r="A166" i="15" s="1"/>
  <c r="A168" i="15" s="1"/>
  <c r="A169" i="15" s="1"/>
  <c r="A170" i="15" s="1"/>
  <c r="A171" i="15" s="1"/>
  <c r="A172" i="15" s="1"/>
  <c r="A173" i="15" s="1"/>
  <c r="A175" i="15" s="1"/>
  <c r="A176" i="15" s="1"/>
  <c r="A177" i="15" s="1"/>
  <c r="A178" i="15" s="1"/>
  <c r="A179" i="15" s="1"/>
  <c r="A180" i="15" s="1"/>
  <c r="A182" i="15" s="1"/>
  <c r="A183" i="15" s="1"/>
  <c r="A184" i="15" s="1"/>
  <c r="A185" i="15" s="1"/>
  <c r="A186" i="15" s="1"/>
  <c r="A187" i="15" s="1"/>
  <c r="A189" i="15" s="1"/>
  <c r="A190" i="15" s="1"/>
  <c r="A191" i="15" s="1"/>
  <c r="A192" i="15" s="1"/>
  <c r="A193" i="15" s="1"/>
  <c r="A194" i="15" s="1"/>
  <c r="A196" i="15" s="1"/>
  <c r="A197" i="15" s="1"/>
  <c r="A198" i="15" s="1"/>
  <c r="A199" i="15" s="1"/>
  <c r="A200" i="15" s="1"/>
  <c r="A201" i="15" s="1"/>
  <c r="A203" i="15" s="1"/>
  <c r="A204" i="15" s="1"/>
  <c r="A205" i="15" s="1"/>
  <c r="A206" i="15" s="1"/>
  <c r="A207" i="15" s="1"/>
  <c r="A208" i="15" s="1"/>
  <c r="A210" i="15" s="1"/>
  <c r="A211" i="15" s="1"/>
  <c r="A212" i="15" s="1"/>
  <c r="A213" i="15" s="1"/>
  <c r="A214" i="15" s="1"/>
  <c r="A215" i="15" s="1"/>
  <c r="A217" i="15" s="1"/>
  <c r="A218" i="15" s="1"/>
  <c r="A219" i="15" s="1"/>
  <c r="A220" i="15" s="1"/>
  <c r="A221" i="15" s="1"/>
  <c r="A222" i="15" s="1"/>
  <c r="A224" i="15" s="1"/>
  <c r="A225" i="15" s="1"/>
  <c r="A226" i="15" s="1"/>
  <c r="A227" i="15" s="1"/>
  <c r="A228" i="15" s="1"/>
  <c r="A229" i="15" s="1"/>
  <c r="A116" i="15"/>
  <c r="A117" i="15" s="1"/>
  <c r="I249" i="16" l="1"/>
  <c r="F249" i="16"/>
  <c r="I207" i="16"/>
  <c r="F207" i="16"/>
  <c r="F6" i="16"/>
  <c r="H5" i="16"/>
  <c r="U1" i="14" s="1"/>
  <c r="E166" i="16"/>
  <c r="E167" i="16"/>
  <c r="E131" i="16"/>
  <c r="E132" i="16"/>
  <c r="E194" i="16"/>
  <c r="E195" i="16"/>
  <c r="E180" i="16"/>
  <c r="E181" i="16"/>
  <c r="E208" i="16"/>
  <c r="E209" i="16"/>
  <c r="I7" i="16"/>
  <c r="E222" i="16"/>
  <c r="E223" i="16"/>
  <c r="I240" i="16"/>
  <c r="F240" i="16"/>
  <c r="I372" i="15"/>
  <c r="F372" i="15"/>
  <c r="C372" i="15"/>
  <c r="D372" i="15" s="1"/>
  <c r="E372" i="15" s="1"/>
  <c r="I371" i="15"/>
  <c r="F371" i="15"/>
  <c r="C371" i="15"/>
  <c r="D371" i="15" s="1"/>
  <c r="E371" i="15" s="1"/>
  <c r="I370" i="15"/>
  <c r="F370" i="15"/>
  <c r="C370" i="15"/>
  <c r="D370" i="15" s="1"/>
  <c r="E370" i="15" s="1"/>
  <c r="I369" i="15"/>
  <c r="F369" i="15"/>
  <c r="C369" i="15"/>
  <c r="D369" i="15" s="1"/>
  <c r="E369" i="15" s="1"/>
  <c r="I368" i="15"/>
  <c r="F368" i="15"/>
  <c r="C368" i="15"/>
  <c r="D368" i="15" s="1"/>
  <c r="E368" i="15" s="1"/>
  <c r="I367" i="15"/>
  <c r="F367" i="15"/>
  <c r="C367" i="15"/>
  <c r="D367" i="15" s="1"/>
  <c r="E367" i="15" s="1"/>
  <c r="I366" i="15"/>
  <c r="F366" i="15"/>
  <c r="C366" i="15"/>
  <c r="D366" i="15" s="1"/>
  <c r="E366" i="15" s="1"/>
  <c r="I365" i="15"/>
  <c r="F365" i="15"/>
  <c r="C365" i="15"/>
  <c r="D365" i="15" s="1"/>
  <c r="E365" i="15" s="1"/>
  <c r="I364" i="15"/>
  <c r="F364" i="15"/>
  <c r="C364" i="15"/>
  <c r="D364" i="15" s="1"/>
  <c r="E364" i="15" s="1"/>
  <c r="I363" i="15"/>
  <c r="F363" i="15"/>
  <c r="C363" i="15"/>
  <c r="D363" i="15" s="1"/>
  <c r="E363" i="15" s="1"/>
  <c r="I362" i="15"/>
  <c r="F362" i="15"/>
  <c r="C362" i="15"/>
  <c r="D362" i="15" s="1"/>
  <c r="E362" i="15" s="1"/>
  <c r="I361" i="15"/>
  <c r="F361" i="15"/>
  <c r="C361" i="15"/>
  <c r="D361" i="15" s="1"/>
  <c r="E361" i="15" s="1"/>
  <c r="I360" i="15"/>
  <c r="F360" i="15"/>
  <c r="C360" i="15"/>
  <c r="D360" i="15" s="1"/>
  <c r="E360" i="15" s="1"/>
  <c r="I359" i="15"/>
  <c r="F359" i="15"/>
  <c r="C359" i="15"/>
  <c r="D359" i="15" s="1"/>
  <c r="E359" i="15" s="1"/>
  <c r="I358" i="15"/>
  <c r="F358" i="15"/>
  <c r="C358" i="15"/>
  <c r="D358" i="15" s="1"/>
  <c r="E358" i="15" s="1"/>
  <c r="I357" i="15"/>
  <c r="F357" i="15"/>
  <c r="C357" i="15"/>
  <c r="D357" i="15" s="1"/>
  <c r="E357" i="15" s="1"/>
  <c r="I356" i="15"/>
  <c r="F356" i="15"/>
  <c r="C356" i="15"/>
  <c r="D356" i="15" s="1"/>
  <c r="E356" i="15" s="1"/>
  <c r="I355" i="15"/>
  <c r="F355" i="15"/>
  <c r="C355" i="15"/>
  <c r="D355" i="15" s="1"/>
  <c r="E355" i="15" s="1"/>
  <c r="I354" i="15"/>
  <c r="F354" i="15"/>
  <c r="C354" i="15"/>
  <c r="D354" i="15" s="1"/>
  <c r="E354" i="15" s="1"/>
  <c r="I353" i="15"/>
  <c r="F353" i="15"/>
  <c r="C353" i="15"/>
  <c r="D353" i="15" s="1"/>
  <c r="E353" i="15" s="1"/>
  <c r="I352" i="15"/>
  <c r="F352" i="15"/>
  <c r="C352" i="15"/>
  <c r="D352" i="15" s="1"/>
  <c r="E352" i="15" s="1"/>
  <c r="I351" i="15"/>
  <c r="F351" i="15"/>
  <c r="C351" i="15"/>
  <c r="D351" i="15" s="1"/>
  <c r="E351" i="15" s="1"/>
  <c r="I350" i="15"/>
  <c r="F350" i="15"/>
  <c r="C350" i="15"/>
  <c r="D350" i="15" s="1"/>
  <c r="E350" i="15" s="1"/>
  <c r="I349" i="15"/>
  <c r="F349" i="15"/>
  <c r="C349" i="15"/>
  <c r="D349" i="15" s="1"/>
  <c r="E349" i="15" s="1"/>
  <c r="I348" i="15"/>
  <c r="F348" i="15"/>
  <c r="C348" i="15"/>
  <c r="D348" i="15" s="1"/>
  <c r="E348" i="15" s="1"/>
  <c r="I347" i="15"/>
  <c r="F347" i="15"/>
  <c r="C347" i="15"/>
  <c r="D347" i="15" s="1"/>
  <c r="E347" i="15" s="1"/>
  <c r="I346" i="15"/>
  <c r="F346" i="15"/>
  <c r="C346" i="15"/>
  <c r="D346" i="15" s="1"/>
  <c r="E346" i="15" s="1"/>
  <c r="I345" i="15"/>
  <c r="F345" i="15"/>
  <c r="C345" i="15"/>
  <c r="D345" i="15" s="1"/>
  <c r="E345" i="15" s="1"/>
  <c r="I344" i="15"/>
  <c r="F344" i="15"/>
  <c r="C344" i="15"/>
  <c r="D344" i="15" s="1"/>
  <c r="E344" i="15" s="1"/>
  <c r="I343" i="15"/>
  <c r="F343" i="15"/>
  <c r="C343" i="15"/>
  <c r="D343" i="15" s="1"/>
  <c r="E343" i="15" s="1"/>
  <c r="I342" i="15"/>
  <c r="F342" i="15"/>
  <c r="C342" i="15"/>
  <c r="D342" i="15" s="1"/>
  <c r="E342" i="15" s="1"/>
  <c r="I341" i="15"/>
  <c r="F341" i="15"/>
  <c r="C341" i="15"/>
  <c r="D341" i="15" s="1"/>
  <c r="E341" i="15" s="1"/>
  <c r="I340" i="15"/>
  <c r="F340" i="15"/>
  <c r="C340" i="15"/>
  <c r="D340" i="15" s="1"/>
  <c r="E340" i="15" s="1"/>
  <c r="I339" i="15"/>
  <c r="F339" i="15"/>
  <c r="C339" i="15"/>
  <c r="D339" i="15" s="1"/>
  <c r="E339" i="15" s="1"/>
  <c r="I338" i="15"/>
  <c r="F338" i="15"/>
  <c r="C338" i="15"/>
  <c r="D338" i="15" s="1"/>
  <c r="E338" i="15" s="1"/>
  <c r="I337" i="15"/>
  <c r="F337" i="15"/>
  <c r="C337" i="15"/>
  <c r="D337" i="15" s="1"/>
  <c r="E337" i="15" s="1"/>
  <c r="I336" i="15"/>
  <c r="F336" i="15"/>
  <c r="C336" i="15"/>
  <c r="D336" i="15" s="1"/>
  <c r="E336" i="15" s="1"/>
  <c r="I335" i="15"/>
  <c r="F335" i="15"/>
  <c r="C335" i="15"/>
  <c r="D335" i="15" s="1"/>
  <c r="E335" i="15" s="1"/>
  <c r="I334" i="15"/>
  <c r="F334" i="15"/>
  <c r="C334" i="15"/>
  <c r="D334" i="15" s="1"/>
  <c r="E334" i="15" s="1"/>
  <c r="I333" i="15"/>
  <c r="F333" i="15"/>
  <c r="C333" i="15"/>
  <c r="D333" i="15" s="1"/>
  <c r="E333" i="15" s="1"/>
  <c r="I332" i="15"/>
  <c r="F332" i="15"/>
  <c r="C332" i="15"/>
  <c r="D332" i="15" s="1"/>
  <c r="E332" i="15" s="1"/>
  <c r="I331" i="15"/>
  <c r="F331" i="15"/>
  <c r="C331" i="15"/>
  <c r="D331" i="15" s="1"/>
  <c r="E331" i="15" s="1"/>
  <c r="I330" i="15"/>
  <c r="F330" i="15"/>
  <c r="C330" i="15"/>
  <c r="D330" i="15" s="1"/>
  <c r="E330" i="15" s="1"/>
  <c r="I329" i="15"/>
  <c r="F329" i="15"/>
  <c r="C329" i="15"/>
  <c r="D329" i="15" s="1"/>
  <c r="E329" i="15" s="1"/>
  <c r="I328" i="15"/>
  <c r="F328" i="15"/>
  <c r="C328" i="15"/>
  <c r="D328" i="15" s="1"/>
  <c r="E328" i="15" s="1"/>
  <c r="I327" i="15"/>
  <c r="F327" i="15"/>
  <c r="C327" i="15"/>
  <c r="D327" i="15" s="1"/>
  <c r="E327" i="15" s="1"/>
  <c r="I326" i="15"/>
  <c r="F326" i="15"/>
  <c r="C326" i="15"/>
  <c r="D326" i="15" s="1"/>
  <c r="E326" i="15" s="1"/>
  <c r="I325" i="15"/>
  <c r="F325" i="15"/>
  <c r="C325" i="15"/>
  <c r="D325" i="15" s="1"/>
  <c r="E325" i="15" s="1"/>
  <c r="I324" i="15"/>
  <c r="F324" i="15"/>
  <c r="C324" i="15"/>
  <c r="D324" i="15" s="1"/>
  <c r="E324" i="15" s="1"/>
  <c r="I323" i="15"/>
  <c r="F323" i="15"/>
  <c r="C323" i="15"/>
  <c r="D323" i="15" s="1"/>
  <c r="E323" i="15" s="1"/>
  <c r="I322" i="15"/>
  <c r="F322" i="15"/>
  <c r="C322" i="15"/>
  <c r="D322" i="15" s="1"/>
  <c r="E322" i="15" s="1"/>
  <c r="I321" i="15"/>
  <c r="F321" i="15"/>
  <c r="C321" i="15"/>
  <c r="D321" i="15" s="1"/>
  <c r="E321" i="15" s="1"/>
  <c r="I320" i="15"/>
  <c r="F320" i="15"/>
  <c r="C320" i="15"/>
  <c r="D320" i="15" s="1"/>
  <c r="E320" i="15" s="1"/>
  <c r="I319" i="15"/>
  <c r="F319" i="15"/>
  <c r="C319" i="15"/>
  <c r="D319" i="15" s="1"/>
  <c r="I318" i="15"/>
  <c r="F318" i="15"/>
  <c r="I317" i="15"/>
  <c r="F317" i="15"/>
  <c r="I316" i="15"/>
  <c r="F316" i="15"/>
  <c r="I315" i="15"/>
  <c r="F315" i="15"/>
  <c r="I314" i="15"/>
  <c r="F314" i="15"/>
  <c r="I313" i="15"/>
  <c r="F313" i="15"/>
  <c r="I312" i="15"/>
  <c r="F312" i="15"/>
  <c r="I311" i="15"/>
  <c r="F311" i="15"/>
  <c r="C311" i="15"/>
  <c r="D311" i="15" s="1"/>
  <c r="I310" i="15"/>
  <c r="F310" i="15"/>
  <c r="I309" i="15"/>
  <c r="F309" i="15"/>
  <c r="I308" i="15"/>
  <c r="F308" i="15"/>
  <c r="I307" i="15"/>
  <c r="F307" i="15"/>
  <c r="I306" i="15"/>
  <c r="F306" i="15"/>
  <c r="I305" i="15"/>
  <c r="F305" i="15"/>
  <c r="I304" i="15"/>
  <c r="F304" i="15"/>
  <c r="I303" i="15"/>
  <c r="F303" i="15"/>
  <c r="C303" i="15"/>
  <c r="D303" i="15" s="1"/>
  <c r="I302" i="15"/>
  <c r="F302" i="15"/>
  <c r="I301" i="15"/>
  <c r="F301" i="15"/>
  <c r="I300" i="15"/>
  <c r="F300" i="15"/>
  <c r="I299" i="15"/>
  <c r="F299" i="15"/>
  <c r="I298" i="15"/>
  <c r="F298" i="15"/>
  <c r="I297" i="15"/>
  <c r="F297" i="15"/>
  <c r="I296" i="15"/>
  <c r="F296" i="15"/>
  <c r="I295" i="15"/>
  <c r="F295" i="15"/>
  <c r="C295" i="15"/>
  <c r="D295" i="15" s="1"/>
  <c r="I294" i="15"/>
  <c r="F294" i="15"/>
  <c r="I293" i="15"/>
  <c r="F293" i="15"/>
  <c r="I292" i="15"/>
  <c r="F292" i="15"/>
  <c r="I291" i="15"/>
  <c r="F291" i="15"/>
  <c r="I290" i="15"/>
  <c r="F290" i="15"/>
  <c r="I289" i="15"/>
  <c r="F289" i="15"/>
  <c r="I288" i="15"/>
  <c r="F288" i="15"/>
  <c r="I287" i="15"/>
  <c r="F287" i="15"/>
  <c r="C287" i="15"/>
  <c r="D287" i="15" s="1"/>
  <c r="I286" i="15"/>
  <c r="F286" i="15"/>
  <c r="I285" i="15"/>
  <c r="F285" i="15"/>
  <c r="I284" i="15"/>
  <c r="F284" i="15"/>
  <c r="I283" i="15"/>
  <c r="F283" i="15"/>
  <c r="I282" i="15"/>
  <c r="F282" i="15"/>
  <c r="I281" i="15"/>
  <c r="F281" i="15"/>
  <c r="I280" i="15"/>
  <c r="F280" i="15"/>
  <c r="I279" i="15"/>
  <c r="F279" i="15"/>
  <c r="C279" i="15"/>
  <c r="D279" i="15" s="1"/>
  <c r="I278" i="15"/>
  <c r="F278" i="15"/>
  <c r="I277" i="15"/>
  <c r="F277" i="15"/>
  <c r="I276" i="15"/>
  <c r="F276" i="15"/>
  <c r="I275" i="15"/>
  <c r="F275" i="15"/>
  <c r="I274" i="15"/>
  <c r="F274" i="15"/>
  <c r="I273" i="15"/>
  <c r="F273" i="15"/>
  <c r="I272" i="15"/>
  <c r="F272" i="15"/>
  <c r="I271" i="15"/>
  <c r="F271" i="15"/>
  <c r="C271" i="15"/>
  <c r="D271" i="15" s="1"/>
  <c r="I270" i="15"/>
  <c r="F270" i="15"/>
  <c r="I269" i="15"/>
  <c r="F269" i="15"/>
  <c r="I268" i="15"/>
  <c r="F268" i="15"/>
  <c r="I267" i="15"/>
  <c r="F267" i="15"/>
  <c r="I266" i="15"/>
  <c r="F266" i="15"/>
  <c r="I265" i="15"/>
  <c r="F265" i="15"/>
  <c r="I264" i="15"/>
  <c r="F264" i="15"/>
  <c r="I263" i="15"/>
  <c r="F263" i="15"/>
  <c r="C263" i="15"/>
  <c r="D263" i="15" s="1"/>
  <c r="I262" i="15"/>
  <c r="F262" i="15"/>
  <c r="I261" i="15"/>
  <c r="F261" i="15"/>
  <c r="I260" i="15"/>
  <c r="F260" i="15"/>
  <c r="I259" i="15"/>
  <c r="F259" i="15"/>
  <c r="I258" i="15"/>
  <c r="F258" i="15"/>
  <c r="I257" i="15"/>
  <c r="F257" i="15"/>
  <c r="I256" i="15"/>
  <c r="F256" i="15"/>
  <c r="I255" i="15"/>
  <c r="F255" i="15"/>
  <c r="C255" i="15"/>
  <c r="D255" i="15" s="1"/>
  <c r="I254" i="15"/>
  <c r="F254" i="15"/>
  <c r="I253" i="15"/>
  <c r="F253" i="15"/>
  <c r="I252" i="15"/>
  <c r="F252" i="15"/>
  <c r="I251" i="15"/>
  <c r="F251" i="15"/>
  <c r="I250" i="15"/>
  <c r="F250" i="15"/>
  <c r="I249" i="15"/>
  <c r="F249" i="15"/>
  <c r="I248" i="15"/>
  <c r="F248" i="15"/>
  <c r="I247" i="15"/>
  <c r="F247" i="15"/>
  <c r="C247" i="15"/>
  <c r="D247" i="15" s="1"/>
  <c r="I246" i="15"/>
  <c r="F246" i="15"/>
  <c r="I245" i="15"/>
  <c r="F245" i="15"/>
  <c r="I244" i="15"/>
  <c r="F244" i="15"/>
  <c r="I243" i="15"/>
  <c r="F243" i="15"/>
  <c r="I242" i="15"/>
  <c r="F242" i="15"/>
  <c r="I241" i="15"/>
  <c r="F241" i="15"/>
  <c r="I240" i="15"/>
  <c r="F240" i="15"/>
  <c r="I239" i="15"/>
  <c r="F239" i="15"/>
  <c r="C239" i="15"/>
  <c r="D239" i="15" s="1"/>
  <c r="I238" i="15"/>
  <c r="F238" i="15"/>
  <c r="I237" i="15"/>
  <c r="F237" i="15"/>
  <c r="I236" i="15"/>
  <c r="F236" i="15"/>
  <c r="I235" i="15"/>
  <c r="F235" i="15"/>
  <c r="I234" i="15"/>
  <c r="F234" i="15"/>
  <c r="I233" i="15"/>
  <c r="F233" i="15"/>
  <c r="I232" i="15"/>
  <c r="F232" i="15"/>
  <c r="I231" i="15"/>
  <c r="F231" i="15"/>
  <c r="C231" i="15"/>
  <c r="D231" i="15" s="1"/>
  <c r="I230" i="15"/>
  <c r="F230" i="15"/>
  <c r="I229" i="15"/>
  <c r="F229" i="15"/>
  <c r="I228" i="15"/>
  <c r="F228" i="15"/>
  <c r="I227" i="15"/>
  <c r="F227" i="15"/>
  <c r="I226" i="15"/>
  <c r="F226" i="15"/>
  <c r="I225" i="15"/>
  <c r="F225" i="15"/>
  <c r="I224" i="15"/>
  <c r="F224" i="15"/>
  <c r="I223" i="15"/>
  <c r="F223" i="15"/>
  <c r="C223" i="15"/>
  <c r="D223" i="15" s="1"/>
  <c r="I222" i="15"/>
  <c r="F222" i="15"/>
  <c r="I221" i="15"/>
  <c r="F221" i="15"/>
  <c r="I220" i="15"/>
  <c r="F220" i="15"/>
  <c r="I219" i="15"/>
  <c r="F219" i="15"/>
  <c r="I218" i="15"/>
  <c r="F218" i="15"/>
  <c r="I217" i="15"/>
  <c r="F217" i="15"/>
  <c r="I216" i="15"/>
  <c r="F216" i="15"/>
  <c r="I215" i="15"/>
  <c r="F215" i="15"/>
  <c r="C215" i="15"/>
  <c r="D215" i="15" s="1"/>
  <c r="I214" i="15"/>
  <c r="F214" i="15"/>
  <c r="I213" i="15"/>
  <c r="F213" i="15"/>
  <c r="I212" i="15"/>
  <c r="F212" i="15"/>
  <c r="I211" i="15"/>
  <c r="F211" i="15"/>
  <c r="I210" i="15"/>
  <c r="F210" i="15"/>
  <c r="I209" i="15"/>
  <c r="F209" i="15"/>
  <c r="I208" i="15"/>
  <c r="F208" i="15"/>
  <c r="I207" i="15"/>
  <c r="F207" i="15"/>
  <c r="C207" i="15"/>
  <c r="D207" i="15" s="1"/>
  <c r="I206" i="15"/>
  <c r="F206" i="15"/>
  <c r="I205" i="15"/>
  <c r="F205" i="15"/>
  <c r="I204" i="15"/>
  <c r="F204" i="15"/>
  <c r="I203" i="15"/>
  <c r="F203" i="15"/>
  <c r="I202" i="15"/>
  <c r="F202" i="15"/>
  <c r="I201" i="15"/>
  <c r="F201" i="15"/>
  <c r="I200" i="15"/>
  <c r="F200" i="15"/>
  <c r="I199" i="15"/>
  <c r="F199" i="15"/>
  <c r="C199" i="15"/>
  <c r="D199" i="15" s="1"/>
  <c r="I198" i="15"/>
  <c r="F198" i="15"/>
  <c r="I197" i="15"/>
  <c r="F197" i="15"/>
  <c r="I196" i="15"/>
  <c r="F196" i="15"/>
  <c r="I195" i="15"/>
  <c r="F195" i="15"/>
  <c r="I194" i="15"/>
  <c r="F194" i="15"/>
  <c r="I193" i="15"/>
  <c r="F193" i="15"/>
  <c r="I192" i="15"/>
  <c r="F192" i="15"/>
  <c r="I191" i="15"/>
  <c r="F191" i="15"/>
  <c r="C191" i="15"/>
  <c r="D191" i="15" s="1"/>
  <c r="I190" i="15"/>
  <c r="F190" i="15"/>
  <c r="I189" i="15"/>
  <c r="F189" i="15"/>
  <c r="I188" i="15"/>
  <c r="F188" i="15"/>
  <c r="I187" i="15"/>
  <c r="F187" i="15"/>
  <c r="I186" i="15"/>
  <c r="F186" i="15"/>
  <c r="C186" i="15"/>
  <c r="D186" i="15" s="1"/>
  <c r="I185" i="15"/>
  <c r="F185" i="15"/>
  <c r="I184" i="15"/>
  <c r="F184" i="15"/>
  <c r="I183" i="15"/>
  <c r="F183" i="15"/>
  <c r="C183" i="15"/>
  <c r="D183" i="15" s="1"/>
  <c r="I182" i="15"/>
  <c r="F182" i="15"/>
  <c r="I181" i="15"/>
  <c r="F181" i="15"/>
  <c r="I180" i="15"/>
  <c r="F180" i="15"/>
  <c r="I179" i="15"/>
  <c r="F179" i="15"/>
  <c r="I178" i="15"/>
  <c r="F178" i="15"/>
  <c r="C178" i="15"/>
  <c r="D178" i="15" s="1"/>
  <c r="I177" i="15"/>
  <c r="F177" i="15"/>
  <c r="I176" i="15"/>
  <c r="F176" i="15"/>
  <c r="I175" i="15"/>
  <c r="F175" i="15"/>
  <c r="C175" i="15"/>
  <c r="D175" i="15" s="1"/>
  <c r="I174" i="15"/>
  <c r="F174" i="15"/>
  <c r="I173" i="15"/>
  <c r="F173" i="15"/>
  <c r="I172" i="15"/>
  <c r="F172" i="15"/>
  <c r="I171" i="15"/>
  <c r="F171" i="15"/>
  <c r="I170" i="15"/>
  <c r="F170" i="15"/>
  <c r="C170" i="15"/>
  <c r="D170" i="15" s="1"/>
  <c r="I169" i="15"/>
  <c r="F169" i="15"/>
  <c r="I168" i="15"/>
  <c r="F168" i="15"/>
  <c r="I167" i="15"/>
  <c r="F167" i="15"/>
  <c r="C167" i="15"/>
  <c r="D167" i="15" s="1"/>
  <c r="I166" i="15"/>
  <c r="F166" i="15"/>
  <c r="I165" i="15"/>
  <c r="F165" i="15"/>
  <c r="I164" i="15"/>
  <c r="F164" i="15"/>
  <c r="I163" i="15"/>
  <c r="F163" i="15"/>
  <c r="I162" i="15"/>
  <c r="F162" i="15"/>
  <c r="C162" i="15"/>
  <c r="D162" i="15" s="1"/>
  <c r="I161" i="15"/>
  <c r="F161" i="15"/>
  <c r="I160" i="15"/>
  <c r="F160" i="15"/>
  <c r="I159" i="15"/>
  <c r="F159" i="15"/>
  <c r="C159" i="15"/>
  <c r="D159" i="15" s="1"/>
  <c r="I158" i="15"/>
  <c r="F158" i="15"/>
  <c r="I157" i="15"/>
  <c r="F157" i="15"/>
  <c r="I156" i="15"/>
  <c r="F156" i="15"/>
  <c r="I155" i="15"/>
  <c r="F155" i="15"/>
  <c r="I154" i="15"/>
  <c r="F154" i="15"/>
  <c r="C154" i="15"/>
  <c r="D154" i="15" s="1"/>
  <c r="I153" i="15"/>
  <c r="F153" i="15"/>
  <c r="I152" i="15"/>
  <c r="F152" i="15"/>
  <c r="I151" i="15"/>
  <c r="F151" i="15"/>
  <c r="C151" i="15"/>
  <c r="D151" i="15" s="1"/>
  <c r="I150" i="15"/>
  <c r="F150" i="15"/>
  <c r="I149" i="15"/>
  <c r="F149" i="15"/>
  <c r="I148" i="15"/>
  <c r="F148" i="15"/>
  <c r="I147" i="15"/>
  <c r="F147" i="15"/>
  <c r="I146" i="15"/>
  <c r="F146" i="15"/>
  <c r="C146" i="15"/>
  <c r="D146" i="15" s="1"/>
  <c r="I145" i="15"/>
  <c r="F145" i="15"/>
  <c r="I144" i="15"/>
  <c r="F144" i="15"/>
  <c r="I143" i="15"/>
  <c r="F143" i="15"/>
  <c r="C143" i="15"/>
  <c r="D143" i="15" s="1"/>
  <c r="I142" i="15"/>
  <c r="F142" i="15"/>
  <c r="I141" i="15"/>
  <c r="F141" i="15"/>
  <c r="I140" i="15"/>
  <c r="F140" i="15"/>
  <c r="I139" i="15"/>
  <c r="F139" i="15"/>
  <c r="I138" i="15"/>
  <c r="F138" i="15"/>
  <c r="C138" i="15"/>
  <c r="D138" i="15" s="1"/>
  <c r="I137" i="15"/>
  <c r="F137" i="15"/>
  <c r="I136" i="15"/>
  <c r="F136" i="15"/>
  <c r="I135" i="15"/>
  <c r="F135" i="15"/>
  <c r="C135" i="15"/>
  <c r="D135" i="15" s="1"/>
  <c r="I134" i="15"/>
  <c r="F134" i="15"/>
  <c r="I133" i="15"/>
  <c r="F133" i="15"/>
  <c r="I132" i="15"/>
  <c r="F132" i="15"/>
  <c r="I131" i="15"/>
  <c r="F131" i="15"/>
  <c r="I130" i="15"/>
  <c r="F130" i="15"/>
  <c r="C130" i="15"/>
  <c r="D130" i="15" s="1"/>
  <c r="I129" i="15"/>
  <c r="F129" i="15"/>
  <c r="I128" i="15"/>
  <c r="F128" i="15"/>
  <c r="I127" i="15"/>
  <c r="F127" i="15"/>
  <c r="C127" i="15"/>
  <c r="D127" i="15" s="1"/>
  <c r="I126" i="15"/>
  <c r="F126" i="15"/>
  <c r="I125" i="15"/>
  <c r="F125" i="15"/>
  <c r="I124" i="15"/>
  <c r="F124" i="15"/>
  <c r="I123" i="15"/>
  <c r="F123" i="15"/>
  <c r="I122" i="15"/>
  <c r="F122" i="15"/>
  <c r="C122" i="15"/>
  <c r="D122" i="15" s="1"/>
  <c r="I121" i="15"/>
  <c r="F121" i="15"/>
  <c r="I120" i="15"/>
  <c r="F120" i="15"/>
  <c r="I119" i="15"/>
  <c r="F119" i="15"/>
  <c r="C119" i="15"/>
  <c r="D119" i="15" s="1"/>
  <c r="I118" i="15"/>
  <c r="F118" i="15"/>
  <c r="I117" i="15"/>
  <c r="F117" i="15"/>
  <c r="I116" i="15"/>
  <c r="F116" i="15"/>
  <c r="I115" i="15"/>
  <c r="F115" i="15"/>
  <c r="I114" i="15"/>
  <c r="F114" i="15"/>
  <c r="C114" i="15"/>
  <c r="D114" i="15" s="1"/>
  <c r="I113" i="15"/>
  <c r="F113" i="15"/>
  <c r="I112" i="15"/>
  <c r="F112" i="15"/>
  <c r="I111" i="15"/>
  <c r="F111" i="15"/>
  <c r="C111" i="15"/>
  <c r="D111" i="15" s="1"/>
  <c r="I110" i="15"/>
  <c r="F110" i="15"/>
  <c r="I109" i="15"/>
  <c r="F109" i="15"/>
  <c r="I108" i="15"/>
  <c r="F108" i="15"/>
  <c r="I107" i="15"/>
  <c r="F107" i="15"/>
  <c r="I106" i="15"/>
  <c r="F106" i="15"/>
  <c r="C106" i="15"/>
  <c r="D106" i="15" s="1"/>
  <c r="I105" i="15"/>
  <c r="F105" i="15"/>
  <c r="I104" i="15"/>
  <c r="F104" i="15"/>
  <c r="I103" i="15"/>
  <c r="F103" i="15"/>
  <c r="C103" i="15"/>
  <c r="D103" i="15" s="1"/>
  <c r="I102" i="15"/>
  <c r="F102" i="15"/>
  <c r="I101" i="15"/>
  <c r="F101" i="15"/>
  <c r="I100" i="15"/>
  <c r="F100" i="15"/>
  <c r="I99" i="15"/>
  <c r="F99" i="15"/>
  <c r="I98" i="15"/>
  <c r="F98" i="15"/>
  <c r="C98" i="15"/>
  <c r="D98" i="15" s="1"/>
  <c r="I97" i="15"/>
  <c r="F97" i="15"/>
  <c r="I96" i="15"/>
  <c r="F96" i="15"/>
  <c r="I95" i="15"/>
  <c r="F95" i="15"/>
  <c r="C95" i="15"/>
  <c r="D95" i="15" s="1"/>
  <c r="I94" i="15"/>
  <c r="F94" i="15"/>
  <c r="I93" i="15"/>
  <c r="F93" i="15"/>
  <c r="I92" i="15"/>
  <c r="F92" i="15"/>
  <c r="I91" i="15"/>
  <c r="F91" i="15"/>
  <c r="I90" i="15"/>
  <c r="F90" i="15"/>
  <c r="C90" i="15"/>
  <c r="D90" i="15" s="1"/>
  <c r="I89" i="15"/>
  <c r="F89" i="15"/>
  <c r="X26" i="15"/>
  <c r="I88" i="15"/>
  <c r="F88" i="15"/>
  <c r="X25" i="15"/>
  <c r="I87" i="15"/>
  <c r="F87" i="15"/>
  <c r="X24" i="15"/>
  <c r="I86" i="15"/>
  <c r="F86" i="15"/>
  <c r="X23" i="15"/>
  <c r="I85" i="15"/>
  <c r="F85" i="15"/>
  <c r="X22" i="15"/>
  <c r="I84" i="15"/>
  <c r="F84" i="15"/>
  <c r="X21" i="15"/>
  <c r="I83" i="15"/>
  <c r="F83" i="15"/>
  <c r="X20" i="15"/>
  <c r="I82" i="15"/>
  <c r="F82" i="15"/>
  <c r="X19" i="15"/>
  <c r="I81" i="15"/>
  <c r="F81" i="15"/>
  <c r="X18" i="15"/>
  <c r="I80" i="15"/>
  <c r="F80" i="15"/>
  <c r="X17" i="15"/>
  <c r="I79" i="15"/>
  <c r="F79" i="15"/>
  <c r="X16" i="15"/>
  <c r="I78" i="15"/>
  <c r="F78" i="15"/>
  <c r="C78" i="15"/>
  <c r="D78" i="15" s="1"/>
  <c r="X15" i="15"/>
  <c r="I77" i="15"/>
  <c r="F77" i="15"/>
  <c r="C77" i="15"/>
  <c r="D77" i="15" s="1"/>
  <c r="X14" i="15"/>
  <c r="I76" i="15"/>
  <c r="F76" i="15"/>
  <c r="X13" i="15"/>
  <c r="I75" i="15"/>
  <c r="F75" i="15"/>
  <c r="C75" i="15"/>
  <c r="D75" i="15" s="1"/>
  <c r="X12" i="15"/>
  <c r="I74" i="15"/>
  <c r="F74" i="15"/>
  <c r="X11" i="15"/>
  <c r="I73" i="15"/>
  <c r="F73" i="15"/>
  <c r="I72" i="15"/>
  <c r="F72" i="15"/>
  <c r="I71" i="15"/>
  <c r="F71" i="15"/>
  <c r="I70" i="15"/>
  <c r="F70" i="15"/>
  <c r="I69" i="15"/>
  <c r="F69" i="15"/>
  <c r="I68" i="15"/>
  <c r="F68" i="15"/>
  <c r="I67" i="15"/>
  <c r="F67" i="15"/>
  <c r="I66" i="15"/>
  <c r="F66" i="15"/>
  <c r="C66" i="15"/>
  <c r="D66" i="15" s="1"/>
  <c r="I65" i="15"/>
  <c r="F65" i="15"/>
  <c r="I64" i="15"/>
  <c r="F64" i="15"/>
  <c r="C64" i="15"/>
  <c r="D64" i="15" s="1"/>
  <c r="I63" i="15"/>
  <c r="F63" i="15"/>
  <c r="I62" i="15"/>
  <c r="F62" i="15"/>
  <c r="I61" i="15"/>
  <c r="F61" i="15"/>
  <c r="C61" i="15"/>
  <c r="D61" i="15" s="1"/>
  <c r="I60" i="15"/>
  <c r="F60" i="15"/>
  <c r="I59" i="15"/>
  <c r="F59" i="15"/>
  <c r="I58" i="15"/>
  <c r="F58" i="15"/>
  <c r="C58" i="15"/>
  <c r="D58" i="15" s="1"/>
  <c r="I57" i="15"/>
  <c r="F57" i="15"/>
  <c r="C57" i="15"/>
  <c r="D57" i="15" s="1"/>
  <c r="I56" i="15"/>
  <c r="F56" i="15"/>
  <c r="I55" i="15"/>
  <c r="F55" i="15"/>
  <c r="I54" i="15"/>
  <c r="F54" i="15"/>
  <c r="I53" i="15"/>
  <c r="F53" i="15"/>
  <c r="C53" i="15"/>
  <c r="D53" i="15" s="1"/>
  <c r="I52" i="15"/>
  <c r="F52" i="15"/>
  <c r="I51" i="15"/>
  <c r="F51" i="15"/>
  <c r="I50" i="15"/>
  <c r="F50" i="15"/>
  <c r="I49" i="15"/>
  <c r="F49" i="15"/>
  <c r="C49" i="15"/>
  <c r="D49" i="15" s="1"/>
  <c r="I48" i="15"/>
  <c r="F48" i="15"/>
  <c r="I47" i="15"/>
  <c r="F47" i="15"/>
  <c r="I46" i="15"/>
  <c r="F46" i="15"/>
  <c r="C46" i="15"/>
  <c r="D46" i="15" s="1"/>
  <c r="I45" i="15"/>
  <c r="F45" i="15"/>
  <c r="I44" i="15"/>
  <c r="F44" i="15"/>
  <c r="I43" i="15"/>
  <c r="F43" i="15"/>
  <c r="I42" i="15"/>
  <c r="F42" i="15"/>
  <c r="C42" i="15"/>
  <c r="D42" i="15" s="1"/>
  <c r="I41" i="15"/>
  <c r="F41" i="15"/>
  <c r="I40" i="15"/>
  <c r="F40" i="15"/>
  <c r="C40" i="15"/>
  <c r="D40" i="15" s="1"/>
  <c r="I39" i="15"/>
  <c r="F39" i="15"/>
  <c r="I38" i="15"/>
  <c r="F38" i="15"/>
  <c r="I37" i="15"/>
  <c r="F37" i="15"/>
  <c r="I36" i="15"/>
  <c r="F36" i="15"/>
  <c r="I35" i="15"/>
  <c r="F35" i="15"/>
  <c r="I34" i="15"/>
  <c r="F34" i="15"/>
  <c r="I33" i="15"/>
  <c r="F33" i="15"/>
  <c r="I32" i="15"/>
  <c r="F32" i="15"/>
  <c r="I31" i="15"/>
  <c r="F31" i="15"/>
  <c r="I30" i="15"/>
  <c r="F30" i="15"/>
  <c r="I29" i="15"/>
  <c r="F29" i="15"/>
  <c r="I28" i="15"/>
  <c r="F28" i="15"/>
  <c r="I27" i="15"/>
  <c r="F27" i="15"/>
  <c r="I26" i="15"/>
  <c r="F26" i="15"/>
  <c r="I25" i="15"/>
  <c r="F25" i="15"/>
  <c r="I24" i="15"/>
  <c r="F24" i="15"/>
  <c r="I23" i="15"/>
  <c r="F23" i="15"/>
  <c r="I22" i="15"/>
  <c r="F22" i="15"/>
  <c r="I21" i="15"/>
  <c r="F21" i="15"/>
  <c r="I20" i="15"/>
  <c r="F20" i="15"/>
  <c r="I19" i="15"/>
  <c r="F19" i="15"/>
  <c r="I18" i="15"/>
  <c r="F18" i="15"/>
  <c r="I17" i="15"/>
  <c r="F17" i="15"/>
  <c r="I16" i="15"/>
  <c r="F16" i="15"/>
  <c r="I15" i="15"/>
  <c r="F15" i="15"/>
  <c r="I14" i="15"/>
  <c r="F14" i="15"/>
  <c r="I13" i="15"/>
  <c r="F13" i="15"/>
  <c r="I12" i="15"/>
  <c r="F12" i="15"/>
  <c r="I11" i="15"/>
  <c r="F11" i="15"/>
  <c r="I10" i="15"/>
  <c r="F10" i="15"/>
  <c r="I9" i="15"/>
  <c r="F9" i="15"/>
  <c r="I8" i="15"/>
  <c r="F8" i="15"/>
  <c r="P3" i="15"/>
  <c r="H2" i="15"/>
  <c r="C67" i="15" s="1"/>
  <c r="D67" i="15" s="1"/>
  <c r="A2" i="15"/>
  <c r="M3" i="16" l="1"/>
  <c r="H6" i="11"/>
  <c r="E159" i="15"/>
  <c r="E223" i="15"/>
  <c r="C59" i="15"/>
  <c r="D59" i="15" s="1"/>
  <c r="E59" i="15" s="1"/>
  <c r="C62" i="15"/>
  <c r="D62" i="15" s="1"/>
  <c r="C72" i="15"/>
  <c r="D72" i="15" s="1"/>
  <c r="C92" i="15"/>
  <c r="D92" i="15" s="1"/>
  <c r="C100" i="15"/>
  <c r="D100" i="15" s="1"/>
  <c r="C108" i="15"/>
  <c r="D108" i="15" s="1"/>
  <c r="C116" i="15"/>
  <c r="D116" i="15" s="1"/>
  <c r="C124" i="15"/>
  <c r="D124" i="15" s="1"/>
  <c r="C132" i="15"/>
  <c r="D132" i="15" s="1"/>
  <c r="E133" i="15" s="1"/>
  <c r="C140" i="15"/>
  <c r="D140" i="15" s="1"/>
  <c r="C148" i="15"/>
  <c r="D148" i="15" s="1"/>
  <c r="C156" i="15"/>
  <c r="D156" i="15" s="1"/>
  <c r="C164" i="15"/>
  <c r="D164" i="15" s="1"/>
  <c r="C172" i="15"/>
  <c r="D172" i="15" s="1"/>
  <c r="C180" i="15"/>
  <c r="D180" i="15" s="1"/>
  <c r="C188" i="15"/>
  <c r="D188" i="15" s="1"/>
  <c r="C196" i="15"/>
  <c r="D196" i="15" s="1"/>
  <c r="E197" i="15" s="1"/>
  <c r="C204" i="15"/>
  <c r="D204" i="15" s="1"/>
  <c r="C212" i="15"/>
  <c r="D212" i="15" s="1"/>
  <c r="C220" i="15"/>
  <c r="D220" i="15" s="1"/>
  <c r="C228" i="15"/>
  <c r="D228" i="15" s="1"/>
  <c r="C236" i="15"/>
  <c r="D236" i="15" s="1"/>
  <c r="C244" i="15"/>
  <c r="D244" i="15" s="1"/>
  <c r="C252" i="15"/>
  <c r="D252" i="15" s="1"/>
  <c r="C260" i="15"/>
  <c r="D260" i="15" s="1"/>
  <c r="E260" i="15" s="1"/>
  <c r="C268" i="15"/>
  <c r="D268" i="15" s="1"/>
  <c r="C276" i="15"/>
  <c r="D276" i="15" s="1"/>
  <c r="C284" i="15"/>
  <c r="D284" i="15" s="1"/>
  <c r="C292" i="15"/>
  <c r="D292" i="15" s="1"/>
  <c r="C300" i="15"/>
  <c r="D300" i="15" s="1"/>
  <c r="C308" i="15"/>
  <c r="D308" i="15" s="1"/>
  <c r="C316" i="15"/>
  <c r="D316" i="15" s="1"/>
  <c r="E207" i="15"/>
  <c r="C194" i="15"/>
  <c r="D194" i="15" s="1"/>
  <c r="C202" i="15"/>
  <c r="D202" i="15" s="1"/>
  <c r="C210" i="15"/>
  <c r="D210" i="15" s="1"/>
  <c r="C218" i="15"/>
  <c r="D218" i="15" s="1"/>
  <c r="C226" i="15"/>
  <c r="D226" i="15" s="1"/>
  <c r="C234" i="15"/>
  <c r="D234" i="15" s="1"/>
  <c r="C242" i="15"/>
  <c r="D242" i="15" s="1"/>
  <c r="C250" i="15"/>
  <c r="D250" i="15" s="1"/>
  <c r="E250" i="15" s="1"/>
  <c r="C258" i="15"/>
  <c r="D258" i="15" s="1"/>
  <c r="C266" i="15"/>
  <c r="D266" i="15" s="1"/>
  <c r="C274" i="15"/>
  <c r="D274" i="15" s="1"/>
  <c r="C282" i="15"/>
  <c r="D282" i="15" s="1"/>
  <c r="C290" i="15"/>
  <c r="D290" i="15" s="1"/>
  <c r="E290" i="15" s="1"/>
  <c r="C298" i="15"/>
  <c r="D298" i="15" s="1"/>
  <c r="C306" i="15"/>
  <c r="D306" i="15" s="1"/>
  <c r="C314" i="15"/>
  <c r="D314" i="15" s="1"/>
  <c r="E314" i="15" s="1"/>
  <c r="C70" i="15"/>
  <c r="D70" i="15" s="1"/>
  <c r="C82" i="15"/>
  <c r="D82" i="15" s="1"/>
  <c r="E82" i="15" s="1"/>
  <c r="C84" i="15"/>
  <c r="D84" i="15" s="1"/>
  <c r="C86" i="15"/>
  <c r="D86" i="15" s="1"/>
  <c r="E86" i="15" s="1"/>
  <c r="C88" i="15"/>
  <c r="D88" i="15" s="1"/>
  <c r="C93" i="15"/>
  <c r="D93" i="15" s="1"/>
  <c r="C101" i="15"/>
  <c r="D101" i="15" s="1"/>
  <c r="E101" i="15" s="1"/>
  <c r="C109" i="15"/>
  <c r="D109" i="15" s="1"/>
  <c r="C117" i="15"/>
  <c r="D117" i="15" s="1"/>
  <c r="C125" i="15"/>
  <c r="D125" i="15" s="1"/>
  <c r="C133" i="15"/>
  <c r="D133" i="15" s="1"/>
  <c r="C141" i="15"/>
  <c r="D141" i="15" s="1"/>
  <c r="E141" i="15" s="1"/>
  <c r="C149" i="15"/>
  <c r="D149" i="15" s="1"/>
  <c r="C157" i="15"/>
  <c r="D157" i="15" s="1"/>
  <c r="C165" i="15"/>
  <c r="D165" i="15" s="1"/>
  <c r="C173" i="15"/>
  <c r="D173" i="15" s="1"/>
  <c r="C181" i="15"/>
  <c r="D181" i="15" s="1"/>
  <c r="E181" i="15" s="1"/>
  <c r="C189" i="15"/>
  <c r="D189" i="15" s="1"/>
  <c r="C197" i="15"/>
  <c r="D197" i="15" s="1"/>
  <c r="C205" i="15"/>
  <c r="D205" i="15" s="1"/>
  <c r="E206" i="15" s="1"/>
  <c r="C213" i="15"/>
  <c r="D213" i="15" s="1"/>
  <c r="C221" i="15"/>
  <c r="D221" i="15" s="1"/>
  <c r="E222" i="15" s="1"/>
  <c r="C229" i="15"/>
  <c r="D229" i="15" s="1"/>
  <c r="C237" i="15"/>
  <c r="D237" i="15" s="1"/>
  <c r="C245" i="15"/>
  <c r="D245" i="15" s="1"/>
  <c r="E245" i="15" s="1"/>
  <c r="C253" i="15"/>
  <c r="D253" i="15" s="1"/>
  <c r="E253" i="15" s="1"/>
  <c r="C261" i="15"/>
  <c r="D261" i="15" s="1"/>
  <c r="C269" i="15"/>
  <c r="D269" i="15" s="1"/>
  <c r="E269" i="15" s="1"/>
  <c r="C277" i="15"/>
  <c r="D277" i="15" s="1"/>
  <c r="C285" i="15"/>
  <c r="D285" i="15" s="1"/>
  <c r="E285" i="15" s="1"/>
  <c r="C293" i="15"/>
  <c r="D293" i="15" s="1"/>
  <c r="E293" i="15" s="1"/>
  <c r="C301" i="15"/>
  <c r="D301" i="15" s="1"/>
  <c r="C309" i="15"/>
  <c r="D309" i="15" s="1"/>
  <c r="E309" i="15" s="1"/>
  <c r="C317" i="15"/>
  <c r="D317" i="15" s="1"/>
  <c r="E317" i="15" s="1"/>
  <c r="E95" i="15"/>
  <c r="C45" i="15"/>
  <c r="D45" i="15" s="1"/>
  <c r="C48" i="15"/>
  <c r="D48" i="15" s="1"/>
  <c r="E49" i="15" s="1"/>
  <c r="C51" i="15"/>
  <c r="D51" i="15" s="1"/>
  <c r="C96" i="15"/>
  <c r="D96" i="15" s="1"/>
  <c r="E96" i="15" s="1"/>
  <c r="C104" i="15"/>
  <c r="D104" i="15" s="1"/>
  <c r="E104" i="15" s="1"/>
  <c r="C112" i="15"/>
  <c r="D112" i="15" s="1"/>
  <c r="C120" i="15"/>
  <c r="D120" i="15" s="1"/>
  <c r="E121" i="15" s="1"/>
  <c r="C128" i="15"/>
  <c r="D128" i="15" s="1"/>
  <c r="C136" i="15"/>
  <c r="D136" i="15" s="1"/>
  <c r="C144" i="15"/>
  <c r="D144" i="15" s="1"/>
  <c r="C152" i="15"/>
  <c r="D152" i="15" s="1"/>
  <c r="C160" i="15"/>
  <c r="D160" i="15" s="1"/>
  <c r="E160" i="15" s="1"/>
  <c r="C168" i="15"/>
  <c r="D168" i="15" s="1"/>
  <c r="C176" i="15"/>
  <c r="D176" i="15" s="1"/>
  <c r="C184" i="15"/>
  <c r="D184" i="15" s="1"/>
  <c r="E184" i="15" s="1"/>
  <c r="C192" i="15"/>
  <c r="D192" i="15" s="1"/>
  <c r="C200" i="15"/>
  <c r="D200" i="15" s="1"/>
  <c r="C208" i="15"/>
  <c r="D208" i="15" s="1"/>
  <c r="C216" i="15"/>
  <c r="D216" i="15" s="1"/>
  <c r="C224" i="15"/>
  <c r="D224" i="15" s="1"/>
  <c r="E225" i="15" s="1"/>
  <c r="C232" i="15"/>
  <c r="D232" i="15" s="1"/>
  <c r="E232" i="15" s="1"/>
  <c r="C240" i="15"/>
  <c r="D240" i="15" s="1"/>
  <c r="E240" i="15" s="1"/>
  <c r="C248" i="15"/>
  <c r="D248" i="15" s="1"/>
  <c r="E248" i="15" s="1"/>
  <c r="C256" i="15"/>
  <c r="D256" i="15" s="1"/>
  <c r="E256" i="15" s="1"/>
  <c r="C264" i="15"/>
  <c r="D264" i="15" s="1"/>
  <c r="E264" i="15" s="1"/>
  <c r="C272" i="15"/>
  <c r="D272" i="15" s="1"/>
  <c r="E272" i="15" s="1"/>
  <c r="C280" i="15"/>
  <c r="D280" i="15" s="1"/>
  <c r="E280" i="15" s="1"/>
  <c r="C288" i="15"/>
  <c r="D288" i="15" s="1"/>
  <c r="E288" i="15" s="1"/>
  <c r="C296" i="15"/>
  <c r="D296" i="15" s="1"/>
  <c r="E296" i="15" s="1"/>
  <c r="C304" i="15"/>
  <c r="D304" i="15" s="1"/>
  <c r="E304" i="15" s="1"/>
  <c r="C312" i="15"/>
  <c r="D312" i="15" s="1"/>
  <c r="E312" i="15" s="1"/>
  <c r="E78" i="15"/>
  <c r="C91" i="15"/>
  <c r="D91" i="15" s="1"/>
  <c r="E91" i="15" s="1"/>
  <c r="C99" i="15"/>
  <c r="D99" i="15" s="1"/>
  <c r="E99" i="15" s="1"/>
  <c r="C107" i="15"/>
  <c r="D107" i="15" s="1"/>
  <c r="E107" i="15" s="1"/>
  <c r="C115" i="15"/>
  <c r="D115" i="15" s="1"/>
  <c r="E115" i="15" s="1"/>
  <c r="C123" i="15"/>
  <c r="D123" i="15" s="1"/>
  <c r="E123" i="15" s="1"/>
  <c r="C131" i="15"/>
  <c r="D131" i="15" s="1"/>
  <c r="E131" i="15" s="1"/>
  <c r="C139" i="15"/>
  <c r="D139" i="15" s="1"/>
  <c r="E140" i="15" s="1"/>
  <c r="C147" i="15"/>
  <c r="D147" i="15" s="1"/>
  <c r="C155" i="15"/>
  <c r="D155" i="15" s="1"/>
  <c r="C163" i="15"/>
  <c r="D163" i="15" s="1"/>
  <c r="E163" i="15" s="1"/>
  <c r="C171" i="15"/>
  <c r="D171" i="15" s="1"/>
  <c r="C179" i="15"/>
  <c r="D179" i="15" s="1"/>
  <c r="E180" i="15" s="1"/>
  <c r="C187" i="15"/>
  <c r="D187" i="15" s="1"/>
  <c r="E187" i="15" s="1"/>
  <c r="C195" i="15"/>
  <c r="D195" i="15" s="1"/>
  <c r="C203" i="15"/>
  <c r="D203" i="15" s="1"/>
  <c r="C211" i="15"/>
  <c r="D211" i="15" s="1"/>
  <c r="C219" i="15"/>
  <c r="D219" i="15" s="1"/>
  <c r="C227" i="15"/>
  <c r="D227" i="15" s="1"/>
  <c r="E228" i="15" s="1"/>
  <c r="C235" i="15"/>
  <c r="D235" i="15" s="1"/>
  <c r="C243" i="15"/>
  <c r="D243" i="15" s="1"/>
  <c r="E243" i="15" s="1"/>
  <c r="C251" i="15"/>
  <c r="D251" i="15" s="1"/>
  <c r="C259" i="15"/>
  <c r="D259" i="15" s="1"/>
  <c r="E259" i="15" s="1"/>
  <c r="C267" i="15"/>
  <c r="D267" i="15" s="1"/>
  <c r="E267" i="15" s="1"/>
  <c r="C275" i="15"/>
  <c r="D275" i="15" s="1"/>
  <c r="C283" i="15"/>
  <c r="D283" i="15" s="1"/>
  <c r="E283" i="15" s="1"/>
  <c r="C291" i="15"/>
  <c r="D291" i="15" s="1"/>
  <c r="C299" i="15"/>
  <c r="D299" i="15" s="1"/>
  <c r="E299" i="15" s="1"/>
  <c r="C307" i="15"/>
  <c r="D307" i="15" s="1"/>
  <c r="E307" i="15" s="1"/>
  <c r="C315" i="15"/>
  <c r="D315" i="15" s="1"/>
  <c r="E183" i="15"/>
  <c r="E311" i="15"/>
  <c r="E319" i="15"/>
  <c r="E67" i="15"/>
  <c r="C74" i="15"/>
  <c r="D74" i="15" s="1"/>
  <c r="E75" i="15" s="1"/>
  <c r="C94" i="15"/>
  <c r="D94" i="15" s="1"/>
  <c r="C102" i="15"/>
  <c r="D102" i="15" s="1"/>
  <c r="E103" i="15" s="1"/>
  <c r="C110" i="15"/>
  <c r="D110" i="15" s="1"/>
  <c r="C118" i="15"/>
  <c r="D118" i="15" s="1"/>
  <c r="C126" i="15"/>
  <c r="D126" i="15" s="1"/>
  <c r="E127" i="15" s="1"/>
  <c r="C134" i="15"/>
  <c r="D134" i="15" s="1"/>
  <c r="C142" i="15"/>
  <c r="D142" i="15" s="1"/>
  <c r="E143" i="15" s="1"/>
  <c r="C150" i="15"/>
  <c r="D150" i="15" s="1"/>
  <c r="E151" i="15" s="1"/>
  <c r="C158" i="15"/>
  <c r="D158" i="15" s="1"/>
  <c r="C166" i="15"/>
  <c r="D166" i="15" s="1"/>
  <c r="E167" i="15" s="1"/>
  <c r="C174" i="15"/>
  <c r="D174" i="15" s="1"/>
  <c r="E175" i="15" s="1"/>
  <c r="C182" i="15"/>
  <c r="D182" i="15" s="1"/>
  <c r="C190" i="15"/>
  <c r="D190" i="15" s="1"/>
  <c r="E191" i="15" s="1"/>
  <c r="C198" i="15"/>
  <c r="D198" i="15" s="1"/>
  <c r="E199" i="15" s="1"/>
  <c r="C206" i="15"/>
  <c r="D206" i="15" s="1"/>
  <c r="C214" i="15"/>
  <c r="D214" i="15" s="1"/>
  <c r="E215" i="15" s="1"/>
  <c r="C222" i="15"/>
  <c r="D222" i="15" s="1"/>
  <c r="C230" i="15"/>
  <c r="D230" i="15" s="1"/>
  <c r="C238" i="15"/>
  <c r="D238" i="15" s="1"/>
  <c r="E238" i="15" s="1"/>
  <c r="C246" i="15"/>
  <c r="D246" i="15" s="1"/>
  <c r="C254" i="15"/>
  <c r="D254" i="15" s="1"/>
  <c r="E255" i="15" s="1"/>
  <c r="C262" i="15"/>
  <c r="D262" i="15" s="1"/>
  <c r="E262" i="15" s="1"/>
  <c r="C270" i="15"/>
  <c r="D270" i="15" s="1"/>
  <c r="C278" i="15"/>
  <c r="D278" i="15" s="1"/>
  <c r="E278" i="15" s="1"/>
  <c r="C286" i="15"/>
  <c r="D286" i="15" s="1"/>
  <c r="C294" i="15"/>
  <c r="D294" i="15" s="1"/>
  <c r="E294" i="15" s="1"/>
  <c r="C302" i="15"/>
  <c r="D302" i="15" s="1"/>
  <c r="E302" i="15" s="1"/>
  <c r="C310" i="15"/>
  <c r="D310" i="15" s="1"/>
  <c r="C318" i="15"/>
  <c r="D318" i="15" s="1"/>
  <c r="E318" i="15" s="1"/>
  <c r="E111" i="15"/>
  <c r="E247" i="15"/>
  <c r="E287" i="15"/>
  <c r="E46" i="15"/>
  <c r="C81" i="15"/>
  <c r="D81" i="15" s="1"/>
  <c r="C83" i="15"/>
  <c r="D83" i="15" s="1"/>
  <c r="E83" i="15" s="1"/>
  <c r="C85" i="15"/>
  <c r="D85" i="15" s="1"/>
  <c r="C87" i="15"/>
  <c r="D87" i="15" s="1"/>
  <c r="C89" i="15"/>
  <c r="D89" i="15" s="1"/>
  <c r="E89" i="15" s="1"/>
  <c r="C97" i="15"/>
  <c r="D97" i="15" s="1"/>
  <c r="C105" i="15"/>
  <c r="D105" i="15" s="1"/>
  <c r="E106" i="15" s="1"/>
  <c r="C113" i="15"/>
  <c r="D113" i="15" s="1"/>
  <c r="E114" i="15" s="1"/>
  <c r="C121" i="15"/>
  <c r="D121" i="15" s="1"/>
  <c r="C129" i="15"/>
  <c r="D129" i="15" s="1"/>
  <c r="E129" i="15" s="1"/>
  <c r="C137" i="15"/>
  <c r="D137" i="15" s="1"/>
  <c r="E137" i="15" s="1"/>
  <c r="C145" i="15"/>
  <c r="D145" i="15" s="1"/>
  <c r="C153" i="15"/>
  <c r="D153" i="15" s="1"/>
  <c r="E153" i="15" s="1"/>
  <c r="C161" i="15"/>
  <c r="D161" i="15" s="1"/>
  <c r="C169" i="15"/>
  <c r="D169" i="15" s="1"/>
  <c r="C177" i="15"/>
  <c r="D177" i="15" s="1"/>
  <c r="E177" i="15" s="1"/>
  <c r="C185" i="15"/>
  <c r="D185" i="15" s="1"/>
  <c r="C193" i="15"/>
  <c r="D193" i="15" s="1"/>
  <c r="C201" i="15"/>
  <c r="D201" i="15" s="1"/>
  <c r="C209" i="15"/>
  <c r="D209" i="15" s="1"/>
  <c r="E209" i="15" s="1"/>
  <c r="C217" i="15"/>
  <c r="D217" i="15" s="1"/>
  <c r="E218" i="15" s="1"/>
  <c r="C225" i="15"/>
  <c r="D225" i="15" s="1"/>
  <c r="C233" i="15"/>
  <c r="D233" i="15" s="1"/>
  <c r="C241" i="15"/>
  <c r="D241" i="15" s="1"/>
  <c r="E241" i="15" s="1"/>
  <c r="C249" i="15"/>
  <c r="D249" i="15" s="1"/>
  <c r="C257" i="15"/>
  <c r="D257" i="15" s="1"/>
  <c r="E257" i="15" s="1"/>
  <c r="C265" i="15"/>
  <c r="D265" i="15" s="1"/>
  <c r="E265" i="15" s="1"/>
  <c r="C273" i="15"/>
  <c r="D273" i="15" s="1"/>
  <c r="E273" i="15" s="1"/>
  <c r="C281" i="15"/>
  <c r="D281" i="15" s="1"/>
  <c r="E281" i="15" s="1"/>
  <c r="C289" i="15"/>
  <c r="D289" i="15" s="1"/>
  <c r="C297" i="15"/>
  <c r="D297" i="15" s="1"/>
  <c r="E297" i="15" s="1"/>
  <c r="C305" i="15"/>
  <c r="D305" i="15" s="1"/>
  <c r="E305" i="15" s="1"/>
  <c r="C313" i="15"/>
  <c r="D313" i="15" s="1"/>
  <c r="I250" i="16"/>
  <c r="F250" i="16"/>
  <c r="F208" i="16"/>
  <c r="I208" i="16"/>
  <c r="J5" i="16"/>
  <c r="H111" i="16"/>
  <c r="N3" i="16"/>
  <c r="K3" i="16"/>
  <c r="K17" i="16"/>
  <c r="L17" i="16" s="1"/>
  <c r="L3" i="16"/>
  <c r="A3" i="16"/>
  <c r="E3" i="16"/>
  <c r="K18" i="16"/>
  <c r="F3" i="16"/>
  <c r="I242" i="16"/>
  <c r="I241" i="16"/>
  <c r="F241" i="16"/>
  <c r="K19" i="16"/>
  <c r="D3" i="16"/>
  <c r="K16" i="16"/>
  <c r="E300" i="15"/>
  <c r="E292" i="15"/>
  <c r="E291" i="15"/>
  <c r="E276" i="15"/>
  <c r="E254" i="15"/>
  <c r="E231" i="15"/>
  <c r="E235" i="15"/>
  <c r="E155" i="15"/>
  <c r="E195" i="15"/>
  <c r="E211" i="15"/>
  <c r="E227" i="15"/>
  <c r="E147" i="15"/>
  <c r="E171" i="15"/>
  <c r="E203" i="15"/>
  <c r="E174" i="15"/>
  <c r="E182" i="15"/>
  <c r="E190" i="15"/>
  <c r="E230" i="15"/>
  <c r="E233" i="15"/>
  <c r="E134" i="15"/>
  <c r="E188" i="15"/>
  <c r="E204" i="15"/>
  <c r="E212" i="15"/>
  <c r="E236" i="15"/>
  <c r="E135" i="15"/>
  <c r="E122" i="15"/>
  <c r="E138" i="15"/>
  <c r="E202" i="15"/>
  <c r="E125" i="15"/>
  <c r="E149" i="15"/>
  <c r="E157" i="15"/>
  <c r="E165" i="15"/>
  <c r="E189" i="15"/>
  <c r="E146" i="15"/>
  <c r="E162" i="15"/>
  <c r="E194" i="15"/>
  <c r="E210" i="15"/>
  <c r="E128" i="15"/>
  <c r="E136" i="15"/>
  <c r="E144" i="15"/>
  <c r="E168" i="15"/>
  <c r="E200" i="15"/>
  <c r="E216" i="15"/>
  <c r="E224" i="15"/>
  <c r="E148" i="15"/>
  <c r="E124" i="15"/>
  <c r="E170" i="15"/>
  <c r="E234" i="15"/>
  <c r="E126" i="15"/>
  <c r="E117" i="15"/>
  <c r="E119" i="15"/>
  <c r="E229" i="15"/>
  <c r="E226" i="15"/>
  <c r="E219" i="15"/>
  <c r="E220" i="15"/>
  <c r="E221" i="15"/>
  <c r="E213" i="15"/>
  <c r="E208" i="15"/>
  <c r="E201" i="15"/>
  <c r="E192" i="15"/>
  <c r="E193" i="15"/>
  <c r="E186" i="15"/>
  <c r="E176" i="15"/>
  <c r="E173" i="15"/>
  <c r="E172" i="15"/>
  <c r="E169" i="15"/>
  <c r="E166" i="15"/>
  <c r="E164" i="15"/>
  <c r="E158" i="15"/>
  <c r="E156" i="15"/>
  <c r="E152" i="15"/>
  <c r="E145" i="15"/>
  <c r="E139" i="15"/>
  <c r="E130" i="15"/>
  <c r="E112" i="15"/>
  <c r="E110" i="15"/>
  <c r="E113" i="15"/>
  <c r="E108" i="15"/>
  <c r="E116" i="15"/>
  <c r="E105" i="15"/>
  <c r="E102" i="15"/>
  <c r="E93" i="15"/>
  <c r="E88" i="15"/>
  <c r="E85" i="15"/>
  <c r="C38" i="15"/>
  <c r="D38" i="15" s="1"/>
  <c r="C25" i="15"/>
  <c r="D25" i="15" s="1"/>
  <c r="E26" i="15" s="1"/>
  <c r="C34" i="15"/>
  <c r="D34" i="15" s="1"/>
  <c r="C26" i="15"/>
  <c r="D26" i="15" s="1"/>
  <c r="C29" i="15"/>
  <c r="D29" i="15" s="1"/>
  <c r="C32" i="15"/>
  <c r="D32" i="15" s="1"/>
  <c r="C27" i="15"/>
  <c r="D27" i="15" s="1"/>
  <c r="C30" i="15"/>
  <c r="D30" i="15" s="1"/>
  <c r="C21" i="15"/>
  <c r="D21" i="15" s="1"/>
  <c r="C19" i="15"/>
  <c r="D19" i="15" s="1"/>
  <c r="C15" i="15"/>
  <c r="D15" i="15" s="1"/>
  <c r="C14" i="15"/>
  <c r="D14" i="15" s="1"/>
  <c r="C13" i="15"/>
  <c r="D13" i="15" s="1"/>
  <c r="C12" i="15"/>
  <c r="D12" i="15" s="1"/>
  <c r="C7" i="15"/>
  <c r="D7" i="15" s="1"/>
  <c r="I7" i="15" s="1"/>
  <c r="C11" i="15"/>
  <c r="D11" i="15" s="1"/>
  <c r="C10" i="15"/>
  <c r="D10" i="15" s="1"/>
  <c r="C17" i="15"/>
  <c r="D17" i="15" s="1"/>
  <c r="C9" i="15"/>
  <c r="D9" i="15" s="1"/>
  <c r="C16" i="15"/>
  <c r="D16" i="15" s="1"/>
  <c r="C8" i="15"/>
  <c r="D8" i="15" s="1"/>
  <c r="I3" i="15"/>
  <c r="F6" i="15"/>
  <c r="E62" i="15"/>
  <c r="C33" i="15"/>
  <c r="D33" i="15" s="1"/>
  <c r="E34" i="15" s="1"/>
  <c r="C79" i="15"/>
  <c r="D79" i="15" s="1"/>
  <c r="E79" i="15" s="1"/>
  <c r="C68" i="15"/>
  <c r="D68" i="15" s="1"/>
  <c r="E68" i="15" s="1"/>
  <c r="C60" i="15"/>
  <c r="D60" i="15" s="1"/>
  <c r="C52" i="15"/>
  <c r="D52" i="15" s="1"/>
  <c r="E52" i="15" s="1"/>
  <c r="C44" i="15"/>
  <c r="D44" i="15" s="1"/>
  <c r="E45" i="15" s="1"/>
  <c r="C36" i="15"/>
  <c r="D36" i="15" s="1"/>
  <c r="C28" i="15"/>
  <c r="D28" i="15" s="1"/>
  <c r="C20" i="15"/>
  <c r="D20" i="15" s="1"/>
  <c r="C71" i="15"/>
  <c r="D71" i="15" s="1"/>
  <c r="E71" i="15" s="1"/>
  <c r="C63" i="15"/>
  <c r="D63" i="15" s="1"/>
  <c r="E63" i="15" s="1"/>
  <c r="C55" i="15"/>
  <c r="D55" i="15" s="1"/>
  <c r="C47" i="15"/>
  <c r="D47" i="15" s="1"/>
  <c r="E47" i="15" s="1"/>
  <c r="C39" i="15"/>
  <c r="D39" i="15" s="1"/>
  <c r="E39" i="15" s="1"/>
  <c r="C31" i="15"/>
  <c r="D31" i="15" s="1"/>
  <c r="E31" i="15" s="1"/>
  <c r="C23" i="15"/>
  <c r="D23" i="15" s="1"/>
  <c r="C22" i="15"/>
  <c r="D22" i="15" s="1"/>
  <c r="C35" i="15"/>
  <c r="D35" i="15" s="1"/>
  <c r="E35" i="15" s="1"/>
  <c r="C65" i="15"/>
  <c r="D65" i="15" s="1"/>
  <c r="E65" i="15" s="1"/>
  <c r="C18" i="15"/>
  <c r="D18" i="15" s="1"/>
  <c r="C24" i="15"/>
  <c r="D24" i="15" s="1"/>
  <c r="C37" i="15"/>
  <c r="D37" i="15" s="1"/>
  <c r="E37" i="15" s="1"/>
  <c r="C50" i="15"/>
  <c r="D50" i="15" s="1"/>
  <c r="E50" i="15" s="1"/>
  <c r="C54" i="15"/>
  <c r="D54" i="15" s="1"/>
  <c r="E54" i="15" s="1"/>
  <c r="C56" i="15"/>
  <c r="D56" i="15" s="1"/>
  <c r="E56" i="15" s="1"/>
  <c r="C69" i="15"/>
  <c r="D69" i="15" s="1"/>
  <c r="C76" i="15"/>
  <c r="D76" i="15" s="1"/>
  <c r="E76" i="15" s="1"/>
  <c r="C41" i="15"/>
  <c r="D41" i="15" s="1"/>
  <c r="E41" i="15" s="1"/>
  <c r="C43" i="15"/>
  <c r="D43" i="15" s="1"/>
  <c r="E43" i="15" s="1"/>
  <c r="C73" i="15"/>
  <c r="D73" i="15" s="1"/>
  <c r="E73" i="15" s="1"/>
  <c r="C80" i="15"/>
  <c r="D80" i="15" s="1"/>
  <c r="E80" i="15" s="1"/>
  <c r="E58" i="15"/>
  <c r="Q9" i="12"/>
  <c r="Q10" i="12"/>
  <c r="Q11" i="12"/>
  <c r="Q12" i="12"/>
  <c r="Q13" i="12"/>
  <c r="Q14" i="12"/>
  <c r="Q15" i="12"/>
  <c r="Q16" i="12"/>
  <c r="Q17" i="12"/>
  <c r="Q18" i="12"/>
  <c r="Q19" i="12"/>
  <c r="Q20" i="12"/>
  <c r="Q21" i="12"/>
  <c r="Q22" i="12"/>
  <c r="Q8" i="12"/>
  <c r="E132" i="15" l="1"/>
  <c r="E214" i="15"/>
  <c r="K19" i="15" s="1"/>
  <c r="E28" i="15"/>
  <c r="E205" i="15"/>
  <c r="E178" i="15"/>
  <c r="E196" i="15"/>
  <c r="E217" i="15"/>
  <c r="E313" i="15"/>
  <c r="E120" i="15"/>
  <c r="E154" i="15"/>
  <c r="E198" i="15"/>
  <c r="E258" i="15"/>
  <c r="E289" i="15"/>
  <c r="E161" i="15"/>
  <c r="E97" i="15"/>
  <c r="E286" i="15"/>
  <c r="E94" i="15"/>
  <c r="E315" i="15"/>
  <c r="E251" i="15"/>
  <c r="E90" i="15"/>
  <c r="E277" i="15"/>
  <c r="E268" i="15"/>
  <c r="E87" i="15"/>
  <c r="K15" i="15" s="1"/>
  <c r="E270" i="15"/>
  <c r="E261" i="15"/>
  <c r="E84" i="15"/>
  <c r="E306" i="15"/>
  <c r="E242" i="15"/>
  <c r="E316" i="15"/>
  <c r="E252" i="15"/>
  <c r="E98" i="15"/>
  <c r="E150" i="15"/>
  <c r="E244" i="15"/>
  <c r="E298" i="15"/>
  <c r="E308" i="15"/>
  <c r="E239" i="15"/>
  <c r="K20" i="15" s="1"/>
  <c r="E60" i="15"/>
  <c r="E142" i="15"/>
  <c r="E179" i="15"/>
  <c r="K18" i="15" s="1"/>
  <c r="E185" i="15"/>
  <c r="E310" i="15"/>
  <c r="E246" i="15"/>
  <c r="E118" i="15"/>
  <c r="E263" i="15"/>
  <c r="E275" i="15"/>
  <c r="E301" i="15"/>
  <c r="K22" i="15" s="1"/>
  <c r="E237" i="15"/>
  <c r="E109" i="15"/>
  <c r="E282" i="15"/>
  <c r="E100" i="15"/>
  <c r="E303" i="15"/>
  <c r="E295" i="15"/>
  <c r="E274" i="15"/>
  <c r="E284" i="15"/>
  <c r="E92" i="15"/>
  <c r="E249" i="15"/>
  <c r="E279" i="15"/>
  <c r="K21" i="15" s="1"/>
  <c r="E271" i="15"/>
  <c r="E266" i="15"/>
  <c r="F251" i="16"/>
  <c r="I251" i="16"/>
  <c r="I209" i="16"/>
  <c r="F209" i="16"/>
  <c r="L16" i="16"/>
  <c r="K9" i="16"/>
  <c r="K8" i="16" s="1"/>
  <c r="L19" i="16"/>
  <c r="L18" i="16"/>
  <c r="K17" i="15"/>
  <c r="K16" i="15"/>
  <c r="E69" i="15"/>
  <c r="E66" i="15"/>
  <c r="E22" i="15"/>
  <c r="E33" i="15"/>
  <c r="E30" i="15"/>
  <c r="E9" i="15"/>
  <c r="E15" i="15"/>
  <c r="E18" i="15"/>
  <c r="E8" i="15"/>
  <c r="M21" i="15" s="1" a="1"/>
  <c r="M21" i="15" s="1"/>
  <c r="E14" i="15"/>
  <c r="E27" i="15"/>
  <c r="E20" i="15"/>
  <c r="E17" i="15"/>
  <c r="E11" i="15"/>
  <c r="E24" i="15"/>
  <c r="E21" i="15"/>
  <c r="E55" i="15"/>
  <c r="E42" i="15"/>
  <c r="E64" i="15"/>
  <c r="E72" i="15"/>
  <c r="E19" i="15"/>
  <c r="E57" i="15"/>
  <c r="E16" i="15"/>
  <c r="E12" i="15"/>
  <c r="E77" i="15"/>
  <c r="E32" i="15"/>
  <c r="E13" i="15"/>
  <c r="E23" i="15"/>
  <c r="E53" i="15"/>
  <c r="E70" i="15"/>
  <c r="H5" i="15"/>
  <c r="E81" i="15"/>
  <c r="E40" i="15"/>
  <c r="E10" i="15"/>
  <c r="E51" i="15"/>
  <c r="E29" i="15"/>
  <c r="E25" i="15"/>
  <c r="E36" i="15"/>
  <c r="E44" i="15"/>
  <c r="E74" i="15"/>
  <c r="E48" i="15"/>
  <c r="E38" i="15"/>
  <c r="E61" i="15"/>
  <c r="B19" i="2"/>
  <c r="C19" i="2" s="1"/>
  <c r="B20" i="2" s="1"/>
  <c r="I17" i="14"/>
  <c r="K17" i="14" s="1"/>
  <c r="I18" i="14"/>
  <c r="K18" i="14" s="1"/>
  <c r="I19" i="14"/>
  <c r="K19" i="14" s="1"/>
  <c r="I20" i="14"/>
  <c r="I23" i="14"/>
  <c r="I24" i="14"/>
  <c r="I25" i="14"/>
  <c r="I26" i="14"/>
  <c r="I27" i="14"/>
  <c r="I28" i="14"/>
  <c r="J28" i="14" s="1"/>
  <c r="I29" i="14"/>
  <c r="I30" i="14"/>
  <c r="P30" i="14" s="1"/>
  <c r="I3" i="14"/>
  <c r="K3" i="14" s="1"/>
  <c r="I4" i="14"/>
  <c r="K4" i="14" s="1"/>
  <c r="I5" i="14"/>
  <c r="I6" i="14"/>
  <c r="I7" i="14"/>
  <c r="K7" i="14" s="1"/>
  <c r="I8" i="14"/>
  <c r="K8" i="14" s="1"/>
  <c r="I9" i="14"/>
  <c r="K9" i="14" s="1"/>
  <c r="I10" i="14"/>
  <c r="K10" i="14" s="1"/>
  <c r="I11" i="14"/>
  <c r="K11" i="14" s="1"/>
  <c r="I12" i="14"/>
  <c r="K12" i="14" s="1"/>
  <c r="I13" i="14"/>
  <c r="K13" i="14" s="1"/>
  <c r="I14" i="14"/>
  <c r="K14" i="14" s="1"/>
  <c r="I15" i="14"/>
  <c r="K15" i="14" s="1"/>
  <c r="I16" i="14"/>
  <c r="K16" i="14" s="1"/>
  <c r="J30" i="14"/>
  <c r="P29" i="14" l="1"/>
  <c r="Q29" i="14" s="1"/>
  <c r="K29" i="14"/>
  <c r="J29" i="14"/>
  <c r="P28" i="14"/>
  <c r="Q28" i="14" s="1"/>
  <c r="K28" i="14"/>
  <c r="P27" i="14"/>
  <c r="Q27" i="14" s="1"/>
  <c r="K27" i="14"/>
  <c r="J27" i="14"/>
  <c r="P26" i="14"/>
  <c r="Q26" i="14" s="1"/>
  <c r="K26" i="14"/>
  <c r="J26" i="14"/>
  <c r="J25" i="14"/>
  <c r="K25" i="14"/>
  <c r="J24" i="14"/>
  <c r="K24" i="14"/>
  <c r="J23" i="14"/>
  <c r="K23" i="14"/>
  <c r="J5" i="14"/>
  <c r="K5" i="14"/>
  <c r="K20" i="14"/>
  <c r="J21" i="14"/>
  <c r="J6" i="14"/>
  <c r="K6" i="14"/>
  <c r="J11" i="14"/>
  <c r="J4" i="14"/>
  <c r="L21" i="15"/>
  <c r="J15" i="14"/>
  <c r="J7" i="14"/>
  <c r="J19" i="14"/>
  <c r="J13" i="14"/>
  <c r="F252" i="16"/>
  <c r="I252" i="16"/>
  <c r="I210" i="16"/>
  <c r="F210" i="16"/>
  <c r="J16" i="14"/>
  <c r="J8" i="14"/>
  <c r="J20" i="14"/>
  <c r="J14" i="14"/>
  <c r="J18" i="14"/>
  <c r="J17" i="14"/>
  <c r="J10" i="14"/>
  <c r="M12" i="15" a="1"/>
  <c r="M12" i="15" s="1"/>
  <c r="J9" i="14"/>
  <c r="M22" i="15" a="1"/>
  <c r="M22" i="15" s="1"/>
  <c r="L22" i="15" s="1"/>
  <c r="M19" i="15" a="1"/>
  <c r="M19" i="15" s="1"/>
  <c r="L19" i="15" s="1"/>
  <c r="M18" i="15" a="1"/>
  <c r="M18" i="15" s="1"/>
  <c r="L18" i="15" s="1"/>
  <c r="M17" i="15" a="1"/>
  <c r="M17" i="15" s="1"/>
  <c r="L17" i="15" s="1"/>
  <c r="K13" i="15"/>
  <c r="M16" i="15" a="1"/>
  <c r="M16" i="15" s="1"/>
  <c r="L16" i="15" s="1"/>
  <c r="M11" i="15" a="1"/>
  <c r="M11" i="15" s="1"/>
  <c r="K14" i="15"/>
  <c r="K12" i="15"/>
  <c r="M15" i="15" a="1"/>
  <c r="M15" i="15" s="1"/>
  <c r="L15" i="15" s="1"/>
  <c r="M14" i="15" a="1"/>
  <c r="M14" i="15" s="1"/>
  <c r="M13" i="15" a="1"/>
  <c r="M13" i="15" s="1"/>
  <c r="L13" i="15" s="1"/>
  <c r="M20" i="15" a="1"/>
  <c r="M20" i="15" s="1"/>
  <c r="L20" i="15" s="1"/>
  <c r="E3" i="15"/>
  <c r="J5" i="15"/>
  <c r="K3" i="15"/>
  <c r="N3" i="15"/>
  <c r="M3" i="15"/>
  <c r="L3" i="15"/>
  <c r="H319" i="15"/>
  <c r="F3" i="15"/>
  <c r="D3" i="15"/>
  <c r="A3" i="15"/>
  <c r="J12" i="14"/>
  <c r="X61" i="1"/>
  <c r="Y61" i="1" s="1"/>
  <c r="X62" i="1"/>
  <c r="Y62" i="1" s="1"/>
  <c r="X63" i="1"/>
  <c r="Y63" i="1" s="1"/>
  <c r="X64" i="1"/>
  <c r="Y64" i="1" s="1"/>
  <c r="AC61" i="1"/>
  <c r="AC62" i="1"/>
  <c r="AC63" i="1"/>
  <c r="AC64" i="1"/>
  <c r="L34" i="11"/>
  <c r="L35" i="11"/>
  <c r="L36" i="11"/>
  <c r="L37" i="11"/>
  <c r="L38" i="11"/>
  <c r="L39" i="11"/>
  <c r="L40" i="11"/>
  <c r="L41" i="11"/>
  <c r="L42" i="11"/>
  <c r="L43" i="11"/>
  <c r="M34" i="11"/>
  <c r="M35" i="11"/>
  <c r="M36" i="11"/>
  <c r="M37" i="11"/>
  <c r="M38" i="11"/>
  <c r="M39" i="11"/>
  <c r="M40" i="11"/>
  <c r="M41" i="11"/>
  <c r="M42" i="11"/>
  <c r="M43" i="11"/>
  <c r="L32" i="11"/>
  <c r="F2" i="11"/>
  <c r="I253" i="16" l="1"/>
  <c r="F253" i="16"/>
  <c r="I211" i="16"/>
  <c r="F211" i="16"/>
  <c r="L14" i="15"/>
  <c r="K9" i="15"/>
  <c r="K8" i="15" s="1"/>
  <c r="M9" i="15"/>
  <c r="I77" i="12"/>
  <c r="I78" i="12"/>
  <c r="I79" i="12"/>
  <c r="I80" i="12"/>
  <c r="I81" i="12"/>
  <c r="I82" i="12"/>
  <c r="I83" i="12"/>
  <c r="I84" i="12"/>
  <c r="I85" i="12"/>
  <c r="I86" i="12"/>
  <c r="I87" i="12"/>
  <c r="I88" i="12"/>
  <c r="I89" i="12"/>
  <c r="I90" i="12"/>
  <c r="I91" i="12"/>
  <c r="I92" i="12"/>
  <c r="I93" i="12"/>
  <c r="I94" i="12"/>
  <c r="I95" i="12"/>
  <c r="I96" i="12"/>
  <c r="I97" i="12"/>
  <c r="I98" i="12"/>
  <c r="I99" i="12"/>
  <c r="I100" i="12"/>
  <c r="I101" i="12"/>
  <c r="I102" i="12"/>
  <c r="I103" i="12"/>
  <c r="I104" i="12"/>
  <c r="I105" i="12"/>
  <c r="I106" i="12"/>
  <c r="I107" i="12"/>
  <c r="I108" i="12"/>
  <c r="I109" i="12"/>
  <c r="I110" i="12"/>
  <c r="I111" i="12"/>
  <c r="I112" i="12"/>
  <c r="I113" i="12"/>
  <c r="I114" i="12"/>
  <c r="I115" i="12"/>
  <c r="I116" i="12"/>
  <c r="I117" i="12"/>
  <c r="I118" i="12"/>
  <c r="I119" i="12"/>
  <c r="I120" i="12"/>
  <c r="I121" i="12"/>
  <c r="I122" i="12"/>
  <c r="I123" i="12"/>
  <c r="I124" i="12"/>
  <c r="I125" i="12"/>
  <c r="I126" i="12"/>
  <c r="I127" i="12"/>
  <c r="I128" i="12"/>
  <c r="I129" i="12"/>
  <c r="I130" i="12"/>
  <c r="I131" i="12"/>
  <c r="I132" i="12"/>
  <c r="I133" i="12"/>
  <c r="I134" i="12"/>
  <c r="I135" i="12"/>
  <c r="I136" i="12"/>
  <c r="I137" i="12"/>
  <c r="I138" i="12"/>
  <c r="I139" i="12"/>
  <c r="I140" i="12"/>
  <c r="I141" i="12"/>
  <c r="I142" i="12"/>
  <c r="I143" i="12"/>
  <c r="I144" i="12"/>
  <c r="I145" i="12"/>
  <c r="I146" i="12"/>
  <c r="I147" i="12"/>
  <c r="I148" i="12"/>
  <c r="I149" i="12"/>
  <c r="I150" i="12"/>
  <c r="I151" i="12"/>
  <c r="I152" i="12"/>
  <c r="I153" i="12"/>
  <c r="I154" i="12"/>
  <c r="I155" i="12"/>
  <c r="I156" i="12"/>
  <c r="I157" i="12"/>
  <c r="I158" i="12"/>
  <c r="I159" i="12"/>
  <c r="I160" i="12"/>
  <c r="I161" i="12"/>
  <c r="I162" i="12"/>
  <c r="I163" i="12"/>
  <c r="I164" i="12"/>
  <c r="I165" i="12"/>
  <c r="I166" i="12"/>
  <c r="I167" i="12"/>
  <c r="I168" i="12"/>
  <c r="I169" i="12"/>
  <c r="I170" i="12"/>
  <c r="I171" i="12"/>
  <c r="I172" i="12"/>
  <c r="I173" i="12"/>
  <c r="I174" i="12"/>
  <c r="I175" i="12"/>
  <c r="I176" i="12"/>
  <c r="I177" i="12"/>
  <c r="I178" i="12"/>
  <c r="I179" i="12"/>
  <c r="I180" i="12"/>
  <c r="I181" i="12"/>
  <c r="I182" i="12"/>
  <c r="I183" i="12"/>
  <c r="I184" i="12"/>
  <c r="I185" i="12"/>
  <c r="I186" i="12"/>
  <c r="I187" i="12"/>
  <c r="I188" i="12"/>
  <c r="I189" i="12"/>
  <c r="I190" i="12"/>
  <c r="I191" i="12"/>
  <c r="I192" i="12"/>
  <c r="I193" i="12"/>
  <c r="I194" i="12"/>
  <c r="I195" i="12"/>
  <c r="I196" i="12"/>
  <c r="I197" i="12"/>
  <c r="I198" i="12"/>
  <c r="I199" i="12"/>
  <c r="I200" i="12"/>
  <c r="I201" i="12"/>
  <c r="I202" i="12"/>
  <c r="I203" i="12"/>
  <c r="I204" i="12"/>
  <c r="I205" i="12"/>
  <c r="I206" i="12"/>
  <c r="I207" i="12"/>
  <c r="I208" i="12"/>
  <c r="I209" i="12"/>
  <c r="I210" i="12"/>
  <c r="I211" i="12"/>
  <c r="I212" i="12"/>
  <c r="I213" i="12"/>
  <c r="I214" i="12"/>
  <c r="I215" i="12"/>
  <c r="I216" i="12"/>
  <c r="I217" i="12"/>
  <c r="I218" i="12"/>
  <c r="I219" i="12"/>
  <c r="I220" i="12"/>
  <c r="I221" i="12"/>
  <c r="I222" i="12"/>
  <c r="I223" i="12"/>
  <c r="I224" i="12"/>
  <c r="I225" i="12"/>
  <c r="I226" i="12"/>
  <c r="I227" i="12"/>
  <c r="I228" i="12"/>
  <c r="I229" i="12"/>
  <c r="I230" i="12"/>
  <c r="I231" i="12"/>
  <c r="I232" i="12"/>
  <c r="I233" i="12"/>
  <c r="I234" i="12"/>
  <c r="I235" i="12"/>
  <c r="I236" i="12"/>
  <c r="I237" i="12"/>
  <c r="I238" i="12"/>
  <c r="I239" i="12"/>
  <c r="I240" i="12"/>
  <c r="I241" i="12"/>
  <c r="I242" i="12"/>
  <c r="I243" i="12"/>
  <c r="I244" i="12"/>
  <c r="I245" i="12"/>
  <c r="I246" i="12"/>
  <c r="I247" i="12"/>
  <c r="I248" i="12"/>
  <c r="I249" i="12"/>
  <c r="I250" i="12"/>
  <c r="I251" i="12"/>
  <c r="I252" i="12"/>
  <c r="I253" i="12"/>
  <c r="I254" i="12"/>
  <c r="I255" i="12"/>
  <c r="I256" i="12"/>
  <c r="I257" i="12"/>
  <c r="I258" i="12"/>
  <c r="I259" i="12"/>
  <c r="I260" i="12"/>
  <c r="I261" i="12"/>
  <c r="I262" i="12"/>
  <c r="I263" i="12"/>
  <c r="I264" i="12"/>
  <c r="I265" i="12"/>
  <c r="I266" i="12"/>
  <c r="I267" i="12"/>
  <c r="I268" i="12"/>
  <c r="I269" i="12"/>
  <c r="I270" i="12"/>
  <c r="I271" i="12"/>
  <c r="I272" i="12"/>
  <c r="I273" i="12"/>
  <c r="I274" i="12"/>
  <c r="I275" i="12"/>
  <c r="I276" i="12"/>
  <c r="I277" i="12"/>
  <c r="I278" i="12"/>
  <c r="I279" i="12"/>
  <c r="I280" i="12"/>
  <c r="I281" i="12"/>
  <c r="I282" i="12"/>
  <c r="I283" i="12"/>
  <c r="I284" i="12"/>
  <c r="I285" i="12"/>
  <c r="I286" i="12"/>
  <c r="I287" i="12"/>
  <c r="I288" i="12"/>
  <c r="I289" i="12"/>
  <c r="I290" i="12"/>
  <c r="I291" i="12"/>
  <c r="I292" i="12"/>
  <c r="I293" i="12"/>
  <c r="I294" i="12"/>
  <c r="I295" i="12"/>
  <c r="I296" i="12"/>
  <c r="I297" i="12"/>
  <c r="I298" i="12"/>
  <c r="I299" i="12"/>
  <c r="I300" i="12"/>
  <c r="I301" i="12"/>
  <c r="I302" i="12"/>
  <c r="I303" i="12"/>
  <c r="I304" i="12"/>
  <c r="I305" i="12"/>
  <c r="I306" i="12"/>
  <c r="I307" i="12"/>
  <c r="I308" i="12"/>
  <c r="I309" i="12"/>
  <c r="I310" i="12"/>
  <c r="I311" i="12"/>
  <c r="I312" i="12"/>
  <c r="I313" i="12"/>
  <c r="I314" i="12"/>
  <c r="I315" i="12"/>
  <c r="I316" i="12"/>
  <c r="I317" i="12"/>
  <c r="I318" i="12"/>
  <c r="I319" i="12"/>
  <c r="I320" i="12"/>
  <c r="I321" i="12"/>
  <c r="I322" i="12"/>
  <c r="I323" i="12"/>
  <c r="I324" i="12"/>
  <c r="I325" i="12"/>
  <c r="I326" i="12"/>
  <c r="I327" i="12"/>
  <c r="I328" i="12"/>
  <c r="I329" i="12"/>
  <c r="I330" i="12"/>
  <c r="I331" i="12"/>
  <c r="I332" i="12"/>
  <c r="I333" i="12"/>
  <c r="I334" i="12"/>
  <c r="I335" i="12"/>
  <c r="I336" i="12"/>
  <c r="I337" i="12"/>
  <c r="I338" i="12"/>
  <c r="I339" i="12"/>
  <c r="I340" i="12"/>
  <c r="I341" i="12"/>
  <c r="I342" i="12"/>
  <c r="I343" i="12"/>
  <c r="I344" i="12"/>
  <c r="I345" i="12"/>
  <c r="I346" i="12"/>
  <c r="I347" i="12"/>
  <c r="I348" i="12"/>
  <c r="I349" i="12"/>
  <c r="I350" i="12"/>
  <c r="I351" i="12"/>
  <c r="I352" i="12"/>
  <c r="I353" i="12"/>
  <c r="I354" i="12"/>
  <c r="I355" i="12"/>
  <c r="I356" i="12"/>
  <c r="I357" i="12"/>
  <c r="I358" i="12"/>
  <c r="I359" i="12"/>
  <c r="I360" i="12"/>
  <c r="I361" i="12"/>
  <c r="I362" i="12"/>
  <c r="I363" i="12"/>
  <c r="I364" i="12"/>
  <c r="I365" i="12"/>
  <c r="I366" i="12"/>
  <c r="I367" i="12"/>
  <c r="I368" i="12"/>
  <c r="I369" i="12"/>
  <c r="I370" i="12"/>
  <c r="I371" i="12"/>
  <c r="I372" i="12"/>
  <c r="I373" i="12"/>
  <c r="I374" i="12"/>
  <c r="I375" i="12"/>
  <c r="I376" i="12"/>
  <c r="I377" i="12"/>
  <c r="I378" i="12"/>
  <c r="I379" i="12"/>
  <c r="I380" i="12"/>
  <c r="I381" i="12"/>
  <c r="I382" i="12"/>
  <c r="I383" i="12"/>
  <c r="I384" i="12"/>
  <c r="I385" i="12"/>
  <c r="I386" i="12"/>
  <c r="I387" i="12"/>
  <c r="I388" i="12"/>
  <c r="I389" i="12"/>
  <c r="I390" i="12"/>
  <c r="I391" i="12"/>
  <c r="I392" i="12"/>
  <c r="I393" i="12"/>
  <c r="I394" i="12"/>
  <c r="I395" i="12"/>
  <c r="I396" i="12"/>
  <c r="I397" i="12"/>
  <c r="I398" i="12"/>
  <c r="I399" i="12"/>
  <c r="I400" i="12"/>
  <c r="I401" i="12"/>
  <c r="I402" i="12"/>
  <c r="I8" i="12"/>
  <c r="I9" i="12"/>
  <c r="I10" i="12"/>
  <c r="I11" i="12"/>
  <c r="I12" i="12"/>
  <c r="I13" i="12"/>
  <c r="I14" i="12"/>
  <c r="I15" i="12"/>
  <c r="I16" i="12"/>
  <c r="I17" i="12"/>
  <c r="I18" i="12"/>
  <c r="I19" i="12"/>
  <c r="I20" i="12"/>
  <c r="I21" i="12"/>
  <c r="I22" i="12"/>
  <c r="I23" i="12"/>
  <c r="I24" i="12"/>
  <c r="I25" i="12"/>
  <c r="I26" i="12"/>
  <c r="I27" i="12"/>
  <c r="I28" i="12"/>
  <c r="I29" i="12"/>
  <c r="I30" i="12"/>
  <c r="I31" i="12"/>
  <c r="I32" i="12"/>
  <c r="I33" i="12"/>
  <c r="I34" i="12"/>
  <c r="I35" i="12"/>
  <c r="I36" i="12"/>
  <c r="I37" i="12"/>
  <c r="I38" i="12"/>
  <c r="I39" i="12"/>
  <c r="I40" i="12"/>
  <c r="I41" i="12"/>
  <c r="I42" i="12"/>
  <c r="I43" i="12"/>
  <c r="I44" i="12"/>
  <c r="I45" i="12"/>
  <c r="I46" i="12"/>
  <c r="I47" i="12"/>
  <c r="I48" i="12"/>
  <c r="I49" i="12"/>
  <c r="I50" i="12"/>
  <c r="I51" i="12"/>
  <c r="I52" i="12"/>
  <c r="I53" i="12"/>
  <c r="I54" i="12"/>
  <c r="I55" i="12"/>
  <c r="I56" i="12"/>
  <c r="I57" i="12"/>
  <c r="I58" i="12"/>
  <c r="I59" i="12"/>
  <c r="I60" i="12"/>
  <c r="I61" i="12"/>
  <c r="I62" i="12"/>
  <c r="I63" i="12"/>
  <c r="I64" i="12"/>
  <c r="I65" i="12"/>
  <c r="I66" i="12"/>
  <c r="I67" i="12"/>
  <c r="I254" i="16" l="1"/>
  <c r="F254" i="16"/>
  <c r="F212" i="16"/>
  <c r="I212" i="16"/>
  <c r="I68" i="12"/>
  <c r="I69" i="12"/>
  <c r="I70" i="12"/>
  <c r="I71" i="12"/>
  <c r="I72" i="12"/>
  <c r="I73" i="12"/>
  <c r="I74" i="12"/>
  <c r="I75" i="12"/>
  <c r="I76" i="12"/>
  <c r="I255" i="16" l="1"/>
  <c r="F255" i="16"/>
  <c r="I213" i="16"/>
  <c r="F213" i="16"/>
  <c r="F75" i="12"/>
  <c r="F76" i="12"/>
  <c r="F77" i="12"/>
  <c r="F78" i="12"/>
  <c r="F79" i="12"/>
  <c r="F80" i="12"/>
  <c r="F81" i="12"/>
  <c r="F82" i="12"/>
  <c r="C83" i="12"/>
  <c r="D83" i="12" s="1"/>
  <c r="E83" i="12" s="1"/>
  <c r="F83" i="12"/>
  <c r="C84" i="12"/>
  <c r="D84" i="12" s="1"/>
  <c r="E84" i="12" s="1"/>
  <c r="F84" i="12"/>
  <c r="C85" i="12"/>
  <c r="D85" i="12" s="1"/>
  <c r="E85" i="12" s="1"/>
  <c r="F85" i="12"/>
  <c r="C86" i="12"/>
  <c r="D86" i="12" s="1"/>
  <c r="E86" i="12" s="1"/>
  <c r="F86" i="12"/>
  <c r="C87" i="12"/>
  <c r="D87" i="12" s="1"/>
  <c r="E87" i="12" s="1"/>
  <c r="F87" i="12"/>
  <c r="C88" i="12"/>
  <c r="D88" i="12" s="1"/>
  <c r="E88" i="12" s="1"/>
  <c r="F88" i="12"/>
  <c r="C89" i="12"/>
  <c r="D89" i="12" s="1"/>
  <c r="E89" i="12" s="1"/>
  <c r="F89" i="12"/>
  <c r="C90" i="12"/>
  <c r="D90" i="12" s="1"/>
  <c r="E90" i="12" s="1"/>
  <c r="F90" i="12"/>
  <c r="C91" i="12"/>
  <c r="D91" i="12" s="1"/>
  <c r="E91" i="12" s="1"/>
  <c r="F91" i="12"/>
  <c r="C92" i="12"/>
  <c r="D92" i="12" s="1"/>
  <c r="E92" i="12" s="1"/>
  <c r="F92" i="12"/>
  <c r="C93" i="12"/>
  <c r="D93" i="12" s="1"/>
  <c r="E93" i="12" s="1"/>
  <c r="F93" i="12"/>
  <c r="C94" i="12"/>
  <c r="D94" i="12" s="1"/>
  <c r="E94" i="12" s="1"/>
  <c r="F94" i="12"/>
  <c r="C95" i="12"/>
  <c r="D95" i="12" s="1"/>
  <c r="E95" i="12" s="1"/>
  <c r="F95" i="12"/>
  <c r="C96" i="12"/>
  <c r="D96" i="12" s="1"/>
  <c r="E96" i="12" s="1"/>
  <c r="F96" i="12"/>
  <c r="C97" i="12"/>
  <c r="D97" i="12" s="1"/>
  <c r="E97" i="12" s="1"/>
  <c r="F97" i="12"/>
  <c r="C98" i="12"/>
  <c r="D98" i="12" s="1"/>
  <c r="E98" i="12" s="1"/>
  <c r="F98" i="12"/>
  <c r="C99" i="12"/>
  <c r="D99" i="12" s="1"/>
  <c r="E99" i="12" s="1"/>
  <c r="F99" i="12"/>
  <c r="C100" i="12"/>
  <c r="D100" i="12" s="1"/>
  <c r="E100" i="12" s="1"/>
  <c r="F100" i="12"/>
  <c r="C101" i="12"/>
  <c r="D101" i="12" s="1"/>
  <c r="E101" i="12" s="1"/>
  <c r="F101" i="12"/>
  <c r="C102" i="12"/>
  <c r="D102" i="12" s="1"/>
  <c r="E102" i="12" s="1"/>
  <c r="F102" i="12"/>
  <c r="C103" i="12"/>
  <c r="D103" i="12" s="1"/>
  <c r="E103" i="12" s="1"/>
  <c r="F103" i="12"/>
  <c r="C104" i="12"/>
  <c r="D104" i="12" s="1"/>
  <c r="E104" i="12" s="1"/>
  <c r="F104" i="12"/>
  <c r="C105" i="12"/>
  <c r="D105" i="12" s="1"/>
  <c r="E105" i="12" s="1"/>
  <c r="F105" i="12"/>
  <c r="C106" i="12"/>
  <c r="D106" i="12" s="1"/>
  <c r="E106" i="12" s="1"/>
  <c r="F106" i="12"/>
  <c r="C107" i="12"/>
  <c r="D107" i="12" s="1"/>
  <c r="E107" i="12" s="1"/>
  <c r="F107" i="12"/>
  <c r="C108" i="12"/>
  <c r="D108" i="12" s="1"/>
  <c r="E108" i="12" s="1"/>
  <c r="F108" i="12"/>
  <c r="C109" i="12"/>
  <c r="D109" i="12" s="1"/>
  <c r="E109" i="12" s="1"/>
  <c r="F109" i="12"/>
  <c r="C110" i="12"/>
  <c r="D110" i="12" s="1"/>
  <c r="E110" i="12" s="1"/>
  <c r="F110" i="12"/>
  <c r="C111" i="12"/>
  <c r="D111" i="12" s="1"/>
  <c r="E111" i="12" s="1"/>
  <c r="F111" i="12"/>
  <c r="C112" i="12"/>
  <c r="D112" i="12" s="1"/>
  <c r="E112" i="12" s="1"/>
  <c r="F112" i="12"/>
  <c r="C113" i="12"/>
  <c r="D113" i="12" s="1"/>
  <c r="E113" i="12" s="1"/>
  <c r="F113" i="12"/>
  <c r="C114" i="12"/>
  <c r="D114" i="12" s="1"/>
  <c r="E114" i="12" s="1"/>
  <c r="F114" i="12"/>
  <c r="C115" i="12"/>
  <c r="D115" i="12" s="1"/>
  <c r="E115" i="12" s="1"/>
  <c r="F115" i="12"/>
  <c r="C116" i="12"/>
  <c r="D116" i="12" s="1"/>
  <c r="E116" i="12" s="1"/>
  <c r="F116" i="12"/>
  <c r="C117" i="12"/>
  <c r="D117" i="12" s="1"/>
  <c r="E117" i="12" s="1"/>
  <c r="F117" i="12"/>
  <c r="C118" i="12"/>
  <c r="D118" i="12" s="1"/>
  <c r="E118" i="12" s="1"/>
  <c r="F118" i="12"/>
  <c r="C119" i="12"/>
  <c r="D119" i="12" s="1"/>
  <c r="E119" i="12" s="1"/>
  <c r="F119" i="12"/>
  <c r="C120" i="12"/>
  <c r="D120" i="12" s="1"/>
  <c r="E120" i="12" s="1"/>
  <c r="F120" i="12"/>
  <c r="C121" i="12"/>
  <c r="D121" i="12" s="1"/>
  <c r="E121" i="12" s="1"/>
  <c r="F121" i="12"/>
  <c r="C122" i="12"/>
  <c r="D122" i="12" s="1"/>
  <c r="E122" i="12" s="1"/>
  <c r="F122" i="12"/>
  <c r="C123" i="12"/>
  <c r="D123" i="12" s="1"/>
  <c r="E123" i="12" s="1"/>
  <c r="F123" i="12"/>
  <c r="C124" i="12"/>
  <c r="D124" i="12" s="1"/>
  <c r="E124" i="12" s="1"/>
  <c r="F124" i="12"/>
  <c r="C125" i="12"/>
  <c r="D125" i="12" s="1"/>
  <c r="E125" i="12" s="1"/>
  <c r="F125" i="12"/>
  <c r="C126" i="12"/>
  <c r="D126" i="12" s="1"/>
  <c r="E126" i="12" s="1"/>
  <c r="F126" i="12"/>
  <c r="C127" i="12"/>
  <c r="D127" i="12" s="1"/>
  <c r="E127" i="12" s="1"/>
  <c r="F127" i="12"/>
  <c r="C128" i="12"/>
  <c r="D128" i="12" s="1"/>
  <c r="E128" i="12" s="1"/>
  <c r="F128" i="12"/>
  <c r="C129" i="12"/>
  <c r="D129" i="12" s="1"/>
  <c r="E129" i="12" s="1"/>
  <c r="F129" i="12"/>
  <c r="C130" i="12"/>
  <c r="D130" i="12" s="1"/>
  <c r="E130" i="12" s="1"/>
  <c r="F130" i="12"/>
  <c r="C131" i="12"/>
  <c r="D131" i="12" s="1"/>
  <c r="E131" i="12" s="1"/>
  <c r="F131" i="12"/>
  <c r="C132" i="12"/>
  <c r="D132" i="12" s="1"/>
  <c r="E132" i="12" s="1"/>
  <c r="F132" i="12"/>
  <c r="C133" i="12"/>
  <c r="D133" i="12" s="1"/>
  <c r="E133" i="12" s="1"/>
  <c r="F133" i="12"/>
  <c r="C134" i="12"/>
  <c r="D134" i="12" s="1"/>
  <c r="E134" i="12" s="1"/>
  <c r="F134" i="12"/>
  <c r="C135" i="12"/>
  <c r="D135" i="12" s="1"/>
  <c r="E135" i="12" s="1"/>
  <c r="F135" i="12"/>
  <c r="C136" i="12"/>
  <c r="D136" i="12" s="1"/>
  <c r="E136" i="12" s="1"/>
  <c r="F136" i="12"/>
  <c r="C137" i="12"/>
  <c r="D137" i="12" s="1"/>
  <c r="E137" i="12" s="1"/>
  <c r="F137" i="12"/>
  <c r="C138" i="12"/>
  <c r="D138" i="12" s="1"/>
  <c r="E138" i="12" s="1"/>
  <c r="F138" i="12"/>
  <c r="C139" i="12"/>
  <c r="D139" i="12" s="1"/>
  <c r="E139" i="12" s="1"/>
  <c r="F139" i="12"/>
  <c r="C140" i="12"/>
  <c r="D140" i="12" s="1"/>
  <c r="E140" i="12" s="1"/>
  <c r="F140" i="12"/>
  <c r="C141" i="12"/>
  <c r="D141" i="12" s="1"/>
  <c r="E141" i="12" s="1"/>
  <c r="F141" i="12"/>
  <c r="C142" i="12"/>
  <c r="D142" i="12" s="1"/>
  <c r="E142" i="12" s="1"/>
  <c r="F142" i="12"/>
  <c r="C143" i="12"/>
  <c r="D143" i="12" s="1"/>
  <c r="E143" i="12" s="1"/>
  <c r="F143" i="12"/>
  <c r="C144" i="12"/>
  <c r="D144" i="12" s="1"/>
  <c r="E144" i="12" s="1"/>
  <c r="F144" i="12"/>
  <c r="C145" i="12"/>
  <c r="D145" i="12" s="1"/>
  <c r="E145" i="12" s="1"/>
  <c r="F145" i="12"/>
  <c r="C146" i="12"/>
  <c r="D146" i="12" s="1"/>
  <c r="E146" i="12" s="1"/>
  <c r="F146" i="12"/>
  <c r="C147" i="12"/>
  <c r="D147" i="12" s="1"/>
  <c r="E147" i="12" s="1"/>
  <c r="F147" i="12"/>
  <c r="C148" i="12"/>
  <c r="D148" i="12" s="1"/>
  <c r="E148" i="12" s="1"/>
  <c r="F148" i="12"/>
  <c r="C149" i="12"/>
  <c r="D149" i="12" s="1"/>
  <c r="E149" i="12" s="1"/>
  <c r="F149" i="12"/>
  <c r="C150" i="12"/>
  <c r="D150" i="12" s="1"/>
  <c r="E150" i="12" s="1"/>
  <c r="F150" i="12"/>
  <c r="C151" i="12"/>
  <c r="D151" i="12" s="1"/>
  <c r="E151" i="12" s="1"/>
  <c r="F151" i="12"/>
  <c r="C152" i="12"/>
  <c r="D152" i="12" s="1"/>
  <c r="E152" i="12" s="1"/>
  <c r="F152" i="12"/>
  <c r="C153" i="12"/>
  <c r="D153" i="12" s="1"/>
  <c r="E153" i="12" s="1"/>
  <c r="F153" i="12"/>
  <c r="C154" i="12"/>
  <c r="D154" i="12" s="1"/>
  <c r="E154" i="12" s="1"/>
  <c r="F154" i="12"/>
  <c r="C155" i="12"/>
  <c r="D155" i="12" s="1"/>
  <c r="E155" i="12" s="1"/>
  <c r="F155" i="12"/>
  <c r="C156" i="12"/>
  <c r="D156" i="12" s="1"/>
  <c r="E156" i="12" s="1"/>
  <c r="F156" i="12"/>
  <c r="C157" i="12"/>
  <c r="D157" i="12" s="1"/>
  <c r="E157" i="12" s="1"/>
  <c r="F157" i="12"/>
  <c r="C158" i="12"/>
  <c r="D158" i="12" s="1"/>
  <c r="E158" i="12" s="1"/>
  <c r="F158" i="12"/>
  <c r="C159" i="12"/>
  <c r="D159" i="12" s="1"/>
  <c r="E159" i="12" s="1"/>
  <c r="F159" i="12"/>
  <c r="C160" i="12"/>
  <c r="D160" i="12" s="1"/>
  <c r="E160" i="12" s="1"/>
  <c r="F160" i="12"/>
  <c r="C161" i="12"/>
  <c r="D161" i="12" s="1"/>
  <c r="E161" i="12" s="1"/>
  <c r="F161" i="12"/>
  <c r="C162" i="12"/>
  <c r="D162" i="12" s="1"/>
  <c r="E162" i="12" s="1"/>
  <c r="F162" i="12"/>
  <c r="C163" i="12"/>
  <c r="D163" i="12" s="1"/>
  <c r="E163" i="12" s="1"/>
  <c r="F163" i="12"/>
  <c r="C164" i="12"/>
  <c r="D164" i="12" s="1"/>
  <c r="E164" i="12" s="1"/>
  <c r="F164" i="12"/>
  <c r="C165" i="12"/>
  <c r="D165" i="12" s="1"/>
  <c r="E165" i="12" s="1"/>
  <c r="F165" i="12"/>
  <c r="C166" i="12"/>
  <c r="D166" i="12" s="1"/>
  <c r="E166" i="12" s="1"/>
  <c r="F166" i="12"/>
  <c r="C167" i="12"/>
  <c r="D167" i="12" s="1"/>
  <c r="E167" i="12" s="1"/>
  <c r="F167" i="12"/>
  <c r="C168" i="12"/>
  <c r="D168" i="12" s="1"/>
  <c r="E168" i="12" s="1"/>
  <c r="F168" i="12"/>
  <c r="C169" i="12"/>
  <c r="D169" i="12" s="1"/>
  <c r="E169" i="12" s="1"/>
  <c r="F169" i="12"/>
  <c r="C170" i="12"/>
  <c r="D170" i="12" s="1"/>
  <c r="E170" i="12" s="1"/>
  <c r="F170" i="12"/>
  <c r="C171" i="12"/>
  <c r="D171" i="12" s="1"/>
  <c r="E171" i="12" s="1"/>
  <c r="F171" i="12"/>
  <c r="C172" i="12"/>
  <c r="D172" i="12" s="1"/>
  <c r="E172" i="12" s="1"/>
  <c r="F172" i="12"/>
  <c r="C173" i="12"/>
  <c r="D173" i="12" s="1"/>
  <c r="E173" i="12" s="1"/>
  <c r="F173" i="12"/>
  <c r="C174" i="12"/>
  <c r="D174" i="12" s="1"/>
  <c r="E174" i="12" s="1"/>
  <c r="F174" i="12"/>
  <c r="C175" i="12"/>
  <c r="D175" i="12" s="1"/>
  <c r="E175" i="12" s="1"/>
  <c r="F175" i="12"/>
  <c r="C176" i="12"/>
  <c r="D176" i="12" s="1"/>
  <c r="E176" i="12" s="1"/>
  <c r="F176" i="12"/>
  <c r="C177" i="12"/>
  <c r="D177" i="12" s="1"/>
  <c r="E177" i="12" s="1"/>
  <c r="F177" i="12"/>
  <c r="C178" i="12"/>
  <c r="D178" i="12" s="1"/>
  <c r="E178" i="12" s="1"/>
  <c r="F178" i="12"/>
  <c r="C179" i="12"/>
  <c r="D179" i="12" s="1"/>
  <c r="E179" i="12" s="1"/>
  <c r="F179" i="12"/>
  <c r="C180" i="12"/>
  <c r="D180" i="12" s="1"/>
  <c r="E180" i="12" s="1"/>
  <c r="F180" i="12"/>
  <c r="C181" i="12"/>
  <c r="D181" i="12" s="1"/>
  <c r="E181" i="12" s="1"/>
  <c r="F181" i="12"/>
  <c r="C182" i="12"/>
  <c r="D182" i="12" s="1"/>
  <c r="E182" i="12" s="1"/>
  <c r="F182" i="12"/>
  <c r="C183" i="12"/>
  <c r="D183" i="12" s="1"/>
  <c r="E183" i="12" s="1"/>
  <c r="F183" i="12"/>
  <c r="C184" i="12"/>
  <c r="D184" i="12" s="1"/>
  <c r="E184" i="12" s="1"/>
  <c r="F184" i="12"/>
  <c r="C185" i="12"/>
  <c r="D185" i="12" s="1"/>
  <c r="E185" i="12" s="1"/>
  <c r="F185" i="12"/>
  <c r="C186" i="12"/>
  <c r="D186" i="12" s="1"/>
  <c r="E186" i="12" s="1"/>
  <c r="F186" i="12"/>
  <c r="C187" i="12"/>
  <c r="D187" i="12" s="1"/>
  <c r="E187" i="12" s="1"/>
  <c r="F187" i="12"/>
  <c r="C188" i="12"/>
  <c r="D188" i="12" s="1"/>
  <c r="E188" i="12" s="1"/>
  <c r="F188" i="12"/>
  <c r="C189" i="12"/>
  <c r="D189" i="12" s="1"/>
  <c r="E189" i="12" s="1"/>
  <c r="F189" i="12"/>
  <c r="C190" i="12"/>
  <c r="D190" i="12" s="1"/>
  <c r="E190" i="12" s="1"/>
  <c r="F190" i="12"/>
  <c r="C191" i="12"/>
  <c r="D191" i="12" s="1"/>
  <c r="E191" i="12" s="1"/>
  <c r="F191" i="12"/>
  <c r="C192" i="12"/>
  <c r="D192" i="12" s="1"/>
  <c r="E192" i="12" s="1"/>
  <c r="F192" i="12"/>
  <c r="C193" i="12"/>
  <c r="D193" i="12" s="1"/>
  <c r="E193" i="12" s="1"/>
  <c r="F193" i="12"/>
  <c r="C194" i="12"/>
  <c r="D194" i="12" s="1"/>
  <c r="E194" i="12" s="1"/>
  <c r="F194" i="12"/>
  <c r="C195" i="12"/>
  <c r="D195" i="12" s="1"/>
  <c r="E195" i="12" s="1"/>
  <c r="F195" i="12"/>
  <c r="C196" i="12"/>
  <c r="D196" i="12" s="1"/>
  <c r="E196" i="12" s="1"/>
  <c r="F196" i="12"/>
  <c r="C197" i="12"/>
  <c r="D197" i="12" s="1"/>
  <c r="E197" i="12" s="1"/>
  <c r="F197" i="12"/>
  <c r="C198" i="12"/>
  <c r="D198" i="12" s="1"/>
  <c r="E198" i="12" s="1"/>
  <c r="F198" i="12"/>
  <c r="C199" i="12"/>
  <c r="D199" i="12" s="1"/>
  <c r="E199" i="12" s="1"/>
  <c r="F199" i="12"/>
  <c r="C200" i="12"/>
  <c r="D200" i="12" s="1"/>
  <c r="E200" i="12" s="1"/>
  <c r="F200" i="12"/>
  <c r="C201" i="12"/>
  <c r="D201" i="12" s="1"/>
  <c r="E201" i="12" s="1"/>
  <c r="F201" i="12"/>
  <c r="C202" i="12"/>
  <c r="D202" i="12" s="1"/>
  <c r="E202" i="12" s="1"/>
  <c r="F202" i="12"/>
  <c r="C203" i="12"/>
  <c r="D203" i="12" s="1"/>
  <c r="E203" i="12" s="1"/>
  <c r="F203" i="12"/>
  <c r="C204" i="12"/>
  <c r="D204" i="12" s="1"/>
  <c r="E204" i="12" s="1"/>
  <c r="F204" i="12"/>
  <c r="C205" i="12"/>
  <c r="D205" i="12" s="1"/>
  <c r="E205" i="12" s="1"/>
  <c r="F205" i="12"/>
  <c r="C206" i="12"/>
  <c r="D206" i="12" s="1"/>
  <c r="E206" i="12" s="1"/>
  <c r="F206" i="12"/>
  <c r="C207" i="12"/>
  <c r="D207" i="12" s="1"/>
  <c r="E207" i="12" s="1"/>
  <c r="F207" i="12"/>
  <c r="C208" i="12"/>
  <c r="D208" i="12" s="1"/>
  <c r="E208" i="12" s="1"/>
  <c r="F208" i="12"/>
  <c r="C209" i="12"/>
  <c r="D209" i="12" s="1"/>
  <c r="E209" i="12" s="1"/>
  <c r="F209" i="12"/>
  <c r="C210" i="12"/>
  <c r="D210" i="12" s="1"/>
  <c r="E210" i="12" s="1"/>
  <c r="F210" i="12"/>
  <c r="C211" i="12"/>
  <c r="D211" i="12" s="1"/>
  <c r="E211" i="12" s="1"/>
  <c r="F211" i="12"/>
  <c r="C212" i="12"/>
  <c r="D212" i="12" s="1"/>
  <c r="E212" i="12" s="1"/>
  <c r="F212" i="12"/>
  <c r="C213" i="12"/>
  <c r="D213" i="12" s="1"/>
  <c r="E213" i="12" s="1"/>
  <c r="F213" i="12"/>
  <c r="C214" i="12"/>
  <c r="D214" i="12" s="1"/>
  <c r="E214" i="12" s="1"/>
  <c r="F214" i="12"/>
  <c r="C215" i="12"/>
  <c r="D215" i="12" s="1"/>
  <c r="E215" i="12" s="1"/>
  <c r="F215" i="12"/>
  <c r="C216" i="12"/>
  <c r="D216" i="12" s="1"/>
  <c r="E216" i="12" s="1"/>
  <c r="F216" i="12"/>
  <c r="C217" i="12"/>
  <c r="D217" i="12" s="1"/>
  <c r="E217" i="12" s="1"/>
  <c r="F217" i="12"/>
  <c r="C218" i="12"/>
  <c r="D218" i="12" s="1"/>
  <c r="E218" i="12" s="1"/>
  <c r="F218" i="12"/>
  <c r="C219" i="12"/>
  <c r="D219" i="12" s="1"/>
  <c r="E219" i="12" s="1"/>
  <c r="F219" i="12"/>
  <c r="C220" i="12"/>
  <c r="D220" i="12" s="1"/>
  <c r="E220" i="12" s="1"/>
  <c r="F220" i="12"/>
  <c r="C221" i="12"/>
  <c r="D221" i="12" s="1"/>
  <c r="E221" i="12" s="1"/>
  <c r="F221" i="12"/>
  <c r="C222" i="12"/>
  <c r="D222" i="12" s="1"/>
  <c r="E222" i="12" s="1"/>
  <c r="F222" i="12"/>
  <c r="C223" i="12"/>
  <c r="D223" i="12" s="1"/>
  <c r="E223" i="12" s="1"/>
  <c r="F223" i="12"/>
  <c r="C224" i="12"/>
  <c r="D224" i="12" s="1"/>
  <c r="E224" i="12" s="1"/>
  <c r="F224" i="12"/>
  <c r="C225" i="12"/>
  <c r="D225" i="12" s="1"/>
  <c r="E225" i="12" s="1"/>
  <c r="F225" i="12"/>
  <c r="C226" i="12"/>
  <c r="D226" i="12" s="1"/>
  <c r="E226" i="12" s="1"/>
  <c r="F226" i="12"/>
  <c r="C227" i="12"/>
  <c r="D227" i="12" s="1"/>
  <c r="E227" i="12" s="1"/>
  <c r="F227" i="12"/>
  <c r="C228" i="12"/>
  <c r="D228" i="12" s="1"/>
  <c r="E228" i="12" s="1"/>
  <c r="F228" i="12"/>
  <c r="C229" i="12"/>
  <c r="D229" i="12" s="1"/>
  <c r="E229" i="12" s="1"/>
  <c r="F229" i="12"/>
  <c r="C230" i="12"/>
  <c r="D230" i="12" s="1"/>
  <c r="E230" i="12" s="1"/>
  <c r="F230" i="12"/>
  <c r="C231" i="12"/>
  <c r="D231" i="12" s="1"/>
  <c r="E231" i="12" s="1"/>
  <c r="F231" i="12"/>
  <c r="C232" i="12"/>
  <c r="D232" i="12" s="1"/>
  <c r="E232" i="12" s="1"/>
  <c r="F232" i="12"/>
  <c r="C233" i="12"/>
  <c r="D233" i="12" s="1"/>
  <c r="E233" i="12" s="1"/>
  <c r="F233" i="12"/>
  <c r="C234" i="12"/>
  <c r="D234" i="12" s="1"/>
  <c r="E234" i="12" s="1"/>
  <c r="F234" i="12"/>
  <c r="C235" i="12"/>
  <c r="D235" i="12" s="1"/>
  <c r="E235" i="12" s="1"/>
  <c r="F235" i="12"/>
  <c r="C236" i="12"/>
  <c r="D236" i="12" s="1"/>
  <c r="E236" i="12" s="1"/>
  <c r="F236" i="12"/>
  <c r="C237" i="12"/>
  <c r="D237" i="12" s="1"/>
  <c r="E237" i="12" s="1"/>
  <c r="F237" i="12"/>
  <c r="C238" i="12"/>
  <c r="D238" i="12" s="1"/>
  <c r="E238" i="12" s="1"/>
  <c r="F238" i="12"/>
  <c r="C239" i="12"/>
  <c r="D239" i="12" s="1"/>
  <c r="E239" i="12" s="1"/>
  <c r="F239" i="12"/>
  <c r="C240" i="12"/>
  <c r="D240" i="12" s="1"/>
  <c r="E240" i="12" s="1"/>
  <c r="F240" i="12"/>
  <c r="C241" i="12"/>
  <c r="D241" i="12" s="1"/>
  <c r="E241" i="12" s="1"/>
  <c r="F241" i="12"/>
  <c r="C242" i="12"/>
  <c r="D242" i="12" s="1"/>
  <c r="E242" i="12" s="1"/>
  <c r="F242" i="12"/>
  <c r="C243" i="12"/>
  <c r="D243" i="12" s="1"/>
  <c r="E243" i="12" s="1"/>
  <c r="F243" i="12"/>
  <c r="C244" i="12"/>
  <c r="D244" i="12" s="1"/>
  <c r="E244" i="12" s="1"/>
  <c r="F244" i="12"/>
  <c r="C245" i="12"/>
  <c r="D245" i="12" s="1"/>
  <c r="E245" i="12" s="1"/>
  <c r="F245" i="12"/>
  <c r="C246" i="12"/>
  <c r="D246" i="12" s="1"/>
  <c r="E246" i="12" s="1"/>
  <c r="F246" i="12"/>
  <c r="C247" i="12"/>
  <c r="D247" i="12" s="1"/>
  <c r="E247" i="12" s="1"/>
  <c r="F247" i="12"/>
  <c r="C248" i="12"/>
  <c r="D248" i="12" s="1"/>
  <c r="E248" i="12" s="1"/>
  <c r="F248" i="12"/>
  <c r="C249" i="12"/>
  <c r="D249" i="12" s="1"/>
  <c r="E249" i="12" s="1"/>
  <c r="F249" i="12"/>
  <c r="C250" i="12"/>
  <c r="D250" i="12" s="1"/>
  <c r="E250" i="12" s="1"/>
  <c r="F250" i="12"/>
  <c r="C251" i="12"/>
  <c r="D251" i="12" s="1"/>
  <c r="E251" i="12" s="1"/>
  <c r="F251" i="12"/>
  <c r="C252" i="12"/>
  <c r="D252" i="12" s="1"/>
  <c r="E252" i="12" s="1"/>
  <c r="F252" i="12"/>
  <c r="C253" i="12"/>
  <c r="D253" i="12" s="1"/>
  <c r="E253" i="12" s="1"/>
  <c r="F253" i="12"/>
  <c r="C254" i="12"/>
  <c r="D254" i="12" s="1"/>
  <c r="E254" i="12" s="1"/>
  <c r="F254" i="12"/>
  <c r="C255" i="12"/>
  <c r="D255" i="12" s="1"/>
  <c r="E255" i="12" s="1"/>
  <c r="F255" i="12"/>
  <c r="C256" i="12"/>
  <c r="D256" i="12" s="1"/>
  <c r="E256" i="12" s="1"/>
  <c r="F256" i="12"/>
  <c r="C257" i="12"/>
  <c r="D257" i="12" s="1"/>
  <c r="E257" i="12" s="1"/>
  <c r="F257" i="12"/>
  <c r="C258" i="12"/>
  <c r="D258" i="12" s="1"/>
  <c r="E258" i="12" s="1"/>
  <c r="F258" i="12"/>
  <c r="C259" i="12"/>
  <c r="D259" i="12" s="1"/>
  <c r="E259" i="12" s="1"/>
  <c r="F259" i="12"/>
  <c r="C260" i="12"/>
  <c r="D260" i="12" s="1"/>
  <c r="E260" i="12" s="1"/>
  <c r="F260" i="12"/>
  <c r="C261" i="12"/>
  <c r="D261" i="12" s="1"/>
  <c r="E261" i="12" s="1"/>
  <c r="F261" i="12"/>
  <c r="C262" i="12"/>
  <c r="D262" i="12" s="1"/>
  <c r="E262" i="12" s="1"/>
  <c r="F262" i="12"/>
  <c r="C263" i="12"/>
  <c r="D263" i="12" s="1"/>
  <c r="E263" i="12" s="1"/>
  <c r="F263" i="12"/>
  <c r="C264" i="12"/>
  <c r="D264" i="12" s="1"/>
  <c r="E264" i="12" s="1"/>
  <c r="F264" i="12"/>
  <c r="C265" i="12"/>
  <c r="D265" i="12" s="1"/>
  <c r="E265" i="12" s="1"/>
  <c r="F265" i="12"/>
  <c r="C266" i="12"/>
  <c r="D266" i="12" s="1"/>
  <c r="E266" i="12" s="1"/>
  <c r="F266" i="12"/>
  <c r="C267" i="12"/>
  <c r="D267" i="12" s="1"/>
  <c r="E267" i="12" s="1"/>
  <c r="F267" i="12"/>
  <c r="C268" i="12"/>
  <c r="D268" i="12" s="1"/>
  <c r="E268" i="12" s="1"/>
  <c r="F268" i="12"/>
  <c r="C269" i="12"/>
  <c r="D269" i="12" s="1"/>
  <c r="E269" i="12" s="1"/>
  <c r="F269" i="12"/>
  <c r="C270" i="12"/>
  <c r="D270" i="12" s="1"/>
  <c r="E270" i="12" s="1"/>
  <c r="F270" i="12"/>
  <c r="C271" i="12"/>
  <c r="D271" i="12" s="1"/>
  <c r="E271" i="12" s="1"/>
  <c r="F271" i="12"/>
  <c r="C272" i="12"/>
  <c r="D272" i="12" s="1"/>
  <c r="E272" i="12" s="1"/>
  <c r="F272" i="12"/>
  <c r="C273" i="12"/>
  <c r="D273" i="12" s="1"/>
  <c r="E273" i="12" s="1"/>
  <c r="F273" i="12"/>
  <c r="C274" i="12"/>
  <c r="D274" i="12" s="1"/>
  <c r="E274" i="12" s="1"/>
  <c r="F274" i="12"/>
  <c r="C275" i="12"/>
  <c r="D275" i="12" s="1"/>
  <c r="E275" i="12" s="1"/>
  <c r="F275" i="12"/>
  <c r="C276" i="12"/>
  <c r="D276" i="12" s="1"/>
  <c r="E276" i="12" s="1"/>
  <c r="F276" i="12"/>
  <c r="C277" i="12"/>
  <c r="D277" i="12" s="1"/>
  <c r="E277" i="12" s="1"/>
  <c r="F277" i="12"/>
  <c r="C278" i="12"/>
  <c r="D278" i="12" s="1"/>
  <c r="E278" i="12" s="1"/>
  <c r="F278" i="12"/>
  <c r="C279" i="12"/>
  <c r="D279" i="12" s="1"/>
  <c r="E279" i="12" s="1"/>
  <c r="F279" i="12"/>
  <c r="C280" i="12"/>
  <c r="D280" i="12" s="1"/>
  <c r="E280" i="12" s="1"/>
  <c r="F280" i="12"/>
  <c r="C281" i="12"/>
  <c r="D281" i="12" s="1"/>
  <c r="E281" i="12" s="1"/>
  <c r="F281" i="12"/>
  <c r="C282" i="12"/>
  <c r="D282" i="12" s="1"/>
  <c r="E282" i="12" s="1"/>
  <c r="F282" i="12"/>
  <c r="C283" i="12"/>
  <c r="D283" i="12" s="1"/>
  <c r="E283" i="12" s="1"/>
  <c r="F283" i="12"/>
  <c r="C284" i="12"/>
  <c r="D284" i="12" s="1"/>
  <c r="E284" i="12" s="1"/>
  <c r="F284" i="12"/>
  <c r="C285" i="12"/>
  <c r="D285" i="12" s="1"/>
  <c r="E285" i="12" s="1"/>
  <c r="F285" i="12"/>
  <c r="C286" i="12"/>
  <c r="D286" i="12" s="1"/>
  <c r="E286" i="12" s="1"/>
  <c r="F286" i="12"/>
  <c r="C287" i="12"/>
  <c r="D287" i="12" s="1"/>
  <c r="E287" i="12" s="1"/>
  <c r="F287" i="12"/>
  <c r="C288" i="12"/>
  <c r="D288" i="12" s="1"/>
  <c r="E288" i="12" s="1"/>
  <c r="F288" i="12"/>
  <c r="C289" i="12"/>
  <c r="D289" i="12" s="1"/>
  <c r="E289" i="12" s="1"/>
  <c r="F289" i="12"/>
  <c r="C290" i="12"/>
  <c r="D290" i="12" s="1"/>
  <c r="E290" i="12" s="1"/>
  <c r="F290" i="12"/>
  <c r="C291" i="12"/>
  <c r="D291" i="12" s="1"/>
  <c r="E291" i="12" s="1"/>
  <c r="F291" i="12"/>
  <c r="C292" i="12"/>
  <c r="D292" i="12" s="1"/>
  <c r="E292" i="12" s="1"/>
  <c r="F292" i="12"/>
  <c r="C293" i="12"/>
  <c r="D293" i="12" s="1"/>
  <c r="E293" i="12" s="1"/>
  <c r="F293" i="12"/>
  <c r="C294" i="12"/>
  <c r="D294" i="12" s="1"/>
  <c r="E294" i="12" s="1"/>
  <c r="F294" i="12"/>
  <c r="C295" i="12"/>
  <c r="D295" i="12" s="1"/>
  <c r="E295" i="12" s="1"/>
  <c r="F295" i="12"/>
  <c r="C296" i="12"/>
  <c r="D296" i="12" s="1"/>
  <c r="E296" i="12" s="1"/>
  <c r="F296" i="12"/>
  <c r="C297" i="12"/>
  <c r="D297" i="12" s="1"/>
  <c r="E297" i="12" s="1"/>
  <c r="F297" i="12"/>
  <c r="C298" i="12"/>
  <c r="D298" i="12" s="1"/>
  <c r="E298" i="12" s="1"/>
  <c r="F298" i="12"/>
  <c r="C299" i="12"/>
  <c r="D299" i="12" s="1"/>
  <c r="E299" i="12" s="1"/>
  <c r="F299" i="12"/>
  <c r="C300" i="12"/>
  <c r="D300" i="12" s="1"/>
  <c r="E300" i="12" s="1"/>
  <c r="F300" i="12"/>
  <c r="C301" i="12"/>
  <c r="D301" i="12" s="1"/>
  <c r="E301" i="12" s="1"/>
  <c r="F301" i="12"/>
  <c r="C302" i="12"/>
  <c r="D302" i="12" s="1"/>
  <c r="E302" i="12" s="1"/>
  <c r="F302" i="12"/>
  <c r="C303" i="12"/>
  <c r="D303" i="12" s="1"/>
  <c r="E303" i="12" s="1"/>
  <c r="F303" i="12"/>
  <c r="C304" i="12"/>
  <c r="D304" i="12" s="1"/>
  <c r="E304" i="12" s="1"/>
  <c r="F304" i="12"/>
  <c r="C305" i="12"/>
  <c r="D305" i="12" s="1"/>
  <c r="E305" i="12" s="1"/>
  <c r="F305" i="12"/>
  <c r="C306" i="12"/>
  <c r="D306" i="12" s="1"/>
  <c r="E306" i="12" s="1"/>
  <c r="F306" i="12"/>
  <c r="C307" i="12"/>
  <c r="D307" i="12" s="1"/>
  <c r="E307" i="12" s="1"/>
  <c r="F307" i="12"/>
  <c r="C308" i="12"/>
  <c r="D308" i="12" s="1"/>
  <c r="E308" i="12" s="1"/>
  <c r="F308" i="12"/>
  <c r="C309" i="12"/>
  <c r="D309" i="12" s="1"/>
  <c r="E309" i="12" s="1"/>
  <c r="F309" i="12"/>
  <c r="C310" i="12"/>
  <c r="D310" i="12" s="1"/>
  <c r="E310" i="12" s="1"/>
  <c r="F310" i="12"/>
  <c r="C311" i="12"/>
  <c r="D311" i="12" s="1"/>
  <c r="E311" i="12" s="1"/>
  <c r="F311" i="12"/>
  <c r="C312" i="12"/>
  <c r="D312" i="12" s="1"/>
  <c r="E312" i="12" s="1"/>
  <c r="F312" i="12"/>
  <c r="C313" i="12"/>
  <c r="D313" i="12" s="1"/>
  <c r="E313" i="12" s="1"/>
  <c r="F313" i="12"/>
  <c r="C314" i="12"/>
  <c r="D314" i="12" s="1"/>
  <c r="E314" i="12" s="1"/>
  <c r="F314" i="12"/>
  <c r="C315" i="12"/>
  <c r="D315" i="12" s="1"/>
  <c r="E315" i="12" s="1"/>
  <c r="F315" i="12"/>
  <c r="C316" i="12"/>
  <c r="D316" i="12" s="1"/>
  <c r="E316" i="12" s="1"/>
  <c r="F316" i="12"/>
  <c r="C317" i="12"/>
  <c r="D317" i="12" s="1"/>
  <c r="E317" i="12" s="1"/>
  <c r="F317" i="12"/>
  <c r="C318" i="12"/>
  <c r="D318" i="12" s="1"/>
  <c r="E318" i="12" s="1"/>
  <c r="F318" i="12"/>
  <c r="C319" i="12"/>
  <c r="D319" i="12" s="1"/>
  <c r="E319" i="12" s="1"/>
  <c r="F319" i="12"/>
  <c r="C320" i="12"/>
  <c r="D320" i="12" s="1"/>
  <c r="E320" i="12" s="1"/>
  <c r="F320" i="12"/>
  <c r="C321" i="12"/>
  <c r="D321" i="12" s="1"/>
  <c r="E321" i="12" s="1"/>
  <c r="F321" i="12"/>
  <c r="C322" i="12"/>
  <c r="D322" i="12" s="1"/>
  <c r="E322" i="12" s="1"/>
  <c r="F322" i="12"/>
  <c r="C323" i="12"/>
  <c r="D323" i="12" s="1"/>
  <c r="E323" i="12" s="1"/>
  <c r="F323" i="12"/>
  <c r="C324" i="12"/>
  <c r="D324" i="12" s="1"/>
  <c r="E324" i="12" s="1"/>
  <c r="F324" i="12"/>
  <c r="C325" i="12"/>
  <c r="D325" i="12" s="1"/>
  <c r="E325" i="12" s="1"/>
  <c r="F325" i="12"/>
  <c r="C326" i="12"/>
  <c r="D326" i="12" s="1"/>
  <c r="E326" i="12" s="1"/>
  <c r="F326" i="12"/>
  <c r="C327" i="12"/>
  <c r="D327" i="12" s="1"/>
  <c r="E327" i="12" s="1"/>
  <c r="F327" i="12"/>
  <c r="C328" i="12"/>
  <c r="D328" i="12" s="1"/>
  <c r="E328" i="12" s="1"/>
  <c r="F328" i="12"/>
  <c r="C329" i="12"/>
  <c r="D329" i="12" s="1"/>
  <c r="E329" i="12" s="1"/>
  <c r="F329" i="12"/>
  <c r="C330" i="12"/>
  <c r="D330" i="12" s="1"/>
  <c r="E330" i="12" s="1"/>
  <c r="F330" i="12"/>
  <c r="C331" i="12"/>
  <c r="D331" i="12" s="1"/>
  <c r="E331" i="12" s="1"/>
  <c r="F331" i="12"/>
  <c r="C332" i="12"/>
  <c r="D332" i="12" s="1"/>
  <c r="E332" i="12" s="1"/>
  <c r="F332" i="12"/>
  <c r="C333" i="12"/>
  <c r="D333" i="12" s="1"/>
  <c r="E333" i="12" s="1"/>
  <c r="F333" i="12"/>
  <c r="C334" i="12"/>
  <c r="D334" i="12" s="1"/>
  <c r="E334" i="12" s="1"/>
  <c r="F334" i="12"/>
  <c r="C335" i="12"/>
  <c r="D335" i="12" s="1"/>
  <c r="E335" i="12" s="1"/>
  <c r="F335" i="12"/>
  <c r="C336" i="12"/>
  <c r="D336" i="12" s="1"/>
  <c r="E336" i="12" s="1"/>
  <c r="F336" i="12"/>
  <c r="C337" i="12"/>
  <c r="D337" i="12" s="1"/>
  <c r="E337" i="12" s="1"/>
  <c r="F337" i="12"/>
  <c r="C338" i="12"/>
  <c r="D338" i="12" s="1"/>
  <c r="E338" i="12" s="1"/>
  <c r="F338" i="12"/>
  <c r="C339" i="12"/>
  <c r="D339" i="12" s="1"/>
  <c r="E339" i="12" s="1"/>
  <c r="F339" i="12"/>
  <c r="C340" i="12"/>
  <c r="D340" i="12" s="1"/>
  <c r="E340" i="12" s="1"/>
  <c r="F340" i="12"/>
  <c r="C341" i="12"/>
  <c r="D341" i="12" s="1"/>
  <c r="E341" i="12" s="1"/>
  <c r="F341" i="12"/>
  <c r="C342" i="12"/>
  <c r="D342" i="12" s="1"/>
  <c r="E342" i="12" s="1"/>
  <c r="F342" i="12"/>
  <c r="C343" i="12"/>
  <c r="D343" i="12" s="1"/>
  <c r="E343" i="12" s="1"/>
  <c r="F343" i="12"/>
  <c r="C344" i="12"/>
  <c r="D344" i="12" s="1"/>
  <c r="E344" i="12" s="1"/>
  <c r="F344" i="12"/>
  <c r="C345" i="12"/>
  <c r="D345" i="12" s="1"/>
  <c r="E345" i="12" s="1"/>
  <c r="F345" i="12"/>
  <c r="C346" i="12"/>
  <c r="D346" i="12" s="1"/>
  <c r="E346" i="12" s="1"/>
  <c r="F346" i="12"/>
  <c r="C347" i="12"/>
  <c r="D347" i="12" s="1"/>
  <c r="E347" i="12" s="1"/>
  <c r="F347" i="12"/>
  <c r="C348" i="12"/>
  <c r="D348" i="12" s="1"/>
  <c r="E348" i="12" s="1"/>
  <c r="F348" i="12"/>
  <c r="C349" i="12"/>
  <c r="D349" i="12" s="1"/>
  <c r="E349" i="12" s="1"/>
  <c r="F349" i="12"/>
  <c r="C350" i="12"/>
  <c r="D350" i="12" s="1"/>
  <c r="E350" i="12" s="1"/>
  <c r="F350" i="12"/>
  <c r="C351" i="12"/>
  <c r="D351" i="12" s="1"/>
  <c r="E351" i="12" s="1"/>
  <c r="F351" i="12"/>
  <c r="C352" i="12"/>
  <c r="D352" i="12" s="1"/>
  <c r="E352" i="12" s="1"/>
  <c r="F352" i="12"/>
  <c r="C353" i="12"/>
  <c r="D353" i="12" s="1"/>
  <c r="E353" i="12" s="1"/>
  <c r="F353" i="12"/>
  <c r="C354" i="12"/>
  <c r="D354" i="12" s="1"/>
  <c r="E354" i="12" s="1"/>
  <c r="F354" i="12"/>
  <c r="C355" i="12"/>
  <c r="D355" i="12" s="1"/>
  <c r="E355" i="12" s="1"/>
  <c r="F355" i="12"/>
  <c r="C356" i="12"/>
  <c r="D356" i="12" s="1"/>
  <c r="E356" i="12" s="1"/>
  <c r="F356" i="12"/>
  <c r="C357" i="12"/>
  <c r="D357" i="12" s="1"/>
  <c r="E357" i="12" s="1"/>
  <c r="F357" i="12"/>
  <c r="C358" i="12"/>
  <c r="D358" i="12" s="1"/>
  <c r="E358" i="12" s="1"/>
  <c r="F358" i="12"/>
  <c r="C359" i="12"/>
  <c r="D359" i="12" s="1"/>
  <c r="E359" i="12" s="1"/>
  <c r="F359" i="12"/>
  <c r="C360" i="12"/>
  <c r="D360" i="12" s="1"/>
  <c r="E360" i="12" s="1"/>
  <c r="F360" i="12"/>
  <c r="C361" i="12"/>
  <c r="D361" i="12" s="1"/>
  <c r="E361" i="12" s="1"/>
  <c r="F361" i="12"/>
  <c r="C362" i="12"/>
  <c r="D362" i="12" s="1"/>
  <c r="E362" i="12" s="1"/>
  <c r="F362" i="12"/>
  <c r="C363" i="12"/>
  <c r="D363" i="12" s="1"/>
  <c r="E363" i="12" s="1"/>
  <c r="F363" i="12"/>
  <c r="C364" i="12"/>
  <c r="D364" i="12" s="1"/>
  <c r="E364" i="12" s="1"/>
  <c r="F364" i="12"/>
  <c r="C365" i="12"/>
  <c r="D365" i="12" s="1"/>
  <c r="E365" i="12" s="1"/>
  <c r="F365" i="12"/>
  <c r="C366" i="12"/>
  <c r="D366" i="12" s="1"/>
  <c r="E366" i="12" s="1"/>
  <c r="F366" i="12"/>
  <c r="C367" i="12"/>
  <c r="D367" i="12" s="1"/>
  <c r="E367" i="12" s="1"/>
  <c r="F367" i="12"/>
  <c r="C368" i="12"/>
  <c r="D368" i="12" s="1"/>
  <c r="E368" i="12" s="1"/>
  <c r="F368" i="12"/>
  <c r="C369" i="12"/>
  <c r="D369" i="12" s="1"/>
  <c r="E369" i="12" s="1"/>
  <c r="F369" i="12"/>
  <c r="C370" i="12"/>
  <c r="D370" i="12" s="1"/>
  <c r="E370" i="12" s="1"/>
  <c r="F370" i="12"/>
  <c r="C371" i="12"/>
  <c r="D371" i="12" s="1"/>
  <c r="E371" i="12" s="1"/>
  <c r="F371" i="12"/>
  <c r="C372" i="12"/>
  <c r="D372" i="12" s="1"/>
  <c r="E372" i="12" s="1"/>
  <c r="F372" i="12"/>
  <c r="C373" i="12"/>
  <c r="D373" i="12" s="1"/>
  <c r="E373" i="12" s="1"/>
  <c r="F373" i="12"/>
  <c r="C374" i="12"/>
  <c r="D374" i="12" s="1"/>
  <c r="E374" i="12" s="1"/>
  <c r="F374" i="12"/>
  <c r="C375" i="12"/>
  <c r="D375" i="12" s="1"/>
  <c r="E375" i="12" s="1"/>
  <c r="F375" i="12"/>
  <c r="C376" i="12"/>
  <c r="D376" i="12" s="1"/>
  <c r="E376" i="12" s="1"/>
  <c r="F376" i="12"/>
  <c r="C377" i="12"/>
  <c r="D377" i="12" s="1"/>
  <c r="E377" i="12" s="1"/>
  <c r="F377" i="12"/>
  <c r="C378" i="12"/>
  <c r="D378" i="12" s="1"/>
  <c r="E378" i="12" s="1"/>
  <c r="F378" i="12"/>
  <c r="C379" i="12"/>
  <c r="D379" i="12" s="1"/>
  <c r="E379" i="12" s="1"/>
  <c r="F379" i="12"/>
  <c r="C380" i="12"/>
  <c r="D380" i="12" s="1"/>
  <c r="E380" i="12" s="1"/>
  <c r="F380" i="12"/>
  <c r="C381" i="12"/>
  <c r="D381" i="12" s="1"/>
  <c r="E381" i="12" s="1"/>
  <c r="F381" i="12"/>
  <c r="C382" i="12"/>
  <c r="D382" i="12" s="1"/>
  <c r="E382" i="12" s="1"/>
  <c r="F382" i="12"/>
  <c r="C383" i="12"/>
  <c r="D383" i="12" s="1"/>
  <c r="E383" i="12" s="1"/>
  <c r="F383" i="12"/>
  <c r="C384" i="12"/>
  <c r="D384" i="12" s="1"/>
  <c r="E384" i="12" s="1"/>
  <c r="F384" i="12"/>
  <c r="C385" i="12"/>
  <c r="D385" i="12" s="1"/>
  <c r="E385" i="12" s="1"/>
  <c r="F385" i="12"/>
  <c r="C386" i="12"/>
  <c r="D386" i="12" s="1"/>
  <c r="E386" i="12" s="1"/>
  <c r="F386" i="12"/>
  <c r="C387" i="12"/>
  <c r="D387" i="12" s="1"/>
  <c r="E387" i="12" s="1"/>
  <c r="F387" i="12"/>
  <c r="C388" i="12"/>
  <c r="D388" i="12" s="1"/>
  <c r="E388" i="12" s="1"/>
  <c r="F388" i="12"/>
  <c r="C389" i="12"/>
  <c r="D389" i="12" s="1"/>
  <c r="E389" i="12" s="1"/>
  <c r="F389" i="12"/>
  <c r="C390" i="12"/>
  <c r="D390" i="12" s="1"/>
  <c r="E390" i="12" s="1"/>
  <c r="F390" i="12"/>
  <c r="C391" i="12"/>
  <c r="D391" i="12" s="1"/>
  <c r="E391" i="12" s="1"/>
  <c r="F391" i="12"/>
  <c r="C392" i="12"/>
  <c r="D392" i="12" s="1"/>
  <c r="E392" i="12" s="1"/>
  <c r="F392" i="12"/>
  <c r="C393" i="12"/>
  <c r="D393" i="12" s="1"/>
  <c r="E393" i="12" s="1"/>
  <c r="F393" i="12"/>
  <c r="C394" i="12"/>
  <c r="D394" i="12" s="1"/>
  <c r="E394" i="12" s="1"/>
  <c r="F394" i="12"/>
  <c r="C395" i="12"/>
  <c r="D395" i="12" s="1"/>
  <c r="E395" i="12" s="1"/>
  <c r="F395" i="12"/>
  <c r="C396" i="12"/>
  <c r="D396" i="12" s="1"/>
  <c r="E396" i="12" s="1"/>
  <c r="F396" i="12"/>
  <c r="C397" i="12"/>
  <c r="D397" i="12" s="1"/>
  <c r="E397" i="12" s="1"/>
  <c r="F397" i="12"/>
  <c r="C398" i="12"/>
  <c r="D398" i="12" s="1"/>
  <c r="E398" i="12" s="1"/>
  <c r="F398" i="12"/>
  <c r="C399" i="12"/>
  <c r="D399" i="12" s="1"/>
  <c r="E399" i="12" s="1"/>
  <c r="F399" i="12"/>
  <c r="C400" i="12"/>
  <c r="D400" i="12" s="1"/>
  <c r="E400" i="12" s="1"/>
  <c r="F400" i="12"/>
  <c r="C401" i="12"/>
  <c r="D401" i="12" s="1"/>
  <c r="E401" i="12" s="1"/>
  <c r="F401" i="12"/>
  <c r="C402" i="12"/>
  <c r="D402" i="12" s="1"/>
  <c r="E402" i="12" s="1"/>
  <c r="F402" i="12"/>
  <c r="I256" i="16" l="1"/>
  <c r="F256" i="16"/>
  <c r="F214" i="16"/>
  <c r="I214" i="16"/>
  <c r="K13" i="12"/>
  <c r="I257" i="16" l="1"/>
  <c r="F257" i="16"/>
  <c r="I215" i="16"/>
  <c r="F215" i="16"/>
  <c r="A2" i="12"/>
  <c r="I258" i="16" l="1"/>
  <c r="F258" i="16"/>
  <c r="F216" i="16"/>
  <c r="I216" i="16"/>
  <c r="F37" i="12"/>
  <c r="F38" i="12"/>
  <c r="F39" i="12"/>
  <c r="F40" i="12"/>
  <c r="F41" i="12"/>
  <c r="F42" i="12"/>
  <c r="F43" i="12"/>
  <c r="F44" i="12"/>
  <c r="F45" i="12"/>
  <c r="F46" i="12"/>
  <c r="F47" i="12"/>
  <c r="F48" i="12"/>
  <c r="F49" i="12"/>
  <c r="F50" i="12"/>
  <c r="F51" i="12"/>
  <c r="F52" i="12"/>
  <c r="F53" i="12"/>
  <c r="F54" i="12"/>
  <c r="F55" i="12"/>
  <c r="F56" i="12"/>
  <c r="F57" i="12"/>
  <c r="F58" i="12"/>
  <c r="F59" i="12"/>
  <c r="F60" i="12"/>
  <c r="F61" i="12"/>
  <c r="F62" i="12"/>
  <c r="F63" i="12"/>
  <c r="F64" i="12"/>
  <c r="F65" i="12"/>
  <c r="F66" i="12"/>
  <c r="F67" i="12"/>
  <c r="F68" i="12"/>
  <c r="F69" i="12"/>
  <c r="F70" i="12"/>
  <c r="F71" i="12"/>
  <c r="F72" i="12"/>
  <c r="F73" i="12"/>
  <c r="F74" i="12"/>
  <c r="F9" i="12"/>
  <c r="F10" i="12"/>
  <c r="F11" i="12"/>
  <c r="F12" i="12"/>
  <c r="F13" i="12"/>
  <c r="F14" i="12"/>
  <c r="F15" i="12"/>
  <c r="F16" i="12"/>
  <c r="F17" i="12"/>
  <c r="F18" i="12"/>
  <c r="F19" i="12"/>
  <c r="F20" i="12"/>
  <c r="F21" i="12"/>
  <c r="F22" i="12"/>
  <c r="F23" i="12"/>
  <c r="F24" i="12"/>
  <c r="F25" i="12"/>
  <c r="F26" i="12"/>
  <c r="F27" i="12"/>
  <c r="F28" i="12"/>
  <c r="F29" i="12"/>
  <c r="F30" i="12"/>
  <c r="F31" i="12"/>
  <c r="F32" i="12"/>
  <c r="F33" i="12"/>
  <c r="F34" i="12"/>
  <c r="F35" i="12"/>
  <c r="F36" i="12"/>
  <c r="F8" i="12"/>
  <c r="I259" i="16" l="1"/>
  <c r="F259" i="16"/>
  <c r="I217" i="16"/>
  <c r="F217" i="16"/>
  <c r="F6" i="12"/>
  <c r="F260" i="16" l="1"/>
  <c r="I260" i="16"/>
  <c r="I218" i="16"/>
  <c r="F218" i="16"/>
  <c r="R1" i="1"/>
  <c r="I261" i="16" l="1"/>
  <c r="F261" i="16"/>
  <c r="F219" i="16"/>
  <c r="I219" i="16"/>
  <c r="P3" i="12"/>
  <c r="I262" i="16" l="1"/>
  <c r="F262" i="16"/>
  <c r="F220" i="16"/>
  <c r="I220" i="16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3" i="1"/>
  <c r="K4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B1" i="11"/>
  <c r="T1" i="1"/>
  <c r="P3" i="1"/>
  <c r="P4" i="1"/>
  <c r="P5" i="1"/>
  <c r="P6" i="1"/>
  <c r="P7" i="1"/>
  <c r="P8" i="1"/>
  <c r="P9" i="1"/>
  <c r="P10" i="1"/>
  <c r="P11" i="1"/>
  <c r="P12" i="1"/>
  <c r="P13" i="1"/>
  <c r="P14" i="1"/>
  <c r="P15" i="1"/>
  <c r="P16" i="1"/>
  <c r="P17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P34" i="1"/>
  <c r="P35" i="1"/>
  <c r="P36" i="1"/>
  <c r="P37" i="1"/>
  <c r="P38" i="1"/>
  <c r="P39" i="1"/>
  <c r="P40" i="1"/>
  <c r="P41" i="1"/>
  <c r="P42" i="1"/>
  <c r="P43" i="1"/>
  <c r="P44" i="1"/>
  <c r="P45" i="1"/>
  <c r="P46" i="1"/>
  <c r="P47" i="1"/>
  <c r="P48" i="1"/>
  <c r="P49" i="1"/>
  <c r="P50" i="1"/>
  <c r="P51" i="1"/>
  <c r="P53" i="1"/>
  <c r="P54" i="1"/>
  <c r="P55" i="1"/>
  <c r="P56" i="1"/>
  <c r="P57" i="1"/>
  <c r="P58" i="1"/>
  <c r="P59" i="1"/>
  <c r="P60" i="1"/>
  <c r="P61" i="1"/>
  <c r="P62" i="1"/>
  <c r="P63" i="1"/>
  <c r="P64" i="1"/>
  <c r="P65" i="1"/>
  <c r="P66" i="1"/>
  <c r="P67" i="1"/>
  <c r="P68" i="1"/>
  <c r="P69" i="1"/>
  <c r="P70" i="1"/>
  <c r="P71" i="1"/>
  <c r="P72" i="1"/>
  <c r="P73" i="1"/>
  <c r="P74" i="1"/>
  <c r="P75" i="1"/>
  <c r="P76" i="1"/>
  <c r="P77" i="1"/>
  <c r="P78" i="1"/>
  <c r="P79" i="1"/>
  <c r="P80" i="1"/>
  <c r="P81" i="1"/>
  <c r="P82" i="1"/>
  <c r="P83" i="1"/>
  <c r="P84" i="1"/>
  <c r="P85" i="1"/>
  <c r="P86" i="1"/>
  <c r="P87" i="1"/>
  <c r="P88" i="1"/>
  <c r="P89" i="1"/>
  <c r="P90" i="1"/>
  <c r="P91" i="1"/>
  <c r="P92" i="1"/>
  <c r="P93" i="1"/>
  <c r="P94" i="1"/>
  <c r="P95" i="1"/>
  <c r="P96" i="1"/>
  <c r="P97" i="1"/>
  <c r="P98" i="1"/>
  <c r="P99" i="1"/>
  <c r="P100" i="1"/>
  <c r="P52" i="1"/>
  <c r="R52" i="1"/>
  <c r="R53" i="1"/>
  <c r="R54" i="1"/>
  <c r="R55" i="1"/>
  <c r="R56" i="1"/>
  <c r="R57" i="1"/>
  <c r="R58" i="1"/>
  <c r="R59" i="1"/>
  <c r="R60" i="1"/>
  <c r="R61" i="1"/>
  <c r="R62" i="1"/>
  <c r="R63" i="1"/>
  <c r="R64" i="1"/>
  <c r="R65" i="1"/>
  <c r="R66" i="1"/>
  <c r="R67" i="1"/>
  <c r="R68" i="1"/>
  <c r="R69" i="1"/>
  <c r="R70" i="1"/>
  <c r="R71" i="1"/>
  <c r="R72" i="1"/>
  <c r="R73" i="1"/>
  <c r="R74" i="1"/>
  <c r="R75" i="1"/>
  <c r="R76" i="1"/>
  <c r="R77" i="1"/>
  <c r="R78" i="1"/>
  <c r="R79" i="1"/>
  <c r="R80" i="1"/>
  <c r="R81" i="1"/>
  <c r="R82" i="1"/>
  <c r="R83" i="1"/>
  <c r="R84" i="1"/>
  <c r="R85" i="1"/>
  <c r="R86" i="1"/>
  <c r="R87" i="1"/>
  <c r="R88" i="1"/>
  <c r="R89" i="1"/>
  <c r="R90" i="1"/>
  <c r="R91" i="1"/>
  <c r="R92" i="1"/>
  <c r="R93" i="1"/>
  <c r="R94" i="1"/>
  <c r="R95" i="1"/>
  <c r="R96" i="1"/>
  <c r="R97" i="1"/>
  <c r="R98" i="1"/>
  <c r="R99" i="1"/>
  <c r="R100" i="1"/>
  <c r="R9" i="1"/>
  <c r="R10" i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R30" i="1"/>
  <c r="R31" i="1"/>
  <c r="R32" i="1"/>
  <c r="R33" i="1"/>
  <c r="R34" i="1"/>
  <c r="R35" i="1"/>
  <c r="R36" i="1"/>
  <c r="R37" i="1"/>
  <c r="R38" i="1"/>
  <c r="R39" i="1"/>
  <c r="R40" i="1"/>
  <c r="R41" i="1"/>
  <c r="R42" i="1"/>
  <c r="R43" i="1"/>
  <c r="R44" i="1"/>
  <c r="R45" i="1"/>
  <c r="R46" i="1"/>
  <c r="R47" i="1"/>
  <c r="R48" i="1"/>
  <c r="R49" i="1"/>
  <c r="R50" i="1"/>
  <c r="R51" i="1"/>
  <c r="R4" i="1"/>
  <c r="R5" i="1"/>
  <c r="R6" i="1"/>
  <c r="R7" i="1"/>
  <c r="R8" i="1"/>
  <c r="R3" i="1"/>
  <c r="O43" i="11"/>
  <c r="J43" i="11"/>
  <c r="K43" i="11" s="1"/>
  <c r="O42" i="11"/>
  <c r="J42" i="11"/>
  <c r="K42" i="11" s="1"/>
  <c r="O41" i="11"/>
  <c r="J41" i="11"/>
  <c r="K41" i="11" s="1"/>
  <c r="O40" i="11"/>
  <c r="J40" i="11"/>
  <c r="K40" i="11" s="1"/>
  <c r="O39" i="11"/>
  <c r="J39" i="11"/>
  <c r="K39" i="11" s="1"/>
  <c r="O38" i="11"/>
  <c r="J38" i="11"/>
  <c r="K38" i="11" s="1"/>
  <c r="O37" i="11"/>
  <c r="J37" i="11"/>
  <c r="K37" i="11" s="1"/>
  <c r="O36" i="11"/>
  <c r="J36" i="11"/>
  <c r="K36" i="11" s="1"/>
  <c r="O35" i="11"/>
  <c r="J35" i="11"/>
  <c r="K35" i="11" s="1"/>
  <c r="O34" i="11"/>
  <c r="J34" i="11"/>
  <c r="K34" i="11" s="1"/>
  <c r="J33" i="11"/>
  <c r="J32" i="11"/>
  <c r="J31" i="11"/>
  <c r="J30" i="11"/>
  <c r="J29" i="11"/>
  <c r="J28" i="11"/>
  <c r="E11" i="11"/>
  <c r="M33" i="11" s="1"/>
  <c r="O33" i="11" s="1"/>
  <c r="C11" i="11"/>
  <c r="C12" i="11" s="1"/>
  <c r="E7" i="11"/>
  <c r="E8" i="11" s="1"/>
  <c r="D7" i="11"/>
  <c r="D8" i="11" s="1"/>
  <c r="C7" i="11"/>
  <c r="C8" i="11" s="1"/>
  <c r="D3" i="11"/>
  <c r="C3" i="11"/>
  <c r="I263" i="16" l="1"/>
  <c r="F263" i="16"/>
  <c r="I221" i="16"/>
  <c r="F221" i="16"/>
  <c r="K33" i="11"/>
  <c r="M28" i="11"/>
  <c r="O28" i="11" s="1"/>
  <c r="M31" i="11"/>
  <c r="O31" i="11" s="1"/>
  <c r="M32" i="11"/>
  <c r="O32" i="11" s="1"/>
  <c r="M29" i="11"/>
  <c r="G13" i="11" s="1"/>
  <c r="M30" i="11"/>
  <c r="O30" i="11" s="1"/>
  <c r="E12" i="11"/>
  <c r="H8" i="11" s="1"/>
  <c r="K32" i="11"/>
  <c r="K28" i="11"/>
  <c r="K29" i="11"/>
  <c r="K30" i="11"/>
  <c r="K31" i="11"/>
  <c r="R2" i="1"/>
  <c r="F264" i="16" l="1"/>
  <c r="I264" i="16"/>
  <c r="I222" i="16"/>
  <c r="F222" i="16"/>
  <c r="O29" i="11"/>
  <c r="AC52" i="1"/>
  <c r="AC53" i="1"/>
  <c r="AC54" i="1"/>
  <c r="AC55" i="1"/>
  <c r="AC56" i="1"/>
  <c r="AC57" i="1"/>
  <c r="AC58" i="1"/>
  <c r="AC59" i="1"/>
  <c r="AC60" i="1"/>
  <c r="X56" i="1"/>
  <c r="Y56" i="1" s="1"/>
  <c r="X57" i="1"/>
  <c r="Y57" i="1" s="1"/>
  <c r="X58" i="1"/>
  <c r="Y58" i="1" s="1"/>
  <c r="X59" i="1"/>
  <c r="Y59" i="1" s="1"/>
  <c r="X60" i="1"/>
  <c r="Y60" i="1" s="1"/>
  <c r="X49" i="1"/>
  <c r="X50" i="1"/>
  <c r="X51" i="1"/>
  <c r="X52" i="1"/>
  <c r="X53" i="1"/>
  <c r="X54" i="1"/>
  <c r="Y54" i="1" s="1"/>
  <c r="X55" i="1"/>
  <c r="Y55" i="1" s="1"/>
  <c r="I265" i="16" l="1"/>
  <c r="F265" i="16"/>
  <c r="I223" i="16"/>
  <c r="F223" i="16"/>
  <c r="C31" i="2"/>
  <c r="I266" i="16" l="1"/>
  <c r="F266" i="16"/>
  <c r="I224" i="16"/>
  <c r="F224" i="16"/>
  <c r="V3" i="1"/>
  <c r="W3" i="1"/>
  <c r="U3" i="1"/>
  <c r="W11" i="1"/>
  <c r="C29" i="2"/>
  <c r="B30" i="2"/>
  <c r="C30" i="2" s="1"/>
  <c r="I267" i="16" l="1"/>
  <c r="F267" i="16"/>
  <c r="I225" i="16"/>
  <c r="F225" i="16"/>
  <c r="AA62" i="1"/>
  <c r="AA64" i="1"/>
  <c r="AA61" i="1"/>
  <c r="AA63" i="1"/>
  <c r="Y52" i="1"/>
  <c r="Y53" i="1"/>
  <c r="AA56" i="1"/>
  <c r="AA60" i="1"/>
  <c r="AA57" i="1"/>
  <c r="AA58" i="1"/>
  <c r="AA59" i="1"/>
  <c r="Y51" i="1"/>
  <c r="AA50" i="1"/>
  <c r="AA54" i="1"/>
  <c r="AA53" i="1"/>
  <c r="AA51" i="1"/>
  <c r="AC51" i="1" s="1"/>
  <c r="AA55" i="1"/>
  <c r="AA52" i="1"/>
  <c r="AA49" i="1"/>
  <c r="AC49" i="1" s="1"/>
  <c r="Y49" i="1"/>
  <c r="Y50" i="1"/>
  <c r="W12" i="1"/>
  <c r="I268" i="16" l="1"/>
  <c r="F268" i="16"/>
  <c r="I226" i="16"/>
  <c r="F226" i="16"/>
  <c r="AC50" i="1"/>
  <c r="Y13" i="1"/>
  <c r="V7" i="1"/>
  <c r="U11" i="1"/>
  <c r="U12" i="1" s="1"/>
  <c r="U7" i="1"/>
  <c r="I269" i="16" l="1"/>
  <c r="F269" i="16"/>
  <c r="I227" i="16"/>
  <c r="F227" i="16"/>
  <c r="V8" i="1"/>
  <c r="W7" i="1"/>
  <c r="W8" i="1" s="1"/>
  <c r="I270" i="16" l="1"/>
  <c r="F270" i="16"/>
  <c r="I228" i="16"/>
  <c r="F228" i="16"/>
  <c r="E103" i="1"/>
  <c r="E102" i="1"/>
  <c r="D102" i="1"/>
  <c r="F100" i="1"/>
  <c r="G100" i="1" s="1"/>
  <c r="F99" i="1"/>
  <c r="G99" i="1" s="1"/>
  <c r="F98" i="1"/>
  <c r="G98" i="1" s="1"/>
  <c r="F97" i="1"/>
  <c r="G97" i="1" s="1"/>
  <c r="F96" i="1"/>
  <c r="G96" i="1" s="1"/>
  <c r="F95" i="1"/>
  <c r="G95" i="1" s="1"/>
  <c r="F94" i="1"/>
  <c r="G94" i="1" s="1"/>
  <c r="F93" i="1"/>
  <c r="G93" i="1" s="1"/>
  <c r="F92" i="1"/>
  <c r="G92" i="1" s="1"/>
  <c r="F91" i="1"/>
  <c r="G91" i="1" s="1"/>
  <c r="F90" i="1"/>
  <c r="G90" i="1" s="1"/>
  <c r="F89" i="1"/>
  <c r="G89" i="1" s="1"/>
  <c r="F88" i="1"/>
  <c r="G88" i="1" s="1"/>
  <c r="F87" i="1"/>
  <c r="G87" i="1" s="1"/>
  <c r="F86" i="1"/>
  <c r="G86" i="1" s="1"/>
  <c r="F85" i="1"/>
  <c r="G85" i="1" s="1"/>
  <c r="F84" i="1"/>
  <c r="G84" i="1" s="1"/>
  <c r="F83" i="1"/>
  <c r="G83" i="1" s="1"/>
  <c r="F82" i="1"/>
  <c r="G82" i="1" s="1"/>
  <c r="F81" i="1"/>
  <c r="G81" i="1" s="1"/>
  <c r="F80" i="1"/>
  <c r="G80" i="1" s="1"/>
  <c r="F78" i="1"/>
  <c r="G78" i="1" s="1"/>
  <c r="F77" i="1"/>
  <c r="G77" i="1" s="1"/>
  <c r="F76" i="1"/>
  <c r="G76" i="1" s="1"/>
  <c r="F75" i="1"/>
  <c r="G75" i="1" s="1"/>
  <c r="F74" i="1"/>
  <c r="G74" i="1" s="1"/>
  <c r="F73" i="1"/>
  <c r="G73" i="1" s="1"/>
  <c r="F72" i="1"/>
  <c r="G72" i="1" s="1"/>
  <c r="F71" i="1"/>
  <c r="G71" i="1" s="1"/>
  <c r="F70" i="1"/>
  <c r="G70" i="1" s="1"/>
  <c r="F69" i="1"/>
  <c r="G69" i="1" s="1"/>
  <c r="F68" i="1"/>
  <c r="G68" i="1" s="1"/>
  <c r="F67" i="1"/>
  <c r="G67" i="1" s="1"/>
  <c r="F66" i="1"/>
  <c r="G66" i="1" s="1"/>
  <c r="F65" i="1"/>
  <c r="G65" i="1" s="1"/>
  <c r="F64" i="1"/>
  <c r="G64" i="1" s="1"/>
  <c r="F63" i="1"/>
  <c r="G63" i="1" s="1"/>
  <c r="F62" i="1"/>
  <c r="G62" i="1" s="1"/>
  <c r="F61" i="1"/>
  <c r="G61" i="1" s="1"/>
  <c r="F60" i="1"/>
  <c r="G60" i="1" s="1"/>
  <c r="F59" i="1"/>
  <c r="G59" i="1" s="1"/>
  <c r="F54" i="1"/>
  <c r="G54" i="1" s="1"/>
  <c r="F53" i="1"/>
  <c r="G53" i="1" s="1"/>
  <c r="F52" i="1"/>
  <c r="G52" i="1" s="1"/>
  <c r="F51" i="1"/>
  <c r="G51" i="1" s="1"/>
  <c r="F50" i="1"/>
  <c r="G50" i="1" s="1"/>
  <c r="F49" i="1"/>
  <c r="G49" i="1" s="1"/>
  <c r="F47" i="1"/>
  <c r="G47" i="1" s="1"/>
  <c r="F43" i="1"/>
  <c r="G43" i="1" s="1"/>
  <c r="F23" i="1"/>
  <c r="G23" i="1" s="1"/>
  <c r="F48" i="1"/>
  <c r="G48" i="1" s="1"/>
  <c r="F46" i="1"/>
  <c r="G46" i="1" s="1"/>
  <c r="F45" i="1"/>
  <c r="G45" i="1" s="1"/>
  <c r="F44" i="1"/>
  <c r="G44" i="1" s="1"/>
  <c r="F42" i="1"/>
  <c r="G42" i="1" s="1"/>
  <c r="F41" i="1"/>
  <c r="G41" i="1" s="1"/>
  <c r="F40" i="1"/>
  <c r="G40" i="1" s="1"/>
  <c r="F39" i="1"/>
  <c r="G39" i="1" s="1"/>
  <c r="F38" i="1"/>
  <c r="G38" i="1" s="1"/>
  <c r="F37" i="1"/>
  <c r="G37" i="1" s="1"/>
  <c r="F36" i="1"/>
  <c r="G36" i="1" s="1"/>
  <c r="F35" i="1"/>
  <c r="G35" i="1" s="1"/>
  <c r="F34" i="1"/>
  <c r="G34" i="1" s="1"/>
  <c r="F33" i="1"/>
  <c r="G33" i="1" s="1"/>
  <c r="F32" i="1"/>
  <c r="G32" i="1" s="1"/>
  <c r="F31" i="1"/>
  <c r="G31" i="1" s="1"/>
  <c r="F30" i="1"/>
  <c r="G30" i="1" s="1"/>
  <c r="F29" i="1"/>
  <c r="G29" i="1" s="1"/>
  <c r="F28" i="1"/>
  <c r="G28" i="1" s="1"/>
  <c r="F27" i="1"/>
  <c r="G27" i="1" s="1"/>
  <c r="F26" i="1"/>
  <c r="G26" i="1" s="1"/>
  <c r="F25" i="1"/>
  <c r="G25" i="1" s="1"/>
  <c r="F24" i="1"/>
  <c r="G24" i="1" s="1"/>
  <c r="F22" i="1"/>
  <c r="G22" i="1" s="1"/>
  <c r="F21" i="1"/>
  <c r="G21" i="1" s="1"/>
  <c r="F20" i="1"/>
  <c r="G20" i="1" s="1"/>
  <c r="F19" i="1"/>
  <c r="G19" i="1" s="1"/>
  <c r="F18" i="1"/>
  <c r="G18" i="1" s="1"/>
  <c r="F17" i="1"/>
  <c r="G17" i="1" s="1"/>
  <c r="F16" i="1"/>
  <c r="G16" i="1" s="1"/>
  <c r="F15" i="1"/>
  <c r="G15" i="1" s="1"/>
  <c r="F14" i="1"/>
  <c r="G14" i="1" s="1"/>
  <c r="F13" i="1"/>
  <c r="G13" i="1" s="1"/>
  <c r="F12" i="1"/>
  <c r="G12" i="1" s="1"/>
  <c r="F11" i="1"/>
  <c r="G11" i="1" s="1"/>
  <c r="F10" i="1"/>
  <c r="G10" i="1" s="1"/>
  <c r="F9" i="1"/>
  <c r="G9" i="1" s="1"/>
  <c r="F8" i="1"/>
  <c r="G8" i="1" s="1"/>
  <c r="F7" i="1"/>
  <c r="G7" i="1" s="1"/>
  <c r="F6" i="1"/>
  <c r="G6" i="1" s="1"/>
  <c r="F5" i="1"/>
  <c r="G5" i="1" s="1"/>
  <c r="F4" i="1"/>
  <c r="G4" i="1" s="1"/>
  <c r="F3" i="1"/>
  <c r="G3" i="1" s="1"/>
  <c r="F2" i="1"/>
  <c r="G2" i="1" s="1"/>
  <c r="I271" i="16" l="1"/>
  <c r="F271" i="16"/>
  <c r="F229" i="16"/>
  <c r="I229" i="16"/>
  <c r="S102" i="1"/>
  <c r="R102" i="1"/>
  <c r="F102" i="1"/>
  <c r="F272" i="16" l="1"/>
  <c r="I272" i="16"/>
  <c r="F230" i="16"/>
  <c r="I230" i="16"/>
  <c r="H2" i="12"/>
  <c r="C82" i="12" s="1"/>
  <c r="D82" i="12" s="1"/>
  <c r="I273" i="16" l="1"/>
  <c r="F273" i="16"/>
  <c r="F231" i="16"/>
  <c r="I231" i="16"/>
  <c r="C81" i="12"/>
  <c r="D81" i="12" s="1"/>
  <c r="E82" i="12" s="1"/>
  <c r="C79" i="12"/>
  <c r="D79" i="12" s="1"/>
  <c r="C80" i="12"/>
  <c r="C75" i="12"/>
  <c r="D75" i="12" s="1"/>
  <c r="C76" i="12"/>
  <c r="D76" i="12" s="1"/>
  <c r="C77" i="12"/>
  <c r="D77" i="12" s="1"/>
  <c r="C78" i="12"/>
  <c r="D78" i="12" s="1"/>
  <c r="C74" i="12"/>
  <c r="D74" i="12" s="1"/>
  <c r="C61" i="12"/>
  <c r="D61" i="12" s="1"/>
  <c r="C62" i="12"/>
  <c r="D62" i="12" s="1"/>
  <c r="C36" i="12"/>
  <c r="D36" i="12" s="1"/>
  <c r="C64" i="12"/>
  <c r="D64" i="12" s="1"/>
  <c r="C38" i="12"/>
  <c r="D38" i="12" s="1"/>
  <c r="C37" i="12"/>
  <c r="D37" i="12" s="1"/>
  <c r="C63" i="12"/>
  <c r="D63" i="12" s="1"/>
  <c r="C65" i="12"/>
  <c r="D65" i="12" s="1"/>
  <c r="C39" i="12"/>
  <c r="D39" i="12" s="1"/>
  <c r="C66" i="12"/>
  <c r="D66" i="12" s="1"/>
  <c r="C40" i="12"/>
  <c r="D40" i="12" s="1"/>
  <c r="C67" i="12"/>
  <c r="D67" i="12" s="1"/>
  <c r="C41" i="12"/>
  <c r="D41" i="12" s="1"/>
  <c r="C68" i="12"/>
  <c r="D68" i="12" s="1"/>
  <c r="C42" i="12"/>
  <c r="D42" i="12" s="1"/>
  <c r="C69" i="12"/>
  <c r="D69" i="12" s="1"/>
  <c r="C43" i="12"/>
  <c r="D43" i="12" s="1"/>
  <c r="C70" i="12"/>
  <c r="D70" i="12" s="1"/>
  <c r="C44" i="12"/>
  <c r="D44" i="12" s="1"/>
  <c r="C71" i="12"/>
  <c r="D71" i="12" s="1"/>
  <c r="C45" i="12"/>
  <c r="D45" i="12" s="1"/>
  <c r="C72" i="12"/>
  <c r="D72" i="12" s="1"/>
  <c r="C46" i="12"/>
  <c r="D46" i="12" s="1"/>
  <c r="C73" i="12"/>
  <c r="D73" i="12" s="1"/>
  <c r="C47" i="12"/>
  <c r="D47" i="12" s="1"/>
  <c r="C48" i="12"/>
  <c r="D48" i="12" s="1"/>
  <c r="C49" i="12"/>
  <c r="D49" i="12" s="1"/>
  <c r="C50" i="12"/>
  <c r="D50" i="12" s="1"/>
  <c r="C51" i="12"/>
  <c r="D51" i="12" s="1"/>
  <c r="C52" i="12"/>
  <c r="D52" i="12" s="1"/>
  <c r="C53" i="12"/>
  <c r="D53" i="12" s="1"/>
  <c r="C54" i="12"/>
  <c r="D54" i="12" s="1"/>
  <c r="C55" i="12"/>
  <c r="D55" i="12" s="1"/>
  <c r="C24" i="12"/>
  <c r="D24" i="12" s="1"/>
  <c r="C35" i="12"/>
  <c r="D35" i="12" s="1"/>
  <c r="C31" i="12"/>
  <c r="D31" i="12" s="1"/>
  <c r="C25" i="12"/>
  <c r="D25" i="12" s="1"/>
  <c r="C33" i="12"/>
  <c r="D33" i="12" s="1"/>
  <c r="C34" i="12"/>
  <c r="D34" i="12" s="1"/>
  <c r="C28" i="12"/>
  <c r="D28" i="12" s="1"/>
  <c r="C30" i="12"/>
  <c r="D30" i="12" s="1"/>
  <c r="C32" i="12"/>
  <c r="D32" i="12" s="1"/>
  <c r="C26" i="12"/>
  <c r="D26" i="12" s="1"/>
  <c r="C27" i="12"/>
  <c r="D27" i="12" s="1"/>
  <c r="C29" i="12"/>
  <c r="D29" i="12" s="1"/>
  <c r="C56" i="12"/>
  <c r="D56" i="12" s="1"/>
  <c r="C23" i="12"/>
  <c r="D23" i="12" s="1"/>
  <c r="C8" i="12"/>
  <c r="D8" i="12" s="1"/>
  <c r="C9" i="12"/>
  <c r="D9" i="12" s="1"/>
  <c r="C7" i="12"/>
  <c r="D7" i="12" s="1"/>
  <c r="C16" i="12"/>
  <c r="D16" i="12" s="1"/>
  <c r="C21" i="12"/>
  <c r="D21" i="12" s="1"/>
  <c r="C22" i="12"/>
  <c r="D22" i="12" s="1"/>
  <c r="C15" i="12"/>
  <c r="D15" i="12" s="1"/>
  <c r="C19" i="12"/>
  <c r="D19" i="12" s="1"/>
  <c r="C11" i="12"/>
  <c r="D11" i="12" s="1"/>
  <c r="C12" i="12"/>
  <c r="D12" i="12" s="1"/>
  <c r="C20" i="12"/>
  <c r="D20" i="12" s="1"/>
  <c r="C18" i="12"/>
  <c r="D18" i="12" s="1"/>
  <c r="C10" i="12"/>
  <c r="D10" i="12" s="1"/>
  <c r="C17" i="12"/>
  <c r="D17" i="12" s="1"/>
  <c r="C14" i="12"/>
  <c r="D14" i="12" s="1"/>
  <c r="I3" i="12"/>
  <c r="C13" i="12"/>
  <c r="D13" i="12" s="1"/>
  <c r="I274" i="16" l="1"/>
  <c r="F274" i="16"/>
  <c r="F232" i="16"/>
  <c r="I232" i="16"/>
  <c r="E48" i="12"/>
  <c r="E52" i="12"/>
  <c r="E77" i="12"/>
  <c r="E62" i="12"/>
  <c r="E44" i="12"/>
  <c r="E46" i="12"/>
  <c r="E42" i="12"/>
  <c r="E79" i="12"/>
  <c r="E40" i="12"/>
  <c r="D80" i="12"/>
  <c r="E80" i="12" s="1"/>
  <c r="E28" i="12"/>
  <c r="E65" i="12"/>
  <c r="E56" i="12"/>
  <c r="E68" i="12"/>
  <c r="E37" i="12"/>
  <c r="E76" i="12"/>
  <c r="E49" i="12"/>
  <c r="E54" i="12"/>
  <c r="E73" i="12"/>
  <c r="E69" i="12"/>
  <c r="E74" i="12"/>
  <c r="E24" i="12"/>
  <c r="E34" i="12"/>
  <c r="E53" i="12"/>
  <c r="E63" i="12"/>
  <c r="E78" i="12"/>
  <c r="E45" i="12"/>
  <c r="E41" i="12"/>
  <c r="E33" i="12"/>
  <c r="E50" i="12"/>
  <c r="E71" i="12"/>
  <c r="E67" i="12"/>
  <c r="E75" i="12"/>
  <c r="E72" i="12"/>
  <c r="E51" i="12"/>
  <c r="E38" i="12"/>
  <c r="E64" i="12"/>
  <c r="E26" i="12"/>
  <c r="E36" i="12"/>
  <c r="E32" i="12"/>
  <c r="E70" i="12"/>
  <c r="E66" i="12"/>
  <c r="E9" i="12"/>
  <c r="E30" i="12"/>
  <c r="E55" i="12"/>
  <c r="E47" i="12"/>
  <c r="E43" i="12"/>
  <c r="E39" i="12"/>
  <c r="E29" i="12"/>
  <c r="E27" i="12"/>
  <c r="E31" i="12"/>
  <c r="E35" i="12"/>
  <c r="E25" i="12"/>
  <c r="C57" i="12"/>
  <c r="D57" i="12" s="1"/>
  <c r="E57" i="12" s="1"/>
  <c r="E8" i="12"/>
  <c r="E22" i="12"/>
  <c r="E23" i="12"/>
  <c r="E12" i="12"/>
  <c r="E16" i="12"/>
  <c r="E17" i="12"/>
  <c r="E21" i="12"/>
  <c r="E10" i="12"/>
  <c r="E20" i="12"/>
  <c r="E18" i="12"/>
  <c r="E11" i="12"/>
  <c r="E13" i="12"/>
  <c r="E14" i="12"/>
  <c r="E19" i="12"/>
  <c r="E15" i="12"/>
  <c r="F275" i="16" l="1"/>
  <c r="I275" i="16"/>
  <c r="I233" i="16"/>
  <c r="F233" i="16"/>
  <c r="K10" i="12"/>
  <c r="E81" i="12"/>
  <c r="K12" i="12" s="1"/>
  <c r="C58" i="12"/>
  <c r="D58" i="12" s="1"/>
  <c r="L12" i="16" l="1"/>
  <c r="F276" i="16"/>
  <c r="I276" i="16"/>
  <c r="I234" i="16"/>
  <c r="F234" i="16"/>
  <c r="L12" i="15"/>
  <c r="E58" i="12"/>
  <c r="C59" i="12"/>
  <c r="D59" i="12" s="1"/>
  <c r="E59" i="12" s="1"/>
  <c r="C60" i="12"/>
  <c r="D60" i="12" s="1"/>
  <c r="I277" i="16" l="1"/>
  <c r="F277" i="16"/>
  <c r="I235" i="16"/>
  <c r="F235" i="16"/>
  <c r="E60" i="12"/>
  <c r="E61" i="12"/>
  <c r="L20" i="12" s="1" a="1"/>
  <c r="L20" i="12" s="1"/>
  <c r="H5" i="12"/>
  <c r="L22" i="12" l="1" a="1"/>
  <c r="L22" i="12" s="1"/>
  <c r="L14" i="12" a="1"/>
  <c r="L14" i="12" s="1"/>
  <c r="L11" i="12" a="1"/>
  <c r="L11" i="12" s="1"/>
  <c r="L12" i="12" a="1"/>
  <c r="L12" i="12" s="1"/>
  <c r="L10" i="12" a="1"/>
  <c r="L10" i="12" s="1"/>
  <c r="L16" i="12" a="1"/>
  <c r="L16" i="12" s="1"/>
  <c r="L15" i="12" a="1"/>
  <c r="L15" i="12" s="1"/>
  <c r="L11" i="16"/>
  <c r="I278" i="16"/>
  <c r="F278" i="16"/>
  <c r="I236" i="16"/>
  <c r="F236" i="16"/>
  <c r="L19" i="12" a="1"/>
  <c r="L19" i="12" s="1"/>
  <c r="L11" i="15"/>
  <c r="L18" i="12" a="1"/>
  <c r="L18" i="12" s="1"/>
  <c r="L13" i="12" a="1"/>
  <c r="L13" i="12" s="1"/>
  <c r="L17" i="12" a="1"/>
  <c r="L17" i="12" s="1"/>
  <c r="L21" i="12" a="1"/>
  <c r="L21" i="12" s="1"/>
  <c r="A3" i="12"/>
  <c r="K11" i="12"/>
  <c r="K9" i="12" s="1"/>
  <c r="K3" i="12"/>
  <c r="N3" i="12"/>
  <c r="M3" i="12"/>
  <c r="L3" i="12"/>
  <c r="J5" i="12"/>
  <c r="E3" i="12"/>
  <c r="D3" i="12"/>
  <c r="F3" i="12"/>
  <c r="H81" i="12"/>
  <c r="I279" i="16" l="1"/>
  <c r="F279" i="16"/>
  <c r="F237" i="16"/>
  <c r="I237" i="16"/>
  <c r="K8" i="12"/>
  <c r="I280" i="16" l="1"/>
  <c r="F280" i="16"/>
  <c r="I238" i="16"/>
  <c r="F238" i="16"/>
  <c r="I281" i="16" l="1"/>
  <c r="F281" i="16"/>
  <c r="I282" i="16" l="1"/>
  <c r="F282" i="16"/>
  <c r="I283" i="16" l="1"/>
  <c r="F283" i="16"/>
  <c r="F284" i="16" l="1"/>
  <c r="I284" i="16"/>
  <c r="I285" i="16" l="1"/>
  <c r="F285" i="16"/>
  <c r="I286" i="16" l="1"/>
  <c r="F286" i="16"/>
  <c r="I287" i="16" l="1"/>
  <c r="F287" i="16"/>
  <c r="I288" i="16" l="1"/>
  <c r="F288" i="16"/>
  <c r="I289" i="16" l="1"/>
  <c r="F289" i="16"/>
  <c r="I290" i="16" l="1"/>
  <c r="F290" i="16"/>
  <c r="I291" i="16" l="1"/>
  <c r="F291" i="16"/>
  <c r="F292" i="16" l="1"/>
  <c r="I292" i="16"/>
  <c r="I293" i="16" l="1"/>
  <c r="F293" i="16"/>
  <c r="I294" i="16" l="1"/>
  <c r="F294" i="16"/>
  <c r="I295" i="16" l="1"/>
  <c r="F295" i="16"/>
  <c r="I296" i="16" l="1"/>
  <c r="F296" i="16"/>
  <c r="I297" i="16" l="1"/>
  <c r="F297" i="16"/>
  <c r="I298" i="16" l="1"/>
  <c r="F298" i="16"/>
  <c r="I299" i="16" l="1"/>
  <c r="F299" i="16"/>
  <c r="F300" i="16" l="1"/>
  <c r="I300" i="16"/>
  <c r="I301" i="16" l="1"/>
  <c r="F301" i="16"/>
  <c r="I302" i="16" l="1"/>
  <c r="F302" i="16"/>
  <c r="I303" i="16" l="1"/>
  <c r="F303" i="16"/>
  <c r="I304" i="16" l="1"/>
  <c r="F304" i="16"/>
  <c r="I305" i="16" l="1"/>
  <c r="F305" i="16"/>
  <c r="I306" i="16" l="1"/>
  <c r="F306" i="16"/>
  <c r="I307" i="16" l="1"/>
  <c r="F307" i="16"/>
  <c r="I308" i="16" l="1"/>
  <c r="F308" i="16"/>
  <c r="I309" i="16" l="1"/>
  <c r="F309" i="16"/>
  <c r="I310" i="16" l="1"/>
  <c r="F310" i="16"/>
  <c r="I311" i="16" l="1"/>
  <c r="F311" i="16"/>
  <c r="I312" i="16" l="1"/>
  <c r="F312" i="16"/>
  <c r="I313" i="16" l="1"/>
  <c r="F313" i="16"/>
  <c r="I314" i="16" l="1"/>
  <c r="F314" i="16"/>
  <c r="I315" i="16" l="1"/>
  <c r="F315" i="16"/>
  <c r="I316" i="16" l="1"/>
  <c r="F316" i="16"/>
  <c r="I317" i="16" l="1"/>
  <c r="F317" i="16"/>
  <c r="I318" i="16" l="1"/>
  <c r="F318" i="16"/>
  <c r="I319" i="16" l="1"/>
  <c r="F319" i="16"/>
  <c r="I320" i="16" l="1"/>
  <c r="F320" i="16"/>
  <c r="I321" i="16" l="1"/>
  <c r="F321" i="16"/>
  <c r="I322" i="16" l="1"/>
  <c r="F322" i="16"/>
  <c r="I323" i="16" l="1"/>
  <c r="F323" i="16"/>
  <c r="M12" i="16" a="1"/>
  <c r="M12" i="16" s="1"/>
  <c r="M13" i="16" a="1"/>
  <c r="M13" i="16" s="1"/>
  <c r="L13" i="16" s="1"/>
  <c r="M19" i="16" a="1"/>
  <c r="M19" i="16" s="1"/>
  <c r="M16" i="16" a="1"/>
  <c r="M16" i="16" s="1"/>
  <c r="M17" i="16" a="1"/>
  <c r="M17" i="16" s="1"/>
  <c r="M14" i="16" a="1"/>
  <c r="M14" i="16" s="1"/>
  <c r="L14" i="16" s="1"/>
  <c r="M15" i="16" a="1"/>
  <c r="M15" i="16" s="1"/>
  <c r="L15" i="16" s="1"/>
  <c r="I324" i="16" l="1"/>
  <c r="F324" i="16"/>
  <c r="M11" i="16" a="1"/>
  <c r="M11" i="16" s="1"/>
  <c r="M20" i="16" a="1"/>
  <c r="M20" i="16" s="1"/>
  <c r="L20" i="16" s="1"/>
  <c r="M22" i="16" a="1"/>
  <c r="M22" i="16" s="1"/>
  <c r="L22" i="16" s="1"/>
  <c r="M21" i="16" a="1"/>
  <c r="M21" i="16" s="1"/>
  <c r="L21" i="16" s="1"/>
  <c r="M18" i="16" a="1"/>
  <c r="M18" i="16" s="1"/>
  <c r="M9" i="16" l="1"/>
</calcChain>
</file>

<file path=xl/comments1.xml><?xml version="1.0" encoding="utf-8"?>
<comments xmlns="http://schemas.openxmlformats.org/spreadsheetml/2006/main">
  <authors>
    <author>Roland</author>
  </authors>
  <commentList>
    <comment ref="J12" authorId="0">
      <text>
        <r>
          <rPr>
            <b/>
            <sz val="9"/>
            <color indexed="81"/>
            <rFont val="Tahoma"/>
            <family val="2"/>
          </rPr>
          <t>Roland:</t>
        </r>
        <r>
          <rPr>
            <sz val="9"/>
            <color indexed="81"/>
            <rFont val="Tahoma"/>
            <family val="2"/>
          </rPr>
          <t xml:space="preserve">
février (2 onglets)</t>
        </r>
      </text>
    </comment>
  </commentList>
</comments>
</file>

<file path=xl/comments2.xml><?xml version="1.0" encoding="utf-8"?>
<comments xmlns="http://schemas.openxmlformats.org/spreadsheetml/2006/main">
  <authors>
    <author>Roland</author>
  </authors>
  <commentList>
    <comment ref="H5" authorId="0">
      <text>
        <r>
          <rPr>
            <sz val="9"/>
            <color indexed="81"/>
            <rFont val="Tahoma"/>
            <family val="2"/>
          </rPr>
          <t>Capacité de remplissage</t>
        </r>
      </text>
    </comment>
    <comment ref="J12" authorId="0">
      <text>
        <r>
          <rPr>
            <b/>
            <sz val="9"/>
            <color indexed="81"/>
            <rFont val="Tahoma"/>
            <family val="2"/>
          </rPr>
          <t>Roland:</t>
        </r>
        <r>
          <rPr>
            <sz val="9"/>
            <color indexed="81"/>
            <rFont val="Tahoma"/>
            <family val="2"/>
          </rPr>
          <t xml:space="preserve">
février (2 onglets)</t>
        </r>
      </text>
    </comment>
  </commentList>
</comments>
</file>

<file path=xl/comments3.xml><?xml version="1.0" encoding="utf-8"?>
<comments xmlns="http://schemas.openxmlformats.org/spreadsheetml/2006/main">
  <authors>
    <author>Roland</author>
  </authors>
  <commentList>
    <comment ref="L1" authorId="0">
      <text>
        <r>
          <rPr>
            <b/>
            <sz val="9"/>
            <color indexed="81"/>
            <rFont val="Tahoma"/>
            <family val="2"/>
          </rPr>
          <t>Roland:</t>
        </r>
        <r>
          <rPr>
            <sz val="9"/>
            <color indexed="81"/>
            <rFont val="Tahoma"/>
            <family val="2"/>
          </rPr>
          <t xml:space="preserve">
prix officiel</t>
        </r>
      </text>
    </comment>
    <comment ref="M1" authorId="0">
      <text>
        <r>
          <rPr>
            <b/>
            <sz val="9"/>
            <color indexed="81"/>
            <rFont val="Tahoma"/>
            <family val="2"/>
          </rPr>
          <t>Roland:</t>
        </r>
        <r>
          <rPr>
            <sz val="9"/>
            <color indexed="81"/>
            <rFont val="Tahoma"/>
            <family val="2"/>
          </rPr>
          <t xml:space="preserve">
prix officiel</t>
        </r>
      </text>
    </comment>
    <comment ref="N1" authorId="0">
      <text>
        <r>
          <rPr>
            <b/>
            <sz val="9"/>
            <color indexed="81"/>
            <rFont val="Tahoma"/>
            <family val="2"/>
          </rPr>
          <t>Roland: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10"/>
            <rFont val="Tahoma"/>
            <family val="2"/>
          </rPr>
          <t>prix négocié</t>
        </r>
      </text>
    </comment>
    <comment ref="O1" authorId="0">
      <text>
        <r>
          <rPr>
            <b/>
            <sz val="9"/>
            <color indexed="81"/>
            <rFont val="Tahoma"/>
            <family val="2"/>
          </rPr>
          <t>Roland: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10"/>
            <rFont val="Tahoma"/>
            <family val="2"/>
          </rPr>
          <t>prix négocié</t>
        </r>
      </text>
    </comment>
  </commentList>
</comments>
</file>

<file path=xl/comments4.xml><?xml version="1.0" encoding="utf-8"?>
<comments xmlns="http://schemas.openxmlformats.org/spreadsheetml/2006/main">
  <authors>
    <author>Roland</author>
  </authors>
  <commentList>
    <comment ref="G32" authorId="0">
      <text>
        <r>
          <rPr>
            <b/>
            <sz val="9"/>
            <color indexed="81"/>
            <rFont val="Tahoma"/>
            <family val="2"/>
          </rPr>
          <t>Roland:</t>
        </r>
        <r>
          <rPr>
            <sz val="9"/>
            <color indexed="81"/>
            <rFont val="Tahoma"/>
            <family val="2"/>
          </rPr>
          <t xml:space="preserve">
4 / 2 /19 à 11h15</t>
        </r>
      </text>
    </comment>
    <comment ref="L32" authorId="0">
      <text>
        <r>
          <rPr>
            <b/>
            <sz val="9"/>
            <color indexed="81"/>
            <rFont val="Tahoma"/>
            <family val="2"/>
          </rPr>
          <t>Roland:</t>
        </r>
        <r>
          <rPr>
            <sz val="9"/>
            <color indexed="81"/>
            <rFont val="Tahoma"/>
            <family val="2"/>
          </rPr>
          <t xml:space="preserve">
depuis l'installation du metre déduire 1,4 cm</t>
        </r>
      </text>
    </comment>
    <comment ref="L33" authorId="0">
      <text>
        <r>
          <rPr>
            <b/>
            <sz val="9"/>
            <color indexed="81"/>
            <rFont val="Tahoma"/>
            <family val="2"/>
          </rPr>
          <t>Roland:</t>
        </r>
        <r>
          <rPr>
            <sz val="9"/>
            <color indexed="81"/>
            <rFont val="Tahoma"/>
            <family val="2"/>
          </rPr>
          <t xml:space="preserve">
depuis l'installation du metre déduire 1,4 cm</t>
        </r>
      </text>
    </comment>
    <comment ref="L34" authorId="0">
      <text>
        <r>
          <rPr>
            <b/>
            <sz val="9"/>
            <color indexed="81"/>
            <rFont val="Tahoma"/>
            <family val="2"/>
          </rPr>
          <t>Roland:</t>
        </r>
        <r>
          <rPr>
            <sz val="9"/>
            <color indexed="81"/>
            <rFont val="Tahoma"/>
            <family val="2"/>
          </rPr>
          <t xml:space="preserve">
depuis l'installation du metre déduire 1,4 cm</t>
        </r>
      </text>
    </comment>
    <comment ref="L35" authorId="0">
      <text>
        <r>
          <rPr>
            <b/>
            <sz val="9"/>
            <color indexed="81"/>
            <rFont val="Tahoma"/>
            <family val="2"/>
          </rPr>
          <t>Roland:</t>
        </r>
        <r>
          <rPr>
            <sz val="9"/>
            <color indexed="81"/>
            <rFont val="Tahoma"/>
            <family val="2"/>
          </rPr>
          <t xml:space="preserve">
depuis l'installation du metre déduire 1,4 cm</t>
        </r>
      </text>
    </comment>
    <comment ref="L36" authorId="0">
      <text>
        <r>
          <rPr>
            <b/>
            <sz val="9"/>
            <color indexed="81"/>
            <rFont val="Tahoma"/>
            <family val="2"/>
          </rPr>
          <t>Roland:</t>
        </r>
        <r>
          <rPr>
            <sz val="9"/>
            <color indexed="81"/>
            <rFont val="Tahoma"/>
            <family val="2"/>
          </rPr>
          <t xml:space="preserve">
depuis l'installation du metre déduire 1,4 cm</t>
        </r>
      </text>
    </comment>
    <comment ref="L37" authorId="0">
      <text>
        <r>
          <rPr>
            <b/>
            <sz val="9"/>
            <color indexed="81"/>
            <rFont val="Tahoma"/>
            <family val="2"/>
          </rPr>
          <t>Roland:</t>
        </r>
        <r>
          <rPr>
            <sz val="9"/>
            <color indexed="81"/>
            <rFont val="Tahoma"/>
            <family val="2"/>
          </rPr>
          <t xml:space="preserve">
depuis l'installation du metre déduire 1,4 cm</t>
        </r>
      </text>
    </comment>
    <comment ref="L38" authorId="0">
      <text>
        <r>
          <rPr>
            <b/>
            <sz val="9"/>
            <color indexed="81"/>
            <rFont val="Tahoma"/>
            <family val="2"/>
          </rPr>
          <t>Roland:</t>
        </r>
        <r>
          <rPr>
            <sz val="9"/>
            <color indexed="81"/>
            <rFont val="Tahoma"/>
            <family val="2"/>
          </rPr>
          <t xml:space="preserve">
depuis l'installation du metre déduire 1,4 cm</t>
        </r>
      </text>
    </comment>
    <comment ref="L39" authorId="0">
      <text>
        <r>
          <rPr>
            <b/>
            <sz val="9"/>
            <color indexed="81"/>
            <rFont val="Tahoma"/>
            <family val="2"/>
          </rPr>
          <t>Roland:</t>
        </r>
        <r>
          <rPr>
            <sz val="9"/>
            <color indexed="81"/>
            <rFont val="Tahoma"/>
            <family val="2"/>
          </rPr>
          <t xml:space="preserve">
depuis l'installation du metre déduire 1,4 cm</t>
        </r>
      </text>
    </comment>
    <comment ref="L40" authorId="0">
      <text>
        <r>
          <rPr>
            <b/>
            <sz val="9"/>
            <color indexed="81"/>
            <rFont val="Tahoma"/>
            <family val="2"/>
          </rPr>
          <t>Roland:</t>
        </r>
        <r>
          <rPr>
            <sz val="9"/>
            <color indexed="81"/>
            <rFont val="Tahoma"/>
            <family val="2"/>
          </rPr>
          <t xml:space="preserve">
depuis l'installation du metre déduire 1,4 cm</t>
        </r>
      </text>
    </comment>
    <comment ref="L41" authorId="0">
      <text>
        <r>
          <rPr>
            <b/>
            <sz val="9"/>
            <color indexed="81"/>
            <rFont val="Tahoma"/>
            <family val="2"/>
          </rPr>
          <t>Roland:</t>
        </r>
        <r>
          <rPr>
            <sz val="9"/>
            <color indexed="81"/>
            <rFont val="Tahoma"/>
            <family val="2"/>
          </rPr>
          <t xml:space="preserve">
depuis l'installation du metre déduire 1,4 cm</t>
        </r>
      </text>
    </comment>
    <comment ref="L42" authorId="0">
      <text>
        <r>
          <rPr>
            <b/>
            <sz val="9"/>
            <color indexed="81"/>
            <rFont val="Tahoma"/>
            <family val="2"/>
          </rPr>
          <t>Roland:</t>
        </r>
        <r>
          <rPr>
            <sz val="9"/>
            <color indexed="81"/>
            <rFont val="Tahoma"/>
            <family val="2"/>
          </rPr>
          <t xml:space="preserve">
depuis l'installation du metre déduire 1,4 cm</t>
        </r>
      </text>
    </comment>
    <comment ref="L43" authorId="0">
      <text>
        <r>
          <rPr>
            <b/>
            <sz val="9"/>
            <color indexed="81"/>
            <rFont val="Tahoma"/>
            <family val="2"/>
          </rPr>
          <t>Roland:</t>
        </r>
        <r>
          <rPr>
            <sz val="9"/>
            <color indexed="81"/>
            <rFont val="Tahoma"/>
            <family val="2"/>
          </rPr>
          <t xml:space="preserve">
depuis l'installation du metre déduire 1,4 cm</t>
        </r>
      </text>
    </comment>
  </commentList>
</comments>
</file>

<file path=xl/sharedStrings.xml><?xml version="1.0" encoding="utf-8"?>
<sst xmlns="http://schemas.openxmlformats.org/spreadsheetml/2006/main" count="511" uniqueCount="173">
  <si>
    <t>Date/Livraison</t>
  </si>
  <si>
    <t>Fournisseurs</t>
  </si>
  <si>
    <t>Quantité</t>
  </si>
  <si>
    <t>Somme</t>
  </si>
  <si>
    <t>Prix/litre</t>
  </si>
  <si>
    <t>Prix/1000L</t>
  </si>
  <si>
    <t>Facture N°</t>
  </si>
  <si>
    <t>Adresse</t>
  </si>
  <si>
    <t>C / postal</t>
  </si>
  <si>
    <t>Commune</t>
  </si>
  <si>
    <t>Tel</t>
  </si>
  <si>
    <t>GSM</t>
  </si>
  <si>
    <t>Fax</t>
  </si>
  <si>
    <t>TVA</t>
  </si>
  <si>
    <t>Banque</t>
  </si>
  <si>
    <t>Deberghes &amp; Fils</t>
  </si>
  <si>
    <t>AC Mazout</t>
  </si>
  <si>
    <t>Rue de Meslin-l'Evêque, 24</t>
  </si>
  <si>
    <t>Ollignies</t>
  </si>
  <si>
    <t>068 / 28 09 05</t>
  </si>
  <si>
    <t>068 / 28 35 04</t>
  </si>
  <si>
    <t>BE 0875.915.146</t>
  </si>
  <si>
    <t>Fortis : 001-46405020-19</t>
  </si>
  <si>
    <t>Rue de L'Industie, 195 / 197</t>
  </si>
  <si>
    <t>La Bouverie</t>
  </si>
  <si>
    <t>065 / 67 27 39</t>
  </si>
  <si>
    <t>270-0263009-95</t>
  </si>
  <si>
    <t>Martens Energie</t>
  </si>
  <si>
    <t>Route de Cambron, 10</t>
  </si>
  <si>
    <t>Lens</t>
  </si>
  <si>
    <t>065 / 22 14 22</t>
  </si>
  <si>
    <t>270-0303099-27</t>
  </si>
  <si>
    <t xml:space="preserve">F.C Fraipont </t>
  </si>
  <si>
    <t>Chemin du Gd marais, 59</t>
  </si>
  <si>
    <t>Isières</t>
  </si>
  <si>
    <t>068 / 65 88 25</t>
  </si>
  <si>
    <t xml:space="preserve">0477 / 21 47 20 </t>
  </si>
  <si>
    <t>BE 0866 226 925</t>
  </si>
  <si>
    <t>BE80 2100 6650 5777</t>
  </si>
  <si>
    <t>F5</t>
  </si>
  <si>
    <t>F6</t>
  </si>
  <si>
    <t>F7</t>
  </si>
  <si>
    <t>F8</t>
  </si>
  <si>
    <t>Ok</t>
  </si>
  <si>
    <t>CDB18240</t>
  </si>
  <si>
    <t>Confort Energy</t>
  </si>
  <si>
    <t>5995-1</t>
  </si>
  <si>
    <t>3299-1</t>
  </si>
  <si>
    <t>Date de paiement</t>
  </si>
  <si>
    <t>(vide)</t>
  </si>
  <si>
    <t>Total général</t>
  </si>
  <si>
    <t>Total</t>
  </si>
  <si>
    <t>Nouveau prix</t>
  </si>
  <si>
    <t>Qantité</t>
  </si>
  <si>
    <t>Ht/cm</t>
  </si>
  <si>
    <t>+ de 1000 L</t>
  </si>
  <si>
    <t>+ de 2000 L</t>
  </si>
  <si>
    <t>année</t>
  </si>
  <si>
    <t xml:space="preserve">1er jr </t>
  </si>
  <si>
    <t>dernier jr</t>
  </si>
  <si>
    <t>date</t>
  </si>
  <si>
    <t>chif du jour</t>
  </si>
  <si>
    <t>aujourd'hui</t>
  </si>
  <si>
    <t>Étiquettes de lignes</t>
  </si>
  <si>
    <t>Étiquettes de colonnes</t>
  </si>
  <si>
    <t>Somme de Somme</t>
  </si>
  <si>
    <t>Cm</t>
  </si>
  <si>
    <t xml:space="preserve"> - de 1000 L</t>
  </si>
  <si>
    <t>Prix officiel</t>
  </si>
  <si>
    <t>Différence</t>
  </si>
  <si>
    <t>?</t>
  </si>
  <si>
    <t>Nbr/L</t>
  </si>
  <si>
    <t/>
  </si>
  <si>
    <t>Ht à la commande</t>
  </si>
  <si>
    <t>Différence Ht/cm</t>
  </si>
  <si>
    <t>0317GVF0068352</t>
  </si>
  <si>
    <t>Ht avant livraison</t>
  </si>
  <si>
    <t>Nbr/L livré</t>
  </si>
  <si>
    <t>Ht àprès livraison</t>
  </si>
  <si>
    <t>Nbr/L livré ?</t>
  </si>
  <si>
    <t>Nbr/L facturé</t>
  </si>
  <si>
    <t>.-----&gt; 999 L</t>
  </si>
  <si>
    <t>.+de 999 L</t>
  </si>
  <si>
    <t>.-----&gt; 999 L2</t>
  </si>
  <si>
    <t>.+de 999 L3</t>
  </si>
  <si>
    <t>entre 2 date</t>
  </si>
  <si>
    <t>0317GVF0143955</t>
  </si>
  <si>
    <t>Desimpel</t>
  </si>
  <si>
    <t>Staatsbaan 28</t>
  </si>
  <si>
    <t>Kortemark</t>
  </si>
  <si>
    <t>051 / 56 63 34</t>
  </si>
  <si>
    <t>0475 / 766 917</t>
  </si>
  <si>
    <t>BE89 2800 2559 3485</t>
  </si>
  <si>
    <t>.001831</t>
  </si>
  <si>
    <t>Ht / CM</t>
  </si>
  <si>
    <t>Nbr / L</t>
  </si>
  <si>
    <t>min</t>
  </si>
  <si>
    <t>max</t>
  </si>
  <si>
    <t xml:space="preserve">consomation depuis le </t>
  </si>
  <si>
    <t>Aujourd'hui</t>
  </si>
  <si>
    <t>reste avant plein de 500 L</t>
  </si>
  <si>
    <t>Date</t>
  </si>
  <si>
    <t>Nbr / L utilisé</t>
  </si>
  <si>
    <t>Nbr / L / jrs</t>
  </si>
  <si>
    <t>Total consomé</t>
  </si>
  <si>
    <t>cuve pleine</t>
  </si>
  <si>
    <t>reste dans la cuve</t>
  </si>
  <si>
    <t>reste avant plein de 2.000 L</t>
  </si>
  <si>
    <t>reste avant plein de 1.500 L</t>
  </si>
  <si>
    <t>reste avant plein de 1.000 L</t>
  </si>
  <si>
    <t>moyenne : E</t>
  </si>
  <si>
    <t>moyenne : F</t>
  </si>
  <si>
    <t>Temp</t>
  </si>
  <si>
    <t>janvier</t>
  </si>
  <si>
    <t>décembre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</si>
  <si>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</si>
  <si>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</si>
  <si>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</si>
  <si>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</si>
  <si>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</si>
  <si>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</si>
  <si>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</si>
  <si>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</si>
  <si>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</si>
  <si>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</si>
  <si>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Date de commande</t>
  </si>
  <si>
    <t>Date de livraison</t>
  </si>
  <si>
    <t>mesure entre max et metre</t>
  </si>
  <si>
    <t>0318GVF0207815</t>
  </si>
  <si>
    <t>Différence avec prix officiel</t>
  </si>
  <si>
    <t>1300 litres</t>
  </si>
  <si>
    <t xml:space="preserve">Officiel    </t>
  </si>
  <si>
    <t xml:space="preserve">négocié </t>
  </si>
  <si>
    <t>Officiel</t>
  </si>
  <si>
    <t xml:space="preserve">négocié     </t>
  </si>
  <si>
    <t>Remplissage</t>
  </si>
  <si>
    <t>*******</t>
  </si>
  <si>
    <t>24-54</t>
  </si>
  <si>
    <t>55-84</t>
  </si>
  <si>
    <t>85-115</t>
  </si>
  <si>
    <t>116-145</t>
  </si>
  <si>
    <t>146-176</t>
  </si>
  <si>
    <t>177-207</t>
  </si>
  <si>
    <t>208-237</t>
  </si>
  <si>
    <t>238-268</t>
  </si>
  <si>
    <t>269-298</t>
  </si>
  <si>
    <t>299-329</t>
  </si>
  <si>
    <t>=SOMME('12-02-19 au 31-12-19'!E7:E23)</t>
  </si>
  <si>
    <t>=SOMME('1-12-18 au 12-02-19'!E38:E68)</t>
  </si>
  <si>
    <t>=SOMME('12-02-19 au 31-12-19'!E69:E81;'12-02-19 au 31-12-19'!E7:E23)</t>
  </si>
  <si>
    <t>fuite tuyauterie salle de bain</t>
  </si>
  <si>
    <t>=SI(A116="";"";A116+1)</t>
  </si>
  <si>
    <t>=SI(B116="";"";B116)</t>
  </si>
  <si>
    <t>du 1er juin au 1er octobre - du mardi au dimanche</t>
  </si>
  <si>
    <t>Prix négocié</t>
  </si>
  <si>
    <t>Gain</t>
  </si>
  <si>
    <t>total cuve vide</t>
  </si>
  <si>
    <t>='13-12-19 au 31-12-20'!$I$3</t>
  </si>
  <si>
    <t>=G10</t>
  </si>
  <si>
    <t>Cuve vide</t>
  </si>
  <si>
    <t xml:space="preserve">    Range("A100").End(xlUp).Offset(1, 0).Select     ' offset = décaler ; 1er chiffre (1) = "ligne" ; 2émé chiffre (0) = "colonne"</t>
  </si>
  <si>
    <t>Prix de 500 L x2</t>
  </si>
  <si>
    <t>Prix pour 1000 L</t>
  </si>
  <si>
    <t>&lt;&gt;</t>
  </si>
  <si>
    <t>Comd/500 L</t>
  </si>
  <si>
    <t>Comd/ 1000 L et +</t>
  </si>
  <si>
    <t>X</t>
  </si>
  <si>
    <t>https://forum.excel-pratique.com/viewtopic.php?f=2&amp;t=138710&amp;p=851257#p851257</t>
  </si>
  <si>
    <t>jeudi 26 mars 2020</t>
  </si>
  <si>
    <t>x</t>
  </si>
  <si>
    <t>Bonjour et merci, ok ts fonctionne bien,</t>
  </si>
  <si>
    <t xml:space="preserve">je te laisse le classeur complet espérant </t>
  </si>
  <si>
    <t>que chez toi ts fonctionne au niveau du calendrier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</si>
</sst>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5">
    <numFmt numFmtId="164" formatCode="_-* #,##0.00\ &quot;€&quot;_-;\-* #,##0.00\ &quot;€&quot;_-;_-* &quot;-&quot;??\ &quot;€&quot;_-;_-@_-"/>
    <numFmt numFmtId="165" formatCode="_ &quot;€&quot;\ * #,##0.00_ ;_ &quot;€&quot;\ * \-#,##0.00_ ;_ &quot;€&quot;\ * &quot;-&quot;??_ ;_ @_ "/>
    <numFmt numFmtId="166" formatCode="_ * #,##0.00_ ;_ * \-#,##0.00_ ;_ * &quot;-&quot;??_ ;_ @_ "/>
    <numFmt numFmtId="167" formatCode="[$-80C]dddd\ d\ mmmm\ yyyy"/>
    <numFmt numFmtId="168" formatCode="_-* #,##0.00\ [$€-40C]_-;\-* #,##0.00\ [$€-40C]_-;_-* &quot;-&quot;??\ [$€-40C]_-;_-@_-"/>
    <numFmt numFmtId="169" formatCode="_ * #,##0_ ;_ * \-#,##0_ ;_ * &quot;-&quot;??_ ;_ @_ "/>
    <numFmt numFmtId="170" formatCode="#,##0.000"/>
    <numFmt numFmtId="171" formatCode="[$-80C]dddd\ d\ mmmm\ yyyy;@"/>
    <numFmt numFmtId="172" formatCode="0&quot; L&quot;"/>
    <numFmt numFmtId="173" formatCode="0&quot; cm&quot;"/>
    <numFmt numFmtId="174" formatCode="0.000&quot; cm&quot;"/>
    <numFmt numFmtId="175" formatCode="_-* #,##0.0000\ [$€-40C]_-;\-* #,##0.0000\ [$€-40C]_-;_-* &quot;-&quot;??\ [$€-40C]_-;_-@_-"/>
    <numFmt numFmtId="176" formatCode="_-* #,##0.0000\ [$€-40C]_-;\-* #,##0.0000\ [$€-40C]_-;_-* &quot;-&quot;????\ [$€-40C]_-;_-@_-"/>
    <numFmt numFmtId="177" formatCode="[$-F800]dddd\,\ mmmm\ dd\,\ yyyy"/>
    <numFmt numFmtId="178" formatCode="0.0000"/>
    <numFmt numFmtId="179" formatCode="0\ &quot; jrs &quot;"/>
    <numFmt numFmtId="180" formatCode="0.0"/>
    <numFmt numFmtId="181" formatCode="0.00&quot; L&quot;"/>
    <numFmt numFmtId="182" formatCode="0.0&quot; cm&quot;"/>
    <numFmt numFmtId="183" formatCode="#,##0.0_ ;[Red]\-#,##0.0\ "/>
    <numFmt numFmtId="184" formatCode="0.0&quot; L&quot;"/>
    <numFmt numFmtId="185" formatCode="0,000\ &quot;L&quot;"/>
    <numFmt numFmtId="186" formatCode="0,000.0\ &quot;L&quot;"/>
    <numFmt numFmtId="187" formatCode="0\ &quot;ans&quot;"/>
    <numFmt numFmtId="188" formatCode="_-* #,##0.0000\ [$€-80C]_-;\-* #,##0.0000\ [$€-80C]_-;_-* &quot;-&quot;??\ [$€-80C]_-;_-@_-"/>
    <numFmt numFmtId="189" formatCode="0&quot; ° &quot;"/>
    <numFmt numFmtId="190" formatCode="0&quot; °&quot;"/>
    <numFmt numFmtId="191" formatCode="_-* #,##0.00\ [$€-80C]_-;\-* #,##0.00\ [$€-80C]_-;_-* &quot;-&quot;??\ [$€-80C]_-;_-@_-"/>
    <numFmt numFmtId="192" formatCode="mmmm"/>
    <numFmt numFmtId="193" formatCode="0.00;[Red]0.00"/>
    <numFmt numFmtId="194" formatCode="mmm"/>
    <numFmt numFmtId="195" formatCode="0.000&quot; L&quot;"/>
    <numFmt numFmtId="196" formatCode="0.00&quot; cm&quot;"/>
    <numFmt numFmtId="197" formatCode="_-* #,##0.00\ [$€-80C]_-;\-* #,##0.00\ [$€-80C]_-;_-* &quot;-&quot;????\ [$€-80C]_-;_-@_-"/>
    <numFmt numFmtId="198" formatCode="0\ &quot; L &quot;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1"/>
      <color rgb="FF0000FF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  <font>
      <sz val="10"/>
      <color theme="1"/>
      <name val="Arial"/>
      <family val="2"/>
    </font>
    <font>
      <u/>
      <sz val="11"/>
      <color indexed="12"/>
      <name val="Calibri"/>
      <family val="2"/>
    </font>
    <font>
      <sz val="11"/>
      <color indexed="8"/>
      <name val="Calibri"/>
      <family val="2"/>
    </font>
    <font>
      <sz val="11"/>
      <color theme="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10"/>
      <name val="Tahoma"/>
      <family val="2"/>
    </font>
    <font>
      <sz val="10"/>
      <color theme="0"/>
      <name val="Arial"/>
      <family val="2"/>
    </font>
    <font>
      <b/>
      <i/>
      <u val="singleAccounting"/>
      <sz val="11"/>
      <color theme="0"/>
      <name val="Calibri"/>
      <family val="2"/>
      <scheme val="minor"/>
    </font>
    <font>
      <b/>
      <sz val="24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color rgb="FF7030A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u/>
      <sz val="14"/>
      <color rgb="FF800000"/>
      <name val="Calibri"/>
      <family val="2"/>
    </font>
    <font>
      <b/>
      <sz val="11"/>
      <color rgb="FFFF0000"/>
      <name val="Calibri"/>
      <family val="2"/>
    </font>
    <font>
      <sz val="11"/>
      <color rgb="FF000000"/>
      <name val="Calibri"/>
      <family val="2"/>
    </font>
    <font>
      <sz val="16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1">
    <fill>
      <patternFill patternType="none"/>
    </fill>
    <fill>
      <patternFill patternType="gray125"/>
    </fill>
    <fill>
      <patternFill patternType="solid">
        <fgColor theme="5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gradientFill type="path" left="0.5" right="0.5" top="0.5" bottom="0.5">
        <stop position="0">
          <color theme="0"/>
        </stop>
        <stop position="1">
          <color theme="4"/>
        </stop>
      </gradientFill>
    </fill>
    <fill>
      <patternFill patternType="solid">
        <fgColor theme="6" tint="-0.249977111117893"/>
        <bgColor indexed="64"/>
      </patternFill>
    </fill>
    <fill>
      <patternFill patternType="solid">
        <fgColor rgb="FFFFC000"/>
        <bgColor indexed="64"/>
      </patternFill>
    </fill>
  </fills>
  <borders count="6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rgb="FFFF0000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21">
    <xf numFmtId="0" fontId="0" fillId="0" borderId="0"/>
    <xf numFmtId="166" fontId="4" fillId="0" borderId="0" applyFont="0" applyFill="0" applyBorder="0" applyAlignment="0" applyProtection="0"/>
    <xf numFmtId="0" fontId="4" fillId="0" borderId="0"/>
    <xf numFmtId="0" fontId="1" fillId="0" borderId="0"/>
    <xf numFmtId="166" fontId="1" fillId="0" borderId="0" applyFont="0" applyFill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165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7" fillId="0" borderId="0" applyNumberFormat="0" applyFill="0" applyBorder="0" applyAlignment="0" applyProtection="0">
      <alignment vertical="top"/>
      <protection locked="0"/>
    </xf>
    <xf numFmtId="166" fontId="8" fillId="0" borderId="0" applyFont="0" applyFill="0" applyBorder="0" applyAlignment="0" applyProtection="0"/>
    <xf numFmtId="166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6" fillId="0" borderId="0"/>
    <xf numFmtId="0" fontId="6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27" fillId="0" borderId="0" applyNumberFormat="0" applyFill="0" applyBorder="0" applyAlignment="0" applyProtection="0"/>
  </cellStyleXfs>
  <cellXfs count="491">
    <xf numFmtId="0" fontId="0" fillId="0" borderId="0" xfId="0"/>
    <xf numFmtId="0" fontId="1" fillId="0" borderId="2" xfId="3" applyFont="1" applyBorder="1" applyAlignment="1">
      <alignment horizontal="center" vertical="center"/>
    </xf>
    <xf numFmtId="0" fontId="4" fillId="0" borderId="2" xfId="2" applyBorder="1" applyAlignment="1">
      <alignment horizontal="center" vertical="center"/>
    </xf>
    <xf numFmtId="0" fontId="1" fillId="0" borderId="3" xfId="3" applyFont="1" applyBorder="1" applyAlignment="1">
      <alignment horizontal="center" vertical="center"/>
    </xf>
    <xf numFmtId="0" fontId="4" fillId="0" borderId="4" xfId="2" applyBorder="1" applyAlignment="1">
      <alignment vertical="center"/>
    </xf>
    <xf numFmtId="0" fontId="1" fillId="0" borderId="5" xfId="3" applyFont="1" applyFill="1" applyBorder="1" applyAlignment="1">
      <alignment horizontal="center" vertical="center"/>
    </xf>
    <xf numFmtId="0" fontId="4" fillId="0" borderId="0" xfId="2"/>
    <xf numFmtId="0" fontId="4" fillId="0" borderId="1" xfId="2" applyBorder="1" applyAlignment="1">
      <alignment horizontal="center"/>
    </xf>
    <xf numFmtId="0" fontId="4" fillId="0" borderId="2" xfId="2" applyBorder="1" applyAlignment="1">
      <alignment horizontal="center"/>
    </xf>
    <xf numFmtId="0" fontId="4" fillId="0" borderId="4" xfId="2" applyBorder="1" applyAlignment="1">
      <alignment horizontal="center"/>
    </xf>
    <xf numFmtId="0" fontId="1" fillId="0" borderId="0" xfId="3" applyFont="1"/>
    <xf numFmtId="167" fontId="4" fillId="0" borderId="8" xfId="2" applyNumberFormat="1" applyBorder="1" applyAlignment="1" applyProtection="1">
      <alignment horizontal="center"/>
      <protection locked="0"/>
    </xf>
    <xf numFmtId="0" fontId="1" fillId="0" borderId="8" xfId="3" applyFont="1" applyBorder="1" applyAlignment="1" applyProtection="1">
      <alignment horizontal="center"/>
      <protection locked="0"/>
    </xf>
    <xf numFmtId="3" fontId="1" fillId="0" borderId="8" xfId="3" applyNumberFormat="1" applyFont="1" applyBorder="1" applyAlignment="1" applyProtection="1">
      <alignment horizontal="center"/>
      <protection locked="0"/>
    </xf>
    <xf numFmtId="168" fontId="1" fillId="0" borderId="8" xfId="3" applyNumberFormat="1" applyFont="1" applyBorder="1" applyProtection="1">
      <protection locked="0"/>
    </xf>
    <xf numFmtId="0" fontId="4" fillId="0" borderId="0" xfId="2" applyProtection="1">
      <protection locked="0"/>
    </xf>
    <xf numFmtId="0" fontId="4" fillId="0" borderId="7" xfId="2" applyBorder="1"/>
    <xf numFmtId="0" fontId="4" fillId="0" borderId="8" xfId="2" applyBorder="1"/>
    <xf numFmtId="0" fontId="4" fillId="0" borderId="8" xfId="2" applyBorder="1" applyAlignment="1">
      <alignment horizontal="center"/>
    </xf>
    <xf numFmtId="0" fontId="4" fillId="0" borderId="10" xfId="2" applyBorder="1"/>
    <xf numFmtId="0" fontId="1" fillId="0" borderId="11" xfId="3" applyFont="1" applyBorder="1" applyAlignment="1" applyProtection="1">
      <alignment horizontal="center"/>
      <protection locked="0"/>
    </xf>
    <xf numFmtId="3" fontId="1" fillId="0" borderId="11" xfId="3" applyNumberFormat="1" applyFont="1" applyBorder="1" applyAlignment="1" applyProtection="1">
      <alignment horizontal="center"/>
      <protection locked="0"/>
    </xf>
    <xf numFmtId="168" fontId="1" fillId="0" borderId="11" xfId="3" applyNumberFormat="1" applyFont="1" applyBorder="1" applyProtection="1">
      <protection locked="0"/>
    </xf>
    <xf numFmtId="0" fontId="4" fillId="0" borderId="13" xfId="2" applyBorder="1"/>
    <xf numFmtId="0" fontId="4" fillId="0" borderId="11" xfId="2" applyBorder="1"/>
    <xf numFmtId="0" fontId="4" fillId="0" borderId="11" xfId="2" applyBorder="1" applyAlignment="1">
      <alignment horizontal="center"/>
    </xf>
    <xf numFmtId="0" fontId="4" fillId="0" borderId="12" xfId="2" applyBorder="1"/>
    <xf numFmtId="167" fontId="4" fillId="0" borderId="11" xfId="2" applyNumberFormat="1" applyBorder="1" applyAlignment="1" applyProtection="1">
      <alignment horizontal="center"/>
      <protection locked="0"/>
    </xf>
    <xf numFmtId="0" fontId="1" fillId="0" borderId="0" xfId="3" applyFont="1" applyFill="1" applyBorder="1" applyAlignment="1">
      <alignment horizontal="center"/>
    </xf>
    <xf numFmtId="167" fontId="1" fillId="0" borderId="11" xfId="3" applyNumberFormat="1" applyFont="1" applyBorder="1" applyAlignment="1" applyProtection="1">
      <alignment horizontal="center"/>
      <protection locked="0"/>
    </xf>
    <xf numFmtId="168" fontId="1" fillId="0" borderId="0" xfId="3" applyNumberFormat="1" applyFont="1" applyFill="1" applyBorder="1" applyAlignment="1">
      <alignment horizontal="center"/>
    </xf>
    <xf numFmtId="0" fontId="4" fillId="0" borderId="14" xfId="2" applyBorder="1"/>
    <xf numFmtId="0" fontId="4" fillId="0" borderId="15" xfId="2" applyBorder="1"/>
    <xf numFmtId="0" fontId="4" fillId="0" borderId="15" xfId="2" applyBorder="1" applyAlignment="1">
      <alignment horizontal="center"/>
    </xf>
    <xf numFmtId="0" fontId="4" fillId="0" borderId="16" xfId="2" applyBorder="1"/>
    <xf numFmtId="0" fontId="4" fillId="0" borderId="0" xfId="2" applyAlignment="1" applyProtection="1">
      <alignment horizontal="center"/>
      <protection locked="0"/>
    </xf>
    <xf numFmtId="0" fontId="4" fillId="0" borderId="0" xfId="2" applyAlignment="1" applyProtection="1">
      <alignment horizontal="center"/>
    </xf>
    <xf numFmtId="0" fontId="4" fillId="0" borderId="0" xfId="2" applyFill="1"/>
    <xf numFmtId="0" fontId="4" fillId="0" borderId="0" xfId="2" applyFont="1" applyAlignment="1" applyProtection="1">
      <alignment horizontal="center"/>
    </xf>
    <xf numFmtId="0" fontId="1" fillId="0" borderId="0" xfId="3" applyFont="1" applyFill="1" applyAlignment="1">
      <alignment horizontal="center"/>
    </xf>
    <xf numFmtId="0" fontId="1" fillId="0" borderId="0" xfId="3" applyFont="1" applyAlignment="1">
      <alignment horizontal="center"/>
    </xf>
    <xf numFmtId="0" fontId="5" fillId="0" borderId="0" xfId="3" applyFont="1"/>
    <xf numFmtId="0" fontId="1" fillId="0" borderId="11" xfId="3" applyFont="1" applyFill="1" applyBorder="1" applyAlignment="1" applyProtection="1">
      <alignment horizontal="center"/>
    </xf>
    <xf numFmtId="0" fontId="0" fillId="0" borderId="11" xfId="3" applyFont="1" applyBorder="1" applyAlignment="1" applyProtection="1">
      <alignment horizontal="center"/>
      <protection locked="0"/>
    </xf>
    <xf numFmtId="167" fontId="1" fillId="0" borderId="11" xfId="3" applyNumberFormat="1" applyFont="1" applyFill="1" applyBorder="1" applyAlignment="1" applyProtection="1">
      <alignment horizontal="center"/>
    </xf>
    <xf numFmtId="3" fontId="1" fillId="0" borderId="11" xfId="3" applyNumberFormat="1" applyFont="1" applyFill="1" applyBorder="1" applyAlignment="1" applyProtection="1">
      <alignment horizontal="center"/>
    </xf>
    <xf numFmtId="168" fontId="1" fillId="0" borderId="11" xfId="3" applyNumberFormat="1" applyFont="1" applyFill="1" applyBorder="1" applyProtection="1"/>
    <xf numFmtId="168" fontId="4" fillId="0" borderId="12" xfId="2" applyNumberFormat="1" applyFill="1" applyBorder="1" applyProtection="1"/>
    <xf numFmtId="167" fontId="4" fillId="0" borderId="11" xfId="2" applyNumberFormat="1" applyFill="1" applyBorder="1" applyAlignment="1" applyProtection="1">
      <alignment horizontal="center"/>
    </xf>
    <xf numFmtId="167" fontId="4" fillId="8" borderId="7" xfId="2" applyNumberFormat="1" applyFill="1" applyBorder="1" applyAlignment="1" applyProtection="1">
      <alignment horizontal="center"/>
      <protection locked="0"/>
    </xf>
    <xf numFmtId="167" fontId="1" fillId="9" borderId="13" xfId="3" applyNumberFormat="1" applyFont="1" applyFill="1" applyBorder="1" applyAlignment="1" applyProtection="1">
      <alignment horizontal="center"/>
      <protection locked="0"/>
    </xf>
    <xf numFmtId="167" fontId="4" fillId="10" borderId="13" xfId="2" applyNumberFormat="1" applyFill="1" applyBorder="1" applyAlignment="1" applyProtection="1">
      <alignment horizontal="center"/>
      <protection locked="0"/>
    </xf>
    <xf numFmtId="167" fontId="1" fillId="11" borderId="13" xfId="3" applyNumberFormat="1" applyFont="1" applyFill="1" applyBorder="1" applyAlignment="1" applyProtection="1">
      <alignment horizontal="center"/>
      <protection locked="0"/>
    </xf>
    <xf numFmtId="167" fontId="1" fillId="6" borderId="13" xfId="3" applyNumberFormat="1" applyFont="1" applyFill="1" applyBorder="1" applyAlignment="1" applyProtection="1">
      <alignment horizontal="center"/>
      <protection locked="0"/>
    </xf>
    <xf numFmtId="167" fontId="1" fillId="4" borderId="13" xfId="3" applyNumberFormat="1" applyFont="1" applyFill="1" applyBorder="1" applyAlignment="1" applyProtection="1">
      <alignment horizontal="center"/>
      <protection locked="0"/>
    </xf>
    <xf numFmtId="167" fontId="1" fillId="12" borderId="13" xfId="3" applyNumberFormat="1" applyFont="1" applyFill="1" applyBorder="1" applyAlignment="1" applyProtection="1">
      <alignment horizontal="center"/>
    </xf>
    <xf numFmtId="167" fontId="1" fillId="12" borderId="13" xfId="3" applyNumberFormat="1" applyFont="1" applyFill="1" applyBorder="1" applyAlignment="1" applyProtection="1">
      <alignment horizontal="center"/>
      <protection locked="0"/>
    </xf>
    <xf numFmtId="167" fontId="1" fillId="9" borderId="13" xfId="3" applyNumberFormat="1" applyFont="1" applyFill="1" applyBorder="1" applyAlignment="1" applyProtection="1">
      <alignment horizontal="center"/>
    </xf>
    <xf numFmtId="167" fontId="1" fillId="13" borderId="13" xfId="3" applyNumberFormat="1" applyFont="1" applyFill="1" applyBorder="1" applyAlignment="1" applyProtection="1">
      <alignment horizontal="center"/>
      <protection locked="0"/>
    </xf>
    <xf numFmtId="167" fontId="1" fillId="13" borderId="13" xfId="3" applyNumberFormat="1" applyFont="1" applyFill="1" applyBorder="1" applyAlignment="1" applyProtection="1">
      <alignment horizontal="center"/>
    </xf>
    <xf numFmtId="167" fontId="1" fillId="14" borderId="13" xfId="3" applyNumberFormat="1" applyFont="1" applyFill="1" applyBorder="1" applyAlignment="1" applyProtection="1">
      <alignment horizontal="center"/>
      <protection locked="0"/>
    </xf>
    <xf numFmtId="167" fontId="1" fillId="14" borderId="13" xfId="3" applyNumberFormat="1" applyFont="1" applyFill="1" applyBorder="1" applyAlignment="1" applyProtection="1">
      <alignment horizontal="center"/>
    </xf>
    <xf numFmtId="167" fontId="1" fillId="5" borderId="13" xfId="3" applyNumberFormat="1" applyFont="1" applyFill="1" applyBorder="1" applyAlignment="1" applyProtection="1">
      <alignment horizontal="center"/>
    </xf>
    <xf numFmtId="167" fontId="1" fillId="15" borderId="13" xfId="3" applyNumberFormat="1" applyFont="1" applyFill="1" applyBorder="1" applyAlignment="1" applyProtection="1">
      <alignment horizontal="center"/>
      <protection locked="0"/>
    </xf>
    <xf numFmtId="167" fontId="1" fillId="15" borderId="13" xfId="3" applyNumberFormat="1" applyFont="1" applyFill="1" applyBorder="1" applyAlignment="1" applyProtection="1">
      <alignment horizontal="center"/>
    </xf>
    <xf numFmtId="167" fontId="4" fillId="9" borderId="13" xfId="2" applyNumberFormat="1" applyFill="1" applyBorder="1" applyAlignment="1" applyProtection="1">
      <alignment horizontal="center"/>
    </xf>
    <xf numFmtId="167" fontId="1" fillId="0" borderId="17" xfId="3" applyNumberFormat="1" applyFont="1" applyBorder="1" applyAlignment="1" applyProtection="1">
      <alignment horizontal="center"/>
      <protection locked="0"/>
    </xf>
    <xf numFmtId="171" fontId="1" fillId="0" borderId="13" xfId="3" applyNumberFormat="1" applyFont="1" applyFill="1" applyBorder="1" applyAlignment="1" applyProtection="1">
      <alignment horizontal="center"/>
      <protection locked="0"/>
    </xf>
    <xf numFmtId="168" fontId="4" fillId="0" borderId="10" xfId="2" applyNumberFormat="1" applyBorder="1" applyProtection="1"/>
    <xf numFmtId="168" fontId="4" fillId="0" borderId="12" xfId="2" applyNumberFormat="1" applyBorder="1" applyProtection="1"/>
    <xf numFmtId="168" fontId="1" fillId="0" borderId="0" xfId="3" applyNumberFormat="1" applyFont="1" applyAlignment="1" applyProtection="1">
      <alignment horizontal="center"/>
    </xf>
    <xf numFmtId="170" fontId="1" fillId="0" borderId="0" xfId="3" applyNumberFormat="1" applyFont="1" applyProtection="1"/>
    <xf numFmtId="0" fontId="1" fillId="0" borderId="0" xfId="3" applyFont="1" applyProtection="1"/>
    <xf numFmtId="168" fontId="1" fillId="0" borderId="0" xfId="3" applyNumberFormat="1" applyFont="1" applyProtection="1"/>
    <xf numFmtId="3" fontId="4" fillId="0" borderId="5" xfId="2" applyNumberFormat="1" applyBorder="1" applyAlignment="1">
      <alignment vertical="center" wrapText="1"/>
    </xf>
    <xf numFmtId="3" fontId="4" fillId="7" borderId="0" xfId="2" applyNumberFormat="1" applyFill="1" applyBorder="1" applyProtection="1">
      <protection locked="0"/>
    </xf>
    <xf numFmtId="3" fontId="4" fillId="0" borderId="0" xfId="2" applyNumberFormat="1" applyFill="1" applyBorder="1" applyProtection="1">
      <protection locked="0"/>
    </xf>
    <xf numFmtId="3" fontId="4" fillId="7" borderId="0" xfId="2" applyNumberFormat="1" applyFill="1" applyBorder="1" applyProtection="1"/>
    <xf numFmtId="3" fontId="4" fillId="0" borderId="0" xfId="2" applyNumberFormat="1" applyFill="1" applyBorder="1" applyProtection="1"/>
    <xf numFmtId="3" fontId="4" fillId="0" borderId="0" xfId="2" applyNumberFormat="1" applyBorder="1" applyProtection="1">
      <protection locked="0"/>
    </xf>
    <xf numFmtId="3" fontId="1" fillId="0" borderId="0" xfId="3" applyNumberFormat="1" applyFont="1"/>
    <xf numFmtId="0" fontId="0" fillId="0" borderId="2" xfId="3" applyFont="1" applyBorder="1" applyAlignment="1">
      <alignment horizontal="center" vertical="center"/>
    </xf>
    <xf numFmtId="167" fontId="4" fillId="0" borderId="7" xfId="2" applyNumberFormat="1" applyFill="1" applyBorder="1" applyAlignment="1" applyProtection="1">
      <alignment horizontal="center"/>
      <protection locked="0"/>
    </xf>
    <xf numFmtId="167" fontId="4" fillId="0" borderId="13" xfId="2" applyNumberFormat="1" applyFill="1" applyBorder="1" applyAlignment="1" applyProtection="1">
      <alignment horizontal="center"/>
      <protection locked="0"/>
    </xf>
    <xf numFmtId="167" fontId="1" fillId="0" borderId="13" xfId="3" applyNumberFormat="1" applyFont="1" applyFill="1" applyBorder="1" applyAlignment="1" applyProtection="1">
      <alignment horizontal="center"/>
      <protection locked="0"/>
    </xf>
    <xf numFmtId="167" fontId="1" fillId="16" borderId="13" xfId="3" applyNumberFormat="1" applyFont="1" applyFill="1" applyBorder="1" applyAlignment="1" applyProtection="1">
      <alignment horizontal="center"/>
      <protection locked="0"/>
    </xf>
    <xf numFmtId="167" fontId="1" fillId="16" borderId="13" xfId="3" applyNumberFormat="1" applyFont="1" applyFill="1" applyBorder="1" applyAlignment="1" applyProtection="1">
      <alignment horizontal="center"/>
    </xf>
    <xf numFmtId="0" fontId="0" fillId="18" borderId="0" xfId="0" applyFill="1" applyAlignment="1">
      <alignment horizontal="center"/>
    </xf>
    <xf numFmtId="0" fontId="0" fillId="12" borderId="0" xfId="0" applyFill="1" applyAlignment="1">
      <alignment horizontal="left"/>
    </xf>
    <xf numFmtId="0" fontId="0" fillId="15" borderId="0" xfId="0" applyFill="1" applyAlignment="1">
      <alignment horizontal="left" indent="1"/>
    </xf>
    <xf numFmtId="0" fontId="0" fillId="5" borderId="0" xfId="0" applyFill="1" applyAlignment="1">
      <alignment horizontal="left"/>
    </xf>
    <xf numFmtId="0" fontId="0" fillId="4" borderId="0" xfId="0" applyFill="1" applyAlignment="1">
      <alignment horizontal="left"/>
    </xf>
    <xf numFmtId="168" fontId="0" fillId="15" borderId="0" xfId="0" applyNumberFormat="1" applyFill="1" applyAlignment="1">
      <alignment horizontal="center"/>
    </xf>
    <xf numFmtId="168" fontId="0" fillId="18" borderId="0" xfId="0" applyNumberFormat="1" applyFill="1" applyAlignment="1">
      <alignment horizontal="center"/>
    </xf>
    <xf numFmtId="0" fontId="0" fillId="7" borderId="0" xfId="0" applyFill="1" applyAlignment="1">
      <alignment horizontal="left"/>
    </xf>
    <xf numFmtId="168" fontId="0" fillId="7" borderId="0" xfId="0" applyNumberFormat="1" applyFill="1" applyAlignment="1">
      <alignment horizontal="center"/>
    </xf>
    <xf numFmtId="168" fontId="0" fillId="5" borderId="0" xfId="0" applyNumberFormat="1" applyFill="1" applyAlignment="1">
      <alignment horizontal="center"/>
    </xf>
    <xf numFmtId="168" fontId="0" fillId="12" borderId="0" xfId="0" applyNumberFormat="1" applyFill="1" applyAlignment="1">
      <alignment horizontal="center"/>
    </xf>
    <xf numFmtId="168" fontId="0" fillId="4" borderId="0" xfId="0" applyNumberFormat="1" applyFill="1" applyAlignment="1">
      <alignment horizontal="center"/>
    </xf>
    <xf numFmtId="0" fontId="0" fillId="19" borderId="0" xfId="0" applyFill="1" applyAlignment="1">
      <alignment horizontal="left"/>
    </xf>
    <xf numFmtId="168" fontId="0" fillId="19" borderId="0" xfId="0" applyNumberFormat="1" applyFill="1" applyAlignment="1">
      <alignment horizontal="center"/>
    </xf>
    <xf numFmtId="0" fontId="9" fillId="17" borderId="0" xfId="0" applyFont="1" applyFill="1" applyAlignment="1">
      <alignment horizontal="left"/>
    </xf>
    <xf numFmtId="0" fontId="0" fillId="0" borderId="14" xfId="3" applyFont="1" applyBorder="1" applyAlignment="1">
      <alignment horizontal="center"/>
    </xf>
    <xf numFmtId="168" fontId="4" fillId="0" borderId="16" xfId="2" applyNumberFormat="1" applyBorder="1" applyAlignment="1">
      <alignment horizontal="center"/>
    </xf>
    <xf numFmtId="169" fontId="1" fillId="0" borderId="18" xfId="1" applyNumberFormat="1" applyFont="1" applyBorder="1" applyAlignment="1">
      <alignment horizontal="center"/>
    </xf>
    <xf numFmtId="169" fontId="1" fillId="0" borderId="19" xfId="4" applyNumberFormat="1" applyFont="1" applyBorder="1" applyAlignment="1">
      <alignment horizontal="center"/>
    </xf>
    <xf numFmtId="0" fontId="1" fillId="0" borderId="0" xfId="3" applyFont="1" applyBorder="1" applyAlignment="1">
      <alignment horizontal="center"/>
    </xf>
    <xf numFmtId="169" fontId="0" fillId="0" borderId="19" xfId="4" applyNumberFormat="1" applyFont="1" applyBorder="1" applyAlignment="1">
      <alignment horizontal="center"/>
    </xf>
    <xf numFmtId="0" fontId="4" fillId="0" borderId="21" xfId="2" applyBorder="1"/>
    <xf numFmtId="168" fontId="4" fillId="0" borderId="23" xfId="2" applyNumberFormat="1" applyBorder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3" fontId="0" fillId="0" borderId="18" xfId="0" applyNumberFormat="1" applyBorder="1" applyAlignment="1">
      <alignment horizontal="center"/>
    </xf>
    <xf numFmtId="3" fontId="0" fillId="0" borderId="19" xfId="0" applyNumberFormat="1" applyBorder="1" applyAlignment="1">
      <alignment horizontal="center"/>
    </xf>
    <xf numFmtId="0" fontId="0" fillId="0" borderId="28" xfId="0" applyBorder="1" applyAlignment="1">
      <alignment horizontal="center"/>
    </xf>
    <xf numFmtId="3" fontId="0" fillId="0" borderId="24" xfId="0" applyNumberFormat="1" applyBorder="1" applyAlignment="1">
      <alignment horizontal="center"/>
    </xf>
    <xf numFmtId="3" fontId="0" fillId="0" borderId="12" xfId="0" applyNumberFormat="1" applyBorder="1" applyAlignment="1">
      <alignment horizontal="center"/>
    </xf>
    <xf numFmtId="14" fontId="0" fillId="0" borderId="14" xfId="0" applyNumberFormat="1" applyBorder="1" applyAlignment="1">
      <alignment horizontal="center"/>
    </xf>
    <xf numFmtId="3" fontId="0" fillId="0" borderId="16" xfId="0" applyNumberFormat="1" applyBorder="1" applyAlignment="1">
      <alignment horizontal="center"/>
    </xf>
    <xf numFmtId="14" fontId="0" fillId="0" borderId="0" xfId="0" applyNumberFormat="1" applyAlignment="1">
      <alignment horizontal="left"/>
    </xf>
    <xf numFmtId="0" fontId="0" fillId="0" borderId="4" xfId="3" applyFont="1" applyBorder="1" applyAlignment="1">
      <alignment horizontal="centerContinuous"/>
    </xf>
    <xf numFmtId="0" fontId="0" fillId="0" borderId="1" xfId="3" applyFont="1" applyBorder="1" applyAlignment="1">
      <alignment horizontal="center"/>
    </xf>
    <xf numFmtId="0" fontId="0" fillId="0" borderId="23" xfId="3" applyFont="1" applyBorder="1" applyAlignment="1">
      <alignment horizontal="center"/>
    </xf>
    <xf numFmtId="0" fontId="4" fillId="0" borderId="0" xfId="2" applyAlignment="1">
      <alignment horizontal="center"/>
    </xf>
    <xf numFmtId="174" fontId="1" fillId="0" borderId="10" xfId="3" applyNumberFormat="1" applyFont="1" applyBorder="1" applyAlignment="1">
      <alignment horizontal="center"/>
    </xf>
    <xf numFmtId="172" fontId="1" fillId="0" borderId="10" xfId="3" applyNumberFormat="1" applyFont="1" applyBorder="1" applyAlignment="1">
      <alignment horizontal="center"/>
    </xf>
    <xf numFmtId="172" fontId="1" fillId="0" borderId="1" xfId="3" applyNumberFormat="1" applyFont="1" applyBorder="1" applyAlignment="1">
      <alignment horizontal="center"/>
    </xf>
    <xf numFmtId="173" fontId="1" fillId="0" borderId="2" xfId="3" applyNumberFormat="1" applyFont="1" applyBorder="1" applyAlignment="1">
      <alignment horizontal="centerContinuous"/>
    </xf>
    <xf numFmtId="172" fontId="1" fillId="0" borderId="4" xfId="3" applyNumberFormat="1" applyFont="1" applyBorder="1" applyAlignment="1">
      <alignment horizontal="center"/>
    </xf>
    <xf numFmtId="0" fontId="0" fillId="0" borderId="0" xfId="0" applyBorder="1" applyAlignment="1">
      <alignment horizontal="center"/>
    </xf>
    <xf numFmtId="3" fontId="0" fillId="0" borderId="0" xfId="0" applyNumberFormat="1" applyBorder="1" applyAlignment="1">
      <alignment horizontal="center"/>
    </xf>
    <xf numFmtId="0" fontId="4" fillId="0" borderId="33" xfId="2" quotePrefix="1" applyBorder="1" applyAlignment="1">
      <alignment horizontal="center"/>
    </xf>
    <xf numFmtId="0" fontId="4" fillId="0" borderId="33" xfId="2" quotePrefix="1" applyBorder="1"/>
    <xf numFmtId="175" fontId="4" fillId="11" borderId="6" xfId="19" applyNumberFormat="1" applyFont="1" applyFill="1" applyBorder="1" applyProtection="1">
      <protection locked="0"/>
    </xf>
    <xf numFmtId="175" fontId="4" fillId="16" borderId="6" xfId="19" applyNumberFormat="1" applyFont="1" applyFill="1" applyBorder="1" applyProtection="1">
      <protection locked="0"/>
    </xf>
    <xf numFmtId="175" fontId="4" fillId="21" borderId="6" xfId="19" applyNumberFormat="1" applyFont="1" applyFill="1" applyBorder="1" applyProtection="1">
      <protection locked="0"/>
    </xf>
    <xf numFmtId="0" fontId="0" fillId="0" borderId="32" xfId="3" applyFont="1" applyBorder="1" applyAlignment="1">
      <alignment horizontal="centerContinuous"/>
    </xf>
    <xf numFmtId="176" fontId="1" fillId="0" borderId="14" xfId="3" applyNumberFormat="1" applyFont="1" applyBorder="1"/>
    <xf numFmtId="176" fontId="1" fillId="0" borderId="15" xfId="3" applyNumberFormat="1" applyFont="1" applyBorder="1"/>
    <xf numFmtId="176" fontId="1" fillId="0" borderId="16" xfId="3" applyNumberFormat="1" applyFont="1" applyBorder="1"/>
    <xf numFmtId="175" fontId="1" fillId="0" borderId="22" xfId="3" applyNumberFormat="1" applyFont="1" applyBorder="1" applyAlignment="1">
      <alignment horizontal="center"/>
    </xf>
    <xf numFmtId="0" fontId="0" fillId="0" borderId="27" xfId="3" applyFont="1" applyBorder="1" applyAlignment="1">
      <alignment horizontal="center"/>
    </xf>
    <xf numFmtId="173" fontId="1" fillId="6" borderId="31" xfId="3" applyNumberFormat="1" applyFont="1" applyFill="1" applyBorder="1" applyAlignment="1">
      <alignment horizontal="center"/>
    </xf>
    <xf numFmtId="172" fontId="1" fillId="0" borderId="29" xfId="3" applyNumberFormat="1" applyFont="1" applyBorder="1" applyAlignment="1">
      <alignment horizontal="center"/>
    </xf>
    <xf numFmtId="172" fontId="1" fillId="20" borderId="23" xfId="3" applyNumberFormat="1" applyFont="1" applyFill="1" applyBorder="1" applyAlignment="1" applyProtection="1">
      <alignment horizontal="center"/>
      <protection locked="0"/>
    </xf>
    <xf numFmtId="172" fontId="1" fillId="6" borderId="31" xfId="3" applyNumberFormat="1" applyFont="1" applyFill="1" applyBorder="1" applyAlignment="1">
      <alignment horizontal="center"/>
    </xf>
    <xf numFmtId="173" fontId="1" fillId="0" borderId="20" xfId="3" applyNumberFormat="1" applyFont="1" applyBorder="1" applyAlignment="1">
      <alignment horizontal="center"/>
    </xf>
    <xf numFmtId="173" fontId="1" fillId="20" borderId="23" xfId="3" applyNumberFormat="1" applyFont="1" applyFill="1" applyBorder="1" applyAlignment="1" applyProtection="1">
      <alignment horizontal="center"/>
      <protection locked="0"/>
    </xf>
    <xf numFmtId="0" fontId="0" fillId="0" borderId="34" xfId="3" applyFont="1" applyBorder="1" applyAlignment="1">
      <alignment horizontal="center"/>
    </xf>
    <xf numFmtId="168" fontId="4" fillId="0" borderId="30" xfId="2" applyNumberFormat="1" applyBorder="1" applyAlignment="1">
      <alignment horizontal="center"/>
    </xf>
    <xf numFmtId="172" fontId="4" fillId="20" borderId="23" xfId="1" applyNumberFormat="1" applyFill="1" applyBorder="1" applyAlignment="1" applyProtection="1">
      <alignment horizontal="center"/>
      <protection locked="0"/>
    </xf>
    <xf numFmtId="177" fontId="1" fillId="0" borderId="17" xfId="3" applyNumberFormat="1" applyFont="1" applyFill="1" applyBorder="1" applyAlignment="1" applyProtection="1">
      <alignment horizontal="center"/>
      <protection locked="0"/>
    </xf>
    <xf numFmtId="177" fontId="1" fillId="0" borderId="13" xfId="3" applyNumberFormat="1" applyFont="1" applyFill="1" applyBorder="1" applyAlignment="1" applyProtection="1">
      <alignment horizontal="center"/>
      <protection locked="0"/>
    </xf>
    <xf numFmtId="0" fontId="1" fillId="0" borderId="35" xfId="3" applyFont="1" applyBorder="1" applyAlignment="1" applyProtection="1">
      <alignment horizontal="center"/>
      <protection locked="0"/>
    </xf>
    <xf numFmtId="172" fontId="1" fillId="6" borderId="9" xfId="3" applyNumberFormat="1" applyFont="1" applyFill="1" applyBorder="1" applyAlignment="1" applyProtection="1">
      <alignment horizontal="center"/>
      <protection locked="0"/>
    </xf>
    <xf numFmtId="0" fontId="1" fillId="0" borderId="39" xfId="3" applyFont="1" applyBorder="1" applyAlignment="1" applyProtection="1">
      <alignment horizontal="center"/>
      <protection locked="0"/>
    </xf>
    <xf numFmtId="14" fontId="0" fillId="0" borderId="0" xfId="0" applyNumberFormat="1"/>
    <xf numFmtId="0" fontId="0" fillId="0" borderId="21" xfId="0" applyBorder="1"/>
    <xf numFmtId="14" fontId="0" fillId="0" borderId="32" xfId="0" applyNumberFormat="1" applyBorder="1" applyAlignment="1">
      <alignment horizontal="center"/>
    </xf>
    <xf numFmtId="3" fontId="0" fillId="0" borderId="22" xfId="0" applyNumberFormat="1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42" xfId="0" applyBorder="1" applyAlignment="1">
      <alignment horizontal="center"/>
    </xf>
    <xf numFmtId="14" fontId="9" fillId="17" borderId="13" xfId="0" applyNumberFormat="1" applyFont="1" applyFill="1" applyBorder="1" applyAlignment="1">
      <alignment horizontal="center"/>
    </xf>
    <xf numFmtId="0" fontId="0" fillId="0" borderId="36" xfId="3" applyFont="1" applyBorder="1" applyAlignment="1">
      <alignment horizontal="left"/>
    </xf>
    <xf numFmtId="0" fontId="0" fillId="0" borderId="37" xfId="3" applyFont="1" applyBorder="1" applyAlignment="1">
      <alignment horizontal="left"/>
    </xf>
    <xf numFmtId="0" fontId="1" fillId="0" borderId="11" xfId="3" applyFont="1" applyBorder="1" applyAlignment="1">
      <alignment horizontal="center"/>
    </xf>
    <xf numFmtId="0" fontId="1" fillId="0" borderId="8" xfId="3" applyFont="1" applyBorder="1" applyAlignment="1">
      <alignment horizontal="center"/>
    </xf>
    <xf numFmtId="0" fontId="1" fillId="0" borderId="40" xfId="3" applyFont="1" applyBorder="1" applyAlignment="1">
      <alignment horizontal="center"/>
    </xf>
    <xf numFmtId="1" fontId="1" fillId="0" borderId="8" xfId="3" applyNumberFormat="1" applyFont="1" applyBorder="1" applyAlignment="1">
      <alignment horizontal="center"/>
    </xf>
    <xf numFmtId="1" fontId="1" fillId="0" borderId="11" xfId="3" applyNumberFormat="1" applyFont="1" applyBorder="1" applyAlignment="1">
      <alignment horizontal="center"/>
    </xf>
    <xf numFmtId="1" fontId="1" fillId="0" borderId="40" xfId="3" applyNumberFormat="1" applyFont="1" applyBorder="1" applyAlignment="1">
      <alignment horizontal="center"/>
    </xf>
    <xf numFmtId="0" fontId="0" fillId="0" borderId="38" xfId="3" applyFont="1" applyBorder="1" applyAlignment="1">
      <alignment horizontal="left"/>
    </xf>
    <xf numFmtId="0" fontId="0" fillId="0" borderId="17" xfId="0" applyBorder="1" applyAlignment="1" applyProtection="1">
      <alignment horizontal="center"/>
      <protection locked="0"/>
    </xf>
    <xf numFmtId="0" fontId="0" fillId="0" borderId="11" xfId="0" applyBorder="1" applyAlignment="1" applyProtection="1">
      <alignment horizontal="center"/>
      <protection locked="0"/>
    </xf>
    <xf numFmtId="0" fontId="1" fillId="0" borderId="40" xfId="3" applyFont="1" applyBorder="1" applyAlignment="1" applyProtection="1">
      <alignment horizontal="center"/>
      <protection locked="0"/>
    </xf>
    <xf numFmtId="0" fontId="0" fillId="0" borderId="37" xfId="3" applyFont="1" applyFill="1" applyBorder="1" applyAlignment="1">
      <alignment horizontal="left"/>
    </xf>
    <xf numFmtId="14" fontId="0" fillId="15" borderId="0" xfId="0" applyNumberFormat="1" applyFill="1" applyAlignment="1">
      <alignment horizontal="left" indent="2"/>
    </xf>
    <xf numFmtId="1" fontId="1" fillId="0" borderId="0" xfId="3" applyNumberFormat="1" applyFont="1"/>
    <xf numFmtId="178" fontId="1" fillId="0" borderId="0" xfId="3" applyNumberFormat="1" applyFont="1" applyAlignment="1">
      <alignment horizontal="center"/>
    </xf>
    <xf numFmtId="175" fontId="1" fillId="0" borderId="9" xfId="3" applyNumberFormat="1" applyFont="1" applyBorder="1" applyProtection="1"/>
    <xf numFmtId="175" fontId="1" fillId="0" borderId="9" xfId="3" applyNumberFormat="1" applyFont="1" applyFill="1" applyBorder="1" applyProtection="1"/>
    <xf numFmtId="0" fontId="0" fillId="0" borderId="0" xfId="3" applyFont="1" applyFill="1" applyAlignment="1">
      <alignment horizontal="center"/>
    </xf>
    <xf numFmtId="0" fontId="13" fillId="0" borderId="28" xfId="2" applyFont="1" applyBorder="1"/>
    <xf numFmtId="0" fontId="4" fillId="0" borderId="28" xfId="2" applyFill="1" applyBorder="1"/>
    <xf numFmtId="175" fontId="14" fillId="22" borderId="32" xfId="3" applyNumberFormat="1" applyFont="1" applyFill="1" applyBorder="1" applyAlignment="1" applyProtection="1">
      <alignment horizontal="center"/>
      <protection locked="0"/>
    </xf>
    <xf numFmtId="0" fontId="0" fillId="0" borderId="0" xfId="0" applyAlignment="1">
      <alignment horizontal="center"/>
    </xf>
    <xf numFmtId="179" fontId="1" fillId="0" borderId="0" xfId="3" applyNumberFormat="1" applyFont="1" applyAlignment="1">
      <alignment horizontal="center"/>
    </xf>
    <xf numFmtId="0" fontId="1" fillId="18" borderId="0" xfId="3" applyFont="1" applyFill="1" applyAlignment="1">
      <alignment horizontal="center"/>
    </xf>
    <xf numFmtId="0" fontId="1" fillId="16" borderId="0" xfId="3" applyFont="1" applyFill="1" applyAlignment="1">
      <alignment horizontal="center"/>
    </xf>
    <xf numFmtId="0" fontId="1" fillId="0" borderId="0" xfId="3" applyNumberFormat="1" applyFont="1" applyBorder="1" applyAlignment="1">
      <alignment horizontal="center"/>
    </xf>
    <xf numFmtId="172" fontId="1" fillId="6" borderId="9" xfId="3" applyNumberFormat="1" applyFont="1" applyFill="1" applyBorder="1" applyAlignment="1" applyProtection="1">
      <alignment horizontal="center"/>
    </xf>
    <xf numFmtId="177" fontId="9" fillId="17" borderId="25" xfId="3" applyNumberFormat="1" applyFont="1" applyFill="1" applyBorder="1" applyAlignment="1">
      <alignment horizontal="centerContinuous"/>
    </xf>
    <xf numFmtId="177" fontId="9" fillId="17" borderId="25" xfId="0" applyNumberFormat="1" applyFont="1" applyFill="1" applyBorder="1" applyAlignment="1">
      <alignment horizontal="centerContinuous"/>
    </xf>
    <xf numFmtId="177" fontId="9" fillId="17" borderId="26" xfId="0" applyNumberFormat="1" applyFont="1" applyFill="1" applyBorder="1" applyAlignment="1">
      <alignment horizontal="centerContinuous"/>
    </xf>
    <xf numFmtId="177" fontId="15" fillId="17" borderId="21" xfId="3" applyNumberFormat="1" applyFont="1" applyFill="1" applyBorder="1" applyAlignment="1">
      <alignment horizontal="centerContinuous" vertical="center"/>
    </xf>
    <xf numFmtId="0" fontId="0" fillId="0" borderId="21" xfId="0" applyBorder="1" applyAlignment="1">
      <alignment horizontal="center"/>
    </xf>
    <xf numFmtId="181" fontId="0" fillId="0" borderId="11" xfId="0" applyNumberFormat="1" applyBorder="1" applyAlignment="1">
      <alignment horizontal="center"/>
    </xf>
    <xf numFmtId="183" fontId="0" fillId="0" borderId="11" xfId="0" applyNumberFormat="1" applyBorder="1" applyAlignment="1">
      <alignment horizontal="center"/>
    </xf>
    <xf numFmtId="183" fontId="0" fillId="0" borderId="45" xfId="0" applyNumberFormat="1" applyBorder="1" applyAlignment="1">
      <alignment horizontal="center"/>
    </xf>
    <xf numFmtId="0" fontId="0" fillId="0" borderId="1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177" fontId="0" fillId="0" borderId="11" xfId="0" applyNumberFormat="1" applyBorder="1" applyProtection="1"/>
    <xf numFmtId="0" fontId="0" fillId="0" borderId="25" xfId="0" applyBorder="1" applyAlignment="1">
      <alignment horizontal="center"/>
    </xf>
    <xf numFmtId="0" fontId="0" fillId="0" borderId="0" xfId="0" applyFill="1"/>
    <xf numFmtId="0" fontId="0" fillId="0" borderId="25" xfId="0" applyBorder="1" applyAlignment="1">
      <alignment horizontal="center" vertical="center"/>
    </xf>
    <xf numFmtId="0" fontId="0" fillId="0" borderId="23" xfId="0" applyBorder="1" applyAlignment="1">
      <alignment horizontal="center"/>
    </xf>
    <xf numFmtId="173" fontId="9" fillId="17" borderId="27" xfId="0" applyNumberFormat="1" applyFont="1" applyFill="1" applyBorder="1" applyAlignment="1" applyProtection="1">
      <alignment horizontal="center"/>
    </xf>
    <xf numFmtId="184" fontId="9" fillId="17" borderId="28" xfId="0" applyNumberFormat="1" applyFont="1" applyFill="1" applyBorder="1" applyAlignment="1" applyProtection="1">
      <alignment horizontal="center"/>
    </xf>
    <xf numFmtId="183" fontId="0" fillId="0" borderId="0" xfId="0" applyNumberFormat="1" applyBorder="1" applyAlignment="1">
      <alignment horizontal="center"/>
    </xf>
    <xf numFmtId="173" fontId="0" fillId="0" borderId="23" xfId="0" applyNumberFormat="1" applyFill="1" applyBorder="1" applyAlignment="1" applyProtection="1">
      <alignment horizontal="center" vertical="center"/>
    </xf>
    <xf numFmtId="0" fontId="0" fillId="0" borderId="23" xfId="0" applyBorder="1"/>
    <xf numFmtId="182" fontId="0" fillId="0" borderId="23" xfId="0" applyNumberFormat="1" applyBorder="1" applyAlignment="1" applyProtection="1">
      <alignment horizontal="right" vertical="center"/>
    </xf>
    <xf numFmtId="1" fontId="4" fillId="0" borderId="0" xfId="2" applyNumberFormat="1" applyFill="1" applyBorder="1" applyAlignment="1">
      <alignment horizontal="center"/>
    </xf>
    <xf numFmtId="187" fontId="1" fillId="0" borderId="32" xfId="3" applyNumberFormat="1" applyFont="1" applyBorder="1" applyAlignment="1">
      <alignment horizontal="center"/>
    </xf>
    <xf numFmtId="187" fontId="0" fillId="0" borderId="22" xfId="0" applyNumberFormat="1" applyBorder="1" applyAlignment="1">
      <alignment horizontal="center"/>
    </xf>
    <xf numFmtId="186" fontId="1" fillId="0" borderId="14" xfId="3" applyNumberFormat="1" applyFont="1" applyBorder="1" applyAlignment="1">
      <alignment horizontal="center"/>
    </xf>
    <xf numFmtId="186" fontId="1" fillId="0" borderId="16" xfId="3" applyNumberFormat="1" applyFont="1" applyBorder="1" applyAlignment="1">
      <alignment horizontal="center"/>
    </xf>
    <xf numFmtId="185" fontId="1" fillId="0" borderId="0" xfId="1" applyNumberFormat="1" applyFont="1" applyAlignment="1" applyProtection="1">
      <alignment horizontal="center"/>
    </xf>
    <xf numFmtId="182" fontId="0" fillId="0" borderId="11" xfId="0" applyNumberFormat="1" applyBorder="1" applyAlignment="1" applyProtection="1">
      <alignment horizontal="center"/>
    </xf>
    <xf numFmtId="0" fontId="0" fillId="0" borderId="0" xfId="0" applyProtection="1"/>
    <xf numFmtId="177" fontId="0" fillId="0" borderId="0" xfId="0" applyNumberFormat="1" applyProtection="1"/>
    <xf numFmtId="180" fontId="0" fillId="0" borderId="0" xfId="0" applyNumberFormat="1" applyAlignment="1" applyProtection="1">
      <alignment horizontal="center"/>
    </xf>
    <xf numFmtId="182" fontId="0" fillId="0" borderId="0" xfId="0" applyNumberFormat="1" applyBorder="1" applyAlignment="1">
      <alignment horizontal="center"/>
    </xf>
    <xf numFmtId="0" fontId="0" fillId="0" borderId="47" xfId="0" applyBorder="1" applyAlignment="1">
      <alignment horizontal="center" vertical="center" wrapText="1"/>
    </xf>
    <xf numFmtId="0" fontId="0" fillId="0" borderId="43" xfId="0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182" fontId="0" fillId="0" borderId="0" xfId="0" applyNumberFormat="1" applyAlignment="1">
      <alignment horizontal="center"/>
    </xf>
    <xf numFmtId="182" fontId="0" fillId="0" borderId="11" xfId="0" applyNumberFormat="1" applyBorder="1" applyAlignment="1" applyProtection="1">
      <alignment horizontal="center"/>
      <protection locked="0"/>
    </xf>
    <xf numFmtId="183" fontId="0" fillId="0" borderId="11" xfId="0" applyNumberFormat="1" applyBorder="1" applyAlignment="1" applyProtection="1">
      <alignment horizontal="center"/>
    </xf>
    <xf numFmtId="177" fontId="0" fillId="0" borderId="11" xfId="0" applyNumberFormat="1" applyBorder="1" applyAlignment="1" applyProtection="1"/>
    <xf numFmtId="0" fontId="0" fillId="0" borderId="0" xfId="0" applyAlignment="1">
      <alignment horizontal="centerContinuous"/>
    </xf>
    <xf numFmtId="190" fontId="0" fillId="0" borderId="0" xfId="0" applyNumberFormat="1"/>
    <xf numFmtId="189" fontId="0" fillId="0" borderId="0" xfId="0" applyNumberFormat="1" applyBorder="1" applyAlignment="1" applyProtection="1">
      <alignment horizontal="center"/>
    </xf>
    <xf numFmtId="189" fontId="5" fillId="0" borderId="0" xfId="0" applyNumberFormat="1" applyFont="1" applyBorder="1" applyAlignment="1" applyProtection="1">
      <alignment horizontal="center"/>
    </xf>
    <xf numFmtId="189" fontId="0" fillId="0" borderId="0" xfId="0" applyNumberFormat="1" applyAlignment="1">
      <alignment horizontal="center"/>
    </xf>
    <xf numFmtId="189" fontId="0" fillId="0" borderId="0" xfId="0" applyNumberFormat="1" applyAlignment="1" applyProtection="1">
      <alignment horizontal="center"/>
    </xf>
    <xf numFmtId="190" fontId="5" fillId="0" borderId="0" xfId="0" applyNumberFormat="1" applyFont="1"/>
    <xf numFmtId="184" fontId="0" fillId="0" borderId="11" xfId="0" applyNumberFormat="1" applyFill="1" applyBorder="1" applyAlignment="1">
      <alignment horizontal="center" vertical="center"/>
    </xf>
    <xf numFmtId="0" fontId="0" fillId="0" borderId="47" xfId="0" applyBorder="1"/>
    <xf numFmtId="0" fontId="0" fillId="0" borderId="48" xfId="0" applyBorder="1"/>
    <xf numFmtId="0" fontId="0" fillId="0" borderId="27" xfId="0" applyBorder="1"/>
    <xf numFmtId="0" fontId="0" fillId="0" borderId="32" xfId="0" applyBorder="1"/>
    <xf numFmtId="184" fontId="0" fillId="0" borderId="57" xfId="0" applyNumberFormat="1" applyFill="1" applyBorder="1" applyAlignment="1">
      <alignment horizontal="center" vertical="center"/>
    </xf>
    <xf numFmtId="0" fontId="0" fillId="0" borderId="22" xfId="0" applyBorder="1"/>
    <xf numFmtId="0" fontId="0" fillId="0" borderId="13" xfId="0" applyBorder="1"/>
    <xf numFmtId="0" fontId="0" fillId="0" borderId="12" xfId="0" applyBorder="1"/>
    <xf numFmtId="0" fontId="0" fillId="0" borderId="14" xfId="0" applyBorder="1"/>
    <xf numFmtId="184" fontId="0" fillId="0" borderId="15" xfId="0" applyNumberFormat="1" applyFill="1" applyBorder="1" applyAlignment="1">
      <alignment horizontal="center" vertical="center"/>
    </xf>
    <xf numFmtId="0" fontId="0" fillId="0" borderId="16" xfId="0" applyBorder="1"/>
    <xf numFmtId="192" fontId="0" fillId="0" borderId="20" xfId="0" applyNumberFormat="1" applyBorder="1" applyAlignment="1">
      <alignment horizontal="left"/>
    </xf>
    <xf numFmtId="180" fontId="0" fillId="0" borderId="43" xfId="0" applyNumberFormat="1" applyBorder="1" applyAlignment="1">
      <alignment horizontal="center"/>
    </xf>
    <xf numFmtId="184" fontId="0" fillId="0" borderId="23" xfId="0" applyNumberFormat="1" applyFill="1" applyBorder="1" applyAlignment="1">
      <alignment horizontal="center" vertical="center"/>
    </xf>
    <xf numFmtId="184" fontId="0" fillId="0" borderId="11" xfId="0" applyNumberFormat="1" applyFill="1" applyBorder="1" applyAlignment="1" applyProtection="1">
      <alignment horizontal="center" vertical="center"/>
    </xf>
    <xf numFmtId="177" fontId="0" fillId="0" borderId="17" xfId="0" applyNumberFormat="1" applyBorder="1" applyAlignment="1" applyProtection="1">
      <alignment horizontal="center"/>
      <protection locked="0"/>
    </xf>
    <xf numFmtId="177" fontId="1" fillId="0" borderId="35" xfId="3" applyNumberFormat="1" applyFont="1" applyBorder="1" applyAlignment="1" applyProtection="1">
      <alignment horizontal="center"/>
      <protection locked="0"/>
    </xf>
    <xf numFmtId="177" fontId="1" fillId="0" borderId="17" xfId="3" applyNumberFormat="1" applyFont="1" applyBorder="1" applyAlignment="1" applyProtection="1">
      <alignment horizontal="center"/>
      <protection locked="0"/>
    </xf>
    <xf numFmtId="177" fontId="1" fillId="0" borderId="39" xfId="3" applyNumberFormat="1" applyFont="1" applyBorder="1" applyAlignment="1" applyProtection="1">
      <alignment horizontal="center"/>
      <protection locked="0"/>
    </xf>
    <xf numFmtId="0" fontId="0" fillId="0" borderId="36" xfId="3" applyFont="1" applyFill="1" applyBorder="1" applyAlignment="1">
      <alignment horizontal="left"/>
    </xf>
    <xf numFmtId="0" fontId="0" fillId="0" borderId="38" xfId="3" applyFont="1" applyFill="1" applyBorder="1" applyAlignment="1">
      <alignment horizontal="left"/>
    </xf>
    <xf numFmtId="172" fontId="1" fillId="6" borderId="5" xfId="3" applyNumberFormat="1" applyFont="1" applyFill="1" applyBorder="1" applyAlignment="1" applyProtection="1">
      <alignment horizontal="center"/>
    </xf>
    <xf numFmtId="0" fontId="1" fillId="0" borderId="17" xfId="3" applyFont="1" applyBorder="1" applyProtection="1">
      <protection locked="0"/>
    </xf>
    <xf numFmtId="0" fontId="1" fillId="0" borderId="11" xfId="3" applyFont="1" applyBorder="1" applyProtection="1">
      <protection locked="0"/>
    </xf>
    <xf numFmtId="0" fontId="0" fillId="0" borderId="11" xfId="3" applyNumberFormat="1" applyFont="1" applyFill="1" applyBorder="1" applyAlignment="1" applyProtection="1">
      <alignment horizontal="center"/>
      <protection locked="0"/>
    </xf>
    <xf numFmtId="172" fontId="0" fillId="6" borderId="5" xfId="3" applyNumberFormat="1" applyFont="1" applyFill="1" applyBorder="1" applyAlignment="1" applyProtection="1">
      <alignment horizontal="center"/>
      <protection locked="0"/>
    </xf>
    <xf numFmtId="172" fontId="0" fillId="6" borderId="9" xfId="3" applyNumberFormat="1" applyFont="1" applyFill="1" applyBorder="1" applyAlignment="1" applyProtection="1">
      <alignment horizontal="center"/>
      <protection locked="0"/>
    </xf>
    <xf numFmtId="172" fontId="0" fillId="6" borderId="11" xfId="3" applyNumberFormat="1" applyFont="1" applyFill="1" applyBorder="1" applyAlignment="1" applyProtection="1">
      <alignment horizontal="center"/>
      <protection locked="0"/>
    </xf>
    <xf numFmtId="1" fontId="0" fillId="6" borderId="11" xfId="3" applyNumberFormat="1" applyFont="1" applyFill="1" applyBorder="1" applyAlignment="1" applyProtection="1">
      <alignment horizontal="center"/>
      <protection locked="0"/>
    </xf>
    <xf numFmtId="0" fontId="1" fillId="0" borderId="0" xfId="3" applyNumberFormat="1" applyFont="1"/>
    <xf numFmtId="177" fontId="1" fillId="0" borderId="17" xfId="3" applyNumberFormat="1" applyFill="1" applyBorder="1" applyAlignment="1" applyProtection="1">
      <alignment horizontal="center"/>
      <protection locked="0"/>
    </xf>
    <xf numFmtId="177" fontId="1" fillId="0" borderId="35" xfId="3" applyNumberFormat="1" applyFill="1" applyBorder="1" applyAlignment="1" applyProtection="1">
      <alignment horizontal="center"/>
      <protection locked="0"/>
    </xf>
    <xf numFmtId="177" fontId="0" fillId="0" borderId="17" xfId="0" applyNumberFormat="1" applyBorder="1" applyProtection="1">
      <protection locked="0"/>
    </xf>
    <xf numFmtId="177" fontId="0" fillId="0" borderId="35" xfId="0" applyNumberFormat="1" applyBorder="1" applyProtection="1">
      <protection locked="0"/>
    </xf>
    <xf numFmtId="182" fontId="0" fillId="10" borderId="6" xfId="0" applyNumberFormat="1" applyFill="1" applyBorder="1" applyAlignment="1">
      <alignment horizontal="center"/>
    </xf>
    <xf numFmtId="0" fontId="0" fillId="10" borderId="23" xfId="3" applyFont="1" applyFill="1" applyBorder="1" applyAlignment="1">
      <alignment horizontal="center" vertical="center" wrapText="1"/>
    </xf>
    <xf numFmtId="0" fontId="0" fillId="0" borderId="9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58" xfId="0" applyBorder="1" applyAlignment="1">
      <alignment horizontal="center"/>
    </xf>
    <xf numFmtId="168" fontId="4" fillId="23" borderId="23" xfId="2" applyNumberFormat="1" applyFill="1" applyBorder="1" applyAlignment="1">
      <alignment horizontal="center"/>
    </xf>
    <xf numFmtId="16" fontId="0" fillId="0" borderId="0" xfId="0" applyNumberFormat="1"/>
    <xf numFmtId="0" fontId="0" fillId="0" borderId="43" xfId="0" applyBorder="1"/>
    <xf numFmtId="0" fontId="0" fillId="0" borderId="32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10" borderId="15" xfId="0" applyFill="1" applyBorder="1" applyAlignment="1">
      <alignment horizontal="center"/>
    </xf>
    <xf numFmtId="0" fontId="0" fillId="14" borderId="16" xfId="0" applyFill="1" applyBorder="1" applyAlignment="1">
      <alignment horizontal="center"/>
    </xf>
    <xf numFmtId="0" fontId="0" fillId="10" borderId="14" xfId="0" applyFill="1" applyBorder="1" applyAlignment="1">
      <alignment horizontal="center"/>
    </xf>
    <xf numFmtId="188" fontId="0" fillId="10" borderId="11" xfId="0" applyNumberFormat="1" applyFill="1" applyBorder="1" applyAlignment="1" applyProtection="1">
      <alignment horizontal="center"/>
      <protection locked="0"/>
    </xf>
    <xf numFmtId="188" fontId="0" fillId="10" borderId="15" xfId="0" applyNumberFormat="1" applyFill="1" applyBorder="1" applyAlignment="1" applyProtection="1">
      <alignment horizontal="center"/>
      <protection locked="0"/>
    </xf>
    <xf numFmtId="188" fontId="0" fillId="10" borderId="17" xfId="0" applyNumberFormat="1" applyFill="1" applyBorder="1" applyAlignment="1" applyProtection="1">
      <alignment horizontal="center"/>
      <protection locked="0"/>
    </xf>
    <xf numFmtId="188" fontId="0" fillId="10" borderId="59" xfId="0" applyNumberFormat="1" applyFill="1" applyBorder="1" applyAlignment="1" applyProtection="1">
      <alignment horizontal="center"/>
      <protection locked="0"/>
    </xf>
    <xf numFmtId="188" fontId="0" fillId="10" borderId="13" xfId="0" applyNumberFormat="1" applyFill="1" applyBorder="1" applyAlignment="1" applyProtection="1">
      <alignment horizontal="center"/>
      <protection locked="0"/>
    </xf>
    <xf numFmtId="188" fontId="0" fillId="10" borderId="14" xfId="0" applyNumberFormat="1" applyFill="1" applyBorder="1" applyAlignment="1" applyProtection="1">
      <alignment horizontal="center"/>
      <protection locked="0"/>
    </xf>
    <xf numFmtId="177" fontId="0" fillId="0" borderId="13" xfId="0" applyNumberFormat="1" applyBorder="1" applyAlignment="1" applyProtection="1">
      <alignment horizontal="center"/>
      <protection locked="0"/>
    </xf>
    <xf numFmtId="177" fontId="0" fillId="0" borderId="14" xfId="0" applyNumberFormat="1" applyBorder="1" applyAlignment="1" applyProtection="1">
      <alignment horizontal="center"/>
      <protection locked="0"/>
    </xf>
    <xf numFmtId="188" fontId="0" fillId="10" borderId="8" xfId="0" applyNumberFormat="1" applyFill="1" applyBorder="1" applyAlignment="1" applyProtection="1">
      <alignment horizontal="center"/>
    </xf>
    <xf numFmtId="188" fontId="0" fillId="10" borderId="11" xfId="0" applyNumberFormat="1" applyFill="1" applyBorder="1" applyAlignment="1" applyProtection="1">
      <alignment horizontal="center"/>
    </xf>
    <xf numFmtId="188" fontId="0" fillId="10" borderId="35" xfId="0" applyNumberFormat="1" applyFill="1" applyBorder="1" applyAlignment="1" applyProtection="1">
      <alignment horizontal="center"/>
    </xf>
    <xf numFmtId="188" fontId="0" fillId="10" borderId="17" xfId="0" applyNumberFormat="1" applyFill="1" applyBorder="1" applyAlignment="1" applyProtection="1">
      <alignment horizontal="center"/>
    </xf>
    <xf numFmtId="188" fontId="0" fillId="10" borderId="7" xfId="0" applyNumberFormat="1" applyFill="1" applyBorder="1" applyAlignment="1" applyProtection="1">
      <alignment horizontal="center"/>
    </xf>
    <xf numFmtId="188" fontId="0" fillId="10" borderId="13" xfId="0" applyNumberFormat="1" applyFill="1" applyBorder="1" applyAlignment="1" applyProtection="1">
      <alignment horizontal="center"/>
    </xf>
    <xf numFmtId="188" fontId="0" fillId="14" borderId="10" xfId="0" applyNumberFormat="1" applyFill="1" applyBorder="1" applyAlignment="1" applyProtection="1">
      <alignment horizontal="center"/>
      <protection locked="0"/>
    </xf>
    <xf numFmtId="188" fontId="0" fillId="14" borderId="16" xfId="0" applyNumberFormat="1" applyFill="1" applyBorder="1" applyAlignment="1" applyProtection="1">
      <alignment horizontal="center"/>
      <protection locked="0"/>
    </xf>
    <xf numFmtId="177" fontId="0" fillId="0" borderId="13" xfId="0" applyNumberFormat="1" applyBorder="1" applyAlignment="1" applyProtection="1">
      <alignment horizontal="center"/>
    </xf>
    <xf numFmtId="191" fontId="19" fillId="0" borderId="14" xfId="0" applyNumberFormat="1" applyFont="1" applyBorder="1" applyAlignment="1">
      <alignment horizontal="center"/>
    </xf>
    <xf numFmtId="188" fontId="0" fillId="14" borderId="10" xfId="0" applyNumberFormat="1" applyFill="1" applyBorder="1" applyAlignment="1" applyProtection="1">
      <alignment horizontal="center"/>
    </xf>
    <xf numFmtId="177" fontId="0" fillId="26" borderId="13" xfId="0" applyNumberFormat="1" applyFill="1" applyBorder="1" applyAlignment="1" applyProtection="1">
      <alignment horizontal="center"/>
    </xf>
    <xf numFmtId="177" fontId="0" fillId="20" borderId="13" xfId="0" applyNumberFormat="1" applyFill="1" applyBorder="1" applyAlignment="1" applyProtection="1">
      <alignment horizontal="center"/>
    </xf>
    <xf numFmtId="177" fontId="0" fillId="15" borderId="13" xfId="0" applyNumberFormat="1" applyFill="1" applyBorder="1" applyAlignment="1" applyProtection="1">
      <alignment horizontal="center"/>
    </xf>
    <xf numFmtId="0" fontId="0" fillId="0" borderId="32" xfId="3" applyFont="1" applyBorder="1" applyAlignment="1" applyProtection="1">
      <alignment horizontal="centerContinuous"/>
    </xf>
    <xf numFmtId="0" fontId="0" fillId="0" borderId="27" xfId="3" applyFont="1" applyBorder="1" applyAlignment="1" applyProtection="1">
      <alignment horizontal="center"/>
    </xf>
    <xf numFmtId="176" fontId="1" fillId="0" borderId="14" xfId="3" applyNumberFormat="1" applyFont="1" applyBorder="1" applyProtection="1"/>
    <xf numFmtId="176" fontId="1" fillId="0" borderId="15" xfId="3" applyNumberFormat="1" applyFont="1" applyBorder="1" applyProtection="1"/>
    <xf numFmtId="176" fontId="1" fillId="0" borderId="16" xfId="3" applyNumberFormat="1" applyFont="1" applyBorder="1" applyProtection="1"/>
    <xf numFmtId="175" fontId="14" fillId="22" borderId="22" xfId="3" applyNumberFormat="1" applyFont="1" applyFill="1" applyBorder="1" applyAlignment="1" applyProtection="1">
      <alignment horizontal="center"/>
      <protection locked="0"/>
    </xf>
    <xf numFmtId="0" fontId="0" fillId="0" borderId="40" xfId="3" applyFont="1" applyBorder="1" applyAlignment="1" applyProtection="1">
      <alignment horizontal="center"/>
      <protection locked="0"/>
    </xf>
    <xf numFmtId="0" fontId="0" fillId="0" borderId="0" xfId="0" quotePrefix="1"/>
    <xf numFmtId="180" fontId="0" fillId="0" borderId="0" xfId="0" applyNumberFormat="1"/>
    <xf numFmtId="16" fontId="0" fillId="23" borderId="23" xfId="0" applyNumberForma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172" fontId="0" fillId="0" borderId="60" xfId="0" applyNumberFormat="1" applyFill="1" applyBorder="1" applyAlignment="1">
      <alignment horizontal="center"/>
    </xf>
    <xf numFmtId="0" fontId="0" fillId="0" borderId="60" xfId="0" applyBorder="1" applyAlignment="1">
      <alignment horizontal="center"/>
    </xf>
    <xf numFmtId="184" fontId="20" fillId="14" borderId="23" xfId="0" applyNumberFormat="1" applyFont="1" applyFill="1" applyBorder="1" applyAlignment="1">
      <alignment horizontal="center" vertical="center"/>
    </xf>
    <xf numFmtId="0" fontId="0" fillId="0" borderId="23" xfId="0" applyBorder="1" applyAlignment="1" applyProtection="1">
      <alignment horizontal="center"/>
    </xf>
    <xf numFmtId="177" fontId="0" fillId="0" borderId="11" xfId="0" applyNumberFormat="1" applyBorder="1" applyProtection="1">
      <protection locked="0"/>
    </xf>
    <xf numFmtId="0" fontId="0" fillId="0" borderId="0" xfId="0" applyBorder="1"/>
    <xf numFmtId="184" fontId="0" fillId="0" borderId="12" xfId="0" applyNumberFormat="1" applyFill="1" applyBorder="1" applyAlignment="1" applyProtection="1">
      <alignment horizontal="center" vertical="center"/>
    </xf>
    <xf numFmtId="192" fontId="0" fillId="0" borderId="13" xfId="0" applyNumberFormat="1" applyBorder="1" applyAlignment="1">
      <alignment horizontal="center"/>
    </xf>
    <xf numFmtId="192" fontId="0" fillId="0" borderId="14" xfId="0" applyNumberFormat="1" applyBorder="1" applyAlignment="1">
      <alignment horizontal="center"/>
    </xf>
    <xf numFmtId="194" fontId="0" fillId="0" borderId="0" xfId="0" applyNumberFormat="1" applyAlignment="1">
      <alignment horizontal="left"/>
    </xf>
    <xf numFmtId="193" fontId="0" fillId="0" borderId="22" xfId="0" applyNumberFormat="1" applyBorder="1" applyAlignment="1">
      <alignment horizontal="center"/>
    </xf>
    <xf numFmtId="193" fontId="0" fillId="0" borderId="12" xfId="0" applyNumberFormat="1" applyBorder="1" applyAlignment="1">
      <alignment horizontal="center"/>
    </xf>
    <xf numFmtId="193" fontId="0" fillId="0" borderId="16" xfId="0" applyNumberFormat="1" applyBorder="1" applyAlignment="1">
      <alignment horizontal="center"/>
    </xf>
    <xf numFmtId="184" fontId="0" fillId="0" borderId="0" xfId="0" applyNumberFormat="1" applyAlignment="1">
      <alignment horizontal="center"/>
    </xf>
    <xf numFmtId="189" fontId="0" fillId="0" borderId="0" xfId="0" applyNumberFormat="1" applyAlignment="1" applyProtection="1">
      <alignment horizontal="center"/>
      <protection locked="0"/>
    </xf>
    <xf numFmtId="189" fontId="0" fillId="0" borderId="0" xfId="0" applyNumberFormat="1" applyBorder="1" applyAlignment="1" applyProtection="1">
      <alignment horizontal="center"/>
      <protection locked="0"/>
    </xf>
    <xf numFmtId="189" fontId="5" fillId="0" borderId="0" xfId="0" applyNumberFormat="1" applyFont="1" applyBorder="1" applyAlignment="1" applyProtection="1">
      <alignment horizontal="center"/>
      <protection locked="0"/>
    </xf>
    <xf numFmtId="182" fontId="0" fillId="0" borderId="0" xfId="0" applyNumberFormat="1" applyBorder="1" applyAlignment="1" applyProtection="1">
      <alignment horizontal="center"/>
    </xf>
    <xf numFmtId="0" fontId="0" fillId="0" borderId="0" xfId="0" applyAlignment="1" applyProtection="1">
      <alignment horizontal="center"/>
    </xf>
    <xf numFmtId="0" fontId="0" fillId="0" borderId="12" xfId="0" applyBorder="1" applyProtection="1"/>
    <xf numFmtId="0" fontId="0" fillId="0" borderId="12" xfId="0" applyBorder="1" applyAlignment="1">
      <alignment horizontal="center"/>
    </xf>
    <xf numFmtId="195" fontId="0" fillId="0" borderId="11" xfId="0" applyNumberFormat="1" applyFill="1" applyBorder="1" applyAlignment="1">
      <alignment horizontal="center" vertical="center"/>
    </xf>
    <xf numFmtId="177" fontId="0" fillId="14" borderId="11" xfId="0" applyNumberFormat="1" applyFill="1" applyBorder="1" applyProtection="1"/>
    <xf numFmtId="177" fontId="0" fillId="29" borderId="11" xfId="0" applyNumberFormat="1" applyFill="1" applyBorder="1" applyProtection="1"/>
    <xf numFmtId="0" fontId="0" fillId="14" borderId="0" xfId="0" applyFill="1" applyAlignment="1">
      <alignment horizontal="center"/>
    </xf>
    <xf numFmtId="183" fontId="0" fillId="0" borderId="57" xfId="0" applyNumberFormat="1" applyBorder="1" applyAlignment="1">
      <alignment horizontal="center"/>
    </xf>
    <xf numFmtId="183" fontId="0" fillId="0" borderId="0" xfId="0" applyNumberFormat="1" applyAlignment="1" applyProtection="1">
      <alignment horizontal="center"/>
    </xf>
    <xf numFmtId="183" fontId="0" fillId="0" borderId="0" xfId="0" applyNumberFormat="1"/>
    <xf numFmtId="0" fontId="4" fillId="23" borderId="23" xfId="2" applyFill="1" applyBorder="1" applyAlignment="1"/>
    <xf numFmtId="196" fontId="1" fillId="6" borderId="31" xfId="3" applyNumberFormat="1" applyFont="1" applyFill="1" applyBorder="1" applyAlignment="1">
      <alignment horizontal="center"/>
    </xf>
    <xf numFmtId="184" fontId="1" fillId="0" borderId="10" xfId="3" applyNumberFormat="1" applyFont="1" applyBorder="1" applyAlignment="1">
      <alignment horizontal="center"/>
    </xf>
    <xf numFmtId="177" fontId="0" fillId="0" borderId="7" xfId="0" applyNumberFormat="1" applyBorder="1" applyAlignment="1" applyProtection="1">
      <alignment horizontal="center"/>
    </xf>
    <xf numFmtId="178" fontId="1" fillId="16" borderId="0" xfId="3" applyNumberFormat="1" applyFont="1" applyFill="1" applyAlignment="1">
      <alignment horizontal="center"/>
    </xf>
    <xf numFmtId="177" fontId="0" fillId="23" borderId="11" xfId="0" applyNumberFormat="1" applyFill="1" applyBorder="1" applyProtection="1"/>
    <xf numFmtId="172" fontId="0" fillId="0" borderId="23" xfId="0" applyNumberFormat="1" applyFill="1" applyBorder="1" applyAlignment="1">
      <alignment horizontal="center"/>
    </xf>
    <xf numFmtId="177" fontId="0" fillId="23" borderId="23" xfId="0" applyNumberFormat="1" applyFill="1" applyBorder="1" applyAlignment="1">
      <alignment horizontal="center" vertical="center"/>
    </xf>
    <xf numFmtId="177" fontId="0" fillId="23" borderId="23" xfId="0" applyNumberFormat="1" applyFill="1" applyBorder="1" applyAlignment="1">
      <alignment horizontal="center"/>
    </xf>
    <xf numFmtId="0" fontId="0" fillId="0" borderId="0" xfId="0" applyFill="1" applyAlignment="1">
      <alignment horizontal="center"/>
    </xf>
    <xf numFmtId="182" fontId="0" fillId="0" borderId="11" xfId="0" applyNumberFormat="1" applyFill="1" applyBorder="1" applyAlignment="1" applyProtection="1">
      <alignment horizontal="center"/>
    </xf>
    <xf numFmtId="0" fontId="0" fillId="0" borderId="60" xfId="0" applyBorder="1"/>
    <xf numFmtId="0" fontId="0" fillId="0" borderId="27" xfId="0" quotePrefix="1" applyBorder="1"/>
    <xf numFmtId="0" fontId="0" fillId="0" borderId="28" xfId="0" quotePrefix="1" applyBorder="1"/>
    <xf numFmtId="0" fontId="0" fillId="0" borderId="28" xfId="0" applyBorder="1"/>
    <xf numFmtId="177" fontId="0" fillId="0" borderId="11" xfId="0" applyNumberFormat="1" applyFill="1" applyBorder="1" applyProtection="1">
      <protection locked="0"/>
    </xf>
    <xf numFmtId="177" fontId="0" fillId="0" borderId="11" xfId="0" quotePrefix="1" applyNumberFormat="1" applyFill="1" applyBorder="1" applyProtection="1">
      <protection locked="0"/>
    </xf>
    <xf numFmtId="183" fontId="0" fillId="0" borderId="0" xfId="0" applyNumberFormat="1" applyProtection="1"/>
    <xf numFmtId="183" fontId="22" fillId="0" borderId="0" xfId="0" applyNumberFormat="1" applyFont="1" applyAlignment="1">
      <alignment horizontal="center"/>
    </xf>
    <xf numFmtId="182" fontId="1" fillId="20" borderId="23" xfId="3" applyNumberFormat="1" applyFont="1" applyFill="1" applyBorder="1" applyAlignment="1" applyProtection="1">
      <alignment horizontal="center"/>
      <protection locked="0"/>
    </xf>
    <xf numFmtId="191" fontId="0" fillId="0" borderId="13" xfId="0" applyNumberFormat="1" applyBorder="1" applyAlignment="1">
      <alignment horizontal="center"/>
    </xf>
    <xf numFmtId="191" fontId="0" fillId="0" borderId="14" xfId="0" applyNumberFormat="1" applyBorder="1" applyAlignment="1">
      <alignment horizontal="center"/>
    </xf>
    <xf numFmtId="177" fontId="0" fillId="30" borderId="13" xfId="0" applyNumberFormat="1" applyFill="1" applyBorder="1" applyAlignment="1" applyProtection="1">
      <alignment horizontal="center"/>
      <protection locked="0"/>
    </xf>
    <xf numFmtId="0" fontId="4" fillId="23" borderId="21" xfId="2" applyFill="1" applyBorder="1" applyAlignment="1">
      <alignment horizontal="center"/>
    </xf>
    <xf numFmtId="175" fontId="4" fillId="11" borderId="6" xfId="19" applyNumberFormat="1" applyFont="1" applyFill="1" applyBorder="1" applyAlignment="1" applyProtection="1">
      <alignment horizontal="center"/>
      <protection locked="0"/>
    </xf>
    <xf numFmtId="175" fontId="4" fillId="16" borderId="6" xfId="19" applyNumberFormat="1" applyFont="1" applyFill="1" applyBorder="1" applyAlignment="1" applyProtection="1">
      <alignment horizontal="center"/>
      <protection locked="0"/>
    </xf>
    <xf numFmtId="175" fontId="4" fillId="21" borderId="6" xfId="19" applyNumberFormat="1" applyFont="1" applyFill="1" applyBorder="1" applyAlignment="1" applyProtection="1">
      <alignment horizontal="center"/>
      <protection locked="0"/>
    </xf>
    <xf numFmtId="191" fontId="0" fillId="0" borderId="11" xfId="0" applyNumberFormat="1" applyBorder="1" applyAlignment="1">
      <alignment horizontal="center"/>
    </xf>
    <xf numFmtId="191" fontId="0" fillId="0" borderId="32" xfId="0" applyNumberFormat="1" applyBorder="1" applyAlignment="1">
      <alignment horizontal="center"/>
    </xf>
    <xf numFmtId="191" fontId="0" fillId="0" borderId="57" xfId="0" applyNumberFormat="1" applyBorder="1" applyAlignment="1">
      <alignment horizontal="center"/>
    </xf>
    <xf numFmtId="191" fontId="0" fillId="0" borderId="15" xfId="0" applyNumberFormat="1" applyBorder="1" applyAlignment="1">
      <alignment horizontal="center"/>
    </xf>
    <xf numFmtId="191" fontId="19" fillId="0" borderId="15" xfId="0" applyNumberFormat="1" applyFont="1" applyBorder="1" applyAlignment="1">
      <alignment horizontal="center"/>
    </xf>
    <xf numFmtId="191" fontId="0" fillId="21" borderId="22" xfId="0" applyNumberFormat="1" applyFill="1" applyBorder="1" applyAlignment="1">
      <alignment horizontal="center"/>
    </xf>
    <xf numFmtId="191" fontId="0" fillId="21" borderId="12" xfId="0" applyNumberFormat="1" applyFill="1" applyBorder="1" applyAlignment="1">
      <alignment horizontal="center"/>
    </xf>
    <xf numFmtId="191" fontId="0" fillId="21" borderId="16" xfId="0" applyNumberFormat="1" applyFill="1" applyBorder="1" applyAlignment="1">
      <alignment horizontal="center"/>
    </xf>
    <xf numFmtId="0" fontId="0" fillId="10" borderId="59" xfId="0" applyFill="1" applyBorder="1" applyAlignment="1">
      <alignment horizontal="center"/>
    </xf>
    <xf numFmtId="191" fontId="0" fillId="0" borderId="45" xfId="0" applyNumberFormat="1" applyBorder="1"/>
    <xf numFmtId="191" fontId="0" fillId="0" borderId="19" xfId="0" applyNumberFormat="1" applyBorder="1"/>
    <xf numFmtId="191" fontId="0" fillId="0" borderId="17" xfId="0" applyNumberFormat="1" applyBorder="1"/>
    <xf numFmtId="197" fontId="0" fillId="0" borderId="19" xfId="0" applyNumberFormat="1" applyBorder="1"/>
    <xf numFmtId="0" fontId="0" fillId="0" borderId="47" xfId="3" quotePrefix="1" applyFont="1" applyBorder="1"/>
    <xf numFmtId="172" fontId="0" fillId="0" borderId="42" xfId="0" applyNumberFormat="1" applyBorder="1" applyAlignment="1">
      <alignment horizontal="center"/>
    </xf>
    <xf numFmtId="0" fontId="0" fillId="0" borderId="46" xfId="3" quotePrefix="1" applyFont="1" applyBorder="1"/>
    <xf numFmtId="0" fontId="0" fillId="0" borderId="27" xfId="3" applyFont="1" applyBorder="1"/>
    <xf numFmtId="172" fontId="1" fillId="0" borderId="30" xfId="3" applyNumberFormat="1" applyFont="1" applyBorder="1" applyAlignment="1">
      <alignment horizontal="center"/>
    </xf>
    <xf numFmtId="0" fontId="0" fillId="0" borderId="11" xfId="0" applyBorder="1"/>
    <xf numFmtId="0" fontId="0" fillId="0" borderId="63" xfId="0" applyBorder="1" applyAlignment="1">
      <alignment horizontal="center"/>
    </xf>
    <xf numFmtId="0" fontId="0" fillId="0" borderId="8" xfId="0" applyBorder="1" applyAlignment="1">
      <alignment horizontal="center"/>
    </xf>
    <xf numFmtId="180" fontId="0" fillId="0" borderId="0" xfId="0" applyNumberFormat="1" applyAlignment="1">
      <alignment horizontal="center"/>
    </xf>
    <xf numFmtId="182" fontId="1" fillId="0" borderId="10" xfId="3" applyNumberFormat="1" applyFont="1" applyBorder="1" applyAlignment="1">
      <alignment horizontal="center"/>
    </xf>
    <xf numFmtId="0" fontId="0" fillId="0" borderId="57" xfId="0" applyBorder="1"/>
    <xf numFmtId="198" fontId="0" fillId="23" borderId="14" xfId="0" applyNumberFormat="1" applyFill="1" applyBorder="1" applyAlignment="1">
      <alignment horizontal="center" vertical="center"/>
    </xf>
    <xf numFmtId="198" fontId="0" fillId="23" borderId="15" xfId="0" applyNumberFormat="1" applyFill="1" applyBorder="1" applyAlignment="1">
      <alignment horizontal="center" vertical="center" wrapText="1"/>
    </xf>
    <xf numFmtId="191" fontId="0" fillId="0" borderId="0" xfId="0" applyNumberFormat="1"/>
    <xf numFmtId="0" fontId="0" fillId="0" borderId="0" xfId="0" applyAlignment="1" applyProtection="1">
      <alignment horizontal="center"/>
      <protection locked="0"/>
    </xf>
    <xf numFmtId="0" fontId="0" fillId="0" borderId="47" xfId="0" applyBorder="1" applyAlignment="1" applyProtection="1">
      <alignment horizontal="center"/>
    </xf>
    <xf numFmtId="0" fontId="0" fillId="0" borderId="48" xfId="0" applyBorder="1" applyAlignment="1" applyProtection="1">
      <alignment horizontal="center"/>
    </xf>
    <xf numFmtId="177" fontId="0" fillId="23" borderId="46" xfId="0" applyNumberFormat="1" applyFill="1" applyBorder="1" applyAlignment="1" applyProtection="1">
      <alignment horizontal="center"/>
    </xf>
    <xf numFmtId="0" fontId="0" fillId="23" borderId="44" xfId="0" applyFill="1" applyBorder="1" applyAlignment="1" applyProtection="1">
      <alignment horizontal="center"/>
    </xf>
    <xf numFmtId="184" fontId="0" fillId="7" borderId="47" xfId="0" applyNumberFormat="1" applyFill="1" applyBorder="1" applyAlignment="1" applyProtection="1">
      <alignment horizontal="center" vertical="center"/>
    </xf>
    <xf numFmtId="184" fontId="0" fillId="7" borderId="48" xfId="0" applyNumberFormat="1" applyFill="1" applyBorder="1" applyAlignment="1" applyProtection="1">
      <alignment horizontal="center" vertical="center"/>
    </xf>
    <xf numFmtId="184" fontId="0" fillId="7" borderId="27" xfId="0" applyNumberFormat="1" applyFill="1" applyBorder="1" applyAlignment="1" applyProtection="1">
      <alignment horizontal="center" vertical="center"/>
    </xf>
    <xf numFmtId="184" fontId="0" fillId="7" borderId="43" xfId="0" applyNumberFormat="1" applyFill="1" applyBorder="1" applyAlignment="1" applyProtection="1">
      <alignment horizontal="center" vertical="center"/>
    </xf>
    <xf numFmtId="184" fontId="0" fillId="18" borderId="49" xfId="0" applyNumberFormat="1" applyFill="1" applyBorder="1" applyAlignment="1">
      <alignment horizontal="center" vertical="center"/>
    </xf>
    <xf numFmtId="184" fontId="0" fillId="18" borderId="6" xfId="0" applyNumberFormat="1" applyFill="1" applyBorder="1" applyAlignment="1">
      <alignment horizontal="center" vertical="center"/>
    </xf>
    <xf numFmtId="182" fontId="18" fillId="0" borderId="50" xfId="0" applyNumberFormat="1" applyFont="1" applyBorder="1" applyAlignment="1" applyProtection="1">
      <alignment horizontal="center" vertical="center"/>
      <protection locked="0"/>
    </xf>
    <xf numFmtId="182" fontId="18" fillId="0" borderId="52" xfId="0" applyNumberFormat="1" applyFont="1" applyBorder="1" applyAlignment="1" applyProtection="1">
      <alignment horizontal="center" vertical="center"/>
      <protection locked="0"/>
    </xf>
    <xf numFmtId="184" fontId="0" fillId="23" borderId="33" xfId="0" applyNumberFormat="1" applyFill="1" applyBorder="1" applyAlignment="1">
      <alignment horizontal="center" vertical="center"/>
    </xf>
    <xf numFmtId="184" fontId="0" fillId="23" borderId="6" xfId="0" applyNumberFormat="1" applyFill="1" applyBorder="1" applyAlignment="1">
      <alignment horizontal="center" vertical="center"/>
    </xf>
    <xf numFmtId="172" fontId="0" fillId="0" borderId="47" xfId="0" applyNumberFormat="1" applyBorder="1" applyAlignment="1" applyProtection="1">
      <alignment horizontal="center" vertical="center"/>
    </xf>
    <xf numFmtId="172" fontId="0" fillId="0" borderId="46" xfId="0" applyNumberFormat="1" applyBorder="1" applyAlignment="1" applyProtection="1">
      <alignment horizontal="center" vertical="center"/>
    </xf>
    <xf numFmtId="184" fontId="16" fillId="24" borderId="50" xfId="0" applyNumberFormat="1" applyFont="1" applyFill="1" applyBorder="1" applyAlignment="1" applyProtection="1">
      <alignment horizontal="center" vertical="center"/>
    </xf>
    <xf numFmtId="184" fontId="16" fillId="24" borderId="56" xfId="0" applyNumberFormat="1" applyFont="1" applyFill="1" applyBorder="1" applyAlignment="1" applyProtection="1">
      <alignment horizontal="center" vertical="center"/>
    </xf>
    <xf numFmtId="184" fontId="9" fillId="22" borderId="49" xfId="0" applyNumberFormat="1" applyFont="1" applyFill="1" applyBorder="1" applyAlignment="1">
      <alignment horizontal="center" vertical="center"/>
    </xf>
    <xf numFmtId="184" fontId="9" fillId="22" borderId="6" xfId="0" applyNumberFormat="1" applyFont="1" applyFill="1" applyBorder="1" applyAlignment="1">
      <alignment horizontal="center" vertical="center"/>
    </xf>
    <xf numFmtId="173" fontId="0" fillId="0" borderId="49" xfId="0" applyNumberFormat="1" applyBorder="1" applyAlignment="1" applyProtection="1">
      <alignment horizontal="center" vertical="center"/>
    </xf>
    <xf numFmtId="173" fontId="0" fillId="0" borderId="6" xfId="0" applyNumberFormat="1" applyBorder="1" applyAlignment="1" applyProtection="1">
      <alignment horizontal="center" vertical="center"/>
    </xf>
    <xf numFmtId="177" fontId="0" fillId="0" borderId="49" xfId="0" applyNumberFormat="1" applyBorder="1" applyAlignment="1" applyProtection="1">
      <alignment horizontal="center" vertical="center"/>
    </xf>
    <xf numFmtId="177" fontId="0" fillId="0" borderId="6" xfId="0" applyNumberFormat="1" applyBorder="1" applyAlignment="1" applyProtection="1">
      <alignment horizontal="center" vertical="center"/>
    </xf>
    <xf numFmtId="184" fontId="17" fillId="0" borderId="54" xfId="0" applyNumberFormat="1" applyFont="1" applyFill="1" applyBorder="1" applyAlignment="1">
      <alignment horizontal="center" vertical="center"/>
    </xf>
    <xf numFmtId="184" fontId="17" fillId="0" borderId="55" xfId="0" applyNumberFormat="1" applyFont="1" applyFill="1" applyBorder="1" applyAlignment="1">
      <alignment horizontal="center" vertical="center"/>
    </xf>
    <xf numFmtId="177" fontId="16" fillId="17" borderId="50" xfId="0" applyNumberFormat="1" applyFont="1" applyFill="1" applyBorder="1" applyAlignment="1">
      <alignment horizontal="center" vertical="center"/>
    </xf>
    <xf numFmtId="177" fontId="16" fillId="17" borderId="51" xfId="0" applyNumberFormat="1" applyFont="1" applyFill="1" applyBorder="1" applyAlignment="1">
      <alignment horizontal="center" vertical="center"/>
    </xf>
    <xf numFmtId="177" fontId="16" fillId="17" borderId="52" xfId="0" applyNumberFormat="1" applyFont="1" applyFill="1" applyBorder="1" applyAlignment="1">
      <alignment horizontal="center" vertical="center"/>
    </xf>
    <xf numFmtId="177" fontId="16" fillId="17" borderId="53" xfId="0" applyNumberFormat="1" applyFont="1" applyFill="1" applyBorder="1" applyAlignment="1">
      <alignment horizontal="center" vertical="center"/>
    </xf>
    <xf numFmtId="186" fontId="9" fillId="17" borderId="49" xfId="0" applyNumberFormat="1" applyFont="1" applyFill="1" applyBorder="1" applyAlignment="1" applyProtection="1">
      <alignment horizontal="center" vertical="center"/>
    </xf>
    <xf numFmtId="186" fontId="9" fillId="17" borderId="6" xfId="0" applyNumberFormat="1" applyFont="1" applyFill="1" applyBorder="1" applyAlignment="1" applyProtection="1">
      <alignment horizontal="center" vertical="center"/>
    </xf>
    <xf numFmtId="0" fontId="0" fillId="0" borderId="49" xfId="0" applyBorder="1" applyAlignment="1" applyProtection="1">
      <alignment horizontal="center" vertical="center"/>
    </xf>
    <xf numFmtId="0" fontId="0" fillId="0" borderId="6" xfId="0" applyBorder="1" applyAlignment="1" applyProtection="1">
      <alignment horizontal="center" vertical="center"/>
    </xf>
    <xf numFmtId="185" fontId="0" fillId="0" borderId="33" xfId="1" applyNumberFormat="1" applyFont="1" applyBorder="1" applyAlignment="1">
      <alignment horizontal="center" vertical="center"/>
    </xf>
    <xf numFmtId="185" fontId="0" fillId="0" borderId="6" xfId="1" applyNumberFormat="1" applyFont="1" applyBorder="1" applyAlignment="1">
      <alignment horizontal="center" vertical="center"/>
    </xf>
    <xf numFmtId="0" fontId="0" fillId="0" borderId="49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184" fontId="9" fillId="25" borderId="47" xfId="0" applyNumberFormat="1" applyFont="1" applyFill="1" applyBorder="1" applyAlignment="1">
      <alignment horizontal="center" vertical="center"/>
    </xf>
    <xf numFmtId="184" fontId="9" fillId="25" borderId="48" xfId="0" applyNumberFormat="1" applyFont="1" applyFill="1" applyBorder="1" applyAlignment="1">
      <alignment horizontal="center" vertical="center"/>
    </xf>
    <xf numFmtId="184" fontId="9" fillId="25" borderId="27" xfId="0" applyNumberFormat="1" applyFont="1" applyFill="1" applyBorder="1" applyAlignment="1">
      <alignment horizontal="center" vertical="center"/>
    </xf>
    <xf numFmtId="184" fontId="9" fillId="25" borderId="43" xfId="0" applyNumberFormat="1" applyFont="1" applyFill="1" applyBorder="1" applyAlignment="1">
      <alignment horizontal="center" vertical="center"/>
    </xf>
    <xf numFmtId="186" fontId="0" fillId="0" borderId="49" xfId="0" applyNumberFormat="1" applyBorder="1" applyAlignment="1">
      <alignment horizontal="center" vertical="center"/>
    </xf>
    <xf numFmtId="186" fontId="0" fillId="0" borderId="6" xfId="0" applyNumberFormat="1" applyBorder="1" applyAlignment="1">
      <alignment horizontal="center" vertical="center"/>
    </xf>
    <xf numFmtId="184" fontId="0" fillId="0" borderId="49" xfId="0" applyNumberFormat="1" applyFill="1" applyBorder="1" applyAlignment="1" applyProtection="1">
      <alignment horizontal="center" vertical="center"/>
    </xf>
    <xf numFmtId="184" fontId="0" fillId="0" borderId="6" xfId="0" applyNumberFormat="1" applyFill="1" applyBorder="1" applyAlignment="1" applyProtection="1">
      <alignment horizontal="center" vertical="center"/>
    </xf>
    <xf numFmtId="184" fontId="0" fillId="0" borderId="49" xfId="0" applyNumberFormat="1" applyFill="1" applyBorder="1" applyAlignment="1">
      <alignment horizontal="center" vertical="center"/>
    </xf>
    <xf numFmtId="184" fontId="0" fillId="0" borderId="6" xfId="0" applyNumberFormat="1" applyFill="1" applyBorder="1" applyAlignment="1">
      <alignment horizontal="center" vertical="center"/>
    </xf>
    <xf numFmtId="184" fontId="9" fillId="25" borderId="49" xfId="0" applyNumberFormat="1" applyFont="1" applyFill="1" applyBorder="1" applyAlignment="1" applyProtection="1">
      <alignment horizontal="center" vertical="center"/>
    </xf>
    <xf numFmtId="184" fontId="9" fillId="25" borderId="6" xfId="0" applyNumberFormat="1" applyFont="1" applyFill="1" applyBorder="1" applyAlignment="1" applyProtection="1">
      <alignment horizontal="center" vertical="center"/>
    </xf>
    <xf numFmtId="184" fontId="21" fillId="28" borderId="49" xfId="0" applyNumberFormat="1" applyFont="1" applyFill="1" applyBorder="1" applyAlignment="1" applyProtection="1">
      <alignment horizontal="center" vertical="center"/>
    </xf>
    <xf numFmtId="184" fontId="21" fillId="28" borderId="6" xfId="0" applyNumberFormat="1" applyFont="1" applyFill="1" applyBorder="1" applyAlignment="1" applyProtection="1">
      <alignment horizontal="center" vertical="center"/>
    </xf>
    <xf numFmtId="186" fontId="21" fillId="28" borderId="49" xfId="0" applyNumberFormat="1" applyFont="1" applyFill="1" applyBorder="1" applyAlignment="1" applyProtection="1">
      <alignment horizontal="center" vertical="center"/>
    </xf>
    <xf numFmtId="186" fontId="21" fillId="28" borderId="6" xfId="0" applyNumberFormat="1" applyFont="1" applyFill="1" applyBorder="1" applyAlignment="1" applyProtection="1">
      <alignment horizontal="center" vertical="center"/>
    </xf>
    <xf numFmtId="184" fontId="0" fillId="0" borderId="47" xfId="0" applyNumberFormat="1" applyFill="1" applyBorder="1" applyAlignment="1" applyProtection="1">
      <alignment horizontal="center" vertical="center"/>
    </xf>
    <xf numFmtId="184" fontId="0" fillId="0" borderId="48" xfId="0" applyNumberFormat="1" applyFill="1" applyBorder="1" applyAlignment="1" applyProtection="1">
      <alignment horizontal="center" vertical="center"/>
    </xf>
    <xf numFmtId="184" fontId="0" fillId="0" borderId="27" xfId="0" applyNumberFormat="1" applyFill="1" applyBorder="1" applyAlignment="1" applyProtection="1">
      <alignment horizontal="center" vertical="center"/>
    </xf>
    <xf numFmtId="184" fontId="0" fillId="0" borderId="43" xfId="0" applyNumberFormat="1" applyFill="1" applyBorder="1" applyAlignment="1" applyProtection="1">
      <alignment horizontal="center" vertical="center"/>
    </xf>
    <xf numFmtId="184" fontId="26" fillId="25" borderId="47" xfId="0" applyNumberFormat="1" applyFont="1" applyFill="1" applyBorder="1" applyAlignment="1">
      <alignment horizontal="center" vertical="center"/>
    </xf>
    <xf numFmtId="184" fontId="26" fillId="25" borderId="48" xfId="0" applyNumberFormat="1" applyFont="1" applyFill="1" applyBorder="1" applyAlignment="1">
      <alignment horizontal="center" vertical="center"/>
    </xf>
    <xf numFmtId="184" fontId="26" fillId="25" borderId="27" xfId="0" applyNumberFormat="1" applyFont="1" applyFill="1" applyBorder="1" applyAlignment="1">
      <alignment horizontal="center" vertical="center"/>
    </xf>
    <xf numFmtId="184" fontId="26" fillId="25" borderId="43" xfId="0" applyNumberFormat="1" applyFont="1" applyFill="1" applyBorder="1" applyAlignment="1">
      <alignment horizontal="center" vertical="center"/>
    </xf>
    <xf numFmtId="177" fontId="15" fillId="17" borderId="21" xfId="3" applyNumberFormat="1" applyFont="1" applyFill="1" applyBorder="1" applyAlignment="1" applyProtection="1">
      <alignment horizontal="center"/>
    </xf>
    <xf numFmtId="177" fontId="15" fillId="17" borderId="25" xfId="3" applyNumberFormat="1" applyFont="1" applyFill="1" applyBorder="1" applyAlignment="1" applyProtection="1">
      <alignment horizontal="center"/>
    </xf>
    <xf numFmtId="177" fontId="15" fillId="17" borderId="26" xfId="3" applyNumberFormat="1" applyFont="1" applyFill="1" applyBorder="1" applyAlignment="1" applyProtection="1">
      <alignment horizontal="center"/>
    </xf>
    <xf numFmtId="0" fontId="0" fillId="0" borderId="42" xfId="0" applyBorder="1" applyAlignment="1">
      <alignment horizontal="center" vertical="center"/>
    </xf>
    <xf numFmtId="0" fontId="0" fillId="0" borderId="61" xfId="0" applyBorder="1" applyAlignment="1">
      <alignment horizontal="center" vertical="center"/>
    </xf>
    <xf numFmtId="172" fontId="0" fillId="27" borderId="57" xfId="0" applyNumberFormat="1" applyFill="1" applyBorder="1" applyAlignment="1">
      <alignment horizontal="center" vertical="center" wrapText="1"/>
    </xf>
    <xf numFmtId="172" fontId="0" fillId="27" borderId="22" xfId="0" applyNumberFormat="1" applyFill="1" applyBorder="1" applyAlignment="1">
      <alignment horizontal="center" vertical="center" wrapText="1"/>
    </xf>
    <xf numFmtId="172" fontId="0" fillId="15" borderId="62" xfId="0" applyNumberFormat="1" applyFill="1" applyBorder="1" applyAlignment="1">
      <alignment horizontal="center" vertical="center" wrapText="1"/>
    </xf>
    <xf numFmtId="172" fontId="0" fillId="15" borderId="22" xfId="0" applyNumberFormat="1" applyFill="1" applyBorder="1" applyAlignment="1">
      <alignment horizontal="center" vertical="center" wrapText="1"/>
    </xf>
    <xf numFmtId="172" fontId="0" fillId="4" borderId="32" xfId="0" applyNumberFormat="1" applyFill="1" applyBorder="1" applyAlignment="1">
      <alignment horizontal="center" vertical="center" wrapText="1"/>
    </xf>
    <xf numFmtId="172" fontId="0" fillId="4" borderId="22" xfId="0" applyNumberFormat="1" applyFill="1" applyBorder="1" applyAlignment="1">
      <alignment horizontal="center" vertical="center" wrapText="1"/>
    </xf>
    <xf numFmtId="172" fontId="0" fillId="0" borderId="47" xfId="0" applyNumberFormat="1" applyBorder="1" applyAlignment="1">
      <alignment horizontal="center" vertical="center"/>
    </xf>
    <xf numFmtId="172" fontId="0" fillId="0" borderId="60" xfId="0" applyNumberFormat="1" applyBorder="1" applyAlignment="1">
      <alignment horizontal="center" vertical="center"/>
    </xf>
    <xf numFmtId="172" fontId="0" fillId="0" borderId="46" xfId="0" applyNumberFormat="1" applyBorder="1" applyAlignment="1">
      <alignment horizontal="center" vertical="center"/>
    </xf>
    <xf numFmtId="172" fontId="0" fillId="0" borderId="0" xfId="0" applyNumberFormat="1" applyBorder="1" applyAlignment="1">
      <alignment horizontal="center" vertical="center"/>
    </xf>
    <xf numFmtId="0" fontId="0" fillId="0" borderId="32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57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64" xfId="0" applyBorder="1" applyAlignment="1">
      <alignment horizontal="center" vertical="center"/>
    </xf>
    <xf numFmtId="0" fontId="0" fillId="0" borderId="65" xfId="0" applyBorder="1" applyAlignment="1">
      <alignment horizontal="center" vertical="center"/>
    </xf>
    <xf numFmtId="0" fontId="0" fillId="23" borderId="22" xfId="0" applyFill="1" applyBorder="1" applyAlignment="1">
      <alignment horizontal="center" vertical="center" wrapText="1"/>
    </xf>
    <xf numFmtId="0" fontId="0" fillId="23" borderId="16" xfId="0" applyFill="1" applyBorder="1" applyAlignment="1">
      <alignment horizontal="center" vertical="center" wrapText="1"/>
    </xf>
    <xf numFmtId="198" fontId="0" fillId="0" borderId="46" xfId="0" applyNumberFormat="1" applyBorder="1" applyAlignment="1">
      <alignment horizontal="center" vertical="center"/>
    </xf>
    <xf numFmtId="0" fontId="0" fillId="0" borderId="46" xfId="0" applyBorder="1"/>
    <xf numFmtId="0" fontId="0" fillId="0" borderId="44" xfId="0" applyBorder="1"/>
    <xf numFmtId="0" fontId="27" fillId="0" borderId="0" xfId="20"/>
  </cellXfs>
  <cellStyles count="21">
    <cellStyle name="20 % - Accent2 2" xfId="5"/>
    <cellStyle name="20 % - Accent5 2" xfId="6"/>
    <cellStyle name="Euro" xfId="7"/>
    <cellStyle name="Euro 2" xfId="8"/>
    <cellStyle name="Euro 3" xfId="9"/>
    <cellStyle name="Lien hypertexte" xfId="20" builtinId="8"/>
    <cellStyle name="Lien hypertexte 2" xfId="10"/>
    <cellStyle name="Milliers" xfId="1" builtinId="3"/>
    <cellStyle name="Milliers 2" xfId="11"/>
    <cellStyle name="Milliers 3" xfId="4"/>
    <cellStyle name="Milliers 4" xfId="12"/>
    <cellStyle name="Monétaire" xfId="19" builtinId="4"/>
    <cellStyle name="Monétaire 2" xfId="13"/>
    <cellStyle name="Normal" xfId="0" builtinId="0"/>
    <cellStyle name="Normal 2" xfId="14"/>
    <cellStyle name="Normal 2 2" xfId="15"/>
    <cellStyle name="Normal 3" xfId="2"/>
    <cellStyle name="Normal 3 2" xfId="3"/>
    <cellStyle name="Normal 3 3" xfId="16"/>
    <cellStyle name="Normal 4" xfId="17"/>
    <cellStyle name="Normal 5" xfId="18"/>
  </cellStyles>
  <dxfs count="206">
    <dxf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theme="0"/>
      </font>
      <fill>
        <patternFill>
          <bgColor theme="7" tint="-0.24994659260841701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  <fill>
        <patternFill patternType="solid">
          <bgColor theme="6" tint="0.59996337778862885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>
          <bgColor theme="9" tint="0.5999633777886288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 tint="-4.9989318521683403E-2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7030A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  <fill>
        <patternFill patternType="solid">
          <bgColor theme="6" tint="0.59996337778862885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>
          <bgColor theme="9" tint="0.5999633777886288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 tint="-4.9989318521683403E-2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7030A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theme="6" tint="0.59996337778862885"/>
        </patternFill>
      </fill>
    </dxf>
    <dxf>
      <font>
        <b/>
        <i val="0"/>
        <color rgb="FFFF0000"/>
      </font>
      <fill>
        <patternFill>
          <bgColor theme="9" tint="0.59996337778862885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>
          <bgColor theme="9" tint="0.59996337778862885"/>
        </patternFill>
      </fill>
    </dxf>
    <dxf>
      <font>
        <b/>
        <i val="0"/>
        <color rgb="FFFF0000"/>
      </font>
      <fill>
        <patternFill>
          <bgColor rgb="FF7030A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7030A0"/>
        </patternFill>
      </fill>
    </dxf>
    <dxf>
      <numFmt numFmtId="3" formatCode="#,##0"/>
      <alignment horizontal="center" vertical="bottom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numFmt numFmtId="3" formatCode="#,##0"/>
      <alignment horizontal="center" vertical="bottom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numFmt numFmtId="3" formatCode="#,##0"/>
      <alignment horizontal="center" vertical="bottom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alignment horizontal="center" vertical="bottom" textRotation="0" wrapText="0" indent="0" justifyLastLine="0" shrinkToFit="0" readingOrder="0"/>
    </dxf>
    <dxf>
      <border outline="0">
        <bottom style="medium">
          <color indexed="64"/>
        </bottom>
      </border>
    </dxf>
    <dxf>
      <alignment horizontal="center" vertical="bottom" textRotation="0" wrapText="0" indent="0" justifyLastLine="0" shrinkToFit="0" readingOrder="0"/>
    </dxf>
    <dxf>
      <font>
        <color theme="0"/>
      </font>
    </dxf>
    <dxf>
      <fill>
        <patternFill>
          <bgColor theme="1"/>
        </patternFill>
      </fill>
    </dxf>
    <dxf>
      <fill>
        <patternFill>
          <bgColor theme="7" tint="0.39997558519241921"/>
        </patternFill>
      </fill>
    </dxf>
    <dxf>
      <fill>
        <patternFill>
          <bgColor theme="7" tint="0.39997558519241921"/>
        </patternFill>
      </fill>
    </dxf>
    <dxf>
      <fill>
        <patternFill>
          <bgColor theme="0" tint="-0.14999847407452621"/>
        </patternFill>
      </fill>
    </dxf>
    <dxf>
      <fill>
        <patternFill>
          <bgColor theme="0" tint="-0.14999847407452621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alignment vertical="bottom" readingOrder="0"/>
    </dxf>
    <dxf>
      <alignment horizontal="center" readingOrder="0"/>
    </dxf>
    <dxf>
      <alignment horizontal="center" readingOrder="0"/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0.39997558519241921"/>
        </patternFill>
      </fill>
    </dxf>
    <dxf>
      <fill>
        <patternFill patternType="solid">
          <bgColor rgb="FF92D050"/>
        </patternFill>
      </fill>
    </dxf>
    <dxf>
      <alignment horizontal="center" readingOrder="0"/>
    </dxf>
    <dxf>
      <fill>
        <patternFill patternType="solid">
          <bgColor rgb="FF92D050"/>
        </patternFill>
      </fill>
    </dxf>
    <dxf>
      <alignment horizontal="center" readingOrder="0"/>
    </dxf>
    <dxf>
      <numFmt numFmtId="168" formatCode="_-* #,##0.00\ [$€-40C]_-;\-* #,##0.00\ [$€-40C]_-;_-* &quot;-&quot;??\ [$€-40C]_-;_-@_-"/>
    </dxf>
    <dxf>
      <numFmt numFmtId="199" formatCode="d/mm/yyyy"/>
    </dxf>
    <dxf>
      <numFmt numFmtId="199" formatCode="d/mm/yyyy"/>
    </dxf>
    <dxf>
      <numFmt numFmtId="199" formatCode="d/mm/yyyy"/>
    </dxf>
    <dxf>
      <numFmt numFmtId="199" formatCode="d/mm/yyyy"/>
    </dxf>
    <dxf>
      <numFmt numFmtId="199" formatCode="d/mm/yyyy"/>
    </dxf>
    <dxf>
      <numFmt numFmtId="199" formatCode="d/mm/yyyy"/>
    </dxf>
    <dxf>
      <numFmt numFmtId="199" formatCode="d/mm/yyyy"/>
    </dxf>
    <dxf>
      <numFmt numFmtId="199" formatCode="d/mm/yyyy"/>
    </dxf>
    <dxf>
      <numFmt numFmtId="199" formatCode="d/mm/yyyy"/>
    </dxf>
    <dxf>
      <numFmt numFmtId="199" formatCode="d/mm/yyyy"/>
    </dxf>
    <dxf>
      <numFmt numFmtId="0" formatCode="General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solid">
          <fgColor indexed="64"/>
          <bgColor theme="8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theme="8" tint="0.79998168889431442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72" formatCode="0&quot; L&quot;"/>
      <fill>
        <patternFill patternType="solid">
          <fgColor indexed="64"/>
          <bgColor theme="8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77" formatCode="[$-F800]dddd\,\ mmmm\ dd\,\ yyyy"/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/>
      </border>
      <protection locked="0" hidden="0"/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  <protection locked="0" hidden="0"/>
    </dxf>
    <dxf>
      <border diagonalUp="0" diagonalDown="0">
        <left/>
        <right/>
        <top style="thin">
          <color indexed="64"/>
        </top>
        <bottom style="thin">
          <color auto="1"/>
        </bottom>
      </border>
      <protection locked="0" hidden="0"/>
    </dxf>
    <dxf>
      <numFmt numFmtId="177" formatCode="[$-F800]dddd\,\ mmmm\ dd\,\ yyyy"/>
      <border diagonalUp="0" diagonalDown="0">
        <left/>
        <right style="thin">
          <color indexed="64"/>
        </right>
        <top style="thin">
          <color indexed="64"/>
        </top>
        <bottom style="thin">
          <color auto="1"/>
        </bottom>
        <vertical/>
        <horizontal/>
      </border>
      <protection locked="0" hidden="0"/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border>
        <bottom style="medium">
          <color indexed="64"/>
        </bottom>
      </border>
    </dxf>
    <dxf>
      <border diagonalUp="0" diagonalDown="0">
        <left/>
        <right/>
        <top/>
        <bottom/>
        <vertical/>
        <horizontal/>
      </border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solid">
          <fgColor indexed="64"/>
          <bgColor theme="8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72" formatCode="0&quot; L&quot;"/>
      <fill>
        <patternFill patternType="solid">
          <fgColor indexed="64"/>
          <bgColor theme="8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72" formatCode="0&quot; L&quot;"/>
      <fill>
        <patternFill patternType="solid">
          <fgColor indexed="64"/>
          <bgColor theme="8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/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auto="1"/>
        </bottom>
        <vertical/>
        <horizontal/>
      </border>
      <protection locked="0" hidden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77" formatCode="[$-F800]dddd\,\ mmmm\ dd\,\ yyyy"/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  <protection locked="0" hidden="0"/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auto="1"/>
        </bottom>
        <vertical/>
        <horizontal/>
      </border>
      <protection locked="0" hidden="0"/>
    </dxf>
    <dxf>
      <numFmt numFmtId="177" formatCode="[$-F800]dddd\,\ mmmm\ dd\,\ yyyy"/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auto="1"/>
        </bottom>
        <vertical/>
        <horizontal/>
      </border>
      <protection locked="0" hidden="0"/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thin">
          <color auto="1"/>
        </bottom>
      </border>
    </dxf>
    <dxf>
      <border outline="0"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9" formatCode="_ * #,##0_ ;_ * \-#,##0_ ;_ * &quot;-&quot;??_ ;_ @_ "/>
      <alignment horizontal="center" vertical="bottom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numFmt numFmtId="3" formatCode="#,##0"/>
      <protection locked="0" hidden="0"/>
    </dxf>
    <dxf>
      <numFmt numFmtId="168" formatCode="_-* #,##0.00\ [$€-40C]_-;\-* #,##0.00\ [$€-40C]_-;_-* &quot;-&quot;??\ [$€-40C]_-;_-@_-"/>
      <border diagonalUp="0" diagonalDown="0" outline="0">
        <left/>
        <right style="medium">
          <color indexed="64"/>
        </right>
        <top style="thin">
          <color indexed="64"/>
        </top>
        <bottom style="thin">
          <color auto="1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75" formatCode="_-* #,##0.0000\ [$€-40C]_-;\-* #,##0.0000\ [$€-40C]_-;_-* &quot;-&quot;??\ [$€-40C]_-;_-@_-"/>
      <border diagonalUp="0" diagonalDown="0" outline="0">
        <left style="thin">
          <color indexed="64"/>
        </left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8" formatCode="_-* #,##0.00\ [$€-40C]_-;\-* #,##0.00\ [$€-40C]_-;_-* &quot;-&quot;??\ [$€-40C]_-;_-@_-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9" formatCode="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9" formatCode="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auto="1"/>
        </bottom>
        <vertical/>
        <horizontal/>
      </border>
      <protection locked="0" hidden="0"/>
    </dxf>
  </dxfs>
  <tableStyles count="0" defaultTableStyle="TableStyleMedium9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microsoft.com/office/2006/relationships/vbaProject" Target="vbaProject.bin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pivotCacheDefinition" Target="pivotCache/pivotCacheDefinition1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2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Spin" dx="16" fmlaLink="$S$2" inc="100" max="2000" min="1000" page="10" val="1300"/>
</file>

<file path=xl/ctrlProps/ctrlProp16.xml><?xml version="1.0" encoding="utf-8"?>
<formControlPr xmlns="http://schemas.microsoft.com/office/spreadsheetml/2009/9/main" objectType="Spin" dx="16" fmlaLink="$R$2" inc="100" max="999" min="500" page="10" val="500"/>
</file>

<file path=xl/ctrlProps/ctrlProp17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9525</xdr:colOff>
      <xdr:row>0</xdr:row>
      <xdr:rowOff>76200</xdr:rowOff>
    </xdr:from>
    <xdr:to>
      <xdr:col>9</xdr:col>
      <xdr:colOff>485775</xdr:colOff>
      <xdr:row>2</xdr:row>
      <xdr:rowOff>19050</xdr:rowOff>
    </xdr:to>
    <xdr:sp macro="[0]!Compteur_de_Clic_Gasoil" textlink="">
      <xdr:nvSpPr>
        <xdr:cNvPr id="14" name="Flèche gauche 13"/>
        <xdr:cNvSpPr/>
      </xdr:nvSpPr>
      <xdr:spPr>
        <a:xfrm>
          <a:off x="5657850" y="76200"/>
          <a:ext cx="476250" cy="342900"/>
        </a:xfrm>
        <a:prstGeom prst="leftArrow">
          <a:avLst/>
        </a:prstGeom>
      </xdr:spPr>
      <xdr:style>
        <a:lnRef idx="1">
          <a:schemeClr val="dk1"/>
        </a:lnRef>
        <a:fillRef idx="3">
          <a:schemeClr val="dk1"/>
        </a:fillRef>
        <a:effectRef idx="2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10</xdr:col>
      <xdr:colOff>161924</xdr:colOff>
      <xdr:row>4</xdr:row>
      <xdr:rowOff>343958</xdr:rowOff>
    </xdr:from>
    <xdr:to>
      <xdr:col>10</xdr:col>
      <xdr:colOff>638174</xdr:colOff>
      <xdr:row>6</xdr:row>
      <xdr:rowOff>37041</xdr:rowOff>
    </xdr:to>
    <xdr:sp macro="[0]!Compteur_de_Clic_Gasoil" textlink="">
      <xdr:nvSpPr>
        <xdr:cNvPr id="5" name="Flèche gauche 4"/>
        <xdr:cNvSpPr/>
      </xdr:nvSpPr>
      <xdr:spPr>
        <a:xfrm rot="627263">
          <a:off x="8332257" y="1148291"/>
          <a:ext cx="476250" cy="285750"/>
        </a:xfrm>
        <a:prstGeom prst="leftArrow">
          <a:avLst/>
        </a:prstGeom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933450</xdr:colOff>
          <xdr:row>4</xdr:row>
          <xdr:rowOff>76200</xdr:rowOff>
        </xdr:from>
        <xdr:ext cx="1247775" cy="295275"/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wrap="none" lIns="27432" tIns="32004" rIns="27432" bIns="0" anchor="t" upright="1">
              <a:spAutoFit/>
            </a:bodyPr>
            <a:lstStyle/>
            <a:p>
              <a:pPr algn="ctr" rtl="0">
                <a:defRPr sz="1000"/>
              </a:pPr>
              <a:r>
                <a:rPr lang="fr-BE" sz="1400" b="1" i="1" u="sng" strike="noStrike" baseline="0">
                  <a:solidFill>
                    <a:srgbClr val="800000"/>
                  </a:solidFill>
                  <a:latin typeface="Calibri"/>
                  <a:cs typeface="Calibri"/>
                </a:rPr>
                <a:t>Nouvelle entrée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781050</xdr:colOff>
          <xdr:row>4</xdr:row>
          <xdr:rowOff>57150</xdr:rowOff>
        </xdr:from>
        <xdr:to>
          <xdr:col>11</xdr:col>
          <xdr:colOff>1704975</xdr:colOff>
          <xdr:row>5</xdr:row>
          <xdr:rowOff>142875</xdr:rowOff>
        </xdr:to>
        <xdr:sp macro="" textlink="">
          <xdr:nvSpPr>
            <xdr:cNvPr id="3078" name="Sauvegarder" hidden="1">
              <a:extLst>
                <a:ext uri="{63B3BB69-23CF-44E3-9099-C40C66FF867C}">
                  <a14:compatExt spid="_x0000_s3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9525</xdr:colOff>
      <xdr:row>0</xdr:row>
      <xdr:rowOff>76200</xdr:rowOff>
    </xdr:from>
    <xdr:to>
      <xdr:col>9</xdr:col>
      <xdr:colOff>485775</xdr:colOff>
      <xdr:row>2</xdr:row>
      <xdr:rowOff>19050</xdr:rowOff>
    </xdr:to>
    <xdr:sp macro="[0]!Compteur_de_Clic_Gasoil" textlink="">
      <xdr:nvSpPr>
        <xdr:cNvPr id="3" name="Flèche gauche 2"/>
        <xdr:cNvSpPr/>
      </xdr:nvSpPr>
      <xdr:spPr>
        <a:xfrm>
          <a:off x="7200900" y="76200"/>
          <a:ext cx="476250" cy="342900"/>
        </a:xfrm>
        <a:prstGeom prst="leftArrow">
          <a:avLst/>
        </a:prstGeom>
      </xdr:spPr>
      <xdr:style>
        <a:lnRef idx="1">
          <a:schemeClr val="dk1"/>
        </a:lnRef>
        <a:fillRef idx="3">
          <a:schemeClr val="dk1"/>
        </a:fillRef>
        <a:effectRef idx="2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10</xdr:col>
      <xdr:colOff>161924</xdr:colOff>
      <xdr:row>4</xdr:row>
      <xdr:rowOff>343958</xdr:rowOff>
    </xdr:from>
    <xdr:to>
      <xdr:col>10</xdr:col>
      <xdr:colOff>638174</xdr:colOff>
      <xdr:row>6</xdr:row>
      <xdr:rowOff>37041</xdr:rowOff>
    </xdr:to>
    <xdr:sp macro="[0]!Compteur_de_Clic_Gasoil" textlink="">
      <xdr:nvSpPr>
        <xdr:cNvPr id="4" name="Flèche gauche 3"/>
        <xdr:cNvSpPr/>
      </xdr:nvSpPr>
      <xdr:spPr>
        <a:xfrm rot="627263">
          <a:off x="8477249" y="1144058"/>
          <a:ext cx="476250" cy="283633"/>
        </a:xfrm>
        <a:prstGeom prst="leftArrow">
          <a:avLst/>
        </a:prstGeom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771525</xdr:colOff>
          <xdr:row>4</xdr:row>
          <xdr:rowOff>38100</xdr:rowOff>
        </xdr:from>
        <xdr:ext cx="1247775" cy="295275"/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wrap="none" lIns="27432" tIns="32004" rIns="27432" bIns="0" anchor="t" upright="1">
              <a:spAutoFit/>
            </a:bodyPr>
            <a:lstStyle/>
            <a:p>
              <a:pPr algn="ctr" rtl="0">
                <a:defRPr sz="1000"/>
              </a:pPr>
              <a:r>
                <a:rPr lang="fr-BE" sz="1400" b="1" i="1" u="sng" strike="noStrike" baseline="0">
                  <a:solidFill>
                    <a:srgbClr val="800000"/>
                  </a:solidFill>
                  <a:latin typeface="Calibri"/>
                  <a:cs typeface="Calibri"/>
                </a:rPr>
                <a:t>Nouvelle entrée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952500</xdr:colOff>
          <xdr:row>5</xdr:row>
          <xdr:rowOff>9525</xdr:rowOff>
        </xdr:from>
        <xdr:to>
          <xdr:col>11</xdr:col>
          <xdr:colOff>161925</xdr:colOff>
          <xdr:row>6</xdr:row>
          <xdr:rowOff>161925</xdr:rowOff>
        </xdr:to>
        <xdr:sp macro="" textlink="">
          <xdr:nvSpPr>
            <xdr:cNvPr id="6146" name="Sauvegarder" hidden="1">
              <a:extLst>
                <a:ext uri="{63B3BB69-23CF-44E3-9099-C40C66FF867C}">
                  <a14:compatExt spid="_x0000_s6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152400</xdr:colOff>
          <xdr:row>1</xdr:row>
          <xdr:rowOff>114300</xdr:rowOff>
        </xdr:from>
        <xdr:to>
          <xdr:col>19</xdr:col>
          <xdr:colOff>752475</xdr:colOff>
          <xdr:row>3</xdr:row>
          <xdr:rowOff>57150</xdr:rowOff>
        </xdr:to>
        <xdr:sp macro="" textlink="">
          <xdr:nvSpPr>
            <xdr:cNvPr id="6150" name="Button 6" hidden="1">
              <a:extLst>
                <a:ext uri="{63B3BB69-23CF-44E3-9099-C40C66FF867C}">
                  <a14:compatExt spid="_x0000_s6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BE" sz="11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Sauvegarde sur F - USB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9525</xdr:colOff>
      <xdr:row>0</xdr:row>
      <xdr:rowOff>76200</xdr:rowOff>
    </xdr:from>
    <xdr:to>
      <xdr:col>9</xdr:col>
      <xdr:colOff>485775</xdr:colOff>
      <xdr:row>2</xdr:row>
      <xdr:rowOff>19050</xdr:rowOff>
    </xdr:to>
    <xdr:sp macro="[0]!Compteur_de_Clic_Gasoil" textlink="">
      <xdr:nvSpPr>
        <xdr:cNvPr id="2" name="Flèche gauche 1"/>
        <xdr:cNvSpPr/>
      </xdr:nvSpPr>
      <xdr:spPr>
        <a:xfrm>
          <a:off x="7200900" y="76200"/>
          <a:ext cx="476250" cy="342900"/>
        </a:xfrm>
        <a:prstGeom prst="leftArrow">
          <a:avLst/>
        </a:prstGeom>
      </xdr:spPr>
      <xdr:style>
        <a:lnRef idx="1">
          <a:schemeClr val="dk1"/>
        </a:lnRef>
        <a:fillRef idx="3">
          <a:schemeClr val="dk1"/>
        </a:fillRef>
        <a:effectRef idx="2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10</xdr:col>
      <xdr:colOff>161924</xdr:colOff>
      <xdr:row>4</xdr:row>
      <xdr:rowOff>343958</xdr:rowOff>
    </xdr:from>
    <xdr:to>
      <xdr:col>10</xdr:col>
      <xdr:colOff>638174</xdr:colOff>
      <xdr:row>6</xdr:row>
      <xdr:rowOff>37041</xdr:rowOff>
    </xdr:to>
    <xdr:sp macro="[0]!Compteur_de_Clic_Gasoil" textlink="">
      <xdr:nvSpPr>
        <xdr:cNvPr id="3" name="Flèche gauche 2"/>
        <xdr:cNvSpPr/>
      </xdr:nvSpPr>
      <xdr:spPr>
        <a:xfrm rot="627263">
          <a:off x="8477249" y="1144058"/>
          <a:ext cx="476250" cy="283633"/>
        </a:xfrm>
        <a:prstGeom prst="leftArrow">
          <a:avLst/>
        </a:prstGeom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771525</xdr:colOff>
          <xdr:row>4</xdr:row>
          <xdr:rowOff>38100</xdr:rowOff>
        </xdr:from>
        <xdr:ext cx="1247775" cy="295275"/>
        <xdr:sp macro="" textlink="">
          <xdr:nvSpPr>
            <xdr:cNvPr id="9217" name="Button 1" hidden="1">
              <a:extLst>
                <a:ext uri="{63B3BB69-23CF-44E3-9099-C40C66FF867C}">
                  <a14:compatExt spid="_x0000_s9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wrap="none" lIns="27432" tIns="32004" rIns="27432" bIns="0" anchor="t" upright="1">
              <a:spAutoFit/>
            </a:bodyPr>
            <a:lstStyle/>
            <a:p>
              <a:pPr algn="ctr" rtl="0">
                <a:defRPr sz="1000"/>
              </a:pPr>
              <a:r>
                <a:rPr lang="fr-BE" sz="1400" b="1" i="1" u="sng" strike="noStrike" baseline="0">
                  <a:solidFill>
                    <a:srgbClr val="800000"/>
                  </a:solidFill>
                  <a:latin typeface="Calibri"/>
                  <a:cs typeface="Calibri"/>
                </a:rPr>
                <a:t>Nouvelle entrée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952500</xdr:colOff>
          <xdr:row>5</xdr:row>
          <xdr:rowOff>9525</xdr:rowOff>
        </xdr:from>
        <xdr:to>
          <xdr:col>11</xdr:col>
          <xdr:colOff>161925</xdr:colOff>
          <xdr:row>6</xdr:row>
          <xdr:rowOff>152400</xdr:rowOff>
        </xdr:to>
        <xdr:sp macro="" textlink="">
          <xdr:nvSpPr>
            <xdr:cNvPr id="9218" name="Sauvegarder" hidden="1">
              <a:extLst>
                <a:ext uri="{63B3BB69-23CF-44E3-9099-C40C66FF867C}">
                  <a14:compatExt spid="_x0000_s9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152400</xdr:colOff>
          <xdr:row>1</xdr:row>
          <xdr:rowOff>114300</xdr:rowOff>
        </xdr:from>
        <xdr:to>
          <xdr:col>19</xdr:col>
          <xdr:colOff>752475</xdr:colOff>
          <xdr:row>3</xdr:row>
          <xdr:rowOff>57150</xdr:rowOff>
        </xdr:to>
        <xdr:sp macro="" textlink="">
          <xdr:nvSpPr>
            <xdr:cNvPr id="9219" name="Button 3" hidden="1">
              <a:extLst>
                <a:ext uri="{63B3BB69-23CF-44E3-9099-C40C66FF867C}">
                  <a14:compatExt spid="_x0000_s9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BE" sz="11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Sauvegarde sur F - USB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9525</xdr:colOff>
      <xdr:row>2</xdr:row>
      <xdr:rowOff>114300</xdr:rowOff>
    </xdr:from>
    <xdr:to>
      <xdr:col>14</xdr:col>
      <xdr:colOff>47625</xdr:colOff>
      <xdr:row>7</xdr:row>
      <xdr:rowOff>180975</xdr:rowOff>
    </xdr:to>
    <xdr:sp macro="[0]!OuvreUsf_Gasoil" textlink="">
      <xdr:nvSpPr>
        <xdr:cNvPr id="2" name="Parchemin horizontal 1"/>
        <xdr:cNvSpPr/>
      </xdr:nvSpPr>
      <xdr:spPr>
        <a:xfrm>
          <a:off x="10506075" y="828675"/>
          <a:ext cx="1819275" cy="1066800"/>
        </a:xfrm>
        <a:prstGeom prst="horizontalScroll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800">
              <a:solidFill>
                <a:srgbClr val="FF0000"/>
              </a:solidFill>
            </a:rPr>
            <a:t>Nouvelle</a:t>
          </a:r>
          <a:r>
            <a:rPr lang="fr-BE" sz="1800"/>
            <a:t> </a:t>
          </a:r>
          <a:r>
            <a:rPr lang="fr-BE" sz="1800">
              <a:solidFill>
                <a:srgbClr val="FF0000"/>
              </a:solidFill>
            </a:rPr>
            <a:t>commande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oneCellAnchor>
        <xdr:from>
          <xdr:col>39</xdr:col>
          <xdr:colOff>38100</xdr:colOff>
          <xdr:row>0</xdr:row>
          <xdr:rowOff>66675</xdr:rowOff>
        </xdr:from>
        <xdr:ext cx="476250" cy="209550"/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wrap="none" lIns="18288" tIns="22860" rIns="18288" bIns="22860" anchor="ctr" upright="1">
              <a:spAutoFit/>
            </a:bodyPr>
            <a:lstStyle/>
            <a:p>
              <a:pPr algn="ctr" rtl="0">
                <a:defRPr sz="1000"/>
              </a:pPr>
              <a:r>
                <a:rPr lang="fr-B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Gauche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285750</xdr:colOff>
          <xdr:row>9</xdr:row>
          <xdr:rowOff>152400</xdr:rowOff>
        </xdr:from>
        <xdr:to>
          <xdr:col>58</xdr:col>
          <xdr:colOff>257175</xdr:colOff>
          <xdr:row>11</xdr:row>
          <xdr:rowOff>9525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B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28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11</xdr:col>
          <xdr:colOff>114300</xdr:colOff>
          <xdr:row>8</xdr:row>
          <xdr:rowOff>47625</xdr:rowOff>
        </xdr:from>
        <xdr:ext cx="962025" cy="209550"/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wrap="none" lIns="18288" tIns="22860" rIns="18288" bIns="22860" anchor="ctr" upright="1">
              <a:spAutoFit/>
            </a:bodyPr>
            <a:lstStyle/>
            <a:p>
              <a:pPr algn="ctr" rtl="0">
                <a:defRPr sz="1000"/>
              </a:pPr>
              <a:r>
                <a:rPr lang="fr-B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données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12</xdr:col>
          <xdr:colOff>514350</xdr:colOff>
          <xdr:row>8</xdr:row>
          <xdr:rowOff>47625</xdr:rowOff>
        </xdr:from>
        <xdr:ext cx="1028700" cy="209550"/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wrap="none" lIns="18288" tIns="22860" rIns="18288" bIns="22860" anchor="ctr" upright="1">
              <a:spAutoFit/>
            </a:bodyPr>
            <a:lstStyle/>
            <a:p>
              <a:pPr algn="ctr" rtl="0">
                <a:defRPr sz="1000"/>
              </a:pPr>
              <a:r>
                <a:rPr lang="fr-B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Masquer données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40</xdr:col>
          <xdr:colOff>38100</xdr:colOff>
          <xdr:row>0</xdr:row>
          <xdr:rowOff>104775</xdr:rowOff>
        </xdr:from>
        <xdr:ext cx="1028700" cy="209550"/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wrap="none" lIns="18288" tIns="22860" rIns="18288" bIns="22860" anchor="ctr" upright="1">
              <a:spAutoFit/>
            </a:bodyPr>
            <a:lstStyle/>
            <a:p>
              <a:pPr algn="ctr" rtl="0">
                <a:defRPr sz="1000"/>
              </a:pPr>
              <a:r>
                <a:rPr lang="fr-B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Masquer données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13</xdr:col>
          <xdr:colOff>476250</xdr:colOff>
          <xdr:row>9</xdr:row>
          <xdr:rowOff>161925</xdr:rowOff>
        </xdr:from>
        <xdr:ext cx="1038225" cy="228600"/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wrap="none" lIns="18288" tIns="22860" rIns="18288" bIns="22860" anchor="ctr" upright="1">
              <a:spAutoFit/>
            </a:bodyPr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FF"/>
                  </a:solidFill>
                  <a:latin typeface="Arial"/>
                  <a:cs typeface="Arial"/>
                </a:rPr>
                <a:t>1ere cellule vide 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17</xdr:col>
          <xdr:colOff>361950</xdr:colOff>
          <xdr:row>0</xdr:row>
          <xdr:rowOff>57150</xdr:rowOff>
        </xdr:from>
        <xdr:ext cx="514350" cy="238125"/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wrap="none" lIns="18288" tIns="27432" rIns="18288" bIns="27432" anchor="ctr" upright="1">
              <a:spAutoFit/>
            </a:bodyPr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Lignes +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18</xdr:col>
          <xdr:colOff>85725</xdr:colOff>
          <xdr:row>0</xdr:row>
          <xdr:rowOff>57150</xdr:rowOff>
        </xdr:from>
        <xdr:ext cx="495300" cy="238125"/>
        <xdr:sp macro="" textlink="">
          <xdr:nvSpPr>
            <xdr:cNvPr id="1034" name="Butto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wrap="none" lIns="18288" tIns="27432" rIns="18288" bIns="27432" anchor="ctr" upright="1">
              <a:spAutoFit/>
            </a:bodyPr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Lignes -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885825</xdr:colOff>
          <xdr:row>0</xdr:row>
          <xdr:rowOff>47625</xdr:rowOff>
        </xdr:from>
        <xdr:to>
          <xdr:col>15</xdr:col>
          <xdr:colOff>28575</xdr:colOff>
          <xdr:row>0</xdr:row>
          <xdr:rowOff>304800</xdr:rowOff>
        </xdr:to>
        <xdr:sp macro="" textlink="">
          <xdr:nvSpPr>
            <xdr:cNvPr id="1035" name="Btn_Lignes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885826</xdr:colOff>
      <xdr:row>6</xdr:row>
      <xdr:rowOff>152400</xdr:rowOff>
    </xdr:from>
    <xdr:to>
      <xdr:col>7</xdr:col>
      <xdr:colOff>1114425</xdr:colOff>
      <xdr:row>9</xdr:row>
      <xdr:rowOff>161925</xdr:rowOff>
    </xdr:to>
    <xdr:cxnSp macro="">
      <xdr:nvCxnSpPr>
        <xdr:cNvPr id="3" name="Connecteur droit avec flèche 2"/>
        <xdr:cNvCxnSpPr/>
      </xdr:nvCxnSpPr>
      <xdr:spPr>
        <a:xfrm flipH="1" flipV="1">
          <a:off x="8724901" y="1590675"/>
          <a:ext cx="228599" cy="6096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342900</xdr:colOff>
          <xdr:row>6</xdr:row>
          <xdr:rowOff>28575</xdr:rowOff>
        </xdr:from>
        <xdr:ext cx="1209675" cy="238125"/>
        <xdr:sp macro="" textlink="">
          <xdr:nvSpPr>
            <xdr:cNvPr id="2077" name="Button 29" hidden="1">
              <a:extLst>
                <a:ext uri="{63B3BB69-23CF-44E3-9099-C40C66FF867C}">
                  <a14:compatExt spid="_x0000_s2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wrap="none" lIns="18288" tIns="27432" rIns="18288" bIns="27432" anchor="ctr" upright="1">
              <a:spAutoFit/>
            </a:bodyPr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dernière cellule "B"</a:t>
              </a:r>
            </a:p>
          </xdr:txBody>
        </xdr:sp>
        <xdr:clientData fPrintsWithSheet="0"/>
      </xdr:one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28575</xdr:colOff>
          <xdr:row>0</xdr:row>
          <xdr:rowOff>57150</xdr:rowOff>
        </xdr:from>
        <xdr:to>
          <xdr:col>19</xdr:col>
          <xdr:colOff>285750</xdr:colOff>
          <xdr:row>1</xdr:row>
          <xdr:rowOff>142875</xdr:rowOff>
        </xdr:to>
        <xdr:sp macro="" textlink="">
          <xdr:nvSpPr>
            <xdr:cNvPr id="13313" name="Spinner 1" hidden="1">
              <a:extLst>
                <a:ext uri="{63B3BB69-23CF-44E3-9099-C40C66FF867C}">
                  <a14:compatExt spid="_x0000_s13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457200</xdr:colOff>
          <xdr:row>0</xdr:row>
          <xdr:rowOff>57150</xdr:rowOff>
        </xdr:from>
        <xdr:to>
          <xdr:col>16</xdr:col>
          <xdr:colOff>714375</xdr:colOff>
          <xdr:row>1</xdr:row>
          <xdr:rowOff>142875</xdr:rowOff>
        </xdr:to>
        <xdr:sp macro="" textlink="">
          <xdr:nvSpPr>
            <xdr:cNvPr id="13314" name="Spinner 2" hidden="1">
              <a:extLst>
                <a:ext uri="{63B3BB69-23CF-44E3-9099-C40C66FF867C}">
                  <a14:compatExt spid="_x0000_s13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409575</xdr:colOff>
          <xdr:row>3</xdr:row>
          <xdr:rowOff>161925</xdr:rowOff>
        </xdr:from>
        <xdr:to>
          <xdr:col>22</xdr:col>
          <xdr:colOff>438150</xdr:colOff>
          <xdr:row>6</xdr:row>
          <xdr:rowOff>161925</xdr:rowOff>
        </xdr:to>
        <xdr:sp macro="" textlink="">
          <xdr:nvSpPr>
            <xdr:cNvPr id="13317" name="Button 5" hidden="1">
              <a:extLst>
                <a:ext uri="{63B3BB69-23CF-44E3-9099-C40C66FF867C}">
                  <a14:compatExt spid="_x0000_s13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Formulaire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-%20Mes%20documents/E/Office/Circuit/7329/favere_moi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Disque%20E/Mes%20amis/-%20Roland/Pigeon/Pigeons/Pigeon%202014Nouveau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rs 2013"/>
      <sheetName val="février 2013"/>
      <sheetName val="janvier 2013"/>
      <sheetName val="décembre 2012"/>
      <sheetName val="Novembre 2012"/>
      <sheetName val="octobre 2012"/>
      <sheetName val="septembre 2012"/>
    </sheetNames>
    <sheetDataSet>
      <sheetData sheetId="0"/>
      <sheetData sheetId="1">
        <row r="12">
          <cell r="A12">
            <v>41365</v>
          </cell>
        </row>
      </sheetData>
      <sheetData sheetId="2"/>
      <sheetData sheetId="3">
        <row r="2">
          <cell r="W2">
            <v>41153</v>
          </cell>
        </row>
        <row r="3">
          <cell r="W3">
            <v>41154</v>
          </cell>
        </row>
        <row r="4">
          <cell r="W4">
            <v>41155</v>
          </cell>
        </row>
        <row r="5">
          <cell r="W5">
            <v>41156</v>
          </cell>
        </row>
        <row r="6">
          <cell r="W6">
            <v>41157</v>
          </cell>
        </row>
        <row r="7">
          <cell r="W7">
            <v>41158</v>
          </cell>
        </row>
        <row r="8">
          <cell r="W8">
            <v>41159</v>
          </cell>
        </row>
        <row r="9">
          <cell r="W9" t="str">
            <v>octobre</v>
          </cell>
        </row>
        <row r="10">
          <cell r="W10">
            <v>41183</v>
          </cell>
        </row>
        <row r="11">
          <cell r="W11">
            <v>41184</v>
          </cell>
        </row>
        <row r="12">
          <cell r="W12">
            <v>41185</v>
          </cell>
        </row>
        <row r="13">
          <cell r="W13">
            <v>41186</v>
          </cell>
        </row>
        <row r="14">
          <cell r="W14">
            <v>41187</v>
          </cell>
        </row>
        <row r="15">
          <cell r="W15">
            <v>41188</v>
          </cell>
        </row>
        <row r="16">
          <cell r="W16">
            <v>41189</v>
          </cell>
        </row>
        <row r="17">
          <cell r="W17" t="str">
            <v>novembre</v>
          </cell>
        </row>
        <row r="18">
          <cell r="W18">
            <v>41214</v>
          </cell>
        </row>
        <row r="19">
          <cell r="W19">
            <v>41215</v>
          </cell>
        </row>
        <row r="20">
          <cell r="W20">
            <v>41216</v>
          </cell>
        </row>
        <row r="21">
          <cell r="W21">
            <v>41217</v>
          </cell>
        </row>
        <row r="22">
          <cell r="W22">
            <v>41218</v>
          </cell>
        </row>
        <row r="23">
          <cell r="W23">
            <v>41219</v>
          </cell>
        </row>
        <row r="24">
          <cell r="W24">
            <v>41220</v>
          </cell>
        </row>
        <row r="25">
          <cell r="W25" t="str">
            <v>décembre</v>
          </cell>
        </row>
        <row r="26">
          <cell r="W26">
            <v>41244</v>
          </cell>
        </row>
        <row r="27">
          <cell r="W27">
            <v>41245</v>
          </cell>
        </row>
        <row r="28">
          <cell r="W28">
            <v>41246</v>
          </cell>
        </row>
        <row r="29">
          <cell r="W29">
            <v>41247</v>
          </cell>
        </row>
        <row r="30">
          <cell r="W30">
            <v>41248</v>
          </cell>
        </row>
        <row r="31">
          <cell r="W31">
            <v>41249</v>
          </cell>
        </row>
        <row r="32">
          <cell r="W32">
            <v>41250</v>
          </cell>
        </row>
        <row r="33">
          <cell r="W33" t="str">
            <v>janvier</v>
          </cell>
        </row>
        <row r="34">
          <cell r="W34">
            <v>41275</v>
          </cell>
        </row>
        <row r="35">
          <cell r="W35">
            <v>41276</v>
          </cell>
        </row>
        <row r="36">
          <cell r="W36">
            <v>41277</v>
          </cell>
        </row>
        <row r="37">
          <cell r="W37">
            <v>41278</v>
          </cell>
        </row>
        <row r="38">
          <cell r="W38">
            <v>41279</v>
          </cell>
        </row>
        <row r="39">
          <cell r="W39">
            <v>41280</v>
          </cell>
        </row>
        <row r="40">
          <cell r="W40">
            <v>41281</v>
          </cell>
        </row>
        <row r="41">
          <cell r="W41" t="str">
            <v>févier</v>
          </cell>
        </row>
        <row r="42">
          <cell r="W42">
            <v>41306</v>
          </cell>
        </row>
        <row r="43">
          <cell r="W43">
            <v>41307</v>
          </cell>
        </row>
        <row r="44">
          <cell r="W44">
            <v>41308</v>
          </cell>
        </row>
        <row r="45">
          <cell r="W45">
            <v>41309</v>
          </cell>
        </row>
        <row r="46">
          <cell r="W46">
            <v>41310</v>
          </cell>
        </row>
        <row r="47">
          <cell r="W47">
            <v>41311</v>
          </cell>
        </row>
        <row r="48">
          <cell r="W48">
            <v>41312</v>
          </cell>
        </row>
        <row r="49">
          <cell r="W49" t="str">
            <v>mars</v>
          </cell>
        </row>
        <row r="50">
          <cell r="W50">
            <v>41334</v>
          </cell>
        </row>
        <row r="51">
          <cell r="W51">
            <v>41335</v>
          </cell>
        </row>
        <row r="52">
          <cell r="W52">
            <v>41336</v>
          </cell>
        </row>
        <row r="53">
          <cell r="W53">
            <v>41337</v>
          </cell>
        </row>
        <row r="54">
          <cell r="W54">
            <v>41338</v>
          </cell>
        </row>
        <row r="55">
          <cell r="W55">
            <v>41339</v>
          </cell>
        </row>
        <row r="56">
          <cell r="W56">
            <v>41340</v>
          </cell>
        </row>
        <row r="57">
          <cell r="W57" t="str">
            <v>avril</v>
          </cell>
        </row>
        <row r="58">
          <cell r="W58">
            <v>41365</v>
          </cell>
        </row>
        <row r="59">
          <cell r="W59">
            <v>41366</v>
          </cell>
        </row>
        <row r="60">
          <cell r="W60">
            <v>41367</v>
          </cell>
        </row>
        <row r="61">
          <cell r="W61">
            <v>41368</v>
          </cell>
        </row>
        <row r="62">
          <cell r="W62">
            <v>41369</v>
          </cell>
        </row>
        <row r="63">
          <cell r="W63">
            <v>41370</v>
          </cell>
        </row>
        <row r="64">
          <cell r="W64">
            <v>41371</v>
          </cell>
        </row>
        <row r="65">
          <cell r="W65" t="str">
            <v>mai</v>
          </cell>
        </row>
        <row r="66">
          <cell r="W66">
            <v>41395</v>
          </cell>
        </row>
        <row r="67">
          <cell r="W67">
            <v>41396</v>
          </cell>
        </row>
        <row r="68">
          <cell r="W68">
            <v>41397</v>
          </cell>
        </row>
        <row r="69">
          <cell r="W69">
            <v>41398</v>
          </cell>
        </row>
        <row r="70">
          <cell r="W70">
            <v>41399</v>
          </cell>
        </row>
        <row r="71">
          <cell r="W71">
            <v>41400</v>
          </cell>
        </row>
        <row r="72">
          <cell r="W72">
            <v>41401</v>
          </cell>
        </row>
        <row r="73">
          <cell r="W73" t="str">
            <v>juin</v>
          </cell>
        </row>
        <row r="74">
          <cell r="W74">
            <v>41426</v>
          </cell>
        </row>
        <row r="75">
          <cell r="W75">
            <v>41427</v>
          </cell>
        </row>
        <row r="76">
          <cell r="W76">
            <v>41428</v>
          </cell>
        </row>
        <row r="77">
          <cell r="W77">
            <v>41429</v>
          </cell>
        </row>
        <row r="78">
          <cell r="W78">
            <v>41430</v>
          </cell>
        </row>
        <row r="79">
          <cell r="W79">
            <v>41431</v>
          </cell>
        </row>
        <row r="80">
          <cell r="W80">
            <v>41432</v>
          </cell>
        </row>
      </sheetData>
      <sheetData sheetId="4">
        <row r="2">
          <cell r="H2" t="str">
            <v>Lundi</v>
          </cell>
        </row>
        <row r="3">
          <cell r="H3" t="str">
            <v>Mardi</v>
          </cell>
          <cell r="S3">
            <v>0.27083333333333331</v>
          </cell>
          <cell r="T3">
            <v>0.36458333333333331</v>
          </cell>
          <cell r="U3">
            <v>0.687500000000002</v>
          </cell>
          <cell r="V3">
            <v>15</v>
          </cell>
        </row>
        <row r="4">
          <cell r="H4" t="str">
            <v>Mercredi</v>
          </cell>
          <cell r="S4">
            <v>0.27430555555555552</v>
          </cell>
          <cell r="T4">
            <v>0.36805555555555558</v>
          </cell>
          <cell r="U4">
            <v>0.69097222222222399</v>
          </cell>
          <cell r="V4">
            <v>16</v>
          </cell>
        </row>
        <row r="5">
          <cell r="H5" t="str">
            <v>Jeudi</v>
          </cell>
          <cell r="S5">
            <v>0.27777777777777779</v>
          </cell>
          <cell r="T5">
            <v>0.37152777777777801</v>
          </cell>
          <cell r="U5">
            <v>0.69444444444444697</v>
          </cell>
          <cell r="V5">
            <v>17</v>
          </cell>
        </row>
        <row r="6">
          <cell r="H6" t="str">
            <v>Vendredi</v>
          </cell>
          <cell r="S6">
            <v>0.28125</v>
          </cell>
          <cell r="T6">
            <v>0.375</v>
          </cell>
          <cell r="U6">
            <v>0.69791666666666896</v>
          </cell>
          <cell r="V6">
            <v>18</v>
          </cell>
        </row>
        <row r="7">
          <cell r="S7">
            <v>0.28472222222222221</v>
          </cell>
          <cell r="T7">
            <v>0.37847222222222199</v>
          </cell>
          <cell r="U7">
            <v>0.70138888888889095</v>
          </cell>
          <cell r="V7">
            <v>19</v>
          </cell>
        </row>
        <row r="8">
          <cell r="S8">
            <v>0.28819444444444448</v>
          </cell>
          <cell r="T8">
            <v>0.38194444444444497</v>
          </cell>
          <cell r="U8">
            <v>0.70486111111111405</v>
          </cell>
          <cell r="V8">
            <v>20</v>
          </cell>
        </row>
        <row r="9">
          <cell r="S9">
            <v>0.29166666666666669</v>
          </cell>
          <cell r="T9">
            <v>0.38541666666666702</v>
          </cell>
          <cell r="U9">
            <v>0.70833333333333603</v>
          </cell>
          <cell r="V9">
            <v>21</v>
          </cell>
        </row>
        <row r="10">
          <cell r="S10">
            <v>0.29513888888888901</v>
          </cell>
          <cell r="T10">
            <v>0.38888888888888901</v>
          </cell>
          <cell r="U10">
            <v>0.71180555555555802</v>
          </cell>
          <cell r="V10">
            <v>22</v>
          </cell>
        </row>
        <row r="11">
          <cell r="S11">
            <v>0.29861111111111099</v>
          </cell>
          <cell r="T11">
            <v>0.39236111111111099</v>
          </cell>
          <cell r="U11">
            <v>0.71527777777778101</v>
          </cell>
          <cell r="V11">
            <v>23</v>
          </cell>
        </row>
        <row r="12">
          <cell r="S12">
            <v>0.30208333333333298</v>
          </cell>
          <cell r="T12">
            <v>0.39583333333333398</v>
          </cell>
          <cell r="U12">
            <v>0.718750000000003</v>
          </cell>
          <cell r="V12">
            <v>24</v>
          </cell>
        </row>
        <row r="13">
          <cell r="S13">
            <v>0.30555555555555503</v>
          </cell>
          <cell r="T13">
            <v>0.39930555555555602</v>
          </cell>
          <cell r="U13">
            <v>0.72222222222222499</v>
          </cell>
        </row>
        <row r="14">
          <cell r="S14">
            <v>0.30902777777777801</v>
          </cell>
          <cell r="T14">
            <v>0.40277777777777801</v>
          </cell>
          <cell r="U14">
            <v>0.72569444444444797</v>
          </cell>
          <cell r="V14">
            <v>14</v>
          </cell>
        </row>
        <row r="15">
          <cell r="S15">
            <v>0.3125</v>
          </cell>
          <cell r="T15">
            <v>0.40625</v>
          </cell>
          <cell r="U15">
            <v>0.72916666666666996</v>
          </cell>
          <cell r="V15">
            <v>13</v>
          </cell>
        </row>
        <row r="16">
          <cell r="S16">
            <v>0.31597222222222199</v>
          </cell>
          <cell r="T16">
            <v>0.40972222222222299</v>
          </cell>
          <cell r="U16">
            <v>0.73263888888889195</v>
          </cell>
          <cell r="V16">
            <v>12</v>
          </cell>
        </row>
        <row r="17">
          <cell r="S17">
            <v>0.31944444444444398</v>
          </cell>
          <cell r="T17">
            <v>0.41319444444444497</v>
          </cell>
          <cell r="U17">
            <v>0.73611111111111505</v>
          </cell>
          <cell r="V17">
            <v>11</v>
          </cell>
        </row>
        <row r="18">
          <cell r="S18">
            <v>0.32291666666666702</v>
          </cell>
          <cell r="T18">
            <v>0.41666666666666702</v>
          </cell>
          <cell r="U18">
            <v>0.73958333333333703</v>
          </cell>
          <cell r="V18">
            <v>10</v>
          </cell>
        </row>
        <row r="19">
          <cell r="S19">
            <v>0.32638888888888901</v>
          </cell>
          <cell r="T19">
            <v>0.42013888888889001</v>
          </cell>
          <cell r="U19">
            <v>0.74305555555555902</v>
          </cell>
          <cell r="V19">
            <v>9</v>
          </cell>
        </row>
        <row r="20">
          <cell r="S20">
            <v>0.32986111111111099</v>
          </cell>
          <cell r="T20">
            <v>0.42361111111111199</v>
          </cell>
          <cell r="U20">
            <v>0.74652777777778201</v>
          </cell>
          <cell r="V20">
            <v>8</v>
          </cell>
        </row>
        <row r="21">
          <cell r="S21">
            <v>0.33333333333333298</v>
          </cell>
          <cell r="T21">
            <v>0.42708333333333398</v>
          </cell>
          <cell r="U21">
            <v>0.750000000000004</v>
          </cell>
          <cell r="V21">
            <v>7</v>
          </cell>
        </row>
        <row r="22">
          <cell r="S22" t="str">
            <v>midi</v>
          </cell>
          <cell r="U22" t="str">
            <v>midi</v>
          </cell>
          <cell r="V22">
            <v>6</v>
          </cell>
        </row>
        <row r="23">
          <cell r="S23">
            <v>0.4861111111111111</v>
          </cell>
          <cell r="U23">
            <v>0.5625</v>
          </cell>
          <cell r="V23">
            <v>5</v>
          </cell>
        </row>
        <row r="24">
          <cell r="S24">
            <v>0.48958333333333331</v>
          </cell>
          <cell r="U24">
            <v>0.56597222222222199</v>
          </cell>
          <cell r="V24">
            <v>4</v>
          </cell>
        </row>
        <row r="25">
          <cell r="S25">
            <v>0.49305555555555602</v>
          </cell>
          <cell r="U25">
            <v>0.56944444444444398</v>
          </cell>
          <cell r="V25">
            <v>3</v>
          </cell>
        </row>
        <row r="26">
          <cell r="S26">
            <v>0.49652777777777801</v>
          </cell>
          <cell r="U26">
            <v>0.57291666666666596</v>
          </cell>
          <cell r="V26">
            <v>2</v>
          </cell>
        </row>
        <row r="27">
          <cell r="S27" t="str">
            <v>soir</v>
          </cell>
          <cell r="U27">
            <v>0.57638888888888895</v>
          </cell>
          <cell r="V27">
            <v>1</v>
          </cell>
        </row>
        <row r="28">
          <cell r="S28">
            <v>0.61111111111111105</v>
          </cell>
          <cell r="U28">
            <v>0.57986111111111105</v>
          </cell>
          <cell r="V28">
            <v>25</v>
          </cell>
        </row>
        <row r="29">
          <cell r="S29">
            <v>0.61458333333333337</v>
          </cell>
          <cell r="U29">
            <v>0.58333333333333304</v>
          </cell>
          <cell r="V29">
            <v>26</v>
          </cell>
        </row>
        <row r="30">
          <cell r="S30">
            <v>0.61805555555555602</v>
          </cell>
          <cell r="U30">
            <v>0.58680555555555503</v>
          </cell>
          <cell r="V30">
            <v>27</v>
          </cell>
        </row>
        <row r="31">
          <cell r="S31">
            <v>0.62152777777777801</v>
          </cell>
          <cell r="U31">
            <v>0.59027777777777701</v>
          </cell>
          <cell r="V31">
            <v>28</v>
          </cell>
        </row>
        <row r="32">
          <cell r="U32">
            <v>0.59375</v>
          </cell>
          <cell r="V32">
            <v>29</v>
          </cell>
        </row>
        <row r="33">
          <cell r="U33">
            <v>0.59722222222222199</v>
          </cell>
        </row>
        <row r="34">
          <cell r="U34">
            <v>0.60069444444444398</v>
          </cell>
        </row>
        <row r="35">
          <cell r="U35">
            <v>0.60416666666666596</v>
          </cell>
        </row>
        <row r="36">
          <cell r="U36">
            <v>0.60763888888888795</v>
          </cell>
        </row>
        <row r="37">
          <cell r="U37">
            <v>0.61111111111111005</v>
          </cell>
        </row>
        <row r="38">
          <cell r="U38">
            <v>0.61458333333333204</v>
          </cell>
        </row>
        <row r="39">
          <cell r="U39">
            <v>0.656249999999999</v>
          </cell>
        </row>
        <row r="40">
          <cell r="U40">
            <v>0.69791666666666496</v>
          </cell>
        </row>
        <row r="41">
          <cell r="U41">
            <v>0.73958333333333204</v>
          </cell>
        </row>
        <row r="42">
          <cell r="U42">
            <v>0.75</v>
          </cell>
        </row>
        <row r="43">
          <cell r="U43">
            <v>0.76388888888888884</v>
          </cell>
        </row>
        <row r="44">
          <cell r="U44">
            <v>0.79166666666666663</v>
          </cell>
        </row>
        <row r="45">
          <cell r="U45">
            <v>0.8125</v>
          </cell>
        </row>
      </sheetData>
      <sheetData sheetId="5">
        <row r="13">
          <cell r="Q13">
            <v>41183</v>
          </cell>
        </row>
        <row r="14">
          <cell r="Q14">
            <v>41184</v>
          </cell>
        </row>
        <row r="15">
          <cell r="Q15">
            <v>41185</v>
          </cell>
        </row>
        <row r="16">
          <cell r="Q16">
            <v>41186</v>
          </cell>
        </row>
        <row r="17">
          <cell r="Q17">
            <v>41187</v>
          </cell>
        </row>
        <row r="18">
          <cell r="Q18">
            <v>41190</v>
          </cell>
        </row>
        <row r="19">
          <cell r="Q19">
            <v>41191</v>
          </cell>
        </row>
        <row r="20">
          <cell r="Q20">
            <v>41192</v>
          </cell>
        </row>
        <row r="21">
          <cell r="Q21">
            <v>41193</v>
          </cell>
        </row>
        <row r="22">
          <cell r="Q22">
            <v>41194</v>
          </cell>
        </row>
        <row r="23">
          <cell r="Q23">
            <v>41197</v>
          </cell>
        </row>
        <row r="24">
          <cell r="Q24">
            <v>41198</v>
          </cell>
        </row>
        <row r="25">
          <cell r="Q25">
            <v>41199</v>
          </cell>
        </row>
        <row r="26">
          <cell r="Q26">
            <v>41200</v>
          </cell>
        </row>
        <row r="27">
          <cell r="Q27">
            <v>41201</v>
          </cell>
        </row>
        <row r="28">
          <cell r="Q28">
            <v>41204</v>
          </cell>
        </row>
        <row r="29">
          <cell r="Q29">
            <v>41205</v>
          </cell>
        </row>
        <row r="30">
          <cell r="Q30">
            <v>41206</v>
          </cell>
        </row>
        <row r="31">
          <cell r="Q31">
            <v>41207</v>
          </cell>
        </row>
        <row r="32">
          <cell r="Q32">
            <v>41208</v>
          </cell>
        </row>
        <row r="33">
          <cell r="Q33">
            <v>41211</v>
          </cell>
        </row>
        <row r="34">
          <cell r="Q34">
            <v>41212</v>
          </cell>
        </row>
        <row r="35">
          <cell r="Q35">
            <v>41213</v>
          </cell>
        </row>
      </sheetData>
      <sheetData sheetId="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isse"/>
      <sheetName val="TCD clients"/>
      <sheetName val="gasoil"/>
      <sheetName val="Fournisseurs"/>
      <sheetName val="clients"/>
      <sheetName val="couleur"/>
      <sheetName val="données"/>
      <sheetName val="Frais"/>
      <sheetName val="Liste"/>
      <sheetName val="Clients récap"/>
      <sheetName val="nichée"/>
      <sheetName val="N° cassier"/>
      <sheetName val="Recapitulatif des naissances"/>
      <sheetName val="Ponte"/>
      <sheetName val="Stock"/>
      <sheetName val="Fiche_vente"/>
      <sheetName val="Vente"/>
      <sheetName val="Gratuit"/>
      <sheetName val="- 270 g"/>
      <sheetName val="- 300 g"/>
      <sheetName val="- 350 g"/>
      <sheetName val="+ 350 g "/>
      <sheetName val="Vieux"/>
      <sheetName val="AV pigeon"/>
      <sheetName val="poids"/>
      <sheetName val="Statistiques"/>
      <sheetName val="Formules"/>
      <sheetName val="Feuil3"/>
      <sheetName val="Feuil1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>
        <row r="1">
          <cell r="AF1" t="str">
            <v>Bague</v>
          </cell>
        </row>
        <row r="2">
          <cell r="AE2" t="str">
            <v xml:space="preserve">Blanc </v>
          </cell>
          <cell r="AF2" t="str">
            <v>Blanc</v>
          </cell>
        </row>
        <row r="3">
          <cell r="AE3" t="str">
            <v>Blanc mélange</v>
          </cell>
          <cell r="AF3" t="str">
            <v>Bleu</v>
          </cell>
        </row>
        <row r="4">
          <cell r="AE4" t="str">
            <v>Blanc-cendré</v>
          </cell>
          <cell r="AF4" t="str">
            <v>Rose</v>
          </cell>
        </row>
        <row r="5">
          <cell r="AE5" t="str">
            <v>Blanc-écaillé</v>
          </cell>
          <cell r="AF5" t="str">
            <v>Blanc rouge</v>
          </cell>
        </row>
        <row r="6">
          <cell r="AE6" t="str">
            <v>Blanc-roux</v>
          </cell>
          <cell r="AF6" t="str">
            <v>Brun</v>
          </cell>
        </row>
        <row r="7">
          <cell r="AE7" t="str">
            <v>Bla-que-noir</v>
          </cell>
          <cell r="AF7" t="str">
            <v>Orange</v>
          </cell>
        </row>
        <row r="8">
          <cell r="AE8" t="str">
            <v>Bleu</v>
          </cell>
          <cell r="AF8" t="str">
            <v>Jaune</v>
          </cell>
        </row>
        <row r="9">
          <cell r="AE9" t="str">
            <v>Bleu-blanc</v>
          </cell>
          <cell r="AF9" t="str">
            <v>Blanc bleu</v>
          </cell>
        </row>
        <row r="10">
          <cell r="AE10" t="str">
            <v>Bleu-pâle</v>
          </cell>
          <cell r="AF10" t="str">
            <v>Rouge</v>
          </cell>
        </row>
        <row r="11">
          <cell r="AE11" t="str">
            <v>Borgne</v>
          </cell>
          <cell r="AF11" t="str">
            <v>Vert</v>
          </cell>
        </row>
        <row r="12">
          <cell r="AE12" t="str">
            <v>Brun</v>
          </cell>
        </row>
        <row r="13">
          <cell r="AE13" t="str">
            <v>Brun et blanc</v>
          </cell>
        </row>
        <row r="14">
          <cell r="AE14" t="str">
            <v>Brun foncé</v>
          </cell>
        </row>
        <row r="15">
          <cell r="AE15" t="str">
            <v>Cendré</v>
          </cell>
        </row>
        <row r="16">
          <cell r="AE16" t="str">
            <v>Cendré-blanc</v>
          </cell>
        </row>
        <row r="17">
          <cell r="AE17" t="str">
            <v>Cendré-clair</v>
          </cell>
        </row>
        <row r="18">
          <cell r="AE18" t="str">
            <v>Cendré-foncé</v>
          </cell>
        </row>
        <row r="19">
          <cell r="AE19" t="str">
            <v>Ecaillé-bla-bleu</v>
          </cell>
        </row>
        <row r="20">
          <cell r="AE20" t="str">
            <v>Ecaillé-blanc</v>
          </cell>
        </row>
        <row r="21">
          <cell r="AE21" t="str">
            <v>Ecaillé-bleu</v>
          </cell>
        </row>
        <row r="22">
          <cell r="AE22" t="str">
            <v>Ecaillé-noir</v>
          </cell>
        </row>
        <row r="23">
          <cell r="AE23" t="str">
            <v>Ecaillé-roux</v>
          </cell>
        </row>
        <row r="24">
          <cell r="AE24" t="str">
            <v>Hup-Bla-noir</v>
          </cell>
        </row>
        <row r="25">
          <cell r="AE25" t="str">
            <v>Huppé-noir</v>
          </cell>
        </row>
        <row r="26">
          <cell r="AE26" t="str">
            <v>Huppé-roux</v>
          </cell>
        </row>
        <row r="27">
          <cell r="AE27" t="str">
            <v>Mosaique</v>
          </cell>
        </row>
        <row r="28">
          <cell r="AE28" t="str">
            <v>Mosaique-rx</v>
          </cell>
        </row>
        <row r="29">
          <cell r="AE29" t="str">
            <v>Mouette</v>
          </cell>
        </row>
        <row r="30">
          <cell r="AE30" t="str">
            <v>Noir</v>
          </cell>
        </row>
        <row r="31">
          <cell r="AE31" t="str">
            <v>Noir-blanc</v>
          </cell>
        </row>
        <row r="32">
          <cell r="AE32" t="str">
            <v>noir-gris-blanc</v>
          </cell>
        </row>
        <row r="33">
          <cell r="AE33" t="str">
            <v>Noir-pâle</v>
          </cell>
        </row>
        <row r="34">
          <cell r="AE34" t="str">
            <v>Roux</v>
          </cell>
        </row>
        <row r="35">
          <cell r="AE35" t="str">
            <v>Roux-blanc</v>
          </cell>
        </row>
        <row r="36">
          <cell r="AE36" t="str">
            <v>Roux-cendré</v>
          </cell>
        </row>
      </sheetData>
      <sheetData sheetId="6">
        <row r="1">
          <cell r="A1" t="str">
            <v>?</v>
          </cell>
          <cell r="B1" t="str">
            <v>?</v>
          </cell>
        </row>
        <row r="2">
          <cell r="A2">
            <v>1</v>
          </cell>
          <cell r="B2">
            <v>1</v>
          </cell>
          <cell r="E2" t="str">
            <v>A 1 = 7</v>
          </cell>
          <cell r="F2" t="str">
            <v>Ali</v>
          </cell>
        </row>
        <row r="3">
          <cell r="A3">
            <v>1.1000000000000001</v>
          </cell>
          <cell r="B3">
            <v>1.1000000000000001</v>
          </cell>
          <cell r="E3" t="str">
            <v>B 2 = 14</v>
          </cell>
          <cell r="F3" t="str">
            <v>Anita</v>
          </cell>
        </row>
        <row r="4">
          <cell r="A4">
            <v>1.2</v>
          </cell>
          <cell r="B4">
            <v>1.2</v>
          </cell>
          <cell r="E4" t="str">
            <v>C 3 = 21</v>
          </cell>
          <cell r="F4" t="str">
            <v>Anne</v>
          </cell>
        </row>
        <row r="5">
          <cell r="A5">
            <v>1.3</v>
          </cell>
          <cell r="B5">
            <v>1.3</v>
          </cell>
          <cell r="E5" t="str">
            <v>D 4 = 28</v>
          </cell>
          <cell r="F5" t="str">
            <v>Antonella</v>
          </cell>
        </row>
        <row r="6">
          <cell r="A6">
            <v>1.4</v>
          </cell>
          <cell r="B6">
            <v>1.4</v>
          </cell>
          <cell r="E6" t="str">
            <v>E 5 = 35</v>
          </cell>
          <cell r="F6" t="str">
            <v>Audrey</v>
          </cell>
        </row>
        <row r="7">
          <cell r="A7">
            <v>1</v>
          </cell>
          <cell r="B7" t="str">
            <v>1 &amp; 2</v>
          </cell>
          <cell r="E7" t="str">
            <v>F 6  = 5</v>
          </cell>
          <cell r="F7" t="str">
            <v>Barbara</v>
          </cell>
        </row>
        <row r="8">
          <cell r="A8">
            <v>2</v>
          </cell>
          <cell r="B8" t="str">
            <v>3 &amp; 4</v>
          </cell>
          <cell r="E8" t="str">
            <v>F 6  = 6</v>
          </cell>
          <cell r="F8" t="str">
            <v>Bertrand</v>
          </cell>
        </row>
        <row r="9">
          <cell r="A9">
            <v>3</v>
          </cell>
          <cell r="B9" t="str">
            <v>5 &amp; 6</v>
          </cell>
          <cell r="E9" t="str">
            <v>G 7 = 12</v>
          </cell>
          <cell r="F9" t="str">
            <v>Chantal</v>
          </cell>
        </row>
        <row r="10">
          <cell r="A10">
            <v>4</v>
          </cell>
          <cell r="B10">
            <v>7</v>
          </cell>
          <cell r="E10" t="str">
            <v>G 7 = 13</v>
          </cell>
          <cell r="F10" t="str">
            <v>coiffeuse</v>
          </cell>
        </row>
        <row r="11">
          <cell r="A11">
            <v>5</v>
          </cell>
          <cell r="B11" t="str">
            <v>8 &amp; 9</v>
          </cell>
          <cell r="E11" t="str">
            <v>H 8 = 19</v>
          </cell>
          <cell r="F11" t="str">
            <v>Daniel Dorsimont -</v>
          </cell>
        </row>
        <row r="12">
          <cell r="A12">
            <v>6</v>
          </cell>
          <cell r="B12" t="str">
            <v>10 &amp; 11</v>
          </cell>
          <cell r="E12" t="str">
            <v>H 8 = 20</v>
          </cell>
          <cell r="F12" t="str">
            <v>Dany</v>
          </cell>
        </row>
        <row r="13">
          <cell r="A13">
            <v>7</v>
          </cell>
          <cell r="B13" t="str">
            <v>12 &amp; 13</v>
          </cell>
          <cell r="E13" t="str">
            <v>I 9 = 26</v>
          </cell>
          <cell r="F13" t="str">
            <v>Eliane</v>
          </cell>
        </row>
        <row r="14">
          <cell r="A14">
            <v>8</v>
          </cell>
          <cell r="B14">
            <v>14</v>
          </cell>
          <cell r="E14" t="str">
            <v>I 9 = 27</v>
          </cell>
          <cell r="F14" t="str">
            <v>Geneviève</v>
          </cell>
        </row>
        <row r="15">
          <cell r="A15">
            <v>9</v>
          </cell>
          <cell r="B15" t="str">
            <v>15 &amp; 16</v>
          </cell>
          <cell r="E15" t="str">
            <v>J 10 = 33</v>
          </cell>
          <cell r="F15" t="str">
            <v>Jacqueline</v>
          </cell>
        </row>
        <row r="16">
          <cell r="A16">
            <v>10</v>
          </cell>
          <cell r="B16" t="str">
            <v>17 &amp; 18</v>
          </cell>
          <cell r="E16" t="str">
            <v>J 10 = 34</v>
          </cell>
          <cell r="F16" t="str">
            <v>J-Paul</v>
          </cell>
        </row>
        <row r="17">
          <cell r="A17">
            <v>11</v>
          </cell>
          <cell r="B17" t="str">
            <v>19 &amp; 20</v>
          </cell>
          <cell r="E17" t="str">
            <v>K 11 = 3</v>
          </cell>
          <cell r="F17" t="str">
            <v>Karine</v>
          </cell>
        </row>
        <row r="18">
          <cell r="A18">
            <v>12</v>
          </cell>
          <cell r="B18">
            <v>21</v>
          </cell>
          <cell r="E18" t="str">
            <v>K 11 = 4</v>
          </cell>
          <cell r="F18" t="str">
            <v>Katia</v>
          </cell>
        </row>
        <row r="19">
          <cell r="A19">
            <v>13</v>
          </cell>
          <cell r="B19" t="str">
            <v>22 &amp; 23</v>
          </cell>
          <cell r="E19" t="str">
            <v>L 12 = 10</v>
          </cell>
          <cell r="F19" t="str">
            <v>Louisette</v>
          </cell>
        </row>
        <row r="20">
          <cell r="A20">
            <v>14</v>
          </cell>
          <cell r="B20" t="str">
            <v>24 &amp; 25</v>
          </cell>
          <cell r="E20" t="str">
            <v>L 12 = 11</v>
          </cell>
          <cell r="F20" t="str">
            <v>Marraine</v>
          </cell>
        </row>
        <row r="21">
          <cell r="A21">
            <v>15</v>
          </cell>
          <cell r="B21" t="str">
            <v>26 &amp; 27</v>
          </cell>
          <cell r="E21" t="str">
            <v>M 13 = 17</v>
          </cell>
          <cell r="F21" t="str">
            <v>M-Louise</v>
          </cell>
        </row>
        <row r="22">
          <cell r="A22">
            <v>16</v>
          </cell>
          <cell r="B22">
            <v>28</v>
          </cell>
          <cell r="E22" t="str">
            <v>M 13 = 18</v>
          </cell>
          <cell r="F22" t="str">
            <v>Monique</v>
          </cell>
        </row>
        <row r="23">
          <cell r="A23">
            <v>17</v>
          </cell>
          <cell r="B23" t="str">
            <v>29 &amp; 30</v>
          </cell>
          <cell r="E23" t="str">
            <v>N 14 = 24</v>
          </cell>
          <cell r="F23" t="str">
            <v>Nous</v>
          </cell>
        </row>
        <row r="24">
          <cell r="A24">
            <v>18</v>
          </cell>
          <cell r="B24" t="str">
            <v>31 &amp; 32</v>
          </cell>
          <cell r="E24" t="str">
            <v>N 14 = 25</v>
          </cell>
          <cell r="F24" t="str">
            <v>Pédicure</v>
          </cell>
        </row>
        <row r="25">
          <cell r="A25">
            <v>19</v>
          </cell>
          <cell r="B25" t="str">
            <v>33 &amp; 34</v>
          </cell>
          <cell r="E25" t="str">
            <v>O 15 = 31</v>
          </cell>
          <cell r="F25" t="str">
            <v>Pierette</v>
          </cell>
        </row>
        <row r="26">
          <cell r="A26">
            <v>20</v>
          </cell>
          <cell r="B26">
            <v>35</v>
          </cell>
          <cell r="E26" t="str">
            <v>O 15 = 32</v>
          </cell>
          <cell r="F26" t="str">
            <v>Pierre</v>
          </cell>
        </row>
        <row r="27">
          <cell r="A27">
            <v>21</v>
          </cell>
          <cell r="B27" t="str">
            <v>36 &amp; 37</v>
          </cell>
          <cell r="E27" t="str">
            <v>P 16 = 1</v>
          </cell>
          <cell r="F27" t="str">
            <v>Pierrot</v>
          </cell>
        </row>
        <row r="28">
          <cell r="A28">
            <v>22</v>
          </cell>
          <cell r="B28" t="str">
            <v>38 &amp; 39</v>
          </cell>
          <cell r="E28" t="str">
            <v>P 16 = 2</v>
          </cell>
          <cell r="F28" t="str">
            <v>Sophie</v>
          </cell>
        </row>
        <row r="29">
          <cell r="A29">
            <v>23</v>
          </cell>
          <cell r="B29" t="str">
            <v>40 &amp; 41</v>
          </cell>
          <cell r="E29" t="str">
            <v>Q 17 = 8</v>
          </cell>
          <cell r="F29" t="str">
            <v>Yves Berdal -</v>
          </cell>
        </row>
        <row r="30">
          <cell r="A30">
            <v>24</v>
          </cell>
          <cell r="B30" t="str">
            <v>42 &amp; 43</v>
          </cell>
          <cell r="E30" t="str">
            <v>Q 17 = 9</v>
          </cell>
        </row>
        <row r="31">
          <cell r="A31">
            <v>25</v>
          </cell>
          <cell r="B31" t="str">
            <v>44 &amp; 45</v>
          </cell>
          <cell r="E31" t="str">
            <v>R 18 = 15</v>
          </cell>
        </row>
        <row r="32">
          <cell r="A32">
            <v>26</v>
          </cell>
          <cell r="B32" t="str">
            <v>46 &amp; 47</v>
          </cell>
          <cell r="E32" t="str">
            <v>R 18 = 16</v>
          </cell>
        </row>
        <row r="33">
          <cell r="A33">
            <v>27</v>
          </cell>
          <cell r="B33" t="str">
            <v>48 &amp; 49</v>
          </cell>
          <cell r="E33" t="str">
            <v>S 19 = 22</v>
          </cell>
        </row>
        <row r="34">
          <cell r="A34">
            <v>28</v>
          </cell>
          <cell r="B34" t="str">
            <v>50 &amp; 51</v>
          </cell>
          <cell r="E34" t="str">
            <v>S 19 = 23</v>
          </cell>
        </row>
        <row r="35">
          <cell r="A35">
            <v>29</v>
          </cell>
          <cell r="B35" t="str">
            <v>52 &amp; 53</v>
          </cell>
          <cell r="E35" t="str">
            <v>T 20 = 29</v>
          </cell>
        </row>
        <row r="36">
          <cell r="A36">
            <v>30</v>
          </cell>
          <cell r="B36" t="str">
            <v>54 &amp; 55</v>
          </cell>
          <cell r="E36" t="str">
            <v>T 20 = 30</v>
          </cell>
        </row>
        <row r="37">
          <cell r="A37">
            <v>31</v>
          </cell>
          <cell r="B37" t="str">
            <v>56 &amp; 57</v>
          </cell>
          <cell r="E37" t="str">
            <v>U 36</v>
          </cell>
        </row>
        <row r="38">
          <cell r="A38">
            <v>32</v>
          </cell>
          <cell r="B38" t="str">
            <v>58 &amp; 59</v>
          </cell>
          <cell r="E38" t="str">
            <v>U 37</v>
          </cell>
        </row>
        <row r="39">
          <cell r="A39">
            <v>33</v>
          </cell>
          <cell r="B39" t="str">
            <v>60 &amp; 61</v>
          </cell>
          <cell r="E39" t="str">
            <v>U 38</v>
          </cell>
        </row>
        <row r="40">
          <cell r="A40">
            <v>34</v>
          </cell>
          <cell r="B40" t="str">
            <v>62 &amp; 63</v>
          </cell>
          <cell r="E40" t="str">
            <v>U 39</v>
          </cell>
        </row>
        <row r="41">
          <cell r="A41">
            <v>35</v>
          </cell>
          <cell r="B41" t="str">
            <v>64 - 65</v>
          </cell>
          <cell r="E41" t="str">
            <v>U 40</v>
          </cell>
        </row>
        <row r="42">
          <cell r="A42">
            <v>36</v>
          </cell>
          <cell r="B42" t="str">
            <v>66 - 67</v>
          </cell>
          <cell r="E42" t="str">
            <v>U 41</v>
          </cell>
        </row>
        <row r="43">
          <cell r="A43">
            <v>37</v>
          </cell>
          <cell r="B43" t="str">
            <v>68 - 69</v>
          </cell>
          <cell r="E43" t="str">
            <v>U 42</v>
          </cell>
        </row>
        <row r="44">
          <cell r="A44">
            <v>38</v>
          </cell>
          <cell r="B44" t="str">
            <v>70 - 71</v>
          </cell>
          <cell r="E44" t="str">
            <v>U 43</v>
          </cell>
        </row>
        <row r="45">
          <cell r="A45">
            <v>39</v>
          </cell>
          <cell r="B45" t="str">
            <v>72 - 73</v>
          </cell>
          <cell r="E45" t="str">
            <v>U 44</v>
          </cell>
        </row>
        <row r="46">
          <cell r="A46">
            <v>40</v>
          </cell>
          <cell r="B46" t="str">
            <v>74 - 75</v>
          </cell>
          <cell r="E46" t="str">
            <v>U 45</v>
          </cell>
        </row>
        <row r="47">
          <cell r="A47">
            <v>41</v>
          </cell>
          <cell r="B47" t="str">
            <v>76 - 77</v>
          </cell>
          <cell r="E47" t="str">
            <v>U 46</v>
          </cell>
        </row>
        <row r="48">
          <cell r="A48">
            <v>42</v>
          </cell>
          <cell r="B48">
            <v>78</v>
          </cell>
          <cell r="E48" t="str">
            <v>U 47</v>
          </cell>
        </row>
        <row r="49">
          <cell r="A49">
            <v>43</v>
          </cell>
          <cell r="B49">
            <v>79</v>
          </cell>
          <cell r="E49" t="str">
            <v>U 48</v>
          </cell>
        </row>
        <row r="50">
          <cell r="A50">
            <v>44</v>
          </cell>
          <cell r="B50">
            <v>80</v>
          </cell>
          <cell r="E50" t="str">
            <v>U 49</v>
          </cell>
        </row>
        <row r="51">
          <cell r="A51">
            <v>45</v>
          </cell>
          <cell r="B51">
            <v>81</v>
          </cell>
          <cell r="E51" t="str">
            <v>U 50</v>
          </cell>
        </row>
        <row r="52">
          <cell r="A52">
            <v>46</v>
          </cell>
          <cell r="B52">
            <v>82</v>
          </cell>
          <cell r="E52" t="str">
            <v>U 51</v>
          </cell>
        </row>
        <row r="53">
          <cell r="A53">
            <v>47</v>
          </cell>
          <cell r="B53">
            <v>83</v>
          </cell>
          <cell r="E53" t="str">
            <v>U 52</v>
          </cell>
        </row>
        <row r="54">
          <cell r="A54">
            <v>48</v>
          </cell>
          <cell r="B54">
            <v>84</v>
          </cell>
          <cell r="E54" t="str">
            <v>U 53</v>
          </cell>
        </row>
        <row r="55">
          <cell r="A55">
            <v>49</v>
          </cell>
          <cell r="B55">
            <v>85</v>
          </cell>
          <cell r="E55" t="str">
            <v>U 54</v>
          </cell>
        </row>
        <row r="56">
          <cell r="A56">
            <v>50</v>
          </cell>
          <cell r="B56">
            <v>86</v>
          </cell>
          <cell r="E56" t="str">
            <v>U 55</v>
          </cell>
        </row>
        <row r="57">
          <cell r="A57">
            <v>51</v>
          </cell>
          <cell r="B57">
            <v>87</v>
          </cell>
          <cell r="E57" t="str">
            <v>U 56</v>
          </cell>
        </row>
        <row r="58">
          <cell r="A58">
            <v>52</v>
          </cell>
          <cell r="B58">
            <v>88</v>
          </cell>
          <cell r="E58" t="str">
            <v>U 57</v>
          </cell>
        </row>
        <row r="59">
          <cell r="A59">
            <v>53</v>
          </cell>
          <cell r="B59">
            <v>89</v>
          </cell>
          <cell r="E59" t="str">
            <v>U 58</v>
          </cell>
        </row>
        <row r="60">
          <cell r="A60">
            <v>54</v>
          </cell>
          <cell r="B60">
            <v>90</v>
          </cell>
          <cell r="E60" t="str">
            <v>U 59</v>
          </cell>
        </row>
        <row r="61">
          <cell r="A61">
            <v>55</v>
          </cell>
          <cell r="B61">
            <v>91</v>
          </cell>
          <cell r="E61" t="str">
            <v>U 60</v>
          </cell>
        </row>
        <row r="62">
          <cell r="A62">
            <v>56</v>
          </cell>
          <cell r="B62">
            <v>92</v>
          </cell>
        </row>
        <row r="63">
          <cell r="A63">
            <v>57</v>
          </cell>
          <cell r="B63">
            <v>93</v>
          </cell>
        </row>
        <row r="64">
          <cell r="A64">
            <v>58</v>
          </cell>
          <cell r="B64">
            <v>94</v>
          </cell>
        </row>
        <row r="65">
          <cell r="A65">
            <v>59</v>
          </cell>
          <cell r="B65">
            <v>95</v>
          </cell>
        </row>
        <row r="66">
          <cell r="A66">
            <v>60</v>
          </cell>
          <cell r="B66">
            <v>96</v>
          </cell>
        </row>
        <row r="67">
          <cell r="A67">
            <v>61</v>
          </cell>
        </row>
        <row r="68">
          <cell r="A68">
            <v>62</v>
          </cell>
        </row>
        <row r="69">
          <cell r="A69">
            <v>63</v>
          </cell>
        </row>
        <row r="70">
          <cell r="A70">
            <v>64</v>
          </cell>
        </row>
        <row r="71">
          <cell r="A71">
            <v>65</v>
          </cell>
        </row>
        <row r="72">
          <cell r="A72">
            <v>66</v>
          </cell>
        </row>
        <row r="73">
          <cell r="A73">
            <v>67</v>
          </cell>
        </row>
        <row r="74">
          <cell r="A74">
            <v>68</v>
          </cell>
        </row>
        <row r="75">
          <cell r="A75">
            <v>69</v>
          </cell>
        </row>
        <row r="76">
          <cell r="A76">
            <v>70</v>
          </cell>
        </row>
        <row r="77">
          <cell r="A77">
            <v>71</v>
          </cell>
        </row>
        <row r="78">
          <cell r="A78">
            <v>72</v>
          </cell>
        </row>
        <row r="79">
          <cell r="A79">
            <v>73</v>
          </cell>
        </row>
        <row r="80">
          <cell r="A80">
            <v>74</v>
          </cell>
        </row>
        <row r="81">
          <cell r="A81">
            <v>75</v>
          </cell>
        </row>
        <row r="82">
          <cell r="A82">
            <v>76</v>
          </cell>
        </row>
        <row r="83">
          <cell r="A83">
            <v>77</v>
          </cell>
        </row>
        <row r="84">
          <cell r="A84">
            <v>78</v>
          </cell>
        </row>
        <row r="85">
          <cell r="A85">
            <v>79</v>
          </cell>
        </row>
        <row r="86">
          <cell r="A86">
            <v>80</v>
          </cell>
        </row>
        <row r="87">
          <cell r="A87">
            <v>81</v>
          </cell>
        </row>
        <row r="88">
          <cell r="A88">
            <v>82</v>
          </cell>
        </row>
        <row r="89">
          <cell r="A89">
            <v>83</v>
          </cell>
        </row>
        <row r="90">
          <cell r="A90">
            <v>84</v>
          </cell>
        </row>
        <row r="91">
          <cell r="A91">
            <v>85</v>
          </cell>
        </row>
        <row r="92">
          <cell r="A92">
            <v>86</v>
          </cell>
        </row>
        <row r="93">
          <cell r="A93">
            <v>87</v>
          </cell>
        </row>
        <row r="94">
          <cell r="A94">
            <v>88</v>
          </cell>
        </row>
        <row r="95">
          <cell r="A95">
            <v>89</v>
          </cell>
        </row>
        <row r="96">
          <cell r="A96">
            <v>90</v>
          </cell>
        </row>
        <row r="97">
          <cell r="A97">
            <v>91</v>
          </cell>
        </row>
      </sheetData>
      <sheetData sheetId="7" refreshError="1"/>
      <sheetData sheetId="8" refreshError="1"/>
      <sheetData sheetId="9" refreshError="1"/>
      <sheetData sheetId="10">
        <row r="1">
          <cell r="AE1">
            <v>1</v>
          </cell>
        </row>
        <row r="2">
          <cell r="AE2">
            <v>2</v>
          </cell>
        </row>
        <row r="3">
          <cell r="AE3" t="str">
            <v>*</v>
          </cell>
        </row>
        <row r="4">
          <cell r="AE4">
            <v>0</v>
          </cell>
        </row>
      </sheetData>
      <sheetData sheetId="11" refreshError="1"/>
      <sheetData sheetId="12" refreshError="1"/>
      <sheetData sheetId="13" refreshError="1"/>
      <sheetData sheetId="14">
        <row r="2">
          <cell r="X2">
            <v>200</v>
          </cell>
        </row>
        <row r="3">
          <cell r="X3">
            <v>210</v>
          </cell>
        </row>
        <row r="4">
          <cell r="X4">
            <v>220</v>
          </cell>
        </row>
        <row r="5">
          <cell r="X5">
            <v>230</v>
          </cell>
        </row>
        <row r="6">
          <cell r="X6">
            <v>240</v>
          </cell>
        </row>
        <row r="7">
          <cell r="X7">
            <v>250</v>
          </cell>
        </row>
        <row r="8">
          <cell r="X8">
            <v>260</v>
          </cell>
        </row>
        <row r="9">
          <cell r="X9">
            <v>265</v>
          </cell>
        </row>
        <row r="10">
          <cell r="X10" t="str">
            <v>vieux</v>
          </cell>
        </row>
        <row r="12">
          <cell r="X12">
            <v>270</v>
          </cell>
        </row>
        <row r="13">
          <cell r="X13">
            <v>275</v>
          </cell>
        </row>
        <row r="14">
          <cell r="X14">
            <v>280</v>
          </cell>
        </row>
        <row r="15">
          <cell r="X15">
            <v>285</v>
          </cell>
        </row>
        <row r="16">
          <cell r="X16">
            <v>290</v>
          </cell>
        </row>
        <row r="17">
          <cell r="X17">
            <v>295</v>
          </cell>
        </row>
        <row r="18">
          <cell r="X18">
            <v>300</v>
          </cell>
        </row>
        <row r="19">
          <cell r="X19">
            <v>305</v>
          </cell>
        </row>
        <row r="20">
          <cell r="X20">
            <v>310</v>
          </cell>
        </row>
        <row r="21">
          <cell r="X21">
            <v>315</v>
          </cell>
        </row>
        <row r="22">
          <cell r="X22">
            <v>320</v>
          </cell>
        </row>
        <row r="23">
          <cell r="X23">
            <v>325</v>
          </cell>
        </row>
        <row r="24">
          <cell r="X24">
            <v>330</v>
          </cell>
        </row>
        <row r="25">
          <cell r="X25">
            <v>335</v>
          </cell>
        </row>
        <row r="26">
          <cell r="X26">
            <v>340</v>
          </cell>
        </row>
        <row r="27">
          <cell r="X27">
            <v>345</v>
          </cell>
        </row>
        <row r="28">
          <cell r="X28">
            <v>350</v>
          </cell>
        </row>
        <row r="29">
          <cell r="X29">
            <v>355</v>
          </cell>
        </row>
        <row r="30">
          <cell r="X30">
            <v>360</v>
          </cell>
        </row>
        <row r="31">
          <cell r="X31">
            <v>365</v>
          </cell>
        </row>
      </sheetData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Roland" refreshedDate="43029.454896875002" createdVersion="4" refreshedVersion="4" minRefreshableVersion="3" recordCount="99">
  <cacheSource type="worksheet">
    <worksheetSource name="Tbl_Gasoil"/>
  </cacheSource>
  <cacheFields count="8">
    <cacheField name="Date/Livraison" numFmtId="0">
      <sharedItems containsNonDate="0" containsDate="1" containsString="0" containsBlank="1" minDate="2003-07-11T00:00:00" maxDate="2017-10-21T00:00:00" count="39">
        <d v="2003-07-11T00:00:00"/>
        <d v="2003-12-22T00:00:00"/>
        <d v="2004-03-19T00:00:00"/>
        <d v="2004-08-25T00:00:00"/>
        <d v="2005-01-21T00:00:00"/>
        <d v="2005-03-23T00:00:00"/>
        <d v="2005-06-06T00:00:00"/>
        <d v="2005-07-25T00:00:00"/>
        <d v="2005-12-15T00:00:00"/>
        <d v="2006-01-26T00:00:00"/>
        <d v="2007-01-04T00:00:00"/>
        <d v="2007-03-16T00:00:00"/>
        <d v="2007-09-14T00:00:00"/>
        <d v="2008-02-29T00:00:00"/>
        <d v="2008-12-23T00:00:00"/>
        <d v="2009-12-22T00:00:00"/>
        <d v="2010-01-11T00:00:00"/>
        <d v="2010-02-05T00:00:00"/>
        <d v="2010-04-06T00:00:00"/>
        <d v="2010-08-12T00:00:00"/>
        <d v="2010-11-30T00:00:00"/>
        <d v="2011-01-07T00:00:00"/>
        <d v="2011-02-02T00:00:00"/>
        <d v="2011-03-03T00:00:00"/>
        <d v="2011-11-21T00:00:00"/>
        <d v="2012-07-09T00:00:00"/>
        <d v="2013-02-04T00:00:00"/>
        <d v="2013-05-30T00:00:00"/>
        <d v="2013-12-10T00:00:00"/>
        <d v="2014-02-25T00:00:00"/>
        <d v="2014-03-05T00:00:00"/>
        <d v="2014-12-12T00:00:00"/>
        <d v="2015-02-13T00:00:00"/>
        <d v="2015-09-22T00:00:00"/>
        <d v="2016-02-04T00:00:00"/>
        <d v="2016-08-31T00:00:00"/>
        <d v="2017-01-07T00:00:00"/>
        <d v="2017-10-20T00:00:00"/>
        <m/>
      </sharedItems>
    </cacheField>
    <cacheField name="Date de paiement" numFmtId="0">
      <sharedItems containsNonDate="0" containsDate="1" containsString="0" containsBlank="1" minDate="2001-09-22T00:00:00" maxDate="2017-10-21T00:00:00"/>
    </cacheField>
    <cacheField name="Fournisseurs" numFmtId="0">
      <sharedItems containsBlank="1" count="6">
        <s v="Deberghes &amp; Fils"/>
        <s v="Martens Energie"/>
        <s v="AC Mazout"/>
        <s v="F.C Fraipont "/>
        <s v="Confort Energy"/>
        <m/>
      </sharedItems>
    </cacheField>
    <cacheField name="Quantité" numFmtId="3">
      <sharedItems containsString="0" containsBlank="1" containsNumber="1" containsInteger="1" minValue="250" maxValue="1800" count="9">
        <n v="500"/>
        <m/>
        <n v="1000"/>
        <n v="1800"/>
        <n v="250"/>
        <n v="1500"/>
        <n v="1250"/>
        <n v="750"/>
        <n v="900"/>
      </sharedItems>
    </cacheField>
    <cacheField name="Somme" numFmtId="168">
      <sharedItems containsString="0" containsBlank="1" containsNumber="1" minValue="100" maxValue="1294.2"/>
    </cacheField>
    <cacheField name="Prix/litre" numFmtId="0">
      <sharedItems containsBlank="1" containsMixedTypes="1" containsNumber="1" minValue="0.20300000000000001" maxValue="0.91"/>
    </cacheField>
    <cacheField name="Prix/1000L" numFmtId="168">
      <sharedItems containsBlank="1" containsMixedTypes="1" containsNumber="1" minValue="203" maxValue="910"/>
    </cacheField>
    <cacheField name="Facture N°" numFmtId="3">
      <sharedItems containsBlank="1" containsMixedTypes="1" containsNumber="1" containsInteger="1" minValue="13" maxValue="1402382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9">
  <r>
    <x v="0"/>
    <d v="2003-07-31T00:00:00"/>
    <x v="0"/>
    <x v="0"/>
    <n v="299.60000000000002"/>
    <n v="0.59920000000000007"/>
    <n v="599.20000000000005"/>
    <n v="302501"/>
  </r>
  <r>
    <x v="1"/>
    <d v="2003-12-31T00:00:00"/>
    <x v="0"/>
    <x v="0"/>
    <n v="165"/>
    <n v="0.33"/>
    <n v="330"/>
    <n v="304638"/>
  </r>
  <r>
    <x v="1"/>
    <d v="2003-01-15T00:00:00"/>
    <x v="0"/>
    <x v="1"/>
    <n v="165"/>
    <s v=""/>
    <s v=""/>
    <n v="304638"/>
  </r>
  <r>
    <x v="2"/>
    <d v="2004-03-19T00:00:00"/>
    <x v="0"/>
    <x v="0"/>
    <n v="161"/>
    <n v="0.32200000000000001"/>
    <n v="322"/>
    <m/>
  </r>
  <r>
    <x v="2"/>
    <d v="2004-04-22T00:00:00"/>
    <x v="0"/>
    <x v="1"/>
    <n v="161"/>
    <s v=""/>
    <s v=""/>
    <m/>
  </r>
  <r>
    <x v="3"/>
    <d v="2004-08-25T00:00:00"/>
    <x v="0"/>
    <x v="0"/>
    <n v="110"/>
    <n v="0.22"/>
    <n v="220"/>
    <m/>
  </r>
  <r>
    <x v="3"/>
    <d v="2004-09-23T00:00:00"/>
    <x v="0"/>
    <x v="1"/>
    <n v="107"/>
    <s v=""/>
    <s v=""/>
    <m/>
  </r>
  <r>
    <x v="4"/>
    <d v="2005-01-21T00:00:00"/>
    <x v="0"/>
    <x v="0"/>
    <n v="101.5"/>
    <n v="0.20300000000000001"/>
    <n v="203"/>
    <m/>
  </r>
  <r>
    <x v="4"/>
    <d v="2005-02-18T00:00:00"/>
    <x v="0"/>
    <x v="1"/>
    <n v="100"/>
    <s v=""/>
    <s v=""/>
    <m/>
  </r>
  <r>
    <x v="5"/>
    <d v="2005-03-23T00:00:00"/>
    <x v="0"/>
    <x v="0"/>
    <n v="225.5"/>
    <n v="0.45100000000000001"/>
    <n v="451"/>
    <m/>
  </r>
  <r>
    <x v="6"/>
    <d v="2005-06-06T00:00:00"/>
    <x v="0"/>
    <x v="0"/>
    <n v="122"/>
    <n v="0.24399999999999999"/>
    <n v="244"/>
    <m/>
  </r>
  <r>
    <x v="6"/>
    <d v="2005-06-24T00:00:00"/>
    <x v="0"/>
    <x v="1"/>
    <n v="122"/>
    <s v=""/>
    <s v=""/>
    <m/>
  </r>
  <r>
    <x v="7"/>
    <d v="2005-07-25T00:00:00"/>
    <x v="0"/>
    <x v="0"/>
    <n v="140.44"/>
    <n v="0.28088000000000002"/>
    <n v="280.88"/>
    <m/>
  </r>
  <r>
    <x v="7"/>
    <d v="2005-08-12T00:00:00"/>
    <x v="0"/>
    <x v="1"/>
    <n v="125.5"/>
    <s v=""/>
    <s v=""/>
    <m/>
  </r>
  <r>
    <x v="8"/>
    <d v="2005-12-15T00:00:00"/>
    <x v="0"/>
    <x v="0"/>
    <n v="124"/>
    <n v="0.248"/>
    <n v="248"/>
    <m/>
  </r>
  <r>
    <x v="8"/>
    <d v="2006-01-03T00:00:00"/>
    <x v="0"/>
    <x v="1"/>
    <n v="167"/>
    <s v=""/>
    <s v=""/>
    <m/>
  </r>
  <r>
    <x v="9"/>
    <d v="2006-01-26T00:00:00"/>
    <x v="0"/>
    <x v="0"/>
    <n v="334"/>
    <n v="0.66800000000000004"/>
    <n v="668"/>
    <m/>
  </r>
  <r>
    <x v="10"/>
    <d v="2007-01-04T00:00:00"/>
    <x v="0"/>
    <x v="2"/>
    <n v="549"/>
    <n v="0.54900000000000004"/>
    <n v="549"/>
    <m/>
  </r>
  <r>
    <x v="11"/>
    <d v="2007-03-19T00:00:00"/>
    <x v="0"/>
    <x v="0"/>
    <n v="272.89999999999998"/>
    <n v="0.54579999999999995"/>
    <n v="545.79999999999995"/>
    <n v="702032"/>
  </r>
  <r>
    <x v="12"/>
    <d v="2007-09-17T00:00:00"/>
    <x v="0"/>
    <x v="2"/>
    <n v="625.75"/>
    <n v="0.62575000000000003"/>
    <n v="625.75"/>
    <n v="703728"/>
  </r>
  <r>
    <x v="13"/>
    <d v="2008-03-03T00:00:00"/>
    <x v="1"/>
    <x v="3"/>
    <n v="1294.2"/>
    <n v="0.71899999999999997"/>
    <n v="719"/>
    <n v="840464"/>
  </r>
  <r>
    <x v="13"/>
    <d v="2008-02-29T00:00:00"/>
    <x v="1"/>
    <x v="3"/>
    <n v="1294.2"/>
    <n v="0.71899999999999997"/>
    <n v="719"/>
    <n v="840464"/>
  </r>
  <r>
    <x v="14"/>
    <d v="2008-12-26T00:00:00"/>
    <x v="0"/>
    <x v="2"/>
    <n v="444.44"/>
    <n v="0.44444"/>
    <n v="444.44"/>
    <n v="806703"/>
  </r>
  <r>
    <x v="15"/>
    <d v="2009-12-22T00:00:00"/>
    <x v="0"/>
    <x v="0"/>
    <n v="272.5"/>
    <n v="0.54500000000000004"/>
    <n v="545"/>
    <n v="906204"/>
  </r>
  <r>
    <x v="16"/>
    <d v="2010-01-11T00:00:00"/>
    <x v="0"/>
    <x v="0"/>
    <n v="172.5"/>
    <n v="0.34499999999999997"/>
    <n v="345"/>
    <m/>
  </r>
  <r>
    <x v="16"/>
    <d v="2010-02-02T00:00:00"/>
    <x v="0"/>
    <x v="1"/>
    <n v="100"/>
    <s v=""/>
    <s v=""/>
    <m/>
  </r>
  <r>
    <x v="17"/>
    <d v="2010-02-08T00:00:00"/>
    <x v="0"/>
    <x v="0"/>
    <n v="287.07"/>
    <n v="0.57413999999999998"/>
    <n v="574.14"/>
    <n v="11140"/>
  </r>
  <r>
    <x v="18"/>
    <d v="2010-04-06T00:00:00"/>
    <x v="0"/>
    <x v="0"/>
    <n v="329.5"/>
    <n v="0.65900000000000003"/>
    <n v="659"/>
    <n v="12603"/>
  </r>
  <r>
    <x v="19"/>
    <d v="2010-08-12T00:00:00"/>
    <x v="0"/>
    <x v="0"/>
    <n v="338"/>
    <n v="0.67600000000000005"/>
    <n v="676"/>
    <n v="13581"/>
  </r>
  <r>
    <x v="20"/>
    <d v="2010-12-01T00:00:00"/>
    <x v="0"/>
    <x v="0"/>
    <n v="351.3"/>
    <n v="0.7026"/>
    <n v="702.6"/>
    <n v="15763"/>
  </r>
  <r>
    <x v="21"/>
    <d v="2011-01-07T00:00:00"/>
    <x v="0"/>
    <x v="4"/>
    <n v="151"/>
    <n v="0.60399999999999998"/>
    <n v="604"/>
    <m/>
  </r>
  <r>
    <x v="22"/>
    <d v="2011-02-04T00:00:00"/>
    <x v="0"/>
    <x v="0"/>
    <n v="375"/>
    <n v="0.75"/>
    <n v="750"/>
    <n v="110944"/>
  </r>
  <r>
    <x v="23"/>
    <d v="2011-03-03T00:00:00"/>
    <x v="0"/>
    <x v="4"/>
    <n v="175"/>
    <n v="0.7"/>
    <n v="700"/>
    <m/>
  </r>
  <r>
    <x v="23"/>
    <d v="2011-03-04T00:00:00"/>
    <x v="0"/>
    <x v="2"/>
    <n v="823"/>
    <n v="0.82299999999999995"/>
    <n v="823"/>
    <n v="111840"/>
  </r>
  <r>
    <x v="24"/>
    <d v="2011-11-22T00:00:00"/>
    <x v="0"/>
    <x v="2"/>
    <n v="910"/>
    <n v="0.91"/>
    <n v="910"/>
    <n v="115576"/>
  </r>
  <r>
    <x v="25"/>
    <d v="2012-07-10T00:00:00"/>
    <x v="0"/>
    <x v="2"/>
    <n v="863"/>
    <n v="0.86299999999999999"/>
    <n v="863"/>
    <n v="1204435"/>
  </r>
  <r>
    <x v="26"/>
    <d v="2013-02-04T00:00:00"/>
    <x v="0"/>
    <x v="2"/>
    <n v="891"/>
    <n v="0.89100000000000001"/>
    <n v="891"/>
    <n v="1301102"/>
  </r>
  <r>
    <x v="27"/>
    <d v="2013-05-30T00:00:00"/>
    <x v="0"/>
    <x v="0"/>
    <n v="415"/>
    <n v="0.83"/>
    <n v="830"/>
    <n v="1304680"/>
  </r>
  <r>
    <x v="28"/>
    <d v="2013-12-10T00:00:00"/>
    <x v="2"/>
    <x v="0"/>
    <n v="399.5"/>
    <n v="0.79900000000000004"/>
    <n v="799"/>
    <n v="1291"/>
  </r>
  <r>
    <x v="29"/>
    <d v="2014-02-25T00:00:00"/>
    <x v="0"/>
    <x v="0"/>
    <n v="430.5"/>
    <n v="0.86099999999999999"/>
    <n v="861"/>
    <n v="1402382"/>
  </r>
  <r>
    <x v="30"/>
    <d v="2014-03-05T00:00:00"/>
    <x v="3"/>
    <x v="5"/>
    <n v="1144.5"/>
    <n v="0.76300000000000001"/>
    <n v="763"/>
    <n v="13"/>
  </r>
  <r>
    <x v="30"/>
    <d v="2014-03-06T00:00:00"/>
    <x v="3"/>
    <x v="5"/>
    <n v="1144.5"/>
    <n v="0.76300000000000001"/>
    <n v="763"/>
    <s v="5995-1"/>
  </r>
  <r>
    <x v="31"/>
    <d v="2014-12-17T00:00:00"/>
    <x v="2"/>
    <x v="0"/>
    <n v="352"/>
    <n v="0.70399999999999996"/>
    <n v="704"/>
    <s v="CDB18240"/>
  </r>
  <r>
    <x v="32"/>
    <d v="2015-02-13T00:00:00"/>
    <x v="2"/>
    <x v="6"/>
    <n v="656.25"/>
    <n v="0.52500000000000002"/>
    <n v="525"/>
    <m/>
  </r>
  <r>
    <x v="33"/>
    <d v="2001-09-22T00:00:00"/>
    <x v="2"/>
    <x v="0"/>
    <n v="270"/>
    <n v="0.54"/>
    <n v="540"/>
    <m/>
  </r>
  <r>
    <x v="34"/>
    <d v="2016-02-04T00:00:00"/>
    <x v="4"/>
    <x v="7"/>
    <n v="269.26"/>
    <n v="0.3590133333333333"/>
    <n v="359.01333333333332"/>
    <s v="3299-1"/>
  </r>
  <r>
    <x v="35"/>
    <d v="2016-08-31T00:00:00"/>
    <x v="2"/>
    <x v="2"/>
    <n v="410"/>
    <n v="0.41"/>
    <n v="410"/>
    <m/>
  </r>
  <r>
    <x v="36"/>
    <d v="2017-01-18T00:00:00"/>
    <x v="2"/>
    <x v="8"/>
    <n v="513"/>
    <n v="0.56999999999999995"/>
    <n v="570"/>
    <s v="?"/>
  </r>
  <r>
    <x v="37"/>
    <d v="2017-10-20T00:00:00"/>
    <x v="4"/>
    <x v="0"/>
    <n v="298.87"/>
    <n v="0.59774000000000005"/>
    <n v="597.74"/>
    <s v="0317GVF0068352"/>
  </r>
  <r>
    <x v="38"/>
    <m/>
    <x v="5"/>
    <x v="1"/>
    <m/>
    <s v=""/>
    <s v=""/>
    <m/>
  </r>
  <r>
    <x v="38"/>
    <m/>
    <x v="5"/>
    <x v="1"/>
    <m/>
    <s v=""/>
    <s v=""/>
    <m/>
  </r>
  <r>
    <x v="38"/>
    <m/>
    <x v="5"/>
    <x v="1"/>
    <m/>
    <s v=""/>
    <s v=""/>
    <m/>
  </r>
  <r>
    <x v="38"/>
    <m/>
    <x v="5"/>
    <x v="1"/>
    <m/>
    <s v=""/>
    <s v=""/>
    <m/>
  </r>
  <r>
    <x v="38"/>
    <m/>
    <x v="5"/>
    <x v="1"/>
    <m/>
    <s v=""/>
    <s v=""/>
    <m/>
  </r>
  <r>
    <x v="38"/>
    <m/>
    <x v="5"/>
    <x v="1"/>
    <m/>
    <s v=""/>
    <s v=""/>
    <m/>
  </r>
  <r>
    <x v="38"/>
    <m/>
    <x v="5"/>
    <x v="1"/>
    <m/>
    <s v=""/>
    <s v=""/>
    <m/>
  </r>
  <r>
    <x v="38"/>
    <m/>
    <x v="5"/>
    <x v="1"/>
    <m/>
    <s v=""/>
    <s v=""/>
    <m/>
  </r>
  <r>
    <x v="38"/>
    <m/>
    <x v="5"/>
    <x v="1"/>
    <m/>
    <s v=""/>
    <s v=""/>
    <m/>
  </r>
  <r>
    <x v="38"/>
    <m/>
    <x v="5"/>
    <x v="1"/>
    <m/>
    <s v=""/>
    <s v=""/>
    <m/>
  </r>
  <r>
    <x v="38"/>
    <m/>
    <x v="5"/>
    <x v="1"/>
    <m/>
    <s v=""/>
    <s v=""/>
    <m/>
  </r>
  <r>
    <x v="38"/>
    <m/>
    <x v="5"/>
    <x v="1"/>
    <m/>
    <s v=""/>
    <s v=""/>
    <m/>
  </r>
  <r>
    <x v="38"/>
    <m/>
    <x v="5"/>
    <x v="1"/>
    <m/>
    <s v=""/>
    <s v=""/>
    <m/>
  </r>
  <r>
    <x v="38"/>
    <m/>
    <x v="5"/>
    <x v="1"/>
    <m/>
    <s v=""/>
    <s v=""/>
    <m/>
  </r>
  <r>
    <x v="38"/>
    <m/>
    <x v="5"/>
    <x v="1"/>
    <m/>
    <s v=""/>
    <s v=""/>
    <m/>
  </r>
  <r>
    <x v="38"/>
    <m/>
    <x v="5"/>
    <x v="1"/>
    <m/>
    <s v=""/>
    <s v=""/>
    <m/>
  </r>
  <r>
    <x v="38"/>
    <m/>
    <x v="5"/>
    <x v="1"/>
    <m/>
    <s v=""/>
    <s v=""/>
    <m/>
  </r>
  <r>
    <x v="38"/>
    <m/>
    <x v="5"/>
    <x v="1"/>
    <m/>
    <s v=""/>
    <s v=""/>
    <m/>
  </r>
  <r>
    <x v="38"/>
    <m/>
    <x v="5"/>
    <x v="1"/>
    <m/>
    <s v=""/>
    <s v=""/>
    <m/>
  </r>
  <r>
    <x v="38"/>
    <m/>
    <x v="5"/>
    <x v="1"/>
    <m/>
    <s v=""/>
    <s v=""/>
    <m/>
  </r>
  <r>
    <x v="38"/>
    <m/>
    <x v="5"/>
    <x v="1"/>
    <m/>
    <s v=""/>
    <s v=""/>
    <m/>
  </r>
  <r>
    <x v="38"/>
    <m/>
    <x v="5"/>
    <x v="1"/>
    <m/>
    <s v=""/>
    <s v=""/>
    <m/>
  </r>
  <r>
    <x v="38"/>
    <m/>
    <x v="5"/>
    <x v="1"/>
    <m/>
    <s v=""/>
    <s v=""/>
    <m/>
  </r>
  <r>
    <x v="38"/>
    <m/>
    <x v="5"/>
    <x v="1"/>
    <m/>
    <s v=""/>
    <s v=""/>
    <m/>
  </r>
  <r>
    <x v="38"/>
    <m/>
    <x v="5"/>
    <x v="1"/>
    <m/>
    <s v=""/>
    <s v=""/>
    <m/>
  </r>
  <r>
    <x v="38"/>
    <m/>
    <x v="5"/>
    <x v="1"/>
    <m/>
    <s v=""/>
    <s v=""/>
    <m/>
  </r>
  <r>
    <x v="38"/>
    <m/>
    <x v="5"/>
    <x v="1"/>
    <m/>
    <s v=""/>
    <s v=""/>
    <m/>
  </r>
  <r>
    <x v="38"/>
    <m/>
    <x v="5"/>
    <x v="1"/>
    <m/>
    <s v=""/>
    <s v=""/>
    <m/>
  </r>
  <r>
    <x v="38"/>
    <m/>
    <x v="5"/>
    <x v="1"/>
    <m/>
    <m/>
    <m/>
    <m/>
  </r>
  <r>
    <x v="38"/>
    <m/>
    <x v="5"/>
    <x v="1"/>
    <m/>
    <s v=""/>
    <s v=""/>
    <m/>
  </r>
  <r>
    <x v="38"/>
    <m/>
    <x v="5"/>
    <x v="1"/>
    <m/>
    <s v=""/>
    <s v=""/>
    <m/>
  </r>
  <r>
    <x v="38"/>
    <m/>
    <x v="5"/>
    <x v="1"/>
    <m/>
    <s v=""/>
    <s v=""/>
    <m/>
  </r>
  <r>
    <x v="38"/>
    <m/>
    <x v="5"/>
    <x v="1"/>
    <m/>
    <s v=""/>
    <s v=""/>
    <m/>
  </r>
  <r>
    <x v="38"/>
    <m/>
    <x v="5"/>
    <x v="1"/>
    <m/>
    <s v=""/>
    <s v=""/>
    <m/>
  </r>
  <r>
    <x v="38"/>
    <m/>
    <x v="5"/>
    <x v="1"/>
    <m/>
    <s v=""/>
    <s v=""/>
    <m/>
  </r>
  <r>
    <x v="38"/>
    <m/>
    <x v="5"/>
    <x v="1"/>
    <m/>
    <s v=""/>
    <s v=""/>
    <m/>
  </r>
  <r>
    <x v="38"/>
    <m/>
    <x v="5"/>
    <x v="1"/>
    <m/>
    <s v=""/>
    <s v=""/>
    <m/>
  </r>
  <r>
    <x v="38"/>
    <m/>
    <x v="5"/>
    <x v="1"/>
    <m/>
    <s v=""/>
    <s v=""/>
    <m/>
  </r>
  <r>
    <x v="38"/>
    <m/>
    <x v="5"/>
    <x v="1"/>
    <m/>
    <s v=""/>
    <s v=""/>
    <m/>
  </r>
  <r>
    <x v="38"/>
    <m/>
    <x v="5"/>
    <x v="1"/>
    <m/>
    <s v=""/>
    <s v=""/>
    <m/>
  </r>
  <r>
    <x v="38"/>
    <m/>
    <x v="5"/>
    <x v="1"/>
    <m/>
    <s v=""/>
    <s v=""/>
    <m/>
  </r>
  <r>
    <x v="38"/>
    <m/>
    <x v="5"/>
    <x v="1"/>
    <m/>
    <s v=""/>
    <s v=""/>
    <m/>
  </r>
  <r>
    <x v="38"/>
    <m/>
    <x v="5"/>
    <x v="1"/>
    <m/>
    <s v=""/>
    <s v=""/>
    <m/>
  </r>
  <r>
    <x v="38"/>
    <m/>
    <x v="5"/>
    <x v="1"/>
    <m/>
    <s v=""/>
    <s v=""/>
    <m/>
  </r>
  <r>
    <x v="38"/>
    <m/>
    <x v="5"/>
    <x v="1"/>
    <m/>
    <s v=""/>
    <s v=""/>
    <m/>
  </r>
  <r>
    <x v="38"/>
    <m/>
    <x v="5"/>
    <x v="1"/>
    <m/>
    <s v=""/>
    <s v=""/>
    <m/>
  </r>
  <r>
    <x v="38"/>
    <m/>
    <x v="5"/>
    <x v="1"/>
    <m/>
    <s v=""/>
    <s v=""/>
    <m/>
  </r>
  <r>
    <x v="38"/>
    <m/>
    <x v="5"/>
    <x v="1"/>
    <m/>
    <s v=""/>
    <s v=""/>
    <m/>
  </r>
  <r>
    <x v="38"/>
    <m/>
    <x v="5"/>
    <x v="1"/>
    <m/>
    <s v=""/>
    <s v=""/>
    <m/>
  </r>
  <r>
    <x v="38"/>
    <m/>
    <x v="5"/>
    <x v="1"/>
    <m/>
    <s v=""/>
    <s v="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6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H3:K7" firstHeaderRow="1" firstDataRow="2" firstDataCol="1" rowPageCount="1" colPageCount="1"/>
  <pivotFields count="8">
    <pivotField axis="axisRow" showAll="0">
      <items count="40">
        <item x="0"/>
        <item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h="1" x="24"/>
        <item h="1" x="25"/>
        <item h="1" x="26"/>
        <item h="1" x="27"/>
        <item h="1" x="28"/>
        <item h="1" x="29"/>
        <item h="1" x="30"/>
        <item h="1" x="31"/>
        <item h="1" x="32"/>
        <item h="1" x="33"/>
        <item h="1" x="34"/>
        <item h="1" x="35"/>
        <item h="1" x="38"/>
        <item h="1" x="36"/>
        <item h="1" x="37"/>
        <item t="default"/>
      </items>
    </pivotField>
    <pivotField showAll="0"/>
    <pivotField axis="axisPage" multipleItemSelectionAllowed="1" showAll="0">
      <items count="7">
        <item h="1" x="2"/>
        <item h="1" x="4"/>
        <item x="0"/>
        <item h="1" x="3"/>
        <item h="1" x="1"/>
        <item h="1" x="5"/>
        <item t="default"/>
      </items>
    </pivotField>
    <pivotField axis="axisCol" multipleItemSelectionAllowed="1" showAll="0">
      <items count="10">
        <item x="4"/>
        <item x="0"/>
        <item x="7"/>
        <item x="2"/>
        <item x="6"/>
        <item x="5"/>
        <item x="3"/>
        <item x="1"/>
        <item x="8"/>
        <item t="default"/>
      </items>
    </pivotField>
    <pivotField dataField="1" showAll="0"/>
    <pivotField showAll="0"/>
    <pivotField showAll="0"/>
    <pivotField showAll="0"/>
  </pivotFields>
  <rowFields count="1">
    <field x="0"/>
  </rowFields>
  <rowItems count="3">
    <i>
      <x/>
    </i>
    <i>
      <x v="1"/>
    </i>
    <i t="grand">
      <x/>
    </i>
  </rowItems>
  <colFields count="1">
    <field x="3"/>
  </colFields>
  <colItems count="3">
    <i>
      <x v="1"/>
    </i>
    <i>
      <x v="7"/>
    </i>
    <i t="grand">
      <x/>
    </i>
  </colItems>
  <pageFields count="1">
    <pageField fld="2" hier="-1"/>
  </pageFields>
  <dataFields count="1">
    <dataField name="Somme de Somme" fld="4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5" cacheId="6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rowHeaderCaption="Fournisseurs">
  <location ref="E1:F22" firstHeaderRow="1" firstDataRow="1" firstDataCol="1"/>
  <pivotFields count="8">
    <pivotField axis="axisRow" multipleItemSelectionAllowed="1" showAll="0">
      <items count="40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8"/>
        <item x="36"/>
        <item x="37"/>
        <item t="default"/>
      </items>
    </pivotField>
    <pivotField showAll="0"/>
    <pivotField axis="axisRow" showAll="0">
      <items count="7">
        <item x="2"/>
        <item x="4"/>
        <item x="0"/>
        <item x="3"/>
        <item x="1"/>
        <item x="5"/>
        <item t="default"/>
      </items>
    </pivotField>
    <pivotField axis="axisRow" multipleItemSelectionAllowed="1" showAll="0">
      <items count="10">
        <item sd="0" x="4"/>
        <item sd="0" x="0"/>
        <item sd="0" x="7"/>
        <item sd="0" x="2"/>
        <item sd="0" x="6"/>
        <item sd="0" x="5"/>
        <item sd="0" x="3"/>
        <item sd="0" x="1"/>
        <item x="8"/>
        <item t="default"/>
      </items>
    </pivotField>
    <pivotField dataField="1" showAll="0"/>
    <pivotField showAll="0"/>
    <pivotField showAll="0"/>
    <pivotField showAll="0"/>
  </pivotFields>
  <rowFields count="3">
    <field x="2"/>
    <field x="3"/>
    <field x="0"/>
  </rowFields>
  <rowItems count="21">
    <i>
      <x/>
    </i>
    <i r="1">
      <x v="1"/>
    </i>
    <i r="1">
      <x v="3"/>
    </i>
    <i r="1">
      <x v="4"/>
    </i>
    <i r="1">
      <x v="8"/>
    </i>
    <i r="2">
      <x v="37"/>
    </i>
    <i>
      <x v="1"/>
    </i>
    <i r="1">
      <x v="1"/>
    </i>
    <i r="1">
      <x v="2"/>
    </i>
    <i>
      <x v="2"/>
    </i>
    <i r="1">
      <x/>
    </i>
    <i r="1">
      <x v="1"/>
    </i>
    <i r="1">
      <x v="3"/>
    </i>
    <i r="1">
      <x v="7"/>
    </i>
    <i>
      <x v="3"/>
    </i>
    <i r="1">
      <x v="5"/>
    </i>
    <i>
      <x v="4"/>
    </i>
    <i r="1">
      <x v="6"/>
    </i>
    <i>
      <x v="5"/>
    </i>
    <i r="1">
      <x v="7"/>
    </i>
    <i t="grand">
      <x/>
    </i>
  </rowItems>
  <colItems count="1">
    <i/>
  </colItems>
  <dataFields count="1">
    <dataField name="Total" fld="4" baseField="2" baseItem="0"/>
  </dataFields>
  <formats count="25">
    <format dxfId="147">
      <pivotArea outline="0" collapsedLevelsAreSubtotals="1" fieldPosition="0"/>
    </format>
    <format dxfId="146">
      <pivotArea field="2" type="button" dataOnly="0" labelOnly="1" outline="0" axis="axisRow" fieldPosition="0"/>
    </format>
    <format dxfId="145">
      <pivotArea field="2" type="button" dataOnly="0" labelOnly="1" outline="0" axis="axisRow" fieldPosition="0"/>
    </format>
    <format dxfId="144">
      <pivotArea dataOnly="0" labelOnly="1" outline="0" axis="axisValues" fieldPosition="0"/>
    </format>
    <format dxfId="143">
      <pivotArea dataOnly="0" labelOnly="1" outline="0" axis="axisValues" fieldPosition="0"/>
    </format>
    <format dxfId="142">
      <pivotArea type="all" dataOnly="0" outline="0" fieldPosition="0"/>
    </format>
    <format dxfId="141">
      <pivotArea field="2" type="button" dataOnly="0" labelOnly="1" outline="0" axis="axisRow" fieldPosition="0"/>
    </format>
    <format dxfId="140">
      <pivotArea dataOnly="0" labelOnly="1" outline="0" axis="axisValues" fieldPosition="0"/>
    </format>
    <format dxfId="139">
      <pivotArea dataOnly="0" labelOnly="1" grandRow="1" outline="0" fieldPosition="0"/>
    </format>
    <format dxfId="138">
      <pivotArea outline="0" collapsedLevelsAreSubtotals="1" fieldPosition="0"/>
    </format>
    <format dxfId="137">
      <pivotArea outline="0" collapsedLevelsAreSubtotals="1" fieldPosition="0"/>
    </format>
    <format dxfId="136">
      <pivotArea grandRow="1" outline="0" collapsedLevelsAreSubtotals="1" fieldPosition="0"/>
    </format>
    <format dxfId="135">
      <pivotArea dataOnly="0" labelOnly="1" grandRow="1" outline="0" fieldPosition="0"/>
    </format>
    <format dxfId="134">
      <pivotArea collapsedLevelsAreSubtotals="1" fieldPosition="0">
        <references count="1">
          <reference field="2" count="1">
            <x v="0"/>
          </reference>
        </references>
      </pivotArea>
    </format>
    <format dxfId="133">
      <pivotArea dataOnly="0" labelOnly="1" fieldPosition="0">
        <references count="1">
          <reference field="2" count="1">
            <x v="0"/>
          </reference>
        </references>
      </pivotArea>
    </format>
    <format dxfId="132">
      <pivotArea collapsedLevelsAreSubtotals="1" fieldPosition="0">
        <references count="1">
          <reference field="2" count="1">
            <x v="1"/>
          </reference>
        </references>
      </pivotArea>
    </format>
    <format dxfId="131">
      <pivotArea dataOnly="0" labelOnly="1" fieldPosition="0">
        <references count="1">
          <reference field="2" count="1">
            <x v="1"/>
          </reference>
        </references>
      </pivotArea>
    </format>
    <format dxfId="130">
      <pivotArea collapsedLevelsAreSubtotals="1" fieldPosition="0">
        <references count="1">
          <reference field="2" count="1">
            <x v="2"/>
          </reference>
        </references>
      </pivotArea>
    </format>
    <format dxfId="129">
      <pivotArea dataOnly="0" labelOnly="1" fieldPosition="0">
        <references count="1">
          <reference field="2" count="1">
            <x v="2"/>
          </reference>
        </references>
      </pivotArea>
    </format>
    <format dxfId="128">
      <pivotArea collapsedLevelsAreSubtotals="1" fieldPosition="0">
        <references count="1">
          <reference field="2" count="1">
            <x v="3"/>
          </reference>
        </references>
      </pivotArea>
    </format>
    <format dxfId="127">
      <pivotArea dataOnly="0" labelOnly="1" fieldPosition="0">
        <references count="1">
          <reference field="2" count="1">
            <x v="3"/>
          </reference>
        </references>
      </pivotArea>
    </format>
    <format dxfId="126">
      <pivotArea collapsedLevelsAreSubtotals="1" fieldPosition="0">
        <references count="1">
          <reference field="2" count="1">
            <x v="4"/>
          </reference>
        </references>
      </pivotArea>
    </format>
    <format dxfId="125">
      <pivotArea dataOnly="0" labelOnly="1" fieldPosition="0">
        <references count="1">
          <reference field="2" count="1">
            <x v="4"/>
          </reference>
        </references>
      </pivotArea>
    </format>
    <format dxfId="124">
      <pivotArea dataOnly="0" labelOnly="1" fieldPosition="0">
        <references count="1">
          <reference field="2" count="1">
            <x v="5"/>
          </reference>
        </references>
      </pivotArea>
    </format>
    <format dxfId="123">
      <pivotArea dataOnly="0" labelOnly="1" fieldPosition="0">
        <references count="1">
          <reference field="2" count="1">
            <x v="5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eau croisé dynamique4" cacheId="6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H30:J33" firstHeaderRow="1" firstDataRow="2" firstDataCol="1" rowPageCount="1" colPageCount="1"/>
  <pivotFields count="8">
    <pivotField axis="axisRow" showAll="0">
      <items count="40">
        <item h="1" x="0"/>
        <item h="1" x="1"/>
        <item h="1" x="2"/>
        <item h="1" x="3"/>
        <item h="1" x="4"/>
        <item h="1" x="5"/>
        <item h="1" x="6"/>
        <item h="1" x="7"/>
        <item h="1" x="8"/>
        <item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h="1" x="24"/>
        <item h="1" x="25"/>
        <item h="1" x="26"/>
        <item h="1" x="27"/>
        <item h="1" x="28"/>
        <item h="1" x="29"/>
        <item h="1" x="30"/>
        <item h="1" x="31"/>
        <item h="1" x="32"/>
        <item h="1" x="33"/>
        <item h="1" x="34"/>
        <item h="1" x="35"/>
        <item h="1" x="38"/>
        <item h="1" x="36"/>
        <item h="1" x="37"/>
        <item t="default"/>
      </items>
    </pivotField>
    <pivotField showAll="0"/>
    <pivotField axis="axisPage" showAll="0">
      <items count="7">
        <item x="2"/>
        <item x="4"/>
        <item x="0"/>
        <item x="3"/>
        <item x="1"/>
        <item x="5"/>
        <item t="default"/>
      </items>
    </pivotField>
    <pivotField axis="axisCol" showAll="0">
      <items count="10">
        <item x="4"/>
        <item x="0"/>
        <item x="7"/>
        <item x="2"/>
        <item x="6"/>
        <item x="5"/>
        <item x="3"/>
        <item x="1"/>
        <item x="8"/>
        <item t="default"/>
      </items>
    </pivotField>
    <pivotField dataField="1" showAll="0"/>
    <pivotField showAll="0"/>
    <pivotField showAll="0"/>
    <pivotField showAll="0"/>
  </pivotFields>
  <rowFields count="1">
    <field x="0"/>
  </rowFields>
  <rowItems count="2">
    <i>
      <x v="9"/>
    </i>
    <i t="grand">
      <x/>
    </i>
  </rowItems>
  <colFields count="1">
    <field x="3"/>
  </colFields>
  <colItems count="2">
    <i>
      <x v="1"/>
    </i>
    <i t="grand">
      <x/>
    </i>
  </colItems>
  <pageFields count="1">
    <pageField fld="2" item="2" hier="-1"/>
  </pageFields>
  <dataFields count="1">
    <dataField name="Somme de Somme" fld="4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4.xml><?xml version="1.0" encoding="utf-8"?>
<pivotTableDefinition xmlns="http://schemas.openxmlformats.org/spreadsheetml/2006/main" name="Tableau croisé dynamique3" cacheId="6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H19:K26" firstHeaderRow="1" firstDataRow="2" firstDataCol="1" rowPageCount="1" colPageCount="1"/>
  <pivotFields count="8">
    <pivotField axis="axisRow" showAll="0">
      <items count="40">
        <item h="1" x="0"/>
        <item h="1" x="1"/>
        <item h="1" x="2"/>
        <item h="1" x="3"/>
        <item x="4"/>
        <item x="5"/>
        <item x="6"/>
        <item x="7"/>
        <item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h="1" x="24"/>
        <item h="1" x="25"/>
        <item h="1" x="26"/>
        <item h="1" x="27"/>
        <item h="1" x="28"/>
        <item h="1" x="29"/>
        <item h="1" x="30"/>
        <item h="1" x="31"/>
        <item h="1" x="32"/>
        <item h="1" x="33"/>
        <item h="1" x="34"/>
        <item h="1" x="35"/>
        <item h="1" x="38"/>
        <item h="1" x="36"/>
        <item h="1" x="37"/>
        <item t="default"/>
      </items>
    </pivotField>
    <pivotField showAll="0"/>
    <pivotField axis="axisPage" multipleItemSelectionAllowed="1" showAll="0">
      <items count="7">
        <item h="1" x="2"/>
        <item h="1" x="4"/>
        <item x="0"/>
        <item h="1" x="3"/>
        <item h="1" x="1"/>
        <item h="1" x="5"/>
        <item t="default"/>
      </items>
    </pivotField>
    <pivotField axis="axisCol" showAll="0">
      <items count="10">
        <item x="4"/>
        <item x="0"/>
        <item x="7"/>
        <item x="2"/>
        <item x="6"/>
        <item x="5"/>
        <item x="3"/>
        <item x="1"/>
        <item x="8"/>
        <item t="default"/>
      </items>
    </pivotField>
    <pivotField dataField="1" showAll="0"/>
    <pivotField showAll="0"/>
    <pivotField showAll="0"/>
    <pivotField showAll="0"/>
  </pivotFields>
  <rowFields count="1">
    <field x="0"/>
  </rowFields>
  <rowItems count="6">
    <i>
      <x v="4"/>
    </i>
    <i>
      <x v="5"/>
    </i>
    <i>
      <x v="6"/>
    </i>
    <i>
      <x v="7"/>
    </i>
    <i>
      <x v="8"/>
    </i>
    <i t="grand">
      <x/>
    </i>
  </rowItems>
  <colFields count="1">
    <field x="3"/>
  </colFields>
  <colItems count="3">
    <i>
      <x v="1"/>
    </i>
    <i>
      <x v="7"/>
    </i>
    <i t="grand">
      <x/>
    </i>
  </colItems>
  <pageFields count="1">
    <pageField fld="2" hier="-1"/>
  </pageFields>
  <dataFields count="1">
    <dataField name="Somme de Somme" fld="4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5.xml><?xml version="1.0" encoding="utf-8"?>
<pivotTableDefinition xmlns="http://schemas.openxmlformats.org/spreadsheetml/2006/main" name="Tableau croisé dynamique2" cacheId="6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H11:K15" firstHeaderRow="1" firstDataRow="2" firstDataCol="1" rowPageCount="1" colPageCount="1"/>
  <pivotFields count="8">
    <pivotField axis="axisRow" showAll="0">
      <items count="40">
        <item h="1" x="0"/>
        <item h="1" x="1"/>
        <item x="2"/>
        <item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h="1" x="24"/>
        <item h="1" x="25"/>
        <item h="1" x="26"/>
        <item h="1" x="27"/>
        <item h="1" x="28"/>
        <item h="1" x="29"/>
        <item h="1" x="30"/>
        <item h="1" x="31"/>
        <item h="1" x="32"/>
        <item h="1" x="33"/>
        <item h="1" x="34"/>
        <item h="1" x="35"/>
        <item h="1" x="38"/>
        <item h="1" x="36"/>
        <item h="1" x="37"/>
        <item t="default"/>
      </items>
    </pivotField>
    <pivotField showAll="0"/>
    <pivotField axis="axisPage" showAll="0">
      <items count="7">
        <item x="2"/>
        <item x="4"/>
        <item x="0"/>
        <item x="3"/>
        <item x="1"/>
        <item x="5"/>
        <item t="default"/>
      </items>
    </pivotField>
    <pivotField axis="axisCol" showAll="0">
      <items count="10">
        <item x="4"/>
        <item x="0"/>
        <item x="7"/>
        <item x="2"/>
        <item x="6"/>
        <item x="5"/>
        <item x="3"/>
        <item x="1"/>
        <item x="8"/>
        <item t="default"/>
      </items>
    </pivotField>
    <pivotField dataField="1" showAll="0"/>
    <pivotField showAll="0"/>
    <pivotField showAll="0"/>
    <pivotField showAll="0"/>
  </pivotFields>
  <rowFields count="1">
    <field x="0"/>
  </rowFields>
  <rowItems count="3">
    <i>
      <x v="2"/>
    </i>
    <i>
      <x v="3"/>
    </i>
    <i t="grand">
      <x/>
    </i>
  </rowItems>
  <colFields count="1">
    <field x="3"/>
  </colFields>
  <colItems count="3">
    <i>
      <x v="1"/>
    </i>
    <i>
      <x v="7"/>
    </i>
    <i t="grand">
      <x/>
    </i>
  </colItems>
  <pageFields count="1">
    <pageField fld="2" item="2" hier="-1"/>
  </pageFields>
  <dataFields count="1">
    <dataField name="Somme de Somme" fld="4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2" name="Tbl_Gasoil" displayName="Tbl_Gasoil" ref="A1:H100" totalsRowShown="0">
  <autoFilter ref="A1:H100"/>
  <tableColumns count="8">
    <tableColumn id="1" name="Date de commande" dataDxfId="205" dataCellStyle="Normal 3 2"/>
    <tableColumn id="2" name="Date de livraison" dataDxfId="204" dataCellStyle="Normal 3 2"/>
    <tableColumn id="3" name="Fournisseurs" dataDxfId="203" dataCellStyle="Normal 3 2"/>
    <tableColumn id="4" name="Quantité" dataDxfId="202" dataCellStyle="Normal 3 2"/>
    <tableColumn id="5" name="Somme" dataDxfId="201" dataCellStyle="Normal 3 2"/>
    <tableColumn id="6" name="Prix/litre" dataDxfId="200" dataCellStyle="Normal 3 2">
      <calculatedColumnFormula>IF(D2="","",E2/D2)</calculatedColumnFormula>
    </tableColumn>
    <tableColumn id="7" name="Prix/1000L" dataDxfId="199" dataCellStyle="Normal 3">
      <calculatedColumnFormula>IF(F2="","",F2*1000)</calculatedColumnFormula>
    </tableColumn>
    <tableColumn id="8" name="Facture N°" dataDxfId="198" dataCellStyle="Normal 3"/>
  </tableColumns>
  <tableStyleInfo name="TableStyleMedium11" showFirstColumn="0" showLastColumn="0" showRowStripes="1" showColumnStripes="0"/>
</table>
</file>

<file path=xl/tables/table2.xml><?xml version="1.0" encoding="utf-8"?>
<table xmlns="http://schemas.openxmlformats.org/spreadsheetml/2006/main" id="3" name="Tbl_Qte_Gasoil" displayName="Tbl_Qte_Gasoil" ref="AD1:AD33" totalsRowShown="0" headerRowDxfId="197" dataDxfId="196" tableBorderDxfId="195" headerRowCellStyle="Normal 3 2" dataCellStyle="Milliers 3">
  <autoFilter ref="AD1:AD33"/>
  <tableColumns count="1">
    <tableColumn id="1" name="Quantité" dataDxfId="194" dataCellStyle="Milliers 3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id="4" name="Tbl_Cm" displayName="Tbl_Cm" ref="AC1:AC33" totalsRowShown="0" headerRowDxfId="193" dataDxfId="192" headerRowCellStyle="Normal 3" dataCellStyle="Normal 3">
  <autoFilter ref="AC1:AC33"/>
  <sortState ref="AC2:AC33">
    <sortCondition ref="AC1:AC33"/>
  </sortState>
  <tableColumns count="1">
    <tableColumn id="1" name="Cm" dataDxfId="191" dataCellStyle="Normal 3"/>
  </tableColumns>
  <tableStyleInfo name="TableStyleMedium12" showFirstColumn="0" showLastColumn="0" showRowStripes="1" showColumnStripes="0"/>
</table>
</file>

<file path=xl/tables/table4.xml><?xml version="1.0" encoding="utf-8"?>
<table xmlns="http://schemas.openxmlformats.org/spreadsheetml/2006/main" id="5" name="Tbl_Commande_Livraison" displayName="Tbl_Commande_Livraison" ref="T48:AC64" totalsRowShown="0" headerRowDxfId="190" headerRowBorderDxfId="189" tableBorderDxfId="188" headerRowCellStyle="Normal 3 2">
  <autoFilter ref="T48:AC64"/>
  <tableColumns count="10">
    <tableColumn id="5" name="Date de commande" dataDxfId="187" dataCellStyle="Normal 3 2"/>
    <tableColumn id="1" name="Ht à la commande" dataDxfId="186"/>
    <tableColumn id="8" name="Date de livraison" dataDxfId="185" dataCellStyle="Normal 3 2"/>
    <tableColumn id="2" name="Ht avant livraison" dataDxfId="184"/>
    <tableColumn id="6" name="Différence Ht/cm" dataDxfId="183" dataCellStyle="Normal 3 2">
      <calculatedColumnFormula>IF(U49="","",W49-U49)</calculatedColumnFormula>
    </tableColumn>
    <tableColumn id="7" name="Nbr/L" dataDxfId="182" dataCellStyle="Normal 3 2">
      <calculatedColumnFormula>IF(X49="","",X49*$W$11)</calculatedColumnFormula>
    </tableColumn>
    <tableColumn id="3" name="Ht àprès livraison" dataDxfId="181" dataCellStyle="Normal 3 2"/>
    <tableColumn id="4" name="Nbr/L livré ?" dataDxfId="180" dataCellStyle="Normal 3 2">
      <calculatedColumnFormula>(W49-Z49)*$W$11</calculatedColumnFormula>
    </tableColumn>
    <tableColumn id="10" name="Nbr/L livré" dataDxfId="179" dataCellStyle="Normal 3 2"/>
    <tableColumn id="11" name="Nbr/L facturé" dataDxfId="178">
      <calculatedColumnFormula>IF(AB49="","",IF(AA49=AB49,"exact",FALSE))</calculatedColumnFormula>
    </tableColumn>
  </tableColumns>
  <tableStyleInfo name="TableStyleMedium12" showFirstColumn="0" showLastColumn="0" showRowStripes="1" showColumnStripes="0"/>
</table>
</file>

<file path=xl/tables/table5.xml><?xml version="1.0" encoding="utf-8"?>
<table xmlns="http://schemas.openxmlformats.org/spreadsheetml/2006/main" id="7" name="Tableau7" displayName="Tableau7" ref="L1:P100" totalsRowShown="0" headerRowDxfId="177" headerRowBorderDxfId="176" headerRowCellStyle="Normal 3">
  <autoFilter ref="L1:P100"/>
  <tableColumns count="5">
    <tableColumn id="2" name=".-----&gt; 999 L" dataDxfId="175" dataCellStyle="Normal 3 2"/>
    <tableColumn id="3" name=".+de 999 L" dataDxfId="174" dataCellStyle="Normal 3 2"/>
    <tableColumn id="4" name=".-----&gt; 999 L2" dataDxfId="173"/>
    <tableColumn id="5" name=".+de 999 L3" dataDxfId="172"/>
    <tableColumn id="6" name="entre 2 date" dataDxfId="171">
      <calculatedColumnFormula>#REF!-#REF!</calculatedColumnFormula>
    </tableColumn>
  </tableColumns>
  <tableStyleInfo name="TableStyleMedium10" showFirstColumn="0" showLastColumn="0" showRowStripes="1" showColumnStripes="0"/>
</table>
</file>

<file path=xl/tables/table6.xml><?xml version="1.0" encoding="utf-8"?>
<table xmlns="http://schemas.openxmlformats.org/spreadsheetml/2006/main" id="14" name="Tbl_Commande_Livraison15" displayName="Tbl_Commande_Livraison15" ref="F27:O43" totalsRowShown="0" headerRowDxfId="170" headerRowBorderDxfId="169" tableBorderDxfId="168" headerRowCellStyle="Normal 3 2">
  <autoFilter ref="F27:O43"/>
  <tableColumns count="10">
    <tableColumn id="5" name="Date de commande" dataDxfId="167"/>
    <tableColumn id="1" name="Ht à la commande" dataDxfId="166"/>
    <tableColumn id="2" name="Ht avant livraison" dataDxfId="165" dataCellStyle="Normal 3 2"/>
    <tableColumn id="8" name="Date de livraison" dataDxfId="164" dataCellStyle="Normal 3 2"/>
    <tableColumn id="6" name="Différence Ht/cm" dataDxfId="163" dataCellStyle="Normal 3 2">
      <calculatedColumnFormula>IF(G28="","",H28-G28)</calculatedColumnFormula>
    </tableColumn>
    <tableColumn id="7" name="Nbr/L" dataDxfId="162" dataCellStyle="Normal 3 2">
      <calculatedColumnFormula>IF(J28="","",J28*$E$11)</calculatedColumnFormula>
    </tableColumn>
    <tableColumn id="3" name="Ht àprès livraison" dataDxfId="161" dataCellStyle="Normal 3 2"/>
    <tableColumn id="4" name="Nbr/L livré ?" dataDxfId="160" dataCellStyle="Normal 3 2">
      <calculatedColumnFormula>IF(I28="","",(H28-L28)*$E$11)</calculatedColumnFormula>
    </tableColumn>
    <tableColumn id="10" name="Nbr/L livré" dataDxfId="159" dataCellStyle="Normal 3 2"/>
    <tableColumn id="11" name="Nbr/L facturé" dataDxfId="158">
      <calculatedColumnFormula>IF(N28="","",IF(M28=N28,"exact",FALSE))</calculatedColumnFormula>
    </tableColumn>
  </tableColumns>
  <tableStyleInfo name="TableStyleMedium12" showFirstColumn="0" showLastColumn="0" showRowStripes="1" showColumnStripes="0"/>
</table>
</file>

<file path=xl/tables/table7.xml><?xml version="1.0" encoding="utf-8"?>
<table xmlns="http://schemas.openxmlformats.org/spreadsheetml/2006/main" id="9" name="Tableau9" displayName="Tableau9" ref="A1:H38" totalsRowShown="0">
  <autoFilter ref="A1:H38"/>
  <tableColumns count="8">
    <tableColumn id="1" name="Date/Livraison" dataDxfId="157"/>
    <tableColumn id="2" name="Date de paiement" dataDxfId="156"/>
    <tableColumn id="3" name="Fournisseurs"/>
    <tableColumn id="4" name="Quantité"/>
    <tableColumn id="5" name="Somme"/>
    <tableColumn id="6" name="Prix/litre"/>
    <tableColumn id="7" name="Prix/1000L"/>
    <tableColumn id="8" name="Facture N°"/>
  </tableColumns>
  <tableStyleInfo name="TableStyleMedium9" showFirstColumn="0" showLastColumn="0" showRowStripes="1" showColumnStripes="0"/>
</table>
</file>

<file path=xl/tables/table8.xml><?xml version="1.0" encoding="utf-8"?>
<table xmlns="http://schemas.openxmlformats.org/spreadsheetml/2006/main" id="10" name="Tableau10" displayName="Tableau10" ref="A1:H6" totalsRowShown="0">
  <autoFilter ref="A1:H6"/>
  <tableColumns count="8">
    <tableColumn id="1" name="Date/Livraison" dataDxfId="155"/>
    <tableColumn id="2" name="Date de paiement" dataDxfId="154"/>
    <tableColumn id="3" name="Fournisseurs"/>
    <tableColumn id="4" name="Quantité"/>
    <tableColumn id="5" name="Somme"/>
    <tableColumn id="6" name="Prix/litre"/>
    <tableColumn id="7" name="Prix/1000L"/>
    <tableColumn id="8" name="Facture N°"/>
  </tableColumns>
  <tableStyleInfo name="TableStyleMedium9" showFirstColumn="0" showLastColumn="0" showRowStripes="1" showColumnStripes="0"/>
</table>
</file>

<file path=xl/tables/table9.xml><?xml version="1.0" encoding="utf-8"?>
<table xmlns="http://schemas.openxmlformats.org/spreadsheetml/2006/main" id="11" name="Tableau11" displayName="Tableau11" ref="A1:H2" totalsRowShown="0">
  <autoFilter ref="A1:H2"/>
  <tableColumns count="8">
    <tableColumn id="1" name="Date/Livraison" dataDxfId="153"/>
    <tableColumn id="2" name="Date de paiement" dataDxfId="152"/>
    <tableColumn id="3" name="Fournisseurs"/>
    <tableColumn id="4" name="Quantité"/>
    <tableColumn id="5" name="Somme"/>
    <tableColumn id="6" name="Prix/litre"/>
    <tableColumn id="7" name="Prix/1000L"/>
    <tableColumn id="8" name="Facture N°"/>
  </tableColumns>
  <tableStyleInfo name="TableStyleMedium9" showFirstColumn="0" showLastColumn="0" showRowStripes="1" showColumnStripes="0"/>
</table>
</file>

<file path=xl/tables/table10.xml><?xml version="1.0" encoding="utf-8"?>
<table xmlns="http://schemas.openxmlformats.org/spreadsheetml/2006/main" id="12" name="Tableau12" displayName="Tableau12" ref="A1:H3" totalsRowShown="0">
  <autoFilter ref="A1:H3"/>
  <tableColumns count="8">
    <tableColumn id="1" name="Date/Livraison" dataDxfId="151"/>
    <tableColumn id="2" name="Date de paiement" dataDxfId="150"/>
    <tableColumn id="3" name="Fournisseurs"/>
    <tableColumn id="4" name="Quantité"/>
    <tableColumn id="5" name="Somme"/>
    <tableColumn id="6" name="Prix/litre"/>
    <tableColumn id="7" name="Prix/1000L"/>
    <tableColumn id="8" name="Facture N°"/>
  </tableColumns>
  <tableStyleInfo name="TableStyleMedium9" showFirstColumn="0" showLastColumn="0" showRowStripes="1" showColumnStripes="0"/>
</table>
</file>

<file path=xl/tables/table11.xml><?xml version="1.0" encoding="utf-8"?>
<table xmlns="http://schemas.openxmlformats.org/spreadsheetml/2006/main" id="13" name="Tableau13" displayName="Tableau13" ref="A1:H3" totalsRowShown="0">
  <autoFilter ref="A1:H3"/>
  <tableColumns count="8">
    <tableColumn id="1" name="Date/Livraison" dataDxfId="149"/>
    <tableColumn id="2" name="Date de paiement" dataDxfId="148"/>
    <tableColumn id="3" name="Fournisseurs"/>
    <tableColumn id="4" name="Quantité"/>
    <tableColumn id="5" name="Somme"/>
    <tableColumn id="6" name="Prix/litre"/>
    <tableColumn id="7" name="Prix/1000L"/>
    <tableColumn id="8" name="Facture N°"/>
  </tableColumns>
  <tableStyleInfo name="TableStyleMedium9" showFirstColumn="0" showLastColumn="0" showRowStripes="1" showColumnStripes="0"/>
</table>
</file>

<file path=xl/tables/table12.xml><?xml version="1.0" encoding="utf-8"?>
<table xmlns="http://schemas.openxmlformats.org/spreadsheetml/2006/main" id="1" name="Tbl_Date" displayName="Tbl_Date" ref="A1:C20" totalsRowShown="0" headerRowDxfId="122" dataDxfId="120" headerRowBorderDxfId="121" tableBorderDxfId="119">
  <autoFilter ref="A1:C20"/>
  <tableColumns count="3">
    <tableColumn id="1" name="année" dataDxfId="118"/>
    <tableColumn id="2" name="1er jr " dataDxfId="117"/>
    <tableColumn id="3" name="dernier jr" dataDxfId="116"/>
  </tableColumns>
  <tableStyleInfo name="TableStyleMedium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omments" Target="../comments1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3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2.xml"/><Relationship Id="rId5" Type="http://schemas.openxmlformats.org/officeDocument/2006/relationships/image" Target="../media/image2.emf"/><Relationship Id="rId4" Type="http://schemas.openxmlformats.org/officeDocument/2006/relationships/control" Target="../activeX/activeX2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omments" Target="../comments2.xml"/><Relationship Id="rId3" Type="http://schemas.openxmlformats.org/officeDocument/2006/relationships/vmlDrawing" Target="../drawings/vmlDrawing3.vml"/><Relationship Id="rId7" Type="http://schemas.openxmlformats.org/officeDocument/2006/relationships/ctrlProp" Target="../ctrlProps/ctrlProp5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4.xml"/><Relationship Id="rId5" Type="http://schemas.openxmlformats.org/officeDocument/2006/relationships/image" Target="../media/image3.emf"/><Relationship Id="rId4" Type="http://schemas.openxmlformats.org/officeDocument/2006/relationships/control" Target="../activeX/activeX3.x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8.xml"/><Relationship Id="rId13" Type="http://schemas.openxmlformats.org/officeDocument/2006/relationships/ctrlProp" Target="../ctrlProps/ctrlProp13.xml"/><Relationship Id="rId18" Type="http://schemas.openxmlformats.org/officeDocument/2006/relationships/table" Target="../tables/table5.xml"/><Relationship Id="rId3" Type="http://schemas.openxmlformats.org/officeDocument/2006/relationships/vmlDrawing" Target="../drawings/vmlDrawing4.vml"/><Relationship Id="rId7" Type="http://schemas.openxmlformats.org/officeDocument/2006/relationships/ctrlProp" Target="../ctrlProps/ctrlProp7.xml"/><Relationship Id="rId12" Type="http://schemas.openxmlformats.org/officeDocument/2006/relationships/ctrlProp" Target="../ctrlProps/ctrlProp12.xml"/><Relationship Id="rId17" Type="http://schemas.openxmlformats.org/officeDocument/2006/relationships/table" Target="../tables/table4.xml"/><Relationship Id="rId2" Type="http://schemas.openxmlformats.org/officeDocument/2006/relationships/drawing" Target="../drawings/drawing4.xml"/><Relationship Id="rId16" Type="http://schemas.openxmlformats.org/officeDocument/2006/relationships/table" Target="../tables/table3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6.xml"/><Relationship Id="rId11" Type="http://schemas.openxmlformats.org/officeDocument/2006/relationships/ctrlProp" Target="../ctrlProps/ctrlProp11.xml"/><Relationship Id="rId5" Type="http://schemas.openxmlformats.org/officeDocument/2006/relationships/image" Target="../media/image4.emf"/><Relationship Id="rId15" Type="http://schemas.openxmlformats.org/officeDocument/2006/relationships/table" Target="../tables/table2.xml"/><Relationship Id="rId10" Type="http://schemas.openxmlformats.org/officeDocument/2006/relationships/ctrlProp" Target="../ctrlProps/ctrlProp10.xml"/><Relationship Id="rId19" Type="http://schemas.openxmlformats.org/officeDocument/2006/relationships/comments" Target="../comments3.xml"/><Relationship Id="rId4" Type="http://schemas.openxmlformats.org/officeDocument/2006/relationships/control" Target="../activeX/activeX4.xml"/><Relationship Id="rId9" Type="http://schemas.openxmlformats.org/officeDocument/2006/relationships/ctrlProp" Target="../ctrlProps/ctrlProp9.xml"/><Relationship Id="rId14" Type="http://schemas.openxmlformats.org/officeDocument/2006/relationships/table" Target="../tables/table1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6" Type="http://schemas.openxmlformats.org/officeDocument/2006/relationships/comments" Target="../comments4.xml"/><Relationship Id="rId5" Type="http://schemas.openxmlformats.org/officeDocument/2006/relationships/table" Target="../tables/table6.xml"/><Relationship Id="rId4" Type="http://schemas.openxmlformats.org/officeDocument/2006/relationships/ctrlProp" Target="../ctrlProps/ctrlProp14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hyperlink" Target="https://forum.excel-pratique.com/viewtopic.php?f=2&amp;t=138710&amp;p=851257" TargetMode="External"/><Relationship Id="rId6" Type="http://schemas.openxmlformats.org/officeDocument/2006/relationships/ctrlProp" Target="../ctrlProps/ctrlProp17.xml"/><Relationship Id="rId5" Type="http://schemas.openxmlformats.org/officeDocument/2006/relationships/ctrlProp" Target="../ctrlProps/ctrlProp16.xml"/><Relationship Id="rId4" Type="http://schemas.openxmlformats.org/officeDocument/2006/relationships/ctrlProp" Target="../ctrlProps/ctrlProp15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9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0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1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table" Target="../tables/table12.xml"/><Relationship Id="rId5" Type="http://schemas.openxmlformats.org/officeDocument/2006/relationships/pivotTable" Target="../pivotTables/pivotTable5.xml"/><Relationship Id="rId4" Type="http://schemas.openxmlformats.org/officeDocument/2006/relationships/pivotTable" Target="../pivotTables/pivot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A30"/>
  <sheetViews>
    <sheetView workbookViewId="0">
      <selection activeCell="D35" sqref="D35"/>
    </sheetView>
  </sheetViews>
  <sheetFormatPr baseColWidth="10" defaultRowHeight="15" x14ac:dyDescent="0.25"/>
  <cols>
    <col min="1" max="1" width="6" bestFit="1" customWidth="1"/>
  </cols>
  <sheetData>
    <row r="1" spans="1:1" x14ac:dyDescent="0.25">
      <c r="A1" t="s">
        <v>112</v>
      </c>
    </row>
    <row r="2" spans="1:1" x14ac:dyDescent="0.25">
      <c r="A2" s="232">
        <v>5</v>
      </c>
    </row>
    <row r="3" spans="1:1" x14ac:dyDescent="0.25">
      <c r="A3" s="232">
        <v>4</v>
      </c>
    </row>
    <row r="4" spans="1:1" x14ac:dyDescent="0.25">
      <c r="A4" s="232">
        <v>3</v>
      </c>
    </row>
    <row r="5" spans="1:1" x14ac:dyDescent="0.25">
      <c r="A5" s="232">
        <v>2</v>
      </c>
    </row>
    <row r="6" spans="1:1" x14ac:dyDescent="0.25">
      <c r="A6" s="232">
        <v>1</v>
      </c>
    </row>
    <row r="7" spans="1:1" x14ac:dyDescent="0.25">
      <c r="A7" s="232">
        <v>0</v>
      </c>
    </row>
    <row r="8" spans="1:1" x14ac:dyDescent="0.25">
      <c r="A8" s="232"/>
    </row>
    <row r="9" spans="1:1" x14ac:dyDescent="0.25">
      <c r="A9" s="237">
        <v>-1</v>
      </c>
    </row>
    <row r="10" spans="1:1" x14ac:dyDescent="0.25">
      <c r="A10" s="237">
        <v>-2</v>
      </c>
    </row>
    <row r="11" spans="1:1" x14ac:dyDescent="0.25">
      <c r="A11" s="237">
        <v>-3</v>
      </c>
    </row>
    <row r="12" spans="1:1" x14ac:dyDescent="0.25">
      <c r="A12" s="237">
        <v>-4</v>
      </c>
    </row>
    <row r="13" spans="1:1" x14ac:dyDescent="0.25">
      <c r="A13" s="237">
        <v>-5</v>
      </c>
    </row>
    <row r="14" spans="1:1" x14ac:dyDescent="0.25">
      <c r="A14" s="237">
        <v>-6</v>
      </c>
    </row>
    <row r="15" spans="1:1" x14ac:dyDescent="0.25">
      <c r="A15" s="237">
        <v>-7</v>
      </c>
    </row>
    <row r="16" spans="1:1" x14ac:dyDescent="0.25">
      <c r="A16" s="237">
        <v>-8</v>
      </c>
    </row>
    <row r="17" spans="1:1" x14ac:dyDescent="0.25">
      <c r="A17" s="237">
        <v>-9</v>
      </c>
    </row>
    <row r="18" spans="1:1" x14ac:dyDescent="0.25">
      <c r="A18" s="237">
        <v>-10</v>
      </c>
    </row>
    <row r="19" spans="1:1" x14ac:dyDescent="0.25">
      <c r="A19" s="237">
        <v>-11</v>
      </c>
    </row>
    <row r="20" spans="1:1" x14ac:dyDescent="0.25">
      <c r="A20" s="237">
        <v>-12</v>
      </c>
    </row>
    <row r="21" spans="1:1" x14ac:dyDescent="0.25">
      <c r="A21" s="237">
        <v>-13</v>
      </c>
    </row>
    <row r="22" spans="1:1" x14ac:dyDescent="0.25">
      <c r="A22" s="237">
        <v>-14</v>
      </c>
    </row>
    <row r="23" spans="1:1" x14ac:dyDescent="0.25">
      <c r="A23" s="237">
        <v>-15</v>
      </c>
    </row>
    <row r="24" spans="1:1" x14ac:dyDescent="0.25">
      <c r="A24" s="237">
        <v>-16</v>
      </c>
    </row>
    <row r="25" spans="1:1" x14ac:dyDescent="0.25">
      <c r="A25" s="237">
        <v>-17</v>
      </c>
    </row>
    <row r="26" spans="1:1" x14ac:dyDescent="0.25">
      <c r="A26" s="237">
        <v>-18</v>
      </c>
    </row>
    <row r="27" spans="1:1" x14ac:dyDescent="0.25">
      <c r="A27" s="237">
        <v>-19</v>
      </c>
    </row>
    <row r="28" spans="1:1" x14ac:dyDescent="0.25">
      <c r="A28" s="237">
        <v>-20</v>
      </c>
    </row>
    <row r="29" spans="1:1" x14ac:dyDescent="0.25">
      <c r="A29" s="232"/>
    </row>
    <row r="30" spans="1:1" x14ac:dyDescent="0.25">
      <c r="A30" s="23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>
    <tabColor rgb="FFFF0000"/>
  </sheetPr>
  <dimension ref="A1:S402"/>
  <sheetViews>
    <sheetView zoomScale="90" zoomScaleNormal="90" workbookViewId="0">
      <pane ySplit="22" topLeftCell="A63" activePane="bottomLeft" state="frozenSplit"/>
      <selection pane="bottomLeft" activeCell="B76" sqref="B76"/>
    </sheetView>
  </sheetViews>
  <sheetFormatPr baseColWidth="10" defaultRowHeight="15" x14ac:dyDescent="0.25"/>
  <cols>
    <col min="1" max="1" width="26.42578125" style="221" bestFit="1" customWidth="1"/>
    <col min="2" max="2" width="9.5703125" style="222" customWidth="1"/>
    <col min="3" max="3" width="11.42578125" hidden="1" customWidth="1"/>
    <col min="4" max="4" width="8.7109375" customWidth="1"/>
    <col min="5" max="5" width="8.7109375" style="186" customWidth="1"/>
    <col min="6" max="6" width="11.85546875" style="186" bestFit="1" customWidth="1"/>
    <col min="7" max="8" width="9.7109375" customWidth="1"/>
    <col min="9" max="9" width="23.140625" bestFit="1" customWidth="1"/>
    <col min="10" max="10" width="16.85546875" bestFit="1" customWidth="1"/>
    <col min="11" max="14" width="25.7109375" customWidth="1"/>
    <col min="16" max="16" width="22.140625" bestFit="1" customWidth="1"/>
  </cols>
  <sheetData>
    <row r="1" spans="1:19" ht="15.75" thickBot="1" x14ac:dyDescent="0.3">
      <c r="A1" s="402" t="s">
        <v>98</v>
      </c>
      <c r="B1" s="403"/>
      <c r="G1" s="196" t="s">
        <v>54</v>
      </c>
      <c r="H1" s="203" t="s">
        <v>71</v>
      </c>
      <c r="I1" s="412">
        <v>97.6</v>
      </c>
      <c r="J1" s="212" t="s">
        <v>105</v>
      </c>
    </row>
    <row r="2" spans="1:19" ht="15.75" thickBot="1" x14ac:dyDescent="0.3">
      <c r="A2" s="404">
        <f>A7</f>
        <v>43435</v>
      </c>
      <c r="B2" s="405"/>
      <c r="D2" s="200" t="s">
        <v>96</v>
      </c>
      <c r="E2" s="201" t="s">
        <v>97</v>
      </c>
      <c r="F2" s="210" t="s">
        <v>110</v>
      </c>
      <c r="G2" s="207">
        <v>1</v>
      </c>
      <c r="H2" s="208">
        <f>H3/G3</f>
        <v>15.151515151515152</v>
      </c>
      <c r="I2" s="413"/>
      <c r="J2" s="436">
        <v>2200</v>
      </c>
      <c r="K2" s="206" t="s">
        <v>100</v>
      </c>
      <c r="L2" s="206" t="s">
        <v>109</v>
      </c>
      <c r="M2" s="206" t="s">
        <v>108</v>
      </c>
      <c r="N2" s="206" t="s">
        <v>107</v>
      </c>
      <c r="P2" s="426" t="s">
        <v>99</v>
      </c>
      <c r="Q2" s="427"/>
    </row>
    <row r="3" spans="1:19" ht="15.75" thickBot="1" x14ac:dyDescent="0.3">
      <c r="A3" s="406">
        <f>SUM(E8:E402)-2*SUM(E8:E402)</f>
        <v>885.90909090909076</v>
      </c>
      <c r="B3" s="407"/>
      <c r="D3" s="410">
        <f>MAX(E8:E402)-2*MAX(E8:E402)</f>
        <v>4.5454545454545041</v>
      </c>
      <c r="E3" s="420">
        <f>MIN(E8:E402)-2*MIN(E8:E402)</f>
        <v>23.181818181818244</v>
      </c>
      <c r="F3" s="414">
        <f>AVERAGE(E8:E402)-2*AVERAGE(E8:E402)</f>
        <v>11.97174447174447</v>
      </c>
      <c r="G3" s="422">
        <v>33</v>
      </c>
      <c r="H3" s="416">
        <v>500</v>
      </c>
      <c r="I3" s="418">
        <f>I1*$H$2</f>
        <v>1478.7878787878788</v>
      </c>
      <c r="J3" s="437"/>
      <c r="K3" s="446">
        <f>$H$3-$H$5+M6</f>
        <v>-978.78787878787875</v>
      </c>
      <c r="L3" s="448">
        <f>$H$3*2-$H$5+M6</f>
        <v>-478.78787878787875</v>
      </c>
      <c r="M3" s="450">
        <f>$H$3*3-$H$5+M6</f>
        <v>21.212121212121247</v>
      </c>
      <c r="N3" s="432">
        <f>$H$3*4-$H$5+M6</f>
        <v>521.21212121212125</v>
      </c>
      <c r="P3" s="428">
        <f ca="1">TODAY()</f>
        <v>43916</v>
      </c>
      <c r="Q3" s="429"/>
    </row>
    <row r="4" spans="1:19" ht="15.75" thickBot="1" x14ac:dyDescent="0.3">
      <c r="A4" s="408"/>
      <c r="B4" s="409"/>
      <c r="D4" s="411"/>
      <c r="E4" s="421"/>
      <c r="F4" s="415"/>
      <c r="G4" s="423"/>
      <c r="H4" s="417"/>
      <c r="I4" s="419"/>
      <c r="J4" s="211" t="s">
        <v>106</v>
      </c>
      <c r="K4" s="447"/>
      <c r="L4" s="449"/>
      <c r="M4" s="451"/>
      <c r="N4" s="433"/>
      <c r="P4" s="430"/>
      <c r="Q4" s="431"/>
    </row>
    <row r="5" spans="1:19" ht="30.75" thickBot="1" x14ac:dyDescent="0.3">
      <c r="A5" s="424" t="s">
        <v>101</v>
      </c>
      <c r="B5" s="434" t="s">
        <v>94</v>
      </c>
      <c r="C5" s="204"/>
      <c r="D5" s="438" t="s">
        <v>102</v>
      </c>
      <c r="E5" s="438" t="s">
        <v>103</v>
      </c>
      <c r="F5" s="226" t="s">
        <v>111</v>
      </c>
      <c r="G5" s="224" t="s">
        <v>104</v>
      </c>
      <c r="H5" s="440">
        <f>MIN(D7:D402)-(2*MIN(D7:D402))</f>
        <v>1478.7878787878788</v>
      </c>
      <c r="I5" s="441"/>
      <c r="J5" s="444">
        <f>J2-H5+M6</f>
        <v>721.21212121212125</v>
      </c>
      <c r="K5" s="220"/>
      <c r="M5" s="317">
        <v>43508</v>
      </c>
      <c r="N5" s="318" t="s">
        <v>135</v>
      </c>
    </row>
    <row r="6" spans="1:19" ht="15.75" thickBot="1" x14ac:dyDescent="0.3">
      <c r="A6" s="425"/>
      <c r="B6" s="435"/>
      <c r="C6" s="205" t="s">
        <v>95</v>
      </c>
      <c r="D6" s="439"/>
      <c r="E6" s="439"/>
      <c r="F6" s="227">
        <f>AVERAGE(F7:F188)</f>
        <v>0.790135135135135</v>
      </c>
      <c r="G6" s="225"/>
      <c r="H6" s="442"/>
      <c r="I6" s="443"/>
      <c r="J6" s="445"/>
      <c r="M6" s="319"/>
      <c r="N6" s="320"/>
      <c r="O6" s="279">
        <v>43508</v>
      </c>
      <c r="P6">
        <v>97.6</v>
      </c>
      <c r="Q6" t="s">
        <v>130</v>
      </c>
      <c r="R6">
        <v>12.8</v>
      </c>
      <c r="S6" s="235">
        <v>-3</v>
      </c>
    </row>
    <row r="7" spans="1:19" ht="15.75" thickBot="1" x14ac:dyDescent="0.3">
      <c r="A7" s="202">
        <v>43435</v>
      </c>
      <c r="B7" s="219">
        <v>39.130000000000003</v>
      </c>
      <c r="C7" s="197">
        <f t="shared" ref="C7:C17" si="0">B7*$H$2</f>
        <v>592.87878787878799</v>
      </c>
      <c r="D7" s="198">
        <f>C7-(2*C7)</f>
        <v>-592.87878787878799</v>
      </c>
      <c r="E7" s="199"/>
      <c r="F7" s="209"/>
      <c r="G7" s="235"/>
      <c r="O7" s="279">
        <v>43509</v>
      </c>
      <c r="P7">
        <v>13.8</v>
      </c>
      <c r="S7" s="235">
        <v>-3</v>
      </c>
    </row>
    <row r="8" spans="1:19" ht="15.75" thickBot="1" x14ac:dyDescent="0.3">
      <c r="A8" s="202">
        <v>43436</v>
      </c>
      <c r="B8" s="219">
        <v>40.130000000000003</v>
      </c>
      <c r="C8" s="197">
        <f t="shared" si="0"/>
        <v>608.03030303030312</v>
      </c>
      <c r="D8" s="198">
        <f>C8-(2*C8)</f>
        <v>-608.03030303030312</v>
      </c>
      <c r="E8" s="199">
        <f>IF(D8="","",D8-D7)</f>
        <v>-15.151515151515127</v>
      </c>
      <c r="F8" s="223">
        <f>IF(A8=0,"",B8-B7)</f>
        <v>1</v>
      </c>
      <c r="G8" s="235"/>
      <c r="I8" s="250">
        <f t="shared" ref="I8:I67" si="1">IF(A8="","",IF(A8&gt;A7+1,"Attention erreur de date",A8))</f>
        <v>43436</v>
      </c>
      <c r="J8" s="239"/>
      <c r="K8" s="206" t="str">
        <f>IF(A3=K9,"OK","faux")</f>
        <v>OK</v>
      </c>
      <c r="L8" s="240"/>
      <c r="O8" s="279">
        <v>43510</v>
      </c>
      <c r="P8">
        <v>14.5</v>
      </c>
      <c r="Q8" s="316">
        <f>P8-P7</f>
        <v>0.69999999999999929</v>
      </c>
      <c r="S8" s="235">
        <v>-3</v>
      </c>
    </row>
    <row r="9" spans="1:19" ht="15.75" thickBot="1" x14ac:dyDescent="0.3">
      <c r="A9" s="202">
        <v>43437</v>
      </c>
      <c r="B9" s="219">
        <v>41.13</v>
      </c>
      <c r="C9" s="197">
        <f t="shared" si="0"/>
        <v>623.18181818181824</v>
      </c>
      <c r="D9" s="198">
        <f>C9-(2*C9)</f>
        <v>-623.18181818181824</v>
      </c>
      <c r="E9" s="199">
        <f>IF(D9="","",D9-D8)</f>
        <v>-15.151515151515127</v>
      </c>
      <c r="F9" s="223">
        <f t="shared" ref="F9:F72" si="2">IF(A9=0,"",B9-B8)</f>
        <v>1</v>
      </c>
      <c r="G9" s="235"/>
      <c r="I9" s="250">
        <f t="shared" si="1"/>
        <v>43437</v>
      </c>
      <c r="J9" s="241"/>
      <c r="K9" s="252">
        <f>SUM(K10:K22)-2*SUM(K10:K22)</f>
        <v>885.90909090909076</v>
      </c>
      <c r="L9" s="251"/>
      <c r="O9" s="279">
        <v>43511</v>
      </c>
      <c r="P9">
        <v>15</v>
      </c>
      <c r="Q9" s="316">
        <f t="shared" ref="Q9:Q22" si="3">P9-P8</f>
        <v>0.5</v>
      </c>
      <c r="S9" s="235">
        <v>-3</v>
      </c>
    </row>
    <row r="10" spans="1:19" x14ac:dyDescent="0.25">
      <c r="A10" s="202">
        <v>43438</v>
      </c>
      <c r="B10" s="219">
        <v>42.13</v>
      </c>
      <c r="C10" s="197">
        <f t="shared" si="0"/>
        <v>638.33333333333337</v>
      </c>
      <c r="D10" s="198">
        <f t="shared" ref="D10:D17" si="4">C10-(2*C10)</f>
        <v>-638.33333333333337</v>
      </c>
      <c r="E10" s="199">
        <f>IF(D10="","",D10-D9)</f>
        <v>-15.151515151515127</v>
      </c>
      <c r="F10" s="223">
        <f t="shared" si="2"/>
        <v>1</v>
      </c>
      <c r="G10" s="235"/>
      <c r="I10" s="250">
        <f t="shared" si="1"/>
        <v>43438</v>
      </c>
      <c r="J10" s="242" t="s">
        <v>114</v>
      </c>
      <c r="K10" s="243">
        <f>SUM(E7:E37)</f>
        <v>-388.93939393939388</v>
      </c>
      <c r="L10" s="329">
        <f t="array" ref="L10">ROUND(SUMPRODUCT((MONTH($A$7:$A$402)=MONTH(M22))*IF(ISNUMBER($E$7:$E$402),$E$7:$E$402,0)),2)</f>
        <v>-388.94</v>
      </c>
      <c r="O10" s="279">
        <v>43512</v>
      </c>
      <c r="P10">
        <v>15.5</v>
      </c>
      <c r="Q10" s="316">
        <f t="shared" si="3"/>
        <v>0.5</v>
      </c>
      <c r="S10" s="235">
        <v>-1</v>
      </c>
    </row>
    <row r="11" spans="1:19" x14ac:dyDescent="0.25">
      <c r="A11" s="202">
        <v>43439</v>
      </c>
      <c r="B11" s="219">
        <v>43.27</v>
      </c>
      <c r="C11" s="197">
        <f t="shared" si="0"/>
        <v>655.60606060606074</v>
      </c>
      <c r="D11" s="198">
        <f t="shared" si="4"/>
        <v>-655.60606060606074</v>
      </c>
      <c r="E11" s="199">
        <f t="shared" ref="E11:E34" si="5">IF(D11="","",D11-D10)</f>
        <v>-17.272727272727366</v>
      </c>
      <c r="F11" s="223">
        <f t="shared" si="2"/>
        <v>1.1400000000000006</v>
      </c>
      <c r="G11" s="235"/>
      <c r="I11" s="250">
        <f t="shared" si="1"/>
        <v>43439</v>
      </c>
      <c r="J11" s="245" t="s">
        <v>113</v>
      </c>
      <c r="K11" s="253">
        <f>SUM(E38:E68)</f>
        <v>-356.06060606060612</v>
      </c>
      <c r="L11" s="330">
        <f t="array" ref="L11">ROUND(SUMPRODUCT((MONTH($A$7:$A$402)=MONTH(M11))*IF(ISNUMBER($E$7:$E$402),$E$7:$E$402,0)),2)</f>
        <v>-356.06</v>
      </c>
      <c r="M11" s="328">
        <v>1</v>
      </c>
      <c r="N11" s="315" t="s">
        <v>148</v>
      </c>
      <c r="O11" s="279">
        <v>43513</v>
      </c>
      <c r="P11">
        <v>15.8</v>
      </c>
      <c r="Q11" s="316">
        <f t="shared" si="3"/>
        <v>0.30000000000000071</v>
      </c>
      <c r="S11" s="235">
        <v>-1</v>
      </c>
    </row>
    <row r="12" spans="1:19" x14ac:dyDescent="0.25">
      <c r="A12" s="202">
        <v>43440</v>
      </c>
      <c r="B12" s="219">
        <v>44.43</v>
      </c>
      <c r="C12" s="197">
        <f t="shared" si="0"/>
        <v>673.18181818181824</v>
      </c>
      <c r="D12" s="198">
        <f t="shared" si="4"/>
        <v>-673.18181818181824</v>
      </c>
      <c r="E12" s="199">
        <f t="shared" si="5"/>
        <v>-17.575757575757507</v>
      </c>
      <c r="F12" s="223">
        <f t="shared" si="2"/>
        <v>1.1599999999999966</v>
      </c>
      <c r="G12" s="235"/>
      <c r="I12" s="250">
        <f t="shared" si="1"/>
        <v>43440</v>
      </c>
      <c r="J12" s="245" t="s">
        <v>115</v>
      </c>
      <c r="K12" s="238">
        <f>SUM(E69:E96)</f>
        <v>-140.90909090909076</v>
      </c>
      <c r="L12" s="330">
        <f t="array" ref="L12">ROUND(SUMPRODUCT((MONTH($A$7:$A$402)=MONTH(M12))*IF(ISNUMBER($E$7:$E$402),$E$7:$E$402,0)),2)</f>
        <v>-140.91</v>
      </c>
      <c r="M12" s="328">
        <v>32</v>
      </c>
      <c r="N12" s="315" t="s">
        <v>147</v>
      </c>
      <c r="O12" s="279">
        <v>43514</v>
      </c>
      <c r="P12">
        <v>16</v>
      </c>
      <c r="Q12" s="316">
        <f t="shared" si="3"/>
        <v>0.19999999999999929</v>
      </c>
      <c r="S12" s="235">
        <v>-1</v>
      </c>
    </row>
    <row r="13" spans="1:19" x14ac:dyDescent="0.25">
      <c r="A13" s="202">
        <v>43441</v>
      </c>
      <c r="B13" s="219">
        <v>45.55</v>
      </c>
      <c r="C13" s="197">
        <f t="shared" si="0"/>
        <v>690.15151515151513</v>
      </c>
      <c r="D13" s="198">
        <f t="shared" si="4"/>
        <v>-690.15151515151513</v>
      </c>
      <c r="E13" s="198">
        <f t="shared" si="5"/>
        <v>-16.969696969696884</v>
      </c>
      <c r="F13" s="223">
        <f t="shared" si="2"/>
        <v>1.1199999999999974</v>
      </c>
      <c r="G13" s="235"/>
      <c r="I13" s="250">
        <f t="shared" si="1"/>
        <v>43441</v>
      </c>
      <c r="J13" s="245" t="s">
        <v>116</v>
      </c>
      <c r="K13" s="238">
        <f>SUM(E97:E127)</f>
        <v>0</v>
      </c>
      <c r="L13" s="330">
        <f t="array" ref="L13">ROUND(SUMPRODUCT((MONTH($A$7:$A$402)=MONTH(M13))*IF(ISNUMBER($E$7:$E$402),$E$7:$E$402,0)),2)</f>
        <v>0</v>
      </c>
      <c r="M13" s="328">
        <v>61</v>
      </c>
      <c r="N13" t="s">
        <v>137</v>
      </c>
      <c r="O13" s="279">
        <v>43515</v>
      </c>
      <c r="P13">
        <v>16.399999999999999</v>
      </c>
      <c r="Q13" s="316">
        <f t="shared" si="3"/>
        <v>0.39999999999999858</v>
      </c>
      <c r="S13" s="235">
        <v>0</v>
      </c>
    </row>
    <row r="14" spans="1:19" x14ac:dyDescent="0.25">
      <c r="A14" s="202">
        <v>43442</v>
      </c>
      <c r="B14" s="219">
        <v>46.7</v>
      </c>
      <c r="C14" s="197">
        <f t="shared" si="0"/>
        <v>707.57575757575762</v>
      </c>
      <c r="D14" s="198">
        <f t="shared" si="4"/>
        <v>-707.57575757575762</v>
      </c>
      <c r="E14" s="198">
        <f t="shared" si="5"/>
        <v>-17.424242424242493</v>
      </c>
      <c r="F14" s="223">
        <f t="shared" si="2"/>
        <v>1.1500000000000057</v>
      </c>
      <c r="G14" s="235"/>
      <c r="I14" s="250">
        <f t="shared" si="1"/>
        <v>43442</v>
      </c>
      <c r="J14" s="245" t="s">
        <v>117</v>
      </c>
      <c r="K14" s="238"/>
      <c r="L14" s="330">
        <f t="array" ref="L14">ROUND(SUMPRODUCT((MONTH($A$7:$A$402)=MONTH(M14))*IF(ISNUMBER($E$7:$E$402),$E$7:$E$402,0)),2)</f>
        <v>0</v>
      </c>
      <c r="M14" s="328">
        <v>92</v>
      </c>
      <c r="N14" t="s">
        <v>138</v>
      </c>
      <c r="O14" s="279">
        <v>43516</v>
      </c>
      <c r="P14">
        <v>17.100000000000001</v>
      </c>
      <c r="Q14" s="316">
        <f t="shared" si="3"/>
        <v>0.70000000000000284</v>
      </c>
      <c r="S14" s="235">
        <v>-1</v>
      </c>
    </row>
    <row r="15" spans="1:19" x14ac:dyDescent="0.25">
      <c r="A15" s="202">
        <v>43443</v>
      </c>
      <c r="B15" s="219">
        <v>47.84</v>
      </c>
      <c r="C15" s="197">
        <f t="shared" si="0"/>
        <v>724.84848484848499</v>
      </c>
      <c r="D15" s="198">
        <f t="shared" si="4"/>
        <v>-724.84848484848499</v>
      </c>
      <c r="E15" s="198">
        <f t="shared" si="5"/>
        <v>-17.272727272727366</v>
      </c>
      <c r="F15" s="223">
        <f t="shared" si="2"/>
        <v>1.1400000000000006</v>
      </c>
      <c r="G15" s="235"/>
      <c r="I15" s="250">
        <f t="shared" si="1"/>
        <v>43443</v>
      </c>
      <c r="J15" s="245" t="s">
        <v>118</v>
      </c>
      <c r="K15" s="238"/>
      <c r="L15" s="330">
        <f t="array" ref="L15">ROUND(SUMPRODUCT((MONTH($A$7:$A$402)=MONTH(M15))*IF(ISNUMBER($E$7:$E$402),$E$7:$E$402,0)),2)</f>
        <v>0</v>
      </c>
      <c r="M15" s="328">
        <v>122</v>
      </c>
      <c r="N15" t="s">
        <v>139</v>
      </c>
      <c r="O15" s="279">
        <v>43517</v>
      </c>
      <c r="P15" s="220">
        <v>17.399999999999999</v>
      </c>
      <c r="Q15" s="316">
        <f t="shared" si="3"/>
        <v>0.29999999999999716</v>
      </c>
      <c r="S15" s="236">
        <v>0</v>
      </c>
    </row>
    <row r="16" spans="1:19" x14ac:dyDescent="0.25">
      <c r="A16" s="202">
        <v>43444</v>
      </c>
      <c r="B16" s="219">
        <v>48.97</v>
      </c>
      <c r="C16" s="197">
        <f t="shared" si="0"/>
        <v>741.969696969697</v>
      </c>
      <c r="D16" s="198">
        <f t="shared" si="4"/>
        <v>-741.969696969697</v>
      </c>
      <c r="E16" s="198">
        <f t="shared" si="5"/>
        <v>-17.121212121212011</v>
      </c>
      <c r="F16" s="223">
        <f t="shared" si="2"/>
        <v>1.1299999999999955</v>
      </c>
      <c r="G16" s="235"/>
      <c r="I16" s="250">
        <f t="shared" si="1"/>
        <v>43444</v>
      </c>
      <c r="J16" s="245" t="s">
        <v>119</v>
      </c>
      <c r="K16" s="238"/>
      <c r="L16" s="330">
        <f t="array" ref="L16">ROUND(SUMPRODUCT((MONTH($A$7:$A$402)=MONTH(M16))*IF(ISNUMBER($E$7:$E$402),$E$7:$E$402,0)),2)</f>
        <v>0</v>
      </c>
      <c r="M16" s="328">
        <v>153</v>
      </c>
      <c r="N16" t="s">
        <v>140</v>
      </c>
      <c r="O16" s="279">
        <v>43518</v>
      </c>
      <c r="P16" s="220">
        <v>17.7</v>
      </c>
      <c r="Q16" s="316">
        <f t="shared" si="3"/>
        <v>0.30000000000000071</v>
      </c>
      <c r="S16" s="235">
        <v>1</v>
      </c>
    </row>
    <row r="17" spans="1:19" x14ac:dyDescent="0.25">
      <c r="A17" s="202">
        <v>43445</v>
      </c>
      <c r="B17" s="219">
        <v>50.5</v>
      </c>
      <c r="C17" s="197">
        <f t="shared" si="0"/>
        <v>765.15151515151524</v>
      </c>
      <c r="D17" s="198">
        <f t="shared" si="4"/>
        <v>-765.15151515151524</v>
      </c>
      <c r="E17" s="198">
        <f t="shared" si="5"/>
        <v>-23.181818181818244</v>
      </c>
      <c r="F17" s="223">
        <f t="shared" si="2"/>
        <v>1.5300000000000011</v>
      </c>
      <c r="G17" s="235"/>
      <c r="I17" s="250">
        <f t="shared" si="1"/>
        <v>43445</v>
      </c>
      <c r="J17" s="245" t="s">
        <v>120</v>
      </c>
      <c r="K17" s="238"/>
      <c r="L17" s="330">
        <f t="array" ref="L17">ROUND(SUMPRODUCT((MONTH($A$7:$A$402)=MONTH(M17))*IF(ISNUMBER($E$7:$E$402),$E$7:$E$402,0)),2)</f>
        <v>0</v>
      </c>
      <c r="M17" s="328">
        <v>183</v>
      </c>
      <c r="N17" t="s">
        <v>141</v>
      </c>
      <c r="O17" s="279">
        <v>43519</v>
      </c>
      <c r="P17" s="220">
        <v>18</v>
      </c>
      <c r="Q17" s="316">
        <f t="shared" si="3"/>
        <v>0.30000000000000071</v>
      </c>
      <c r="R17">
        <v>18.2</v>
      </c>
      <c r="S17" s="235">
        <v>-1</v>
      </c>
    </row>
    <row r="18" spans="1:19" x14ac:dyDescent="0.25">
      <c r="A18" s="202">
        <v>43446</v>
      </c>
      <c r="B18" s="219">
        <v>51.5</v>
      </c>
      <c r="C18" s="197">
        <f t="shared" ref="C18:C81" si="6">IF(B18="","",B18*$H$2)</f>
        <v>780.30303030303037</v>
      </c>
      <c r="D18" s="198">
        <f>IF(C18="","",C18-(2*C18))</f>
        <v>-780.30303030303037</v>
      </c>
      <c r="E18" s="198">
        <f t="shared" si="5"/>
        <v>-15.151515151515127</v>
      </c>
      <c r="F18" s="223">
        <f t="shared" si="2"/>
        <v>1</v>
      </c>
      <c r="G18" s="235"/>
      <c r="I18" s="250">
        <f t="shared" si="1"/>
        <v>43446</v>
      </c>
      <c r="J18" s="245" t="s">
        <v>121</v>
      </c>
      <c r="K18" s="238"/>
      <c r="L18" s="330">
        <f t="array" ref="L18">ROUND(SUMPRODUCT((MONTH($A$7:$A$402)=MONTH(M18))*IF(ISNUMBER($E$7:$E$402),$E$7:$E$402,0)),2)</f>
        <v>0</v>
      </c>
      <c r="M18" s="328">
        <v>214</v>
      </c>
      <c r="N18" t="s">
        <v>142</v>
      </c>
      <c r="O18" s="279">
        <v>43520</v>
      </c>
      <c r="P18" s="220">
        <v>18.600000000000001</v>
      </c>
      <c r="Q18" s="316">
        <f t="shared" si="3"/>
        <v>0.60000000000000142</v>
      </c>
      <c r="R18">
        <v>19.2</v>
      </c>
      <c r="S18" s="235">
        <v>-4</v>
      </c>
    </row>
    <row r="19" spans="1:19" x14ac:dyDescent="0.25">
      <c r="A19" s="202">
        <v>43447</v>
      </c>
      <c r="B19" s="219">
        <v>52</v>
      </c>
      <c r="C19" s="197">
        <f t="shared" si="6"/>
        <v>787.87878787878788</v>
      </c>
      <c r="D19" s="198">
        <f t="shared" ref="D19:D34" si="7">IF(C19="","",C19-(2*C19))</f>
        <v>-787.87878787878788</v>
      </c>
      <c r="E19" s="198">
        <f t="shared" si="5"/>
        <v>-7.5757575757575069</v>
      </c>
      <c r="F19" s="223">
        <f t="shared" si="2"/>
        <v>0.5</v>
      </c>
      <c r="G19" s="235"/>
      <c r="I19" s="250">
        <f t="shared" si="1"/>
        <v>43447</v>
      </c>
      <c r="J19" s="245" t="s">
        <v>122</v>
      </c>
      <c r="K19" s="238"/>
      <c r="L19" s="330">
        <f t="array" ref="L19">ROUND(SUMPRODUCT((MONTH($A$7:$A$402)=MONTH(M19))*IF(ISNUMBER($E$7:$E$402),$E$7:$E$402,0)),2)</f>
        <v>0</v>
      </c>
      <c r="M19" s="328">
        <v>245</v>
      </c>
      <c r="N19" t="s">
        <v>143</v>
      </c>
      <c r="O19" s="279">
        <v>43521</v>
      </c>
      <c r="P19" s="220">
        <v>18.899999999999999</v>
      </c>
      <c r="Q19" s="316">
        <f t="shared" si="3"/>
        <v>0.29999999999999716</v>
      </c>
      <c r="R19">
        <v>19.7</v>
      </c>
      <c r="S19" s="235">
        <v>-1</v>
      </c>
    </row>
    <row r="20" spans="1:19" x14ac:dyDescent="0.25">
      <c r="A20" s="202">
        <v>43448</v>
      </c>
      <c r="B20" s="219">
        <v>53.2</v>
      </c>
      <c r="C20" s="197">
        <f t="shared" si="6"/>
        <v>806.06060606060612</v>
      </c>
      <c r="D20" s="198">
        <f t="shared" si="7"/>
        <v>-806.06060606060612</v>
      </c>
      <c r="E20" s="198">
        <f t="shared" si="5"/>
        <v>-18.181818181818244</v>
      </c>
      <c r="F20" s="223">
        <f t="shared" si="2"/>
        <v>1.2000000000000028</v>
      </c>
      <c r="G20" s="235"/>
      <c r="I20" s="250">
        <f t="shared" si="1"/>
        <v>43448</v>
      </c>
      <c r="J20" s="245" t="s">
        <v>123</v>
      </c>
      <c r="K20" s="238"/>
      <c r="L20" s="330">
        <f t="array" ref="L20">ROUND(SUMPRODUCT((MONTH($A$7:$A$402)=MONTH(M20))*IF(ISNUMBER($E$7:$E$402),$E$7:$E$402,0)),2)</f>
        <v>0</v>
      </c>
      <c r="M20" s="328">
        <v>275</v>
      </c>
      <c r="N20" t="s">
        <v>144</v>
      </c>
      <c r="O20" s="279">
        <v>43522</v>
      </c>
      <c r="P20" s="220">
        <v>19.2</v>
      </c>
      <c r="Q20" s="316">
        <f t="shared" si="3"/>
        <v>0.30000000000000071</v>
      </c>
      <c r="R20" s="220">
        <v>19.7</v>
      </c>
      <c r="S20" s="236">
        <v>-1</v>
      </c>
    </row>
    <row r="21" spans="1:19" x14ac:dyDescent="0.25">
      <c r="A21" s="202">
        <v>43449</v>
      </c>
      <c r="B21" s="219">
        <v>54</v>
      </c>
      <c r="C21" s="197">
        <f t="shared" si="6"/>
        <v>818.18181818181824</v>
      </c>
      <c r="D21" s="198">
        <f t="shared" si="7"/>
        <v>-818.18181818181824</v>
      </c>
      <c r="E21" s="198">
        <f t="shared" si="5"/>
        <v>-12.121212121212125</v>
      </c>
      <c r="F21" s="223">
        <f t="shared" si="2"/>
        <v>0.79999999999999716</v>
      </c>
      <c r="G21" s="235"/>
      <c r="I21" s="250">
        <f t="shared" si="1"/>
        <v>43449</v>
      </c>
      <c r="J21" s="245" t="s">
        <v>124</v>
      </c>
      <c r="K21" s="238"/>
      <c r="L21" s="330">
        <f t="array" ref="L21">ROUND(SUMPRODUCT((MONTH($A$7:$A$402)=MONTH(M21))*IF(ISNUMBER($E$7:$E$402),$E$7:$E$402,0)),2)</f>
        <v>0</v>
      </c>
      <c r="M21" s="328">
        <v>306</v>
      </c>
      <c r="N21" t="s">
        <v>145</v>
      </c>
      <c r="O21" s="279">
        <v>43523</v>
      </c>
      <c r="P21" s="220">
        <v>19.7</v>
      </c>
      <c r="Q21" s="316">
        <f t="shared" si="3"/>
        <v>0.5</v>
      </c>
      <c r="S21" s="235">
        <v>-2</v>
      </c>
    </row>
    <row r="22" spans="1:19" ht="15.75" thickBot="1" x14ac:dyDescent="0.3">
      <c r="A22" s="202">
        <v>43450</v>
      </c>
      <c r="B22" s="219">
        <v>54.8</v>
      </c>
      <c r="C22" s="197">
        <f t="shared" si="6"/>
        <v>830.30303030303025</v>
      </c>
      <c r="D22" s="198">
        <f t="shared" si="7"/>
        <v>-830.30303030303025</v>
      </c>
      <c r="E22" s="198">
        <f t="shared" si="5"/>
        <v>-12.121212121212011</v>
      </c>
      <c r="F22" s="223">
        <f t="shared" si="2"/>
        <v>0.79999999999999716</v>
      </c>
      <c r="G22" s="235"/>
      <c r="I22" s="250">
        <f t="shared" si="1"/>
        <v>43450</v>
      </c>
      <c r="J22" s="247" t="s">
        <v>114</v>
      </c>
      <c r="K22" s="248"/>
      <c r="L22" s="331">
        <f t="array" ref="L22">ROUND(SUMPRODUCT((MONTH($A$7:$A$402)=MONTH(M22))*IF(ISNUMBER($E$7:$E$402),$E$7:$E$402,0)),2)</f>
        <v>-388.94</v>
      </c>
      <c r="M22" s="328">
        <v>336</v>
      </c>
      <c r="N22" t="s">
        <v>146</v>
      </c>
      <c r="O22" s="279">
        <v>43524</v>
      </c>
      <c r="P22" s="220">
        <v>20</v>
      </c>
      <c r="Q22" s="316">
        <f t="shared" si="3"/>
        <v>0.30000000000000071</v>
      </c>
      <c r="S22" s="235">
        <v>-1</v>
      </c>
    </row>
    <row r="23" spans="1:19" x14ac:dyDescent="0.25">
      <c r="A23" s="202">
        <v>43451</v>
      </c>
      <c r="B23" s="219">
        <v>55.5</v>
      </c>
      <c r="C23" s="197">
        <f t="shared" si="6"/>
        <v>840.90909090909099</v>
      </c>
      <c r="D23" s="198">
        <f t="shared" si="7"/>
        <v>-840.90909090909099</v>
      </c>
      <c r="E23" s="198">
        <f t="shared" si="5"/>
        <v>-10.606060606060737</v>
      </c>
      <c r="F23" s="223">
        <f t="shared" si="2"/>
        <v>0.70000000000000284</v>
      </c>
      <c r="G23" s="235"/>
      <c r="I23" s="250">
        <f t="shared" si="1"/>
        <v>43451</v>
      </c>
      <c r="O23" s="279"/>
      <c r="Q23" s="316"/>
      <c r="S23" s="236"/>
    </row>
    <row r="24" spans="1:19" x14ac:dyDescent="0.25">
      <c r="A24" s="202">
        <v>43452</v>
      </c>
      <c r="B24" s="219">
        <v>56.1</v>
      </c>
      <c r="C24" s="197">
        <f t="shared" si="6"/>
        <v>850.00000000000011</v>
      </c>
      <c r="D24" s="198">
        <f t="shared" si="7"/>
        <v>-850.00000000000011</v>
      </c>
      <c r="E24" s="198">
        <f t="shared" si="5"/>
        <v>-9.0909090909091219</v>
      </c>
      <c r="F24" s="223">
        <f t="shared" si="2"/>
        <v>0.60000000000000142</v>
      </c>
      <c r="G24" s="235"/>
      <c r="I24" s="250">
        <f t="shared" si="1"/>
        <v>43452</v>
      </c>
    </row>
    <row r="25" spans="1:19" x14ac:dyDescent="0.25">
      <c r="A25" s="202">
        <v>43453</v>
      </c>
      <c r="B25" s="219">
        <v>56.7</v>
      </c>
      <c r="C25" s="197">
        <f t="shared" si="6"/>
        <v>859.09090909090912</v>
      </c>
      <c r="D25" s="198">
        <f t="shared" si="7"/>
        <v>-859.09090909090912</v>
      </c>
      <c r="E25" s="198">
        <f t="shared" si="5"/>
        <v>-9.0909090909090082</v>
      </c>
      <c r="F25" s="223">
        <f t="shared" si="2"/>
        <v>0.60000000000000142</v>
      </c>
      <c r="G25" s="235"/>
      <c r="I25" s="250">
        <f t="shared" si="1"/>
        <v>43453</v>
      </c>
    </row>
    <row r="26" spans="1:19" x14ac:dyDescent="0.25">
      <c r="A26" s="202">
        <v>43454</v>
      </c>
      <c r="B26" s="219">
        <v>57</v>
      </c>
      <c r="C26" s="197">
        <f t="shared" si="6"/>
        <v>863.63636363636363</v>
      </c>
      <c r="D26" s="198">
        <f t="shared" si="7"/>
        <v>-863.63636363636363</v>
      </c>
      <c r="E26" s="198">
        <f t="shared" si="5"/>
        <v>-4.5454545454545041</v>
      </c>
      <c r="F26" s="223">
        <f t="shared" si="2"/>
        <v>0.29999999999999716</v>
      </c>
      <c r="G26" s="235"/>
      <c r="I26" s="250">
        <f t="shared" si="1"/>
        <v>43454</v>
      </c>
    </row>
    <row r="27" spans="1:19" x14ac:dyDescent="0.25">
      <c r="A27" s="202">
        <v>43455</v>
      </c>
      <c r="B27" s="219">
        <v>57.4</v>
      </c>
      <c r="C27" s="197">
        <f t="shared" si="6"/>
        <v>869.69696969696975</v>
      </c>
      <c r="D27" s="198">
        <f t="shared" si="7"/>
        <v>-869.69696969696975</v>
      </c>
      <c r="E27" s="198">
        <f t="shared" si="5"/>
        <v>-6.0606060606061192</v>
      </c>
      <c r="F27" s="223">
        <f t="shared" si="2"/>
        <v>0.39999999999999858</v>
      </c>
      <c r="G27" s="235"/>
      <c r="I27" s="250">
        <f t="shared" si="1"/>
        <v>43455</v>
      </c>
    </row>
    <row r="28" spans="1:19" x14ac:dyDescent="0.25">
      <c r="A28" s="202">
        <v>43456</v>
      </c>
      <c r="B28" s="219">
        <v>58</v>
      </c>
      <c r="C28" s="197">
        <f t="shared" si="6"/>
        <v>878.78787878787887</v>
      </c>
      <c r="D28" s="198">
        <f t="shared" si="7"/>
        <v>-878.78787878787887</v>
      </c>
      <c r="E28" s="198">
        <f t="shared" si="5"/>
        <v>-9.0909090909091219</v>
      </c>
      <c r="F28" s="223">
        <f t="shared" si="2"/>
        <v>0.60000000000000142</v>
      </c>
      <c r="G28" s="235"/>
      <c r="I28" s="250">
        <f t="shared" si="1"/>
        <v>43456</v>
      </c>
    </row>
    <row r="29" spans="1:19" x14ac:dyDescent="0.25">
      <c r="A29" s="202">
        <v>43457</v>
      </c>
      <c r="B29" s="219">
        <v>58.5</v>
      </c>
      <c r="C29" s="197">
        <f t="shared" si="6"/>
        <v>886.36363636363637</v>
      </c>
      <c r="D29" s="198">
        <f t="shared" si="7"/>
        <v>-886.36363636363637</v>
      </c>
      <c r="E29" s="198">
        <f t="shared" si="5"/>
        <v>-7.5757575757575069</v>
      </c>
      <c r="F29" s="223">
        <f t="shared" si="2"/>
        <v>0.5</v>
      </c>
      <c r="G29" s="235"/>
      <c r="I29" s="250">
        <f t="shared" si="1"/>
        <v>43457</v>
      </c>
    </row>
    <row r="30" spans="1:19" x14ac:dyDescent="0.25">
      <c r="A30" s="202">
        <v>43458</v>
      </c>
      <c r="B30" s="219">
        <v>59.2</v>
      </c>
      <c r="C30" s="197">
        <f t="shared" si="6"/>
        <v>896.96969696969711</v>
      </c>
      <c r="D30" s="198">
        <f t="shared" si="7"/>
        <v>-896.96969696969711</v>
      </c>
      <c r="E30" s="198">
        <f t="shared" si="5"/>
        <v>-10.606060606060737</v>
      </c>
      <c r="F30" s="223">
        <f t="shared" si="2"/>
        <v>0.70000000000000284</v>
      </c>
      <c r="G30" s="235"/>
      <c r="I30" s="250">
        <f t="shared" si="1"/>
        <v>43458</v>
      </c>
    </row>
    <row r="31" spans="1:19" x14ac:dyDescent="0.25">
      <c r="A31" s="202">
        <v>43459</v>
      </c>
      <c r="B31" s="219">
        <v>59.9</v>
      </c>
      <c r="C31" s="197">
        <f t="shared" si="6"/>
        <v>907.57575757575762</v>
      </c>
      <c r="D31" s="198">
        <f t="shared" si="7"/>
        <v>-907.57575757575762</v>
      </c>
      <c r="E31" s="198">
        <f t="shared" si="5"/>
        <v>-10.60606060606051</v>
      </c>
      <c r="F31" s="223">
        <f t="shared" si="2"/>
        <v>0.69999999999999574</v>
      </c>
      <c r="G31" s="233">
        <v>-4</v>
      </c>
      <c r="I31" s="250">
        <f t="shared" si="1"/>
        <v>43459</v>
      </c>
    </row>
    <row r="32" spans="1:19" x14ac:dyDescent="0.25">
      <c r="A32" s="202">
        <v>43460</v>
      </c>
      <c r="B32" s="219">
        <v>61</v>
      </c>
      <c r="C32" s="197">
        <f t="shared" si="6"/>
        <v>924.24242424242425</v>
      </c>
      <c r="D32" s="198">
        <f t="shared" si="7"/>
        <v>-924.24242424242425</v>
      </c>
      <c r="E32" s="198">
        <f t="shared" si="5"/>
        <v>-16.666666666666629</v>
      </c>
      <c r="F32" s="223">
        <f t="shared" si="2"/>
        <v>1.1000000000000014</v>
      </c>
      <c r="G32" s="233">
        <v>-8</v>
      </c>
      <c r="I32" s="250">
        <f t="shared" si="1"/>
        <v>43460</v>
      </c>
    </row>
    <row r="33" spans="1:11" x14ac:dyDescent="0.25">
      <c r="A33" s="202">
        <v>43461</v>
      </c>
      <c r="B33" s="219">
        <v>61.9</v>
      </c>
      <c r="C33" s="197">
        <f t="shared" si="6"/>
        <v>937.87878787878788</v>
      </c>
      <c r="D33" s="198">
        <f t="shared" si="7"/>
        <v>-937.87878787878788</v>
      </c>
      <c r="E33" s="198">
        <f t="shared" si="5"/>
        <v>-13.636363636363626</v>
      </c>
      <c r="F33" s="223">
        <f t="shared" si="2"/>
        <v>0.89999999999999858</v>
      </c>
      <c r="G33" s="235"/>
      <c r="I33" s="250">
        <f t="shared" si="1"/>
        <v>43461</v>
      </c>
    </row>
    <row r="34" spans="1:11" x14ac:dyDescent="0.25">
      <c r="A34" s="202">
        <v>43462</v>
      </c>
      <c r="B34" s="219">
        <v>62.6</v>
      </c>
      <c r="C34" s="197">
        <f t="shared" si="6"/>
        <v>948.4848484848485</v>
      </c>
      <c r="D34" s="198">
        <f t="shared" si="7"/>
        <v>-948.4848484848485</v>
      </c>
      <c r="E34" s="198">
        <f t="shared" si="5"/>
        <v>-10.606060606060623</v>
      </c>
      <c r="F34" s="223">
        <f t="shared" si="2"/>
        <v>0.70000000000000284</v>
      </c>
      <c r="G34" s="235"/>
      <c r="I34" s="250">
        <f t="shared" si="1"/>
        <v>43462</v>
      </c>
    </row>
    <row r="35" spans="1:11" x14ac:dyDescent="0.25">
      <c r="A35" s="202">
        <v>43463</v>
      </c>
      <c r="B35" s="219">
        <v>63.3</v>
      </c>
      <c r="C35" s="197">
        <f t="shared" si="6"/>
        <v>959.09090909090912</v>
      </c>
      <c r="D35" s="198">
        <f t="shared" ref="D35:D74" si="8">IF(C35="","",C35-(2*C35))</f>
        <v>-959.09090909090912</v>
      </c>
      <c r="E35" s="198">
        <f t="shared" ref="E35:E74" si="9">IF(D35="","",D35-D34)</f>
        <v>-10.606060606060623</v>
      </c>
      <c r="F35" s="223">
        <f t="shared" si="2"/>
        <v>0.69999999999999574</v>
      </c>
      <c r="G35" s="235"/>
      <c r="I35" s="250">
        <f t="shared" si="1"/>
        <v>43463</v>
      </c>
    </row>
    <row r="36" spans="1:11" x14ac:dyDescent="0.25">
      <c r="A36" s="202">
        <v>43464</v>
      </c>
      <c r="B36" s="219">
        <v>64</v>
      </c>
      <c r="C36" s="197">
        <f t="shared" si="6"/>
        <v>969.69696969696975</v>
      </c>
      <c r="D36" s="198">
        <f t="shared" si="8"/>
        <v>-969.69696969696975</v>
      </c>
      <c r="E36" s="198">
        <f t="shared" si="9"/>
        <v>-10.606060606060623</v>
      </c>
      <c r="F36" s="223">
        <f t="shared" si="2"/>
        <v>0.70000000000000284</v>
      </c>
      <c r="G36" s="235"/>
      <c r="I36" s="250">
        <f t="shared" si="1"/>
        <v>43464</v>
      </c>
    </row>
    <row r="37" spans="1:11" x14ac:dyDescent="0.25">
      <c r="A37" s="202">
        <v>43465</v>
      </c>
      <c r="B37" s="219">
        <v>64.8</v>
      </c>
      <c r="C37" s="197">
        <f t="shared" si="6"/>
        <v>981.81818181818187</v>
      </c>
      <c r="D37" s="198">
        <f t="shared" si="8"/>
        <v>-981.81818181818187</v>
      </c>
      <c r="E37" s="198">
        <f t="shared" si="9"/>
        <v>-12.121212121212125</v>
      </c>
      <c r="F37" s="223">
        <f t="shared" si="2"/>
        <v>0.79999999999999716</v>
      </c>
      <c r="G37" s="235"/>
      <c r="I37" s="250">
        <f t="shared" si="1"/>
        <v>43465</v>
      </c>
    </row>
    <row r="38" spans="1:11" x14ac:dyDescent="0.25">
      <c r="A38" s="202">
        <v>43466</v>
      </c>
      <c r="B38" s="219">
        <v>65.3</v>
      </c>
      <c r="C38" s="197">
        <f t="shared" si="6"/>
        <v>989.39393939393938</v>
      </c>
      <c r="D38" s="198">
        <f t="shared" si="8"/>
        <v>-989.39393939393938</v>
      </c>
      <c r="E38" s="198">
        <f t="shared" si="9"/>
        <v>-7.5757575757575069</v>
      </c>
      <c r="F38" s="223">
        <f t="shared" si="2"/>
        <v>0.5</v>
      </c>
      <c r="G38" s="235"/>
      <c r="I38" s="250">
        <f t="shared" si="1"/>
        <v>43466</v>
      </c>
      <c r="K38" s="220"/>
    </row>
    <row r="39" spans="1:11" x14ac:dyDescent="0.25">
      <c r="A39" s="202">
        <v>43467</v>
      </c>
      <c r="B39" s="219">
        <v>66</v>
      </c>
      <c r="C39" s="197">
        <f t="shared" si="6"/>
        <v>1000</v>
      </c>
      <c r="D39" s="198">
        <f t="shared" si="8"/>
        <v>-1000</v>
      </c>
      <c r="E39" s="198">
        <f t="shared" si="9"/>
        <v>-10.606060606060623</v>
      </c>
      <c r="F39" s="223">
        <f t="shared" si="2"/>
        <v>0.70000000000000284</v>
      </c>
      <c r="G39" s="235"/>
      <c r="I39" s="250">
        <f t="shared" si="1"/>
        <v>43467</v>
      </c>
    </row>
    <row r="40" spans="1:11" x14ac:dyDescent="0.25">
      <c r="A40" s="202">
        <v>43468</v>
      </c>
      <c r="B40" s="219">
        <v>66.8</v>
      </c>
      <c r="C40" s="197">
        <f t="shared" si="6"/>
        <v>1012.1212121212121</v>
      </c>
      <c r="D40" s="198">
        <f t="shared" si="8"/>
        <v>-1012.1212121212121</v>
      </c>
      <c r="E40" s="198">
        <f t="shared" si="9"/>
        <v>-12.121212121212125</v>
      </c>
      <c r="F40" s="223">
        <f t="shared" si="2"/>
        <v>0.79999999999999716</v>
      </c>
      <c r="G40" s="235"/>
      <c r="I40" s="250">
        <f t="shared" si="1"/>
        <v>43468</v>
      </c>
    </row>
    <row r="41" spans="1:11" x14ac:dyDescent="0.25">
      <c r="A41" s="202">
        <v>43469</v>
      </c>
      <c r="B41" s="219">
        <v>67.599999999999994</v>
      </c>
      <c r="C41" s="197">
        <f t="shared" si="6"/>
        <v>1024.2424242424242</v>
      </c>
      <c r="D41" s="198">
        <f t="shared" si="8"/>
        <v>-1024.2424242424242</v>
      </c>
      <c r="E41" s="198">
        <f t="shared" si="9"/>
        <v>-12.121212121212125</v>
      </c>
      <c r="F41" s="223">
        <f t="shared" si="2"/>
        <v>0.79999999999999716</v>
      </c>
      <c r="G41" s="235"/>
      <c r="I41" s="250">
        <f t="shared" si="1"/>
        <v>43469</v>
      </c>
    </row>
    <row r="42" spans="1:11" x14ac:dyDescent="0.25">
      <c r="A42" s="202">
        <v>43470</v>
      </c>
      <c r="B42" s="219">
        <v>68.3</v>
      </c>
      <c r="C42" s="197">
        <f t="shared" si="6"/>
        <v>1034.8484848484848</v>
      </c>
      <c r="D42" s="198">
        <f t="shared" si="8"/>
        <v>-1034.8484848484848</v>
      </c>
      <c r="E42" s="198">
        <f t="shared" si="9"/>
        <v>-10.60606060606051</v>
      </c>
      <c r="F42" s="223">
        <f t="shared" si="2"/>
        <v>0.70000000000000284</v>
      </c>
      <c r="G42" s="235"/>
      <c r="I42" s="250">
        <f t="shared" si="1"/>
        <v>43470</v>
      </c>
    </row>
    <row r="43" spans="1:11" x14ac:dyDescent="0.25">
      <c r="A43" s="202">
        <v>43471</v>
      </c>
      <c r="B43" s="219">
        <v>69</v>
      </c>
      <c r="C43" s="197">
        <f t="shared" si="6"/>
        <v>1045.4545454545455</v>
      </c>
      <c r="D43" s="198">
        <f t="shared" si="8"/>
        <v>-1045.4545454545455</v>
      </c>
      <c r="E43" s="198">
        <f t="shared" si="9"/>
        <v>-10.606060606060737</v>
      </c>
      <c r="F43" s="223">
        <f t="shared" si="2"/>
        <v>0.70000000000000284</v>
      </c>
      <c r="G43" s="235"/>
      <c r="I43" s="250">
        <f t="shared" si="1"/>
        <v>43471</v>
      </c>
    </row>
    <row r="44" spans="1:11" x14ac:dyDescent="0.25">
      <c r="A44" s="202">
        <v>43472</v>
      </c>
      <c r="B44" s="219">
        <v>69.8</v>
      </c>
      <c r="C44" s="197">
        <f t="shared" si="6"/>
        <v>1057.5757575757575</v>
      </c>
      <c r="D44" s="198">
        <f t="shared" si="8"/>
        <v>-1057.5757575757575</v>
      </c>
      <c r="E44" s="198">
        <f t="shared" si="9"/>
        <v>-12.121212121212011</v>
      </c>
      <c r="F44" s="223">
        <f t="shared" si="2"/>
        <v>0.79999999999999716</v>
      </c>
      <c r="G44" s="235"/>
      <c r="I44" s="250">
        <f t="shared" si="1"/>
        <v>43472</v>
      </c>
    </row>
    <row r="45" spans="1:11" x14ac:dyDescent="0.25">
      <c r="A45" s="202">
        <v>43473</v>
      </c>
      <c r="B45" s="219">
        <v>70.599999999999994</v>
      </c>
      <c r="C45" s="197">
        <f t="shared" si="6"/>
        <v>1069.6969696969697</v>
      </c>
      <c r="D45" s="198">
        <f t="shared" si="8"/>
        <v>-1069.6969696969697</v>
      </c>
      <c r="E45" s="198">
        <f t="shared" si="9"/>
        <v>-12.121212121212238</v>
      </c>
      <c r="F45" s="223">
        <f t="shared" si="2"/>
        <v>0.79999999999999716</v>
      </c>
      <c r="G45" s="236"/>
      <c r="I45" s="250">
        <f t="shared" si="1"/>
        <v>43473</v>
      </c>
    </row>
    <row r="46" spans="1:11" x14ac:dyDescent="0.25">
      <c r="A46" s="202">
        <v>43474</v>
      </c>
      <c r="B46" s="219">
        <v>71.2</v>
      </c>
      <c r="C46" s="197">
        <f t="shared" si="6"/>
        <v>1078.787878787879</v>
      </c>
      <c r="D46" s="198">
        <f t="shared" si="8"/>
        <v>-1078.787878787879</v>
      </c>
      <c r="E46" s="198">
        <f t="shared" si="9"/>
        <v>-9.0909090909092356</v>
      </c>
      <c r="F46" s="223">
        <f t="shared" si="2"/>
        <v>0.60000000000000853</v>
      </c>
      <c r="G46" s="235"/>
      <c r="I46" s="250">
        <f t="shared" si="1"/>
        <v>43474</v>
      </c>
    </row>
    <row r="47" spans="1:11" x14ac:dyDescent="0.25">
      <c r="A47" s="202">
        <v>43475</v>
      </c>
      <c r="B47" s="219">
        <v>72.2</v>
      </c>
      <c r="C47" s="197">
        <f t="shared" si="6"/>
        <v>1093.939393939394</v>
      </c>
      <c r="D47" s="198">
        <f t="shared" si="8"/>
        <v>-1093.939393939394</v>
      </c>
      <c r="E47" s="229">
        <f t="shared" si="9"/>
        <v>-15.151515151515014</v>
      </c>
      <c r="F47" s="223">
        <f t="shared" si="2"/>
        <v>1</v>
      </c>
      <c r="G47" s="234">
        <v>-2</v>
      </c>
      <c r="I47" s="250">
        <f t="shared" si="1"/>
        <v>43475</v>
      </c>
    </row>
    <row r="48" spans="1:11" x14ac:dyDescent="0.25">
      <c r="A48" s="202">
        <v>43476</v>
      </c>
      <c r="B48" s="219">
        <v>72.7</v>
      </c>
      <c r="C48" s="197">
        <f t="shared" si="6"/>
        <v>1101.5151515151515</v>
      </c>
      <c r="D48" s="198">
        <f t="shared" si="8"/>
        <v>-1101.5151515151515</v>
      </c>
      <c r="E48" s="198">
        <f t="shared" si="9"/>
        <v>-7.5757575757575069</v>
      </c>
      <c r="F48" s="223">
        <f t="shared" si="2"/>
        <v>0.5</v>
      </c>
      <c r="G48" s="235"/>
      <c r="I48" s="250">
        <f t="shared" si="1"/>
        <v>43476</v>
      </c>
    </row>
    <row r="49" spans="1:11" x14ac:dyDescent="0.25">
      <c r="A49" s="202">
        <v>43477</v>
      </c>
      <c r="B49" s="219">
        <v>73.3</v>
      </c>
      <c r="C49" s="197">
        <f t="shared" si="6"/>
        <v>1110.6060606060605</v>
      </c>
      <c r="D49" s="198">
        <f t="shared" si="8"/>
        <v>-1110.6060606060605</v>
      </c>
      <c r="E49" s="198">
        <f t="shared" si="9"/>
        <v>-9.0909090909090082</v>
      </c>
      <c r="F49" s="223">
        <f t="shared" si="2"/>
        <v>0.59999999999999432</v>
      </c>
      <c r="G49" s="235"/>
      <c r="I49" s="250">
        <f t="shared" si="1"/>
        <v>43477</v>
      </c>
    </row>
    <row r="50" spans="1:11" x14ac:dyDescent="0.25">
      <c r="A50" s="202">
        <v>43478</v>
      </c>
      <c r="B50" s="219">
        <v>73.900000000000006</v>
      </c>
      <c r="C50" s="197">
        <f t="shared" si="6"/>
        <v>1119.6969696969697</v>
      </c>
      <c r="D50" s="198">
        <f t="shared" si="8"/>
        <v>-1119.6969696969697</v>
      </c>
      <c r="E50" s="198">
        <f t="shared" si="9"/>
        <v>-9.0909090909092356</v>
      </c>
      <c r="F50" s="223">
        <f t="shared" si="2"/>
        <v>0.60000000000000853</v>
      </c>
      <c r="G50" s="235"/>
      <c r="I50" s="250">
        <f t="shared" si="1"/>
        <v>43478</v>
      </c>
    </row>
    <row r="51" spans="1:11" x14ac:dyDescent="0.25">
      <c r="A51" s="202">
        <v>43479</v>
      </c>
      <c r="B51" s="219">
        <v>74.5</v>
      </c>
      <c r="C51" s="197">
        <f t="shared" si="6"/>
        <v>1128.7878787878788</v>
      </c>
      <c r="D51" s="198">
        <f t="shared" si="8"/>
        <v>-1128.7878787878788</v>
      </c>
      <c r="E51" s="198">
        <f t="shared" si="9"/>
        <v>-9.0909090909090082</v>
      </c>
      <c r="F51" s="223">
        <f t="shared" si="2"/>
        <v>0.59999999999999432</v>
      </c>
      <c r="G51" s="235"/>
      <c r="I51" s="250">
        <f t="shared" si="1"/>
        <v>43479</v>
      </c>
    </row>
    <row r="52" spans="1:11" x14ac:dyDescent="0.25">
      <c r="A52" s="202">
        <v>43480</v>
      </c>
      <c r="B52" s="219">
        <v>75.2</v>
      </c>
      <c r="C52" s="197">
        <f t="shared" si="6"/>
        <v>1139.3939393939395</v>
      </c>
      <c r="D52" s="198">
        <f t="shared" si="8"/>
        <v>-1139.3939393939395</v>
      </c>
      <c r="E52" s="198">
        <f t="shared" si="9"/>
        <v>-10.606060606060737</v>
      </c>
      <c r="F52" s="223">
        <f t="shared" si="2"/>
        <v>0.70000000000000284</v>
      </c>
      <c r="G52" s="235"/>
      <c r="I52" s="250">
        <f t="shared" si="1"/>
        <v>43480</v>
      </c>
    </row>
    <row r="53" spans="1:11" x14ac:dyDescent="0.25">
      <c r="A53" s="202">
        <v>43481</v>
      </c>
      <c r="B53" s="219">
        <v>75.7</v>
      </c>
      <c r="C53" s="197">
        <f t="shared" si="6"/>
        <v>1146.969696969697</v>
      </c>
      <c r="D53" s="198">
        <f t="shared" si="8"/>
        <v>-1146.969696969697</v>
      </c>
      <c r="E53" s="198">
        <f t="shared" si="9"/>
        <v>-7.5757575757575069</v>
      </c>
      <c r="F53" s="223">
        <f t="shared" si="2"/>
        <v>0.5</v>
      </c>
      <c r="G53" s="235"/>
      <c r="I53" s="250">
        <f t="shared" si="1"/>
        <v>43481</v>
      </c>
    </row>
    <row r="54" spans="1:11" x14ac:dyDescent="0.25">
      <c r="A54" s="202">
        <v>43482</v>
      </c>
      <c r="B54" s="219">
        <v>76.5</v>
      </c>
      <c r="C54" s="197">
        <f t="shared" si="6"/>
        <v>1159.0909090909092</v>
      </c>
      <c r="D54" s="198">
        <f t="shared" si="8"/>
        <v>-1159.0909090909092</v>
      </c>
      <c r="E54" s="198">
        <f t="shared" si="9"/>
        <v>-12.121212121212238</v>
      </c>
      <c r="F54" s="223">
        <f t="shared" si="2"/>
        <v>0.79999999999999716</v>
      </c>
      <c r="G54" s="235"/>
      <c r="I54" s="250">
        <f t="shared" si="1"/>
        <v>43482</v>
      </c>
    </row>
    <row r="55" spans="1:11" x14ac:dyDescent="0.25">
      <c r="A55" s="230">
        <v>43483</v>
      </c>
      <c r="B55" s="219">
        <v>77.2</v>
      </c>
      <c r="C55" s="197">
        <f t="shared" si="6"/>
        <v>1169.6969696969697</v>
      </c>
      <c r="D55" s="198">
        <f t="shared" si="8"/>
        <v>-1169.6969696969697</v>
      </c>
      <c r="E55" s="198">
        <f t="shared" si="9"/>
        <v>-10.60606060606051</v>
      </c>
      <c r="F55" s="223">
        <f t="shared" si="2"/>
        <v>0.70000000000000284</v>
      </c>
      <c r="G55" s="235"/>
      <c r="I55" s="250">
        <f t="shared" si="1"/>
        <v>43483</v>
      </c>
    </row>
    <row r="56" spans="1:11" x14ac:dyDescent="0.25">
      <c r="A56" s="202">
        <v>43484</v>
      </c>
      <c r="B56" s="219">
        <v>78.2</v>
      </c>
      <c r="C56" s="197">
        <f t="shared" si="6"/>
        <v>1184.848484848485</v>
      </c>
      <c r="D56" s="198">
        <f t="shared" si="8"/>
        <v>-1184.848484848485</v>
      </c>
      <c r="E56" s="198">
        <f t="shared" si="9"/>
        <v>-15.151515151515241</v>
      </c>
      <c r="F56" s="223">
        <f t="shared" si="2"/>
        <v>1</v>
      </c>
      <c r="G56" s="235">
        <v>-5</v>
      </c>
      <c r="I56" s="250">
        <f t="shared" si="1"/>
        <v>43484</v>
      </c>
      <c r="J56" s="231"/>
    </row>
    <row r="57" spans="1:11" x14ac:dyDescent="0.25">
      <c r="A57" s="202">
        <v>43485</v>
      </c>
      <c r="B57" s="219">
        <v>79.2</v>
      </c>
      <c r="C57" s="197">
        <f t="shared" si="6"/>
        <v>1200</v>
      </c>
      <c r="D57" s="198">
        <f t="shared" si="8"/>
        <v>-1200</v>
      </c>
      <c r="E57" s="198">
        <f t="shared" si="9"/>
        <v>-15.151515151515014</v>
      </c>
      <c r="F57" s="223">
        <f t="shared" si="2"/>
        <v>1</v>
      </c>
      <c r="G57" s="236">
        <v>-7</v>
      </c>
      <c r="I57" s="250">
        <f t="shared" si="1"/>
        <v>43485</v>
      </c>
    </row>
    <row r="58" spans="1:11" x14ac:dyDescent="0.25">
      <c r="A58" s="202">
        <v>43486</v>
      </c>
      <c r="B58" s="219">
        <v>80.400000000000006</v>
      </c>
      <c r="C58" s="197">
        <f t="shared" si="6"/>
        <v>1218.1818181818182</v>
      </c>
      <c r="D58" s="198">
        <f t="shared" si="8"/>
        <v>-1218.1818181818182</v>
      </c>
      <c r="E58" s="198">
        <f t="shared" si="9"/>
        <v>-18.181818181818244</v>
      </c>
      <c r="F58" s="223">
        <f t="shared" si="2"/>
        <v>1.2000000000000028</v>
      </c>
      <c r="G58" s="236">
        <v>-9</v>
      </c>
      <c r="I58" s="250">
        <f t="shared" si="1"/>
        <v>43486</v>
      </c>
    </row>
    <row r="59" spans="1:11" x14ac:dyDescent="0.25">
      <c r="A59" s="202">
        <v>43487</v>
      </c>
      <c r="B59" s="219">
        <v>81.099999999999994</v>
      </c>
      <c r="C59" s="197">
        <f t="shared" si="6"/>
        <v>1228.7878787878788</v>
      </c>
      <c r="D59" s="198">
        <f t="shared" si="8"/>
        <v>-1228.7878787878788</v>
      </c>
      <c r="E59" s="198">
        <f t="shared" si="9"/>
        <v>-10.60606060606051</v>
      </c>
      <c r="F59" s="223">
        <f t="shared" si="2"/>
        <v>0.69999999999998863</v>
      </c>
      <c r="G59" s="236">
        <v>-4</v>
      </c>
      <c r="I59" s="250">
        <f t="shared" si="1"/>
        <v>43487</v>
      </c>
    </row>
    <row r="60" spans="1:11" x14ac:dyDescent="0.25">
      <c r="A60" s="202">
        <v>43488</v>
      </c>
      <c r="B60" s="219">
        <v>82</v>
      </c>
      <c r="C60" s="197">
        <f t="shared" si="6"/>
        <v>1242.4242424242425</v>
      </c>
      <c r="D60" s="198">
        <f t="shared" si="8"/>
        <v>-1242.4242424242425</v>
      </c>
      <c r="E60" s="198">
        <f t="shared" si="9"/>
        <v>-13.63636363636374</v>
      </c>
      <c r="F60" s="223">
        <f t="shared" si="2"/>
        <v>0.90000000000000568</v>
      </c>
      <c r="G60" s="235">
        <v>-2</v>
      </c>
      <c r="I60" s="250">
        <f t="shared" si="1"/>
        <v>43488</v>
      </c>
      <c r="K60" s="220"/>
    </row>
    <row r="61" spans="1:11" x14ac:dyDescent="0.25">
      <c r="A61" s="202">
        <v>43489</v>
      </c>
      <c r="B61" s="219">
        <v>82.8</v>
      </c>
      <c r="C61" s="197">
        <f t="shared" si="6"/>
        <v>1254.5454545454545</v>
      </c>
      <c r="D61" s="198">
        <f t="shared" si="8"/>
        <v>-1254.5454545454545</v>
      </c>
      <c r="E61" s="198">
        <f t="shared" si="9"/>
        <v>-12.121212121212011</v>
      </c>
      <c r="F61" s="223">
        <f t="shared" si="2"/>
        <v>0.79999999999999716</v>
      </c>
      <c r="G61" s="236">
        <v>-2</v>
      </c>
      <c r="I61" s="250">
        <f t="shared" si="1"/>
        <v>43489</v>
      </c>
      <c r="J61" s="220"/>
    </row>
    <row r="62" spans="1:11" x14ac:dyDescent="0.25">
      <c r="A62" s="202">
        <v>43490</v>
      </c>
      <c r="B62" s="219">
        <v>83.7</v>
      </c>
      <c r="C62" s="197">
        <f t="shared" si="6"/>
        <v>1268.1818181818182</v>
      </c>
      <c r="D62" s="198">
        <f t="shared" si="8"/>
        <v>-1268.1818181818182</v>
      </c>
      <c r="E62" s="198">
        <f t="shared" si="9"/>
        <v>-13.63636363636374</v>
      </c>
      <c r="F62" s="223">
        <f t="shared" si="2"/>
        <v>0.90000000000000568</v>
      </c>
      <c r="G62" s="236">
        <v>-2</v>
      </c>
      <c r="I62" s="250">
        <f t="shared" si="1"/>
        <v>43490</v>
      </c>
    </row>
    <row r="63" spans="1:11" x14ac:dyDescent="0.25">
      <c r="A63" s="202">
        <v>43491</v>
      </c>
      <c r="B63" s="219">
        <v>84.4</v>
      </c>
      <c r="C63" s="197">
        <f t="shared" si="6"/>
        <v>1278.787878787879</v>
      </c>
      <c r="D63" s="198">
        <f t="shared" si="8"/>
        <v>-1278.787878787879</v>
      </c>
      <c r="E63" s="198">
        <f t="shared" si="9"/>
        <v>-10.606060606060737</v>
      </c>
      <c r="F63" s="223">
        <f t="shared" si="2"/>
        <v>0.70000000000000284</v>
      </c>
      <c r="G63" s="235">
        <v>-1</v>
      </c>
      <c r="I63" s="250">
        <f t="shared" si="1"/>
        <v>43491</v>
      </c>
    </row>
    <row r="64" spans="1:11" x14ac:dyDescent="0.25">
      <c r="A64" s="202">
        <v>43492</v>
      </c>
      <c r="B64" s="219">
        <v>85</v>
      </c>
      <c r="C64" s="197">
        <f t="shared" si="6"/>
        <v>1287.878787878788</v>
      </c>
      <c r="D64" s="198">
        <f t="shared" si="8"/>
        <v>-1287.878787878788</v>
      </c>
      <c r="E64" s="198">
        <f t="shared" si="9"/>
        <v>-9.0909090909090082</v>
      </c>
      <c r="F64" s="223">
        <f t="shared" si="2"/>
        <v>0.59999999999999432</v>
      </c>
      <c r="G64" s="235">
        <v>2</v>
      </c>
      <c r="I64" s="250">
        <f t="shared" si="1"/>
        <v>43492</v>
      </c>
    </row>
    <row r="65" spans="1:9" x14ac:dyDescent="0.25">
      <c r="A65" s="202">
        <v>43493</v>
      </c>
      <c r="B65" s="219">
        <v>85.7</v>
      </c>
      <c r="C65" s="197">
        <f t="shared" si="6"/>
        <v>1298.4848484848485</v>
      </c>
      <c r="D65" s="198">
        <f t="shared" si="8"/>
        <v>-1298.4848484848485</v>
      </c>
      <c r="E65" s="198">
        <f t="shared" si="9"/>
        <v>-10.60606060606051</v>
      </c>
      <c r="F65" s="223">
        <f t="shared" si="2"/>
        <v>0.70000000000000284</v>
      </c>
      <c r="G65" s="236">
        <v>0</v>
      </c>
      <c r="I65" s="250">
        <f t="shared" si="1"/>
        <v>43493</v>
      </c>
    </row>
    <row r="66" spans="1:9" x14ac:dyDescent="0.25">
      <c r="A66" s="202">
        <v>43494</v>
      </c>
      <c r="B66" s="219">
        <v>86.5</v>
      </c>
      <c r="C66" s="197">
        <f t="shared" si="6"/>
        <v>1310.6060606060607</v>
      </c>
      <c r="D66" s="198">
        <f t="shared" si="8"/>
        <v>-1310.6060606060607</v>
      </c>
      <c r="E66" s="198">
        <f t="shared" si="9"/>
        <v>-12.121212121212238</v>
      </c>
      <c r="F66" s="223">
        <f t="shared" si="2"/>
        <v>0.79999999999999716</v>
      </c>
      <c r="G66" s="235">
        <v>-3</v>
      </c>
      <c r="I66" s="250">
        <f t="shared" si="1"/>
        <v>43494</v>
      </c>
    </row>
    <row r="67" spans="1:9" x14ac:dyDescent="0.25">
      <c r="A67" s="202">
        <v>43495</v>
      </c>
      <c r="B67" s="219">
        <v>87.6</v>
      </c>
      <c r="C67" s="197">
        <f t="shared" si="6"/>
        <v>1327.2727272727273</v>
      </c>
      <c r="D67" s="198">
        <f t="shared" si="8"/>
        <v>-1327.2727272727273</v>
      </c>
      <c r="E67" s="198">
        <f t="shared" si="9"/>
        <v>-16.666666666666515</v>
      </c>
      <c r="F67" s="223">
        <f t="shared" si="2"/>
        <v>1.0999999999999943</v>
      </c>
      <c r="G67" s="236">
        <v>-1</v>
      </c>
      <c r="I67" s="250">
        <f t="shared" si="1"/>
        <v>43495</v>
      </c>
    </row>
    <row r="68" spans="1:9" x14ac:dyDescent="0.25">
      <c r="A68" s="202">
        <v>43496</v>
      </c>
      <c r="B68" s="219">
        <v>88.3</v>
      </c>
      <c r="C68" s="197">
        <f t="shared" si="6"/>
        <v>1337.878787878788</v>
      </c>
      <c r="D68" s="198">
        <f t="shared" si="8"/>
        <v>-1337.878787878788</v>
      </c>
      <c r="E68" s="198">
        <f t="shared" si="9"/>
        <v>-10.606060606060737</v>
      </c>
      <c r="F68" s="223">
        <f t="shared" si="2"/>
        <v>0.70000000000000284</v>
      </c>
      <c r="G68" s="235">
        <v>-2</v>
      </c>
      <c r="I68" s="250">
        <f t="shared" ref="I68:I75" si="10">IF(A68="","",IF(A68&gt;A67+1,"Attention erreur de date",A68))</f>
        <v>43496</v>
      </c>
    </row>
    <row r="69" spans="1:9" x14ac:dyDescent="0.25">
      <c r="A69" s="202">
        <v>43497</v>
      </c>
      <c r="B69" s="219">
        <v>89.1</v>
      </c>
      <c r="C69" s="197">
        <f t="shared" si="6"/>
        <v>1350</v>
      </c>
      <c r="D69" s="198">
        <f t="shared" si="8"/>
        <v>-1350</v>
      </c>
      <c r="E69" s="198">
        <f t="shared" si="9"/>
        <v>-12.121212121212011</v>
      </c>
      <c r="F69" s="223">
        <f t="shared" si="2"/>
        <v>0.79999999999999716</v>
      </c>
      <c r="G69" s="236">
        <v>0</v>
      </c>
      <c r="I69" s="250">
        <f t="shared" si="10"/>
        <v>43497</v>
      </c>
    </row>
    <row r="70" spans="1:9" x14ac:dyDescent="0.25">
      <c r="A70" s="202">
        <v>43498</v>
      </c>
      <c r="B70" s="219">
        <v>90</v>
      </c>
      <c r="C70" s="197">
        <f t="shared" si="6"/>
        <v>1363.6363636363637</v>
      </c>
      <c r="D70" s="198">
        <f t="shared" si="8"/>
        <v>-1363.6363636363637</v>
      </c>
      <c r="E70" s="198">
        <f t="shared" si="9"/>
        <v>-13.63636363636374</v>
      </c>
      <c r="F70" s="223">
        <f t="shared" si="2"/>
        <v>0.90000000000000568</v>
      </c>
      <c r="G70" s="235">
        <v>1</v>
      </c>
      <c r="I70" s="250">
        <f t="shared" si="10"/>
        <v>43498</v>
      </c>
    </row>
    <row r="71" spans="1:9" x14ac:dyDescent="0.25">
      <c r="A71" s="202">
        <v>43499</v>
      </c>
      <c r="B71" s="219">
        <v>90.7</v>
      </c>
      <c r="C71" s="197">
        <f t="shared" si="6"/>
        <v>1374.2424242424242</v>
      </c>
      <c r="D71" s="198">
        <f t="shared" si="8"/>
        <v>-1374.2424242424242</v>
      </c>
      <c r="E71" s="198">
        <f t="shared" si="9"/>
        <v>-10.60606060606051</v>
      </c>
      <c r="F71" s="223">
        <f t="shared" si="2"/>
        <v>0.70000000000000284</v>
      </c>
      <c r="G71" s="235">
        <v>0</v>
      </c>
      <c r="I71" s="250">
        <f t="shared" si="10"/>
        <v>43499</v>
      </c>
    </row>
    <row r="72" spans="1:9" x14ac:dyDescent="0.25">
      <c r="A72" s="202">
        <v>43500</v>
      </c>
      <c r="B72" s="219">
        <v>91.6</v>
      </c>
      <c r="C72" s="197">
        <f t="shared" si="6"/>
        <v>1387.8787878787878</v>
      </c>
      <c r="D72" s="198">
        <f t="shared" si="8"/>
        <v>-1387.8787878787878</v>
      </c>
      <c r="E72" s="198">
        <f t="shared" si="9"/>
        <v>-13.636363636363512</v>
      </c>
      <c r="F72" s="223">
        <f t="shared" si="2"/>
        <v>0.89999999999999147</v>
      </c>
      <c r="G72" s="235">
        <v>-2</v>
      </c>
      <c r="I72" s="250">
        <f t="shared" si="10"/>
        <v>43500</v>
      </c>
    </row>
    <row r="73" spans="1:9" x14ac:dyDescent="0.25">
      <c r="A73" s="202">
        <v>43501</v>
      </c>
      <c r="B73" s="219">
        <v>92.2</v>
      </c>
      <c r="C73" s="197">
        <f t="shared" si="6"/>
        <v>1396.969696969697</v>
      </c>
      <c r="D73" s="198">
        <f t="shared" si="8"/>
        <v>-1396.969696969697</v>
      </c>
      <c r="E73" s="198">
        <f t="shared" si="9"/>
        <v>-9.0909090909092356</v>
      </c>
      <c r="F73" s="223">
        <f>IF(A73=0,"",B73-B72)</f>
        <v>0.60000000000000853</v>
      </c>
      <c r="G73" s="236">
        <v>2</v>
      </c>
      <c r="I73" s="250">
        <f t="shared" si="10"/>
        <v>43501</v>
      </c>
    </row>
    <row r="74" spans="1:9" x14ac:dyDescent="0.25">
      <c r="A74" s="202">
        <v>43502</v>
      </c>
      <c r="B74" s="219">
        <v>92.9</v>
      </c>
      <c r="C74" s="197">
        <f t="shared" si="6"/>
        <v>1407.5757575757577</v>
      </c>
      <c r="D74" s="198">
        <f t="shared" si="8"/>
        <v>-1407.5757575757577</v>
      </c>
      <c r="E74" s="198">
        <f t="shared" si="9"/>
        <v>-10.606060606060737</v>
      </c>
      <c r="F74" s="223">
        <f>IF(A74=0,"",B74-B73)</f>
        <v>0.70000000000000284</v>
      </c>
      <c r="G74" s="235">
        <v>2</v>
      </c>
      <c r="I74" s="250">
        <f t="shared" si="10"/>
        <v>43502</v>
      </c>
    </row>
    <row r="75" spans="1:9" x14ac:dyDescent="0.25">
      <c r="A75" s="202">
        <v>43503</v>
      </c>
      <c r="B75" s="219">
        <v>93.7</v>
      </c>
      <c r="C75" s="197">
        <f t="shared" si="6"/>
        <v>1419.6969696969697</v>
      </c>
      <c r="D75" s="198">
        <f t="shared" ref="D75:D138" si="11">IF(C75="","",C75-(2*C75))</f>
        <v>-1419.6969696969697</v>
      </c>
      <c r="E75" s="198">
        <f t="shared" ref="E75:E138" si="12">IF(D75="","",D75-D74)</f>
        <v>-12.121212121212011</v>
      </c>
      <c r="F75" s="223">
        <f t="shared" ref="F75:F138" si="13">IF(A75=0,"",B75-B74)</f>
        <v>0.79999999999999716</v>
      </c>
      <c r="G75" s="235">
        <v>4</v>
      </c>
      <c r="I75" s="250">
        <f t="shared" si="10"/>
        <v>43503</v>
      </c>
    </row>
    <row r="76" spans="1:9" x14ac:dyDescent="0.25">
      <c r="A76" s="202">
        <v>43504</v>
      </c>
      <c r="B76" s="228">
        <v>94.3</v>
      </c>
      <c r="C76" s="197">
        <f t="shared" si="6"/>
        <v>1428.7878787878788</v>
      </c>
      <c r="D76" s="198">
        <f t="shared" si="11"/>
        <v>-1428.7878787878788</v>
      </c>
      <c r="E76" s="198">
        <f t="shared" si="12"/>
        <v>-9.0909090909090082</v>
      </c>
      <c r="F76" s="223">
        <f t="shared" si="13"/>
        <v>0.59999999999999432</v>
      </c>
      <c r="G76" s="235">
        <v>4</v>
      </c>
      <c r="I76" s="250">
        <f>IF(A76="","",IF(A76&gt;A75+1,"Attention erreur de date",A76))</f>
        <v>43504</v>
      </c>
    </row>
    <row r="77" spans="1:9" x14ac:dyDescent="0.25">
      <c r="A77" s="202">
        <v>43505</v>
      </c>
      <c r="B77" s="228">
        <v>94.8</v>
      </c>
      <c r="C77" s="197">
        <f t="shared" si="6"/>
        <v>1436.3636363636365</v>
      </c>
      <c r="D77" s="198">
        <f t="shared" si="11"/>
        <v>-1436.3636363636365</v>
      </c>
      <c r="E77" s="198">
        <f t="shared" si="12"/>
        <v>-7.5757575757577342</v>
      </c>
      <c r="F77" s="223">
        <f t="shared" si="13"/>
        <v>0.5</v>
      </c>
      <c r="G77" s="235">
        <v>5</v>
      </c>
      <c r="I77" s="250">
        <f t="shared" ref="I77:I140" si="14">IF(A77="","",IF(A77&gt;A76+1,"Attention erreur de date",A77))</f>
        <v>43505</v>
      </c>
    </row>
    <row r="78" spans="1:9" x14ac:dyDescent="0.25">
      <c r="A78" s="202">
        <v>43506</v>
      </c>
      <c r="B78" s="228">
        <v>95.5</v>
      </c>
      <c r="C78" s="197">
        <f t="shared" si="6"/>
        <v>1446.969696969697</v>
      </c>
      <c r="D78" s="198">
        <f t="shared" si="11"/>
        <v>-1446.969696969697</v>
      </c>
      <c r="E78" s="198">
        <f t="shared" si="12"/>
        <v>-10.60606060606051</v>
      </c>
      <c r="F78" s="223">
        <f t="shared" si="13"/>
        <v>0.70000000000000284</v>
      </c>
      <c r="G78" s="236">
        <v>5</v>
      </c>
      <c r="I78" s="250">
        <f t="shared" si="14"/>
        <v>43506</v>
      </c>
    </row>
    <row r="79" spans="1:9" x14ac:dyDescent="0.25">
      <c r="A79" s="202">
        <v>43507</v>
      </c>
      <c r="B79" s="228">
        <v>96.3</v>
      </c>
      <c r="C79" s="197">
        <f t="shared" si="6"/>
        <v>1459.090909090909</v>
      </c>
      <c r="D79" s="198">
        <f t="shared" si="11"/>
        <v>-1459.090909090909</v>
      </c>
      <c r="E79" s="198">
        <f t="shared" si="12"/>
        <v>-12.121212121212011</v>
      </c>
      <c r="F79" s="223">
        <f t="shared" si="13"/>
        <v>0.79999999999999716</v>
      </c>
      <c r="G79" s="235">
        <v>-2</v>
      </c>
      <c r="I79" s="250">
        <f t="shared" si="14"/>
        <v>43507</v>
      </c>
    </row>
    <row r="80" spans="1:9" x14ac:dyDescent="0.25">
      <c r="A80" s="202">
        <v>43508</v>
      </c>
      <c r="B80" s="228">
        <v>97</v>
      </c>
      <c r="C80" s="197">
        <f t="shared" si="6"/>
        <v>1469.6969696969697</v>
      </c>
      <c r="D80" s="198">
        <f t="shared" si="11"/>
        <v>-1469.6969696969697</v>
      </c>
      <c r="E80" s="198">
        <f t="shared" si="12"/>
        <v>-10.606060606060737</v>
      </c>
      <c r="F80" s="223">
        <f t="shared" si="13"/>
        <v>0.70000000000000284</v>
      </c>
      <c r="G80" s="235">
        <v>-3</v>
      </c>
      <c r="I80" s="250">
        <f t="shared" si="14"/>
        <v>43508</v>
      </c>
    </row>
    <row r="81" spans="1:16" x14ac:dyDescent="0.25">
      <c r="A81" s="202">
        <v>43508</v>
      </c>
      <c r="B81" s="228">
        <v>97.6</v>
      </c>
      <c r="C81" s="197">
        <f t="shared" si="6"/>
        <v>1478.7878787878788</v>
      </c>
      <c r="D81" s="198">
        <f t="shared" si="11"/>
        <v>-1478.7878787878788</v>
      </c>
      <c r="E81" s="198">
        <f t="shared" si="12"/>
        <v>-9.0909090909090082</v>
      </c>
      <c r="F81" s="223">
        <f t="shared" si="13"/>
        <v>0.59999999999999432</v>
      </c>
      <c r="G81" s="236"/>
      <c r="H81" s="186" t="str">
        <f>IF(I3=H5,"OK",FALSE)</f>
        <v>OK</v>
      </c>
      <c r="I81" s="250">
        <f t="shared" si="14"/>
        <v>43508</v>
      </c>
    </row>
    <row r="82" spans="1:16" x14ac:dyDescent="0.25">
      <c r="A82" s="202"/>
      <c r="B82" s="228"/>
      <c r="C82" s="197" t="str">
        <f t="shared" ref="C82:C145" si="15">IF(B82="","",B82*$H$2)</f>
        <v/>
      </c>
      <c r="D82" s="198" t="str">
        <f t="shared" si="11"/>
        <v/>
      </c>
      <c r="E82" s="198" t="str">
        <f t="shared" si="12"/>
        <v/>
      </c>
      <c r="F82" s="223" t="str">
        <f t="shared" si="13"/>
        <v/>
      </c>
      <c r="G82" s="235"/>
      <c r="I82" s="250" t="str">
        <f t="shared" si="14"/>
        <v/>
      </c>
    </row>
    <row r="83" spans="1:16" x14ac:dyDescent="0.25">
      <c r="A83" s="202"/>
      <c r="B83" s="228"/>
      <c r="C83" s="197" t="str">
        <f t="shared" si="15"/>
        <v/>
      </c>
      <c r="D83" s="198" t="str">
        <f t="shared" si="11"/>
        <v/>
      </c>
      <c r="E83" s="198" t="str">
        <f t="shared" si="12"/>
        <v/>
      </c>
      <c r="F83" s="223" t="str">
        <f t="shared" si="13"/>
        <v/>
      </c>
      <c r="G83" s="235"/>
      <c r="I83" s="250" t="str">
        <f t="shared" si="14"/>
        <v/>
      </c>
    </row>
    <row r="84" spans="1:16" x14ac:dyDescent="0.25">
      <c r="A84" s="202"/>
      <c r="B84" s="228"/>
      <c r="C84" s="197" t="str">
        <f t="shared" si="15"/>
        <v/>
      </c>
      <c r="D84" s="198" t="str">
        <f t="shared" si="11"/>
        <v/>
      </c>
      <c r="E84" s="198" t="str">
        <f t="shared" si="12"/>
        <v/>
      </c>
      <c r="F84" s="223" t="str">
        <f t="shared" si="13"/>
        <v/>
      </c>
      <c r="G84" s="235"/>
      <c r="I84" s="250" t="str">
        <f t="shared" si="14"/>
        <v/>
      </c>
    </row>
    <row r="85" spans="1:16" x14ac:dyDescent="0.25">
      <c r="A85" s="202"/>
      <c r="B85" s="228"/>
      <c r="C85" s="197" t="str">
        <f t="shared" si="15"/>
        <v/>
      </c>
      <c r="D85" s="198" t="str">
        <f t="shared" si="11"/>
        <v/>
      </c>
      <c r="E85" s="198" t="str">
        <f t="shared" si="12"/>
        <v/>
      </c>
      <c r="F85" s="223" t="str">
        <f t="shared" si="13"/>
        <v/>
      </c>
      <c r="G85" s="235"/>
      <c r="I85" s="250" t="str">
        <f t="shared" si="14"/>
        <v/>
      </c>
    </row>
    <row r="86" spans="1:16" x14ac:dyDescent="0.25">
      <c r="A86" s="202"/>
      <c r="B86" s="228"/>
      <c r="C86" s="197" t="str">
        <f t="shared" si="15"/>
        <v/>
      </c>
      <c r="D86" s="198" t="str">
        <f t="shared" si="11"/>
        <v/>
      </c>
      <c r="E86" s="198" t="str">
        <f t="shared" si="12"/>
        <v/>
      </c>
      <c r="F86" s="223" t="str">
        <f t="shared" si="13"/>
        <v/>
      </c>
      <c r="G86" s="235"/>
      <c r="I86" s="250" t="str">
        <f t="shared" si="14"/>
        <v/>
      </c>
    </row>
    <row r="87" spans="1:16" x14ac:dyDescent="0.25">
      <c r="A87" s="202"/>
      <c r="B87" s="228"/>
      <c r="C87" s="197" t="str">
        <f t="shared" si="15"/>
        <v/>
      </c>
      <c r="D87" s="198" t="str">
        <f t="shared" si="11"/>
        <v/>
      </c>
      <c r="E87" s="198" t="str">
        <f t="shared" si="12"/>
        <v/>
      </c>
      <c r="F87" s="223" t="str">
        <f t="shared" si="13"/>
        <v/>
      </c>
      <c r="G87" s="235"/>
      <c r="I87" s="250" t="str">
        <f t="shared" si="14"/>
        <v/>
      </c>
    </row>
    <row r="88" spans="1:16" x14ac:dyDescent="0.25">
      <c r="A88" s="202"/>
      <c r="B88" s="228"/>
      <c r="C88" s="197" t="str">
        <f t="shared" si="15"/>
        <v/>
      </c>
      <c r="D88" s="198" t="str">
        <f t="shared" si="11"/>
        <v/>
      </c>
      <c r="E88" s="198" t="str">
        <f t="shared" si="12"/>
        <v/>
      </c>
      <c r="F88" s="223" t="str">
        <f t="shared" si="13"/>
        <v/>
      </c>
      <c r="G88" s="235"/>
      <c r="I88" s="250" t="str">
        <f t="shared" si="14"/>
        <v/>
      </c>
    </row>
    <row r="89" spans="1:16" x14ac:dyDescent="0.25">
      <c r="A89" s="202"/>
      <c r="B89" s="228"/>
      <c r="C89" s="197" t="str">
        <f t="shared" si="15"/>
        <v/>
      </c>
      <c r="D89" s="198" t="str">
        <f t="shared" si="11"/>
        <v/>
      </c>
      <c r="E89" s="198" t="str">
        <f t="shared" si="12"/>
        <v/>
      </c>
      <c r="F89" s="223" t="str">
        <f t="shared" si="13"/>
        <v/>
      </c>
      <c r="G89" s="235"/>
      <c r="I89" s="250" t="str">
        <f t="shared" si="14"/>
        <v/>
      </c>
    </row>
    <row r="90" spans="1:16" x14ac:dyDescent="0.25">
      <c r="A90" s="202"/>
      <c r="B90" s="228"/>
      <c r="C90" s="197" t="str">
        <f t="shared" si="15"/>
        <v/>
      </c>
      <c r="D90" s="198" t="str">
        <f t="shared" si="11"/>
        <v/>
      </c>
      <c r="E90" s="198" t="str">
        <f t="shared" si="12"/>
        <v/>
      </c>
      <c r="F90" s="223" t="str">
        <f t="shared" si="13"/>
        <v/>
      </c>
      <c r="G90" s="235"/>
      <c r="I90" s="250" t="str">
        <f t="shared" si="14"/>
        <v/>
      </c>
    </row>
    <row r="91" spans="1:16" x14ac:dyDescent="0.25">
      <c r="A91" s="202"/>
      <c r="B91" s="228"/>
      <c r="C91" s="197" t="str">
        <f t="shared" si="15"/>
        <v/>
      </c>
      <c r="D91" s="198" t="str">
        <f t="shared" si="11"/>
        <v/>
      </c>
      <c r="E91" s="198" t="str">
        <f t="shared" si="12"/>
        <v/>
      </c>
      <c r="F91" s="223" t="str">
        <f t="shared" si="13"/>
        <v/>
      </c>
      <c r="G91" s="235"/>
      <c r="I91" s="250" t="str">
        <f t="shared" si="14"/>
        <v/>
      </c>
    </row>
    <row r="92" spans="1:16" x14ac:dyDescent="0.25">
      <c r="A92" s="202"/>
      <c r="B92" s="228"/>
      <c r="C92" s="197" t="str">
        <f t="shared" si="15"/>
        <v/>
      </c>
      <c r="D92" s="198" t="str">
        <f t="shared" si="11"/>
        <v/>
      </c>
      <c r="E92" s="198" t="str">
        <f t="shared" si="12"/>
        <v/>
      </c>
      <c r="F92" s="223" t="str">
        <f t="shared" si="13"/>
        <v/>
      </c>
      <c r="G92" s="235"/>
      <c r="I92" s="250" t="str">
        <f t="shared" si="14"/>
        <v/>
      </c>
      <c r="P92" s="220"/>
    </row>
    <row r="93" spans="1:16" x14ac:dyDescent="0.25">
      <c r="A93" s="202"/>
      <c r="B93" s="228"/>
      <c r="C93" s="197" t="str">
        <f t="shared" si="15"/>
        <v/>
      </c>
      <c r="D93" s="198" t="str">
        <f t="shared" si="11"/>
        <v/>
      </c>
      <c r="E93" s="198" t="str">
        <f t="shared" si="12"/>
        <v/>
      </c>
      <c r="F93" s="223" t="str">
        <f t="shared" si="13"/>
        <v/>
      </c>
      <c r="G93" s="235"/>
      <c r="I93" s="250" t="str">
        <f t="shared" si="14"/>
        <v/>
      </c>
    </row>
    <row r="94" spans="1:16" x14ac:dyDescent="0.25">
      <c r="A94" s="202"/>
      <c r="B94" s="228"/>
      <c r="C94" s="197" t="str">
        <f t="shared" si="15"/>
        <v/>
      </c>
      <c r="D94" s="198" t="str">
        <f t="shared" si="11"/>
        <v/>
      </c>
      <c r="E94" s="198" t="str">
        <f t="shared" si="12"/>
        <v/>
      </c>
      <c r="F94" s="223" t="str">
        <f t="shared" si="13"/>
        <v/>
      </c>
      <c r="G94" s="235"/>
      <c r="I94" s="250" t="str">
        <f t="shared" si="14"/>
        <v/>
      </c>
    </row>
    <row r="95" spans="1:16" x14ac:dyDescent="0.25">
      <c r="A95" s="202"/>
      <c r="B95" s="228"/>
      <c r="C95" s="197" t="str">
        <f t="shared" si="15"/>
        <v/>
      </c>
      <c r="D95" s="198" t="str">
        <f t="shared" si="11"/>
        <v/>
      </c>
      <c r="E95" s="198" t="str">
        <f t="shared" si="12"/>
        <v/>
      </c>
      <c r="F95" s="223" t="str">
        <f t="shared" si="13"/>
        <v/>
      </c>
      <c r="G95" s="235"/>
      <c r="I95" s="250" t="str">
        <f t="shared" si="14"/>
        <v/>
      </c>
    </row>
    <row r="96" spans="1:16" x14ac:dyDescent="0.25">
      <c r="A96" s="202"/>
      <c r="B96" s="228"/>
      <c r="C96" s="197" t="str">
        <f t="shared" si="15"/>
        <v/>
      </c>
      <c r="D96" s="198" t="str">
        <f t="shared" si="11"/>
        <v/>
      </c>
      <c r="E96" s="198" t="str">
        <f t="shared" si="12"/>
        <v/>
      </c>
      <c r="F96" s="223" t="str">
        <f t="shared" si="13"/>
        <v/>
      </c>
      <c r="G96" s="235"/>
      <c r="I96" s="250" t="str">
        <f t="shared" si="14"/>
        <v/>
      </c>
    </row>
    <row r="97" spans="1:9" x14ac:dyDescent="0.25">
      <c r="A97" s="202"/>
      <c r="B97" s="228"/>
      <c r="C97" s="197" t="str">
        <f t="shared" si="15"/>
        <v/>
      </c>
      <c r="D97" s="198" t="str">
        <f t="shared" si="11"/>
        <v/>
      </c>
      <c r="E97" s="198" t="str">
        <f t="shared" si="12"/>
        <v/>
      </c>
      <c r="F97" s="223" t="str">
        <f t="shared" si="13"/>
        <v/>
      </c>
      <c r="G97" s="235"/>
      <c r="I97" s="250" t="str">
        <f t="shared" si="14"/>
        <v/>
      </c>
    </row>
    <row r="98" spans="1:9" x14ac:dyDescent="0.25">
      <c r="A98" s="202"/>
      <c r="B98" s="228"/>
      <c r="C98" s="197" t="str">
        <f t="shared" si="15"/>
        <v/>
      </c>
      <c r="D98" s="198" t="str">
        <f t="shared" si="11"/>
        <v/>
      </c>
      <c r="E98" s="198" t="str">
        <f t="shared" si="12"/>
        <v/>
      </c>
      <c r="F98" s="223" t="str">
        <f t="shared" si="13"/>
        <v/>
      </c>
      <c r="G98" s="235"/>
      <c r="I98" s="250" t="str">
        <f t="shared" si="14"/>
        <v/>
      </c>
    </row>
    <row r="99" spans="1:9" x14ac:dyDescent="0.25">
      <c r="A99" s="202"/>
      <c r="B99" s="228"/>
      <c r="C99" s="197" t="str">
        <f t="shared" si="15"/>
        <v/>
      </c>
      <c r="D99" s="198" t="str">
        <f t="shared" si="11"/>
        <v/>
      </c>
      <c r="E99" s="198" t="str">
        <f t="shared" si="12"/>
        <v/>
      </c>
      <c r="F99" s="223" t="str">
        <f t="shared" si="13"/>
        <v/>
      </c>
      <c r="G99" s="235"/>
      <c r="I99" s="250" t="str">
        <f t="shared" si="14"/>
        <v/>
      </c>
    </row>
    <row r="100" spans="1:9" x14ac:dyDescent="0.25">
      <c r="A100" s="202"/>
      <c r="B100" s="228"/>
      <c r="C100" s="197" t="str">
        <f t="shared" si="15"/>
        <v/>
      </c>
      <c r="D100" s="198" t="str">
        <f t="shared" si="11"/>
        <v/>
      </c>
      <c r="E100" s="198" t="str">
        <f t="shared" si="12"/>
        <v/>
      </c>
      <c r="F100" s="223" t="str">
        <f t="shared" si="13"/>
        <v/>
      </c>
      <c r="G100" s="235"/>
      <c r="I100" s="250" t="str">
        <f t="shared" si="14"/>
        <v/>
      </c>
    </row>
    <row r="101" spans="1:9" x14ac:dyDescent="0.25">
      <c r="A101" s="202"/>
      <c r="B101" s="228"/>
      <c r="C101" s="197" t="str">
        <f t="shared" si="15"/>
        <v/>
      </c>
      <c r="D101" s="198" t="str">
        <f t="shared" si="11"/>
        <v/>
      </c>
      <c r="E101" s="198" t="str">
        <f t="shared" si="12"/>
        <v/>
      </c>
      <c r="F101" s="223" t="str">
        <f t="shared" si="13"/>
        <v/>
      </c>
      <c r="G101" s="235"/>
      <c r="I101" s="250" t="str">
        <f t="shared" si="14"/>
        <v/>
      </c>
    </row>
    <row r="102" spans="1:9" x14ac:dyDescent="0.25">
      <c r="A102" s="202"/>
      <c r="B102" s="228"/>
      <c r="C102" s="197" t="str">
        <f t="shared" si="15"/>
        <v/>
      </c>
      <c r="D102" s="198" t="str">
        <f t="shared" si="11"/>
        <v/>
      </c>
      <c r="E102" s="198" t="str">
        <f t="shared" si="12"/>
        <v/>
      </c>
      <c r="F102" s="223" t="str">
        <f t="shared" si="13"/>
        <v/>
      </c>
      <c r="G102" s="235"/>
      <c r="I102" s="250" t="str">
        <f t="shared" si="14"/>
        <v/>
      </c>
    </row>
    <row r="103" spans="1:9" x14ac:dyDescent="0.25">
      <c r="A103" s="202"/>
      <c r="B103" s="228"/>
      <c r="C103" s="197" t="str">
        <f t="shared" si="15"/>
        <v/>
      </c>
      <c r="D103" s="198" t="str">
        <f t="shared" si="11"/>
        <v/>
      </c>
      <c r="E103" s="198" t="str">
        <f t="shared" si="12"/>
        <v/>
      </c>
      <c r="F103" s="223" t="str">
        <f t="shared" si="13"/>
        <v/>
      </c>
      <c r="G103" s="235"/>
      <c r="I103" s="250" t="str">
        <f t="shared" si="14"/>
        <v/>
      </c>
    </row>
    <row r="104" spans="1:9" x14ac:dyDescent="0.25">
      <c r="A104" s="202"/>
      <c r="B104" s="228"/>
      <c r="C104" s="197" t="str">
        <f t="shared" si="15"/>
        <v/>
      </c>
      <c r="D104" s="198" t="str">
        <f t="shared" si="11"/>
        <v/>
      </c>
      <c r="E104" s="198" t="str">
        <f t="shared" si="12"/>
        <v/>
      </c>
      <c r="F104" s="223" t="str">
        <f t="shared" si="13"/>
        <v/>
      </c>
      <c r="G104" s="235"/>
      <c r="I104" s="250" t="str">
        <f t="shared" si="14"/>
        <v/>
      </c>
    </row>
    <row r="105" spans="1:9" x14ac:dyDescent="0.25">
      <c r="A105" s="202"/>
      <c r="B105" s="228"/>
      <c r="C105" s="197" t="str">
        <f t="shared" si="15"/>
        <v/>
      </c>
      <c r="D105" s="198" t="str">
        <f t="shared" si="11"/>
        <v/>
      </c>
      <c r="E105" s="198" t="str">
        <f t="shared" si="12"/>
        <v/>
      </c>
      <c r="F105" s="223" t="str">
        <f t="shared" si="13"/>
        <v/>
      </c>
      <c r="G105" s="235"/>
      <c r="I105" s="250" t="str">
        <f t="shared" si="14"/>
        <v/>
      </c>
    </row>
    <row r="106" spans="1:9" x14ac:dyDescent="0.25">
      <c r="A106" s="202"/>
      <c r="B106" s="228"/>
      <c r="C106" s="197" t="str">
        <f t="shared" si="15"/>
        <v/>
      </c>
      <c r="D106" s="198" t="str">
        <f t="shared" si="11"/>
        <v/>
      </c>
      <c r="E106" s="198" t="str">
        <f t="shared" si="12"/>
        <v/>
      </c>
      <c r="F106" s="223" t="str">
        <f t="shared" si="13"/>
        <v/>
      </c>
      <c r="G106" s="235"/>
      <c r="I106" s="250" t="str">
        <f t="shared" si="14"/>
        <v/>
      </c>
    </row>
    <row r="107" spans="1:9" x14ac:dyDescent="0.25">
      <c r="A107" s="202"/>
      <c r="B107" s="228"/>
      <c r="C107" s="197" t="str">
        <f t="shared" si="15"/>
        <v/>
      </c>
      <c r="D107" s="198" t="str">
        <f t="shared" si="11"/>
        <v/>
      </c>
      <c r="E107" s="198" t="str">
        <f t="shared" si="12"/>
        <v/>
      </c>
      <c r="F107" s="223" t="str">
        <f t="shared" si="13"/>
        <v/>
      </c>
      <c r="G107" s="235"/>
      <c r="I107" s="250" t="str">
        <f t="shared" si="14"/>
        <v/>
      </c>
    </row>
    <row r="108" spans="1:9" x14ac:dyDescent="0.25">
      <c r="A108" s="202"/>
      <c r="B108" s="228"/>
      <c r="C108" s="197" t="str">
        <f t="shared" si="15"/>
        <v/>
      </c>
      <c r="D108" s="198" t="str">
        <f t="shared" si="11"/>
        <v/>
      </c>
      <c r="E108" s="198" t="str">
        <f t="shared" si="12"/>
        <v/>
      </c>
      <c r="F108" s="223" t="str">
        <f t="shared" si="13"/>
        <v/>
      </c>
      <c r="G108" s="235"/>
      <c r="I108" s="250" t="str">
        <f t="shared" si="14"/>
        <v/>
      </c>
    </row>
    <row r="109" spans="1:9" x14ac:dyDescent="0.25">
      <c r="A109" s="202"/>
      <c r="B109" s="228"/>
      <c r="C109" s="197" t="str">
        <f t="shared" si="15"/>
        <v/>
      </c>
      <c r="D109" s="198" t="str">
        <f t="shared" si="11"/>
        <v/>
      </c>
      <c r="E109" s="198" t="str">
        <f t="shared" si="12"/>
        <v/>
      </c>
      <c r="F109" s="223" t="str">
        <f t="shared" si="13"/>
        <v/>
      </c>
      <c r="G109" s="235"/>
      <c r="I109" s="250" t="str">
        <f t="shared" si="14"/>
        <v/>
      </c>
    </row>
    <row r="110" spans="1:9" x14ac:dyDescent="0.25">
      <c r="A110" s="202"/>
      <c r="B110" s="228"/>
      <c r="C110" s="197" t="str">
        <f t="shared" si="15"/>
        <v/>
      </c>
      <c r="D110" s="198" t="str">
        <f t="shared" si="11"/>
        <v/>
      </c>
      <c r="E110" s="198" t="str">
        <f t="shared" si="12"/>
        <v/>
      </c>
      <c r="F110" s="223" t="str">
        <f t="shared" si="13"/>
        <v/>
      </c>
      <c r="G110" s="235"/>
      <c r="I110" s="250" t="str">
        <f t="shared" si="14"/>
        <v/>
      </c>
    </row>
    <row r="111" spans="1:9" x14ac:dyDescent="0.25">
      <c r="A111" s="202"/>
      <c r="B111" s="228"/>
      <c r="C111" s="197" t="str">
        <f t="shared" si="15"/>
        <v/>
      </c>
      <c r="D111" s="198" t="str">
        <f t="shared" si="11"/>
        <v/>
      </c>
      <c r="E111" s="198" t="str">
        <f t="shared" si="12"/>
        <v/>
      </c>
      <c r="F111" s="223" t="str">
        <f t="shared" si="13"/>
        <v/>
      </c>
      <c r="G111" s="235"/>
      <c r="I111" s="250" t="str">
        <f t="shared" si="14"/>
        <v/>
      </c>
    </row>
    <row r="112" spans="1:9" x14ac:dyDescent="0.25">
      <c r="A112" s="202"/>
      <c r="B112" s="228"/>
      <c r="C112" s="197" t="str">
        <f t="shared" si="15"/>
        <v/>
      </c>
      <c r="D112" s="198" t="str">
        <f t="shared" si="11"/>
        <v/>
      </c>
      <c r="E112" s="198" t="str">
        <f t="shared" si="12"/>
        <v/>
      </c>
      <c r="F112" s="223" t="str">
        <f t="shared" si="13"/>
        <v/>
      </c>
      <c r="G112" s="235"/>
      <c r="I112" s="250" t="str">
        <f t="shared" si="14"/>
        <v/>
      </c>
    </row>
    <row r="113" spans="1:9" x14ac:dyDescent="0.25">
      <c r="A113" s="202"/>
      <c r="B113" s="228"/>
      <c r="C113" s="197" t="str">
        <f t="shared" si="15"/>
        <v/>
      </c>
      <c r="D113" s="198" t="str">
        <f t="shared" si="11"/>
        <v/>
      </c>
      <c r="E113" s="198" t="str">
        <f t="shared" si="12"/>
        <v/>
      </c>
      <c r="F113" s="223" t="str">
        <f t="shared" si="13"/>
        <v/>
      </c>
      <c r="G113" s="235"/>
      <c r="I113" s="250" t="str">
        <f t="shared" si="14"/>
        <v/>
      </c>
    </row>
    <row r="114" spans="1:9" x14ac:dyDescent="0.25">
      <c r="A114" s="202"/>
      <c r="B114" s="228"/>
      <c r="C114" s="197" t="str">
        <f t="shared" si="15"/>
        <v/>
      </c>
      <c r="D114" s="198" t="str">
        <f t="shared" si="11"/>
        <v/>
      </c>
      <c r="E114" s="198" t="str">
        <f t="shared" si="12"/>
        <v/>
      </c>
      <c r="F114" s="223" t="str">
        <f t="shared" si="13"/>
        <v/>
      </c>
      <c r="G114" s="235"/>
      <c r="I114" s="250" t="str">
        <f t="shared" si="14"/>
        <v/>
      </c>
    </row>
    <row r="115" spans="1:9" x14ac:dyDescent="0.25">
      <c r="A115" s="202"/>
      <c r="B115" s="228"/>
      <c r="C115" s="197" t="str">
        <f t="shared" si="15"/>
        <v/>
      </c>
      <c r="D115" s="198" t="str">
        <f t="shared" si="11"/>
        <v/>
      </c>
      <c r="E115" s="198" t="str">
        <f t="shared" si="12"/>
        <v/>
      </c>
      <c r="F115" s="223" t="str">
        <f t="shared" si="13"/>
        <v/>
      </c>
      <c r="G115" s="235"/>
      <c r="I115" s="250" t="str">
        <f t="shared" si="14"/>
        <v/>
      </c>
    </row>
    <row r="116" spans="1:9" x14ac:dyDescent="0.25">
      <c r="A116" s="202"/>
      <c r="B116" s="228"/>
      <c r="C116" s="197" t="str">
        <f t="shared" si="15"/>
        <v/>
      </c>
      <c r="D116" s="198" t="str">
        <f t="shared" si="11"/>
        <v/>
      </c>
      <c r="E116" s="198" t="str">
        <f t="shared" si="12"/>
        <v/>
      </c>
      <c r="F116" s="223" t="str">
        <f t="shared" si="13"/>
        <v/>
      </c>
      <c r="G116" s="235"/>
      <c r="I116" s="250" t="str">
        <f t="shared" si="14"/>
        <v/>
      </c>
    </row>
    <row r="117" spans="1:9" x14ac:dyDescent="0.25">
      <c r="A117" s="202"/>
      <c r="B117" s="228"/>
      <c r="C117" s="197" t="str">
        <f t="shared" si="15"/>
        <v/>
      </c>
      <c r="D117" s="198" t="str">
        <f t="shared" si="11"/>
        <v/>
      </c>
      <c r="E117" s="198" t="str">
        <f t="shared" si="12"/>
        <v/>
      </c>
      <c r="F117" s="223" t="str">
        <f t="shared" si="13"/>
        <v/>
      </c>
      <c r="G117" s="235"/>
      <c r="I117" s="250" t="str">
        <f t="shared" si="14"/>
        <v/>
      </c>
    </row>
    <row r="118" spans="1:9" x14ac:dyDescent="0.25">
      <c r="A118" s="202"/>
      <c r="B118" s="228"/>
      <c r="C118" s="197" t="str">
        <f t="shared" si="15"/>
        <v/>
      </c>
      <c r="D118" s="198" t="str">
        <f t="shared" si="11"/>
        <v/>
      </c>
      <c r="E118" s="198" t="str">
        <f t="shared" si="12"/>
        <v/>
      </c>
      <c r="F118" s="223" t="str">
        <f t="shared" si="13"/>
        <v/>
      </c>
      <c r="G118" s="235"/>
      <c r="I118" s="250" t="str">
        <f t="shared" si="14"/>
        <v/>
      </c>
    </row>
    <row r="119" spans="1:9" x14ac:dyDescent="0.25">
      <c r="A119" s="202"/>
      <c r="B119" s="228"/>
      <c r="C119" s="197" t="str">
        <f t="shared" si="15"/>
        <v/>
      </c>
      <c r="D119" s="198" t="str">
        <f t="shared" si="11"/>
        <v/>
      </c>
      <c r="E119" s="198" t="str">
        <f t="shared" si="12"/>
        <v/>
      </c>
      <c r="F119" s="223" t="str">
        <f t="shared" si="13"/>
        <v/>
      </c>
      <c r="G119" s="235"/>
      <c r="I119" s="250" t="str">
        <f t="shared" si="14"/>
        <v/>
      </c>
    </row>
    <row r="120" spans="1:9" x14ac:dyDescent="0.25">
      <c r="A120" s="202"/>
      <c r="B120" s="228"/>
      <c r="C120" s="197" t="str">
        <f t="shared" si="15"/>
        <v/>
      </c>
      <c r="D120" s="198" t="str">
        <f t="shared" si="11"/>
        <v/>
      </c>
      <c r="E120" s="198" t="str">
        <f t="shared" si="12"/>
        <v/>
      </c>
      <c r="F120" s="223" t="str">
        <f t="shared" si="13"/>
        <v/>
      </c>
      <c r="G120" s="235"/>
      <c r="I120" s="250" t="str">
        <f t="shared" si="14"/>
        <v/>
      </c>
    </row>
    <row r="121" spans="1:9" x14ac:dyDescent="0.25">
      <c r="A121" s="202"/>
      <c r="B121" s="228"/>
      <c r="C121" s="197" t="str">
        <f t="shared" si="15"/>
        <v/>
      </c>
      <c r="D121" s="198" t="str">
        <f t="shared" si="11"/>
        <v/>
      </c>
      <c r="E121" s="198" t="str">
        <f t="shared" si="12"/>
        <v/>
      </c>
      <c r="F121" s="223" t="str">
        <f t="shared" si="13"/>
        <v/>
      </c>
      <c r="G121" s="235"/>
      <c r="I121" s="250" t="str">
        <f t="shared" si="14"/>
        <v/>
      </c>
    </row>
    <row r="122" spans="1:9" x14ac:dyDescent="0.25">
      <c r="A122" s="202"/>
      <c r="B122" s="228"/>
      <c r="C122" s="197" t="str">
        <f t="shared" si="15"/>
        <v/>
      </c>
      <c r="D122" s="198" t="str">
        <f t="shared" si="11"/>
        <v/>
      </c>
      <c r="E122" s="198" t="str">
        <f t="shared" si="12"/>
        <v/>
      </c>
      <c r="F122" s="223" t="str">
        <f t="shared" si="13"/>
        <v/>
      </c>
      <c r="G122" s="235"/>
      <c r="I122" s="250" t="str">
        <f t="shared" si="14"/>
        <v/>
      </c>
    </row>
    <row r="123" spans="1:9" x14ac:dyDescent="0.25">
      <c r="A123" s="202"/>
      <c r="B123" s="228"/>
      <c r="C123" s="197" t="str">
        <f t="shared" si="15"/>
        <v/>
      </c>
      <c r="D123" s="198" t="str">
        <f t="shared" si="11"/>
        <v/>
      </c>
      <c r="E123" s="198" t="str">
        <f t="shared" si="12"/>
        <v/>
      </c>
      <c r="F123" s="223" t="str">
        <f t="shared" si="13"/>
        <v/>
      </c>
      <c r="G123" s="235"/>
      <c r="I123" s="250" t="str">
        <f t="shared" si="14"/>
        <v/>
      </c>
    </row>
    <row r="124" spans="1:9" x14ac:dyDescent="0.25">
      <c r="A124" s="202"/>
      <c r="B124" s="228"/>
      <c r="C124" s="197" t="str">
        <f t="shared" si="15"/>
        <v/>
      </c>
      <c r="D124" s="198" t="str">
        <f t="shared" si="11"/>
        <v/>
      </c>
      <c r="E124" s="198" t="str">
        <f t="shared" si="12"/>
        <v/>
      </c>
      <c r="F124" s="223" t="str">
        <f t="shared" si="13"/>
        <v/>
      </c>
      <c r="G124" s="235"/>
      <c r="I124" s="250" t="str">
        <f t="shared" si="14"/>
        <v/>
      </c>
    </row>
    <row r="125" spans="1:9" x14ac:dyDescent="0.25">
      <c r="A125" s="202"/>
      <c r="B125" s="228"/>
      <c r="C125" s="197" t="str">
        <f t="shared" si="15"/>
        <v/>
      </c>
      <c r="D125" s="198" t="str">
        <f t="shared" si="11"/>
        <v/>
      </c>
      <c r="E125" s="198" t="str">
        <f t="shared" si="12"/>
        <v/>
      </c>
      <c r="F125" s="223" t="str">
        <f t="shared" si="13"/>
        <v/>
      </c>
      <c r="G125" s="235"/>
      <c r="I125" s="250" t="str">
        <f t="shared" si="14"/>
        <v/>
      </c>
    </row>
    <row r="126" spans="1:9" x14ac:dyDescent="0.25">
      <c r="A126" s="202"/>
      <c r="B126" s="228"/>
      <c r="C126" s="197" t="str">
        <f t="shared" si="15"/>
        <v/>
      </c>
      <c r="D126" s="198" t="str">
        <f t="shared" si="11"/>
        <v/>
      </c>
      <c r="E126" s="198" t="str">
        <f t="shared" si="12"/>
        <v/>
      </c>
      <c r="F126" s="223" t="str">
        <f t="shared" si="13"/>
        <v/>
      </c>
      <c r="G126" s="235"/>
      <c r="I126" s="250" t="str">
        <f t="shared" si="14"/>
        <v/>
      </c>
    </row>
    <row r="127" spans="1:9" x14ac:dyDescent="0.25">
      <c r="A127" s="202"/>
      <c r="B127" s="228"/>
      <c r="C127" s="197" t="str">
        <f t="shared" si="15"/>
        <v/>
      </c>
      <c r="D127" s="198" t="str">
        <f t="shared" si="11"/>
        <v/>
      </c>
      <c r="E127" s="198" t="str">
        <f t="shared" si="12"/>
        <v/>
      </c>
      <c r="F127" s="223" t="str">
        <f t="shared" si="13"/>
        <v/>
      </c>
      <c r="G127" s="235"/>
      <c r="I127" s="250" t="str">
        <f t="shared" si="14"/>
        <v/>
      </c>
    </row>
    <row r="128" spans="1:9" x14ac:dyDescent="0.25">
      <c r="A128" s="202"/>
      <c r="B128" s="228"/>
      <c r="C128" s="197" t="str">
        <f t="shared" si="15"/>
        <v/>
      </c>
      <c r="D128" s="198" t="str">
        <f t="shared" si="11"/>
        <v/>
      </c>
      <c r="E128" s="198" t="str">
        <f t="shared" si="12"/>
        <v/>
      </c>
      <c r="F128" s="223" t="str">
        <f t="shared" si="13"/>
        <v/>
      </c>
      <c r="G128" s="235"/>
      <c r="I128" s="250" t="str">
        <f t="shared" si="14"/>
        <v/>
      </c>
    </row>
    <row r="129" spans="1:9" x14ac:dyDescent="0.25">
      <c r="A129" s="202"/>
      <c r="B129" s="228"/>
      <c r="C129" s="197" t="str">
        <f t="shared" si="15"/>
        <v/>
      </c>
      <c r="D129" s="198" t="str">
        <f t="shared" si="11"/>
        <v/>
      </c>
      <c r="E129" s="198" t="str">
        <f t="shared" si="12"/>
        <v/>
      </c>
      <c r="F129" s="223" t="str">
        <f t="shared" si="13"/>
        <v/>
      </c>
      <c r="G129" s="235"/>
      <c r="I129" s="250" t="str">
        <f t="shared" si="14"/>
        <v/>
      </c>
    </row>
    <row r="130" spans="1:9" x14ac:dyDescent="0.25">
      <c r="A130" s="202"/>
      <c r="B130" s="228"/>
      <c r="C130" s="197" t="str">
        <f t="shared" si="15"/>
        <v/>
      </c>
      <c r="D130" s="198" t="str">
        <f t="shared" si="11"/>
        <v/>
      </c>
      <c r="E130" s="198" t="str">
        <f t="shared" si="12"/>
        <v/>
      </c>
      <c r="F130" s="223" t="str">
        <f t="shared" si="13"/>
        <v/>
      </c>
      <c r="G130" s="235"/>
      <c r="I130" s="250" t="str">
        <f t="shared" si="14"/>
        <v/>
      </c>
    </row>
    <row r="131" spans="1:9" x14ac:dyDescent="0.25">
      <c r="A131" s="202"/>
      <c r="B131" s="228"/>
      <c r="C131" s="197" t="str">
        <f t="shared" si="15"/>
        <v/>
      </c>
      <c r="D131" s="198" t="str">
        <f t="shared" si="11"/>
        <v/>
      </c>
      <c r="E131" s="198" t="str">
        <f t="shared" si="12"/>
        <v/>
      </c>
      <c r="F131" s="223" t="str">
        <f t="shared" si="13"/>
        <v/>
      </c>
      <c r="G131" s="235"/>
      <c r="I131" s="250" t="str">
        <f t="shared" si="14"/>
        <v/>
      </c>
    </row>
    <row r="132" spans="1:9" x14ac:dyDescent="0.25">
      <c r="A132" s="202"/>
      <c r="B132" s="228"/>
      <c r="C132" s="197" t="str">
        <f t="shared" si="15"/>
        <v/>
      </c>
      <c r="D132" s="198" t="str">
        <f t="shared" si="11"/>
        <v/>
      </c>
      <c r="E132" s="198" t="str">
        <f t="shared" si="12"/>
        <v/>
      </c>
      <c r="F132" s="223" t="str">
        <f t="shared" si="13"/>
        <v/>
      </c>
      <c r="G132" s="235"/>
      <c r="I132" s="250" t="str">
        <f t="shared" si="14"/>
        <v/>
      </c>
    </row>
    <row r="133" spans="1:9" x14ac:dyDescent="0.25">
      <c r="A133" s="202"/>
      <c r="B133" s="228"/>
      <c r="C133" s="197" t="str">
        <f t="shared" si="15"/>
        <v/>
      </c>
      <c r="D133" s="198" t="str">
        <f t="shared" si="11"/>
        <v/>
      </c>
      <c r="E133" s="198" t="str">
        <f t="shared" si="12"/>
        <v/>
      </c>
      <c r="F133" s="223" t="str">
        <f t="shared" si="13"/>
        <v/>
      </c>
      <c r="G133" s="235"/>
      <c r="I133" s="250" t="str">
        <f t="shared" si="14"/>
        <v/>
      </c>
    </row>
    <row r="134" spans="1:9" x14ac:dyDescent="0.25">
      <c r="A134" s="202"/>
      <c r="B134" s="228"/>
      <c r="C134" s="197" t="str">
        <f t="shared" si="15"/>
        <v/>
      </c>
      <c r="D134" s="198" t="str">
        <f t="shared" si="11"/>
        <v/>
      </c>
      <c r="E134" s="198" t="str">
        <f t="shared" si="12"/>
        <v/>
      </c>
      <c r="F134" s="223" t="str">
        <f t="shared" si="13"/>
        <v/>
      </c>
      <c r="G134" s="235"/>
      <c r="I134" s="250" t="str">
        <f t="shared" si="14"/>
        <v/>
      </c>
    </row>
    <row r="135" spans="1:9" x14ac:dyDescent="0.25">
      <c r="A135" s="202"/>
      <c r="B135" s="228"/>
      <c r="C135" s="197" t="str">
        <f t="shared" si="15"/>
        <v/>
      </c>
      <c r="D135" s="198" t="str">
        <f t="shared" si="11"/>
        <v/>
      </c>
      <c r="E135" s="198" t="str">
        <f t="shared" si="12"/>
        <v/>
      </c>
      <c r="F135" s="223" t="str">
        <f t="shared" si="13"/>
        <v/>
      </c>
      <c r="G135" s="235"/>
      <c r="I135" s="250" t="str">
        <f t="shared" si="14"/>
        <v/>
      </c>
    </row>
    <row r="136" spans="1:9" x14ac:dyDescent="0.25">
      <c r="A136" s="202"/>
      <c r="B136" s="228"/>
      <c r="C136" s="197" t="str">
        <f t="shared" si="15"/>
        <v/>
      </c>
      <c r="D136" s="198" t="str">
        <f t="shared" si="11"/>
        <v/>
      </c>
      <c r="E136" s="198" t="str">
        <f t="shared" si="12"/>
        <v/>
      </c>
      <c r="F136" s="223" t="str">
        <f t="shared" si="13"/>
        <v/>
      </c>
      <c r="G136" s="235"/>
      <c r="I136" s="250" t="str">
        <f t="shared" si="14"/>
        <v/>
      </c>
    </row>
    <row r="137" spans="1:9" x14ac:dyDescent="0.25">
      <c r="A137" s="202"/>
      <c r="B137" s="228"/>
      <c r="C137" s="197" t="str">
        <f t="shared" si="15"/>
        <v/>
      </c>
      <c r="D137" s="198" t="str">
        <f t="shared" si="11"/>
        <v/>
      </c>
      <c r="E137" s="198" t="str">
        <f t="shared" si="12"/>
        <v/>
      </c>
      <c r="F137" s="223" t="str">
        <f t="shared" si="13"/>
        <v/>
      </c>
      <c r="G137" s="235"/>
      <c r="I137" s="250" t="str">
        <f t="shared" si="14"/>
        <v/>
      </c>
    </row>
    <row r="138" spans="1:9" x14ac:dyDescent="0.25">
      <c r="A138" s="202"/>
      <c r="B138" s="228"/>
      <c r="C138" s="197" t="str">
        <f t="shared" si="15"/>
        <v/>
      </c>
      <c r="D138" s="198" t="str">
        <f t="shared" si="11"/>
        <v/>
      </c>
      <c r="E138" s="198" t="str">
        <f t="shared" si="12"/>
        <v/>
      </c>
      <c r="F138" s="223" t="str">
        <f t="shared" si="13"/>
        <v/>
      </c>
      <c r="G138" s="235"/>
      <c r="I138" s="250" t="str">
        <f t="shared" si="14"/>
        <v/>
      </c>
    </row>
    <row r="139" spans="1:9" x14ac:dyDescent="0.25">
      <c r="A139" s="202"/>
      <c r="B139" s="228"/>
      <c r="C139" s="197" t="str">
        <f t="shared" si="15"/>
        <v/>
      </c>
      <c r="D139" s="198" t="str">
        <f t="shared" ref="D139:D202" si="16">IF(C139="","",C139-(2*C139))</f>
        <v/>
      </c>
      <c r="E139" s="198" t="str">
        <f t="shared" ref="E139:E202" si="17">IF(D139="","",D139-D138)</f>
        <v/>
      </c>
      <c r="F139" s="223" t="str">
        <f t="shared" ref="F139:F202" si="18">IF(A139=0,"",B139-B138)</f>
        <v/>
      </c>
      <c r="G139" s="235"/>
      <c r="I139" s="250" t="str">
        <f t="shared" si="14"/>
        <v/>
      </c>
    </row>
    <row r="140" spans="1:9" x14ac:dyDescent="0.25">
      <c r="A140" s="202"/>
      <c r="B140" s="228"/>
      <c r="C140" s="197" t="str">
        <f t="shared" si="15"/>
        <v/>
      </c>
      <c r="D140" s="198" t="str">
        <f t="shared" si="16"/>
        <v/>
      </c>
      <c r="E140" s="198" t="str">
        <f t="shared" si="17"/>
        <v/>
      </c>
      <c r="F140" s="223" t="str">
        <f t="shared" si="18"/>
        <v/>
      </c>
      <c r="G140" s="235"/>
      <c r="I140" s="250" t="str">
        <f t="shared" si="14"/>
        <v/>
      </c>
    </row>
    <row r="141" spans="1:9" x14ac:dyDescent="0.25">
      <c r="A141" s="202"/>
      <c r="B141" s="228"/>
      <c r="C141" s="197" t="str">
        <f t="shared" si="15"/>
        <v/>
      </c>
      <c r="D141" s="198" t="str">
        <f t="shared" si="16"/>
        <v/>
      </c>
      <c r="E141" s="198" t="str">
        <f t="shared" si="17"/>
        <v/>
      </c>
      <c r="F141" s="223" t="str">
        <f t="shared" si="18"/>
        <v/>
      </c>
      <c r="G141" s="235"/>
      <c r="I141" s="250" t="str">
        <f t="shared" ref="I141:I204" si="19">IF(A141="","",IF(A141&gt;A140+1,"Attention erreur de date",A141))</f>
        <v/>
      </c>
    </row>
    <row r="142" spans="1:9" x14ac:dyDescent="0.25">
      <c r="A142" s="202"/>
      <c r="B142" s="228"/>
      <c r="C142" s="197" t="str">
        <f t="shared" si="15"/>
        <v/>
      </c>
      <c r="D142" s="198" t="str">
        <f t="shared" si="16"/>
        <v/>
      </c>
      <c r="E142" s="198" t="str">
        <f t="shared" si="17"/>
        <v/>
      </c>
      <c r="F142" s="223" t="str">
        <f t="shared" si="18"/>
        <v/>
      </c>
      <c r="G142" s="235"/>
      <c r="I142" s="250" t="str">
        <f t="shared" si="19"/>
        <v/>
      </c>
    </row>
    <row r="143" spans="1:9" x14ac:dyDescent="0.25">
      <c r="A143" s="202"/>
      <c r="B143" s="228"/>
      <c r="C143" s="197" t="str">
        <f t="shared" si="15"/>
        <v/>
      </c>
      <c r="D143" s="198" t="str">
        <f t="shared" si="16"/>
        <v/>
      </c>
      <c r="E143" s="198" t="str">
        <f t="shared" si="17"/>
        <v/>
      </c>
      <c r="F143" s="223" t="str">
        <f t="shared" si="18"/>
        <v/>
      </c>
      <c r="G143" s="235"/>
      <c r="I143" s="250" t="str">
        <f t="shared" si="19"/>
        <v/>
      </c>
    </row>
    <row r="144" spans="1:9" x14ac:dyDescent="0.25">
      <c r="A144" s="202"/>
      <c r="B144" s="228"/>
      <c r="C144" s="197" t="str">
        <f t="shared" si="15"/>
        <v/>
      </c>
      <c r="D144" s="198" t="str">
        <f t="shared" si="16"/>
        <v/>
      </c>
      <c r="E144" s="198" t="str">
        <f t="shared" si="17"/>
        <v/>
      </c>
      <c r="F144" s="223" t="str">
        <f t="shared" si="18"/>
        <v/>
      </c>
      <c r="G144" s="235"/>
      <c r="I144" s="250" t="str">
        <f t="shared" si="19"/>
        <v/>
      </c>
    </row>
    <row r="145" spans="1:9" x14ac:dyDescent="0.25">
      <c r="A145" s="202"/>
      <c r="B145" s="228"/>
      <c r="C145" s="197" t="str">
        <f t="shared" si="15"/>
        <v/>
      </c>
      <c r="D145" s="198" t="str">
        <f t="shared" si="16"/>
        <v/>
      </c>
      <c r="E145" s="198" t="str">
        <f t="shared" si="17"/>
        <v/>
      </c>
      <c r="F145" s="223" t="str">
        <f t="shared" si="18"/>
        <v/>
      </c>
      <c r="G145" s="235"/>
      <c r="I145" s="250" t="str">
        <f t="shared" si="19"/>
        <v/>
      </c>
    </row>
    <row r="146" spans="1:9" x14ac:dyDescent="0.25">
      <c r="A146" s="202"/>
      <c r="B146" s="228"/>
      <c r="C146" s="197" t="str">
        <f t="shared" ref="C146:C209" si="20">IF(B146="","",B146*$H$2)</f>
        <v/>
      </c>
      <c r="D146" s="198" t="str">
        <f t="shared" si="16"/>
        <v/>
      </c>
      <c r="E146" s="198" t="str">
        <f t="shared" si="17"/>
        <v/>
      </c>
      <c r="F146" s="223" t="str">
        <f t="shared" si="18"/>
        <v/>
      </c>
      <c r="G146" s="235"/>
      <c r="I146" s="250" t="str">
        <f t="shared" si="19"/>
        <v/>
      </c>
    </row>
    <row r="147" spans="1:9" x14ac:dyDescent="0.25">
      <c r="A147" s="202"/>
      <c r="B147" s="228"/>
      <c r="C147" s="197" t="str">
        <f t="shared" si="20"/>
        <v/>
      </c>
      <c r="D147" s="198" t="str">
        <f t="shared" si="16"/>
        <v/>
      </c>
      <c r="E147" s="198" t="str">
        <f t="shared" si="17"/>
        <v/>
      </c>
      <c r="F147" s="223" t="str">
        <f t="shared" si="18"/>
        <v/>
      </c>
      <c r="G147" s="235"/>
      <c r="I147" s="250" t="str">
        <f t="shared" si="19"/>
        <v/>
      </c>
    </row>
    <row r="148" spans="1:9" x14ac:dyDescent="0.25">
      <c r="A148" s="202"/>
      <c r="B148" s="228"/>
      <c r="C148" s="197" t="str">
        <f t="shared" si="20"/>
        <v/>
      </c>
      <c r="D148" s="198" t="str">
        <f t="shared" si="16"/>
        <v/>
      </c>
      <c r="E148" s="198" t="str">
        <f t="shared" si="17"/>
        <v/>
      </c>
      <c r="F148" s="223" t="str">
        <f t="shared" si="18"/>
        <v/>
      </c>
      <c r="G148" s="235"/>
      <c r="I148" s="250" t="str">
        <f t="shared" si="19"/>
        <v/>
      </c>
    </row>
    <row r="149" spans="1:9" x14ac:dyDescent="0.25">
      <c r="A149" s="202"/>
      <c r="B149" s="228"/>
      <c r="C149" s="197" t="str">
        <f t="shared" si="20"/>
        <v/>
      </c>
      <c r="D149" s="198" t="str">
        <f t="shared" si="16"/>
        <v/>
      </c>
      <c r="E149" s="198" t="str">
        <f t="shared" si="17"/>
        <v/>
      </c>
      <c r="F149" s="223" t="str">
        <f t="shared" si="18"/>
        <v/>
      </c>
      <c r="G149" s="235"/>
      <c r="I149" s="250" t="str">
        <f t="shared" si="19"/>
        <v/>
      </c>
    </row>
    <row r="150" spans="1:9" x14ac:dyDescent="0.25">
      <c r="A150" s="202"/>
      <c r="B150" s="228"/>
      <c r="C150" s="197" t="str">
        <f t="shared" si="20"/>
        <v/>
      </c>
      <c r="D150" s="198" t="str">
        <f t="shared" si="16"/>
        <v/>
      </c>
      <c r="E150" s="198" t="str">
        <f t="shared" si="17"/>
        <v/>
      </c>
      <c r="F150" s="223" t="str">
        <f t="shared" si="18"/>
        <v/>
      </c>
      <c r="G150" s="235"/>
      <c r="I150" s="250" t="str">
        <f t="shared" si="19"/>
        <v/>
      </c>
    </row>
    <row r="151" spans="1:9" x14ac:dyDescent="0.25">
      <c r="A151" s="202"/>
      <c r="B151" s="228"/>
      <c r="C151" s="197" t="str">
        <f t="shared" si="20"/>
        <v/>
      </c>
      <c r="D151" s="198" t="str">
        <f t="shared" si="16"/>
        <v/>
      </c>
      <c r="E151" s="198" t="str">
        <f t="shared" si="17"/>
        <v/>
      </c>
      <c r="F151" s="223" t="str">
        <f t="shared" si="18"/>
        <v/>
      </c>
      <c r="G151" s="235"/>
      <c r="I151" s="250" t="str">
        <f t="shared" si="19"/>
        <v/>
      </c>
    </row>
    <row r="152" spans="1:9" x14ac:dyDescent="0.25">
      <c r="A152" s="202"/>
      <c r="B152" s="228"/>
      <c r="C152" s="197" t="str">
        <f t="shared" si="20"/>
        <v/>
      </c>
      <c r="D152" s="198" t="str">
        <f t="shared" si="16"/>
        <v/>
      </c>
      <c r="E152" s="198" t="str">
        <f t="shared" si="17"/>
        <v/>
      </c>
      <c r="F152" s="223" t="str">
        <f t="shared" si="18"/>
        <v/>
      </c>
      <c r="G152" s="235"/>
      <c r="I152" s="250" t="str">
        <f t="shared" si="19"/>
        <v/>
      </c>
    </row>
    <row r="153" spans="1:9" x14ac:dyDescent="0.25">
      <c r="A153" s="202"/>
      <c r="B153" s="228"/>
      <c r="C153" s="197" t="str">
        <f t="shared" si="20"/>
        <v/>
      </c>
      <c r="D153" s="198" t="str">
        <f t="shared" si="16"/>
        <v/>
      </c>
      <c r="E153" s="198" t="str">
        <f t="shared" si="17"/>
        <v/>
      </c>
      <c r="F153" s="223" t="str">
        <f t="shared" si="18"/>
        <v/>
      </c>
      <c r="G153" s="235"/>
      <c r="I153" s="250" t="str">
        <f t="shared" si="19"/>
        <v/>
      </c>
    </row>
    <row r="154" spans="1:9" x14ac:dyDescent="0.25">
      <c r="A154" s="202"/>
      <c r="B154" s="228"/>
      <c r="C154" s="197" t="str">
        <f t="shared" si="20"/>
        <v/>
      </c>
      <c r="D154" s="198" t="str">
        <f t="shared" si="16"/>
        <v/>
      </c>
      <c r="E154" s="198" t="str">
        <f t="shared" si="17"/>
        <v/>
      </c>
      <c r="F154" s="223" t="str">
        <f t="shared" si="18"/>
        <v/>
      </c>
      <c r="G154" s="235"/>
      <c r="I154" s="250" t="str">
        <f t="shared" si="19"/>
        <v/>
      </c>
    </row>
    <row r="155" spans="1:9" x14ac:dyDescent="0.25">
      <c r="A155" s="202"/>
      <c r="B155" s="228"/>
      <c r="C155" s="197" t="str">
        <f t="shared" si="20"/>
        <v/>
      </c>
      <c r="D155" s="198" t="str">
        <f t="shared" si="16"/>
        <v/>
      </c>
      <c r="E155" s="198" t="str">
        <f t="shared" si="17"/>
        <v/>
      </c>
      <c r="F155" s="223" t="str">
        <f t="shared" si="18"/>
        <v/>
      </c>
      <c r="G155" s="235"/>
      <c r="I155" s="250" t="str">
        <f t="shared" si="19"/>
        <v/>
      </c>
    </row>
    <row r="156" spans="1:9" x14ac:dyDescent="0.25">
      <c r="A156" s="202"/>
      <c r="B156" s="228"/>
      <c r="C156" s="197" t="str">
        <f t="shared" si="20"/>
        <v/>
      </c>
      <c r="D156" s="198" t="str">
        <f t="shared" si="16"/>
        <v/>
      </c>
      <c r="E156" s="198" t="str">
        <f t="shared" si="17"/>
        <v/>
      </c>
      <c r="F156" s="223" t="str">
        <f t="shared" si="18"/>
        <v/>
      </c>
      <c r="G156" s="235"/>
      <c r="I156" s="250" t="str">
        <f t="shared" si="19"/>
        <v/>
      </c>
    </row>
    <row r="157" spans="1:9" x14ac:dyDescent="0.25">
      <c r="A157" s="202"/>
      <c r="B157" s="228"/>
      <c r="C157" s="197" t="str">
        <f t="shared" si="20"/>
        <v/>
      </c>
      <c r="D157" s="198" t="str">
        <f t="shared" si="16"/>
        <v/>
      </c>
      <c r="E157" s="198" t="str">
        <f t="shared" si="17"/>
        <v/>
      </c>
      <c r="F157" s="223" t="str">
        <f t="shared" si="18"/>
        <v/>
      </c>
      <c r="G157" s="235"/>
      <c r="I157" s="250" t="str">
        <f t="shared" si="19"/>
        <v/>
      </c>
    </row>
    <row r="158" spans="1:9" x14ac:dyDescent="0.25">
      <c r="A158" s="202"/>
      <c r="B158" s="228"/>
      <c r="C158" s="197" t="str">
        <f t="shared" si="20"/>
        <v/>
      </c>
      <c r="D158" s="198" t="str">
        <f t="shared" si="16"/>
        <v/>
      </c>
      <c r="E158" s="198" t="str">
        <f t="shared" si="17"/>
        <v/>
      </c>
      <c r="F158" s="223" t="str">
        <f t="shared" si="18"/>
        <v/>
      </c>
      <c r="G158" s="235"/>
      <c r="I158" s="250" t="str">
        <f t="shared" si="19"/>
        <v/>
      </c>
    </row>
    <row r="159" spans="1:9" x14ac:dyDescent="0.25">
      <c r="A159" s="202"/>
      <c r="B159" s="228"/>
      <c r="C159" s="197" t="str">
        <f t="shared" si="20"/>
        <v/>
      </c>
      <c r="D159" s="198" t="str">
        <f t="shared" si="16"/>
        <v/>
      </c>
      <c r="E159" s="198" t="str">
        <f t="shared" si="17"/>
        <v/>
      </c>
      <c r="F159" s="223" t="str">
        <f t="shared" si="18"/>
        <v/>
      </c>
      <c r="G159" s="235"/>
      <c r="I159" s="250" t="str">
        <f t="shared" si="19"/>
        <v/>
      </c>
    </row>
    <row r="160" spans="1:9" x14ac:dyDescent="0.25">
      <c r="A160" s="202"/>
      <c r="B160" s="228"/>
      <c r="C160" s="197" t="str">
        <f t="shared" si="20"/>
        <v/>
      </c>
      <c r="D160" s="198" t="str">
        <f t="shared" si="16"/>
        <v/>
      </c>
      <c r="E160" s="198" t="str">
        <f t="shared" si="17"/>
        <v/>
      </c>
      <c r="F160" s="223" t="str">
        <f t="shared" si="18"/>
        <v/>
      </c>
      <c r="G160" s="235"/>
      <c r="I160" s="250" t="str">
        <f t="shared" si="19"/>
        <v/>
      </c>
    </row>
    <row r="161" spans="1:9" x14ac:dyDescent="0.25">
      <c r="A161" s="202"/>
      <c r="B161" s="228"/>
      <c r="C161" s="197" t="str">
        <f t="shared" si="20"/>
        <v/>
      </c>
      <c r="D161" s="198" t="str">
        <f t="shared" si="16"/>
        <v/>
      </c>
      <c r="E161" s="198" t="str">
        <f t="shared" si="17"/>
        <v/>
      </c>
      <c r="F161" s="223" t="str">
        <f t="shared" si="18"/>
        <v/>
      </c>
      <c r="G161" s="235"/>
      <c r="I161" s="250" t="str">
        <f t="shared" si="19"/>
        <v/>
      </c>
    </row>
    <row r="162" spans="1:9" x14ac:dyDescent="0.25">
      <c r="A162" s="202"/>
      <c r="B162" s="228"/>
      <c r="C162" s="197" t="str">
        <f t="shared" si="20"/>
        <v/>
      </c>
      <c r="D162" s="198" t="str">
        <f t="shared" si="16"/>
        <v/>
      </c>
      <c r="E162" s="198" t="str">
        <f t="shared" si="17"/>
        <v/>
      </c>
      <c r="F162" s="223" t="str">
        <f t="shared" si="18"/>
        <v/>
      </c>
      <c r="G162" s="235"/>
      <c r="I162" s="250" t="str">
        <f t="shared" si="19"/>
        <v/>
      </c>
    </row>
    <row r="163" spans="1:9" x14ac:dyDescent="0.25">
      <c r="A163" s="202"/>
      <c r="B163" s="228"/>
      <c r="C163" s="197" t="str">
        <f t="shared" si="20"/>
        <v/>
      </c>
      <c r="D163" s="198" t="str">
        <f t="shared" si="16"/>
        <v/>
      </c>
      <c r="E163" s="198" t="str">
        <f t="shared" si="17"/>
        <v/>
      </c>
      <c r="F163" s="223" t="str">
        <f t="shared" si="18"/>
        <v/>
      </c>
      <c r="G163" s="235"/>
      <c r="I163" s="250" t="str">
        <f t="shared" si="19"/>
        <v/>
      </c>
    </row>
    <row r="164" spans="1:9" x14ac:dyDescent="0.25">
      <c r="A164" s="202"/>
      <c r="B164" s="228"/>
      <c r="C164" s="197" t="str">
        <f t="shared" si="20"/>
        <v/>
      </c>
      <c r="D164" s="198" t="str">
        <f t="shared" si="16"/>
        <v/>
      </c>
      <c r="E164" s="198" t="str">
        <f t="shared" si="17"/>
        <v/>
      </c>
      <c r="F164" s="223" t="str">
        <f t="shared" si="18"/>
        <v/>
      </c>
      <c r="G164" s="235"/>
      <c r="I164" s="250" t="str">
        <f t="shared" si="19"/>
        <v/>
      </c>
    </row>
    <row r="165" spans="1:9" x14ac:dyDescent="0.25">
      <c r="A165" s="202"/>
      <c r="B165" s="228"/>
      <c r="C165" s="197" t="str">
        <f t="shared" si="20"/>
        <v/>
      </c>
      <c r="D165" s="198" t="str">
        <f t="shared" si="16"/>
        <v/>
      </c>
      <c r="E165" s="198" t="str">
        <f t="shared" si="17"/>
        <v/>
      </c>
      <c r="F165" s="223" t="str">
        <f t="shared" si="18"/>
        <v/>
      </c>
      <c r="G165" s="235"/>
      <c r="I165" s="250" t="str">
        <f t="shared" si="19"/>
        <v/>
      </c>
    </row>
    <row r="166" spans="1:9" x14ac:dyDescent="0.25">
      <c r="A166" s="202"/>
      <c r="B166" s="228"/>
      <c r="C166" s="197" t="str">
        <f t="shared" si="20"/>
        <v/>
      </c>
      <c r="D166" s="198" t="str">
        <f t="shared" si="16"/>
        <v/>
      </c>
      <c r="E166" s="198" t="str">
        <f t="shared" si="17"/>
        <v/>
      </c>
      <c r="F166" s="223" t="str">
        <f t="shared" si="18"/>
        <v/>
      </c>
      <c r="G166" s="235"/>
      <c r="I166" s="250" t="str">
        <f t="shared" si="19"/>
        <v/>
      </c>
    </row>
    <row r="167" spans="1:9" x14ac:dyDescent="0.25">
      <c r="A167" s="202"/>
      <c r="B167" s="228"/>
      <c r="C167" s="197" t="str">
        <f t="shared" si="20"/>
        <v/>
      </c>
      <c r="D167" s="198" t="str">
        <f t="shared" si="16"/>
        <v/>
      </c>
      <c r="E167" s="198" t="str">
        <f t="shared" si="17"/>
        <v/>
      </c>
      <c r="F167" s="223" t="str">
        <f t="shared" si="18"/>
        <v/>
      </c>
      <c r="G167" s="235"/>
      <c r="I167" s="250" t="str">
        <f t="shared" si="19"/>
        <v/>
      </c>
    </row>
    <row r="168" spans="1:9" x14ac:dyDescent="0.25">
      <c r="A168" s="202"/>
      <c r="B168" s="228"/>
      <c r="C168" s="197" t="str">
        <f t="shared" si="20"/>
        <v/>
      </c>
      <c r="D168" s="198" t="str">
        <f t="shared" si="16"/>
        <v/>
      </c>
      <c r="E168" s="198" t="str">
        <f t="shared" si="17"/>
        <v/>
      </c>
      <c r="F168" s="223" t="str">
        <f t="shared" si="18"/>
        <v/>
      </c>
      <c r="G168" s="235"/>
      <c r="I168" s="250" t="str">
        <f t="shared" si="19"/>
        <v/>
      </c>
    </row>
    <row r="169" spans="1:9" x14ac:dyDescent="0.25">
      <c r="A169" s="202"/>
      <c r="B169" s="228"/>
      <c r="C169" s="197" t="str">
        <f t="shared" si="20"/>
        <v/>
      </c>
      <c r="D169" s="198" t="str">
        <f t="shared" si="16"/>
        <v/>
      </c>
      <c r="E169" s="198" t="str">
        <f t="shared" si="17"/>
        <v/>
      </c>
      <c r="F169" s="223" t="str">
        <f t="shared" si="18"/>
        <v/>
      </c>
      <c r="G169" s="235"/>
      <c r="I169" s="250" t="str">
        <f t="shared" si="19"/>
        <v/>
      </c>
    </row>
    <row r="170" spans="1:9" x14ac:dyDescent="0.25">
      <c r="A170" s="202"/>
      <c r="B170" s="228"/>
      <c r="C170" s="197" t="str">
        <f t="shared" si="20"/>
        <v/>
      </c>
      <c r="D170" s="198" t="str">
        <f t="shared" si="16"/>
        <v/>
      </c>
      <c r="E170" s="198" t="str">
        <f t="shared" si="17"/>
        <v/>
      </c>
      <c r="F170" s="223" t="str">
        <f t="shared" si="18"/>
        <v/>
      </c>
      <c r="G170" s="235"/>
      <c r="I170" s="250" t="str">
        <f t="shared" si="19"/>
        <v/>
      </c>
    </row>
    <row r="171" spans="1:9" x14ac:dyDescent="0.25">
      <c r="A171" s="202"/>
      <c r="B171" s="228"/>
      <c r="C171" s="197" t="str">
        <f t="shared" si="20"/>
        <v/>
      </c>
      <c r="D171" s="198" t="str">
        <f t="shared" si="16"/>
        <v/>
      </c>
      <c r="E171" s="198" t="str">
        <f t="shared" si="17"/>
        <v/>
      </c>
      <c r="F171" s="223" t="str">
        <f t="shared" si="18"/>
        <v/>
      </c>
      <c r="G171" s="235"/>
      <c r="I171" s="250" t="str">
        <f t="shared" si="19"/>
        <v/>
      </c>
    </row>
    <row r="172" spans="1:9" x14ac:dyDescent="0.25">
      <c r="A172" s="202"/>
      <c r="B172" s="228"/>
      <c r="C172" s="197" t="str">
        <f t="shared" si="20"/>
        <v/>
      </c>
      <c r="D172" s="198" t="str">
        <f t="shared" si="16"/>
        <v/>
      </c>
      <c r="E172" s="198" t="str">
        <f t="shared" si="17"/>
        <v/>
      </c>
      <c r="F172" s="223" t="str">
        <f t="shared" si="18"/>
        <v/>
      </c>
      <c r="G172" s="235"/>
      <c r="I172" s="250" t="str">
        <f t="shared" si="19"/>
        <v/>
      </c>
    </row>
    <row r="173" spans="1:9" x14ac:dyDescent="0.25">
      <c r="A173" s="202"/>
      <c r="B173" s="228"/>
      <c r="C173" s="197" t="str">
        <f t="shared" si="20"/>
        <v/>
      </c>
      <c r="D173" s="198" t="str">
        <f t="shared" si="16"/>
        <v/>
      </c>
      <c r="E173" s="198" t="str">
        <f t="shared" si="17"/>
        <v/>
      </c>
      <c r="F173" s="223" t="str">
        <f t="shared" si="18"/>
        <v/>
      </c>
      <c r="G173" s="235"/>
      <c r="I173" s="250" t="str">
        <f t="shared" si="19"/>
        <v/>
      </c>
    </row>
    <row r="174" spans="1:9" x14ac:dyDescent="0.25">
      <c r="A174" s="202"/>
      <c r="B174" s="228"/>
      <c r="C174" s="197" t="str">
        <f t="shared" si="20"/>
        <v/>
      </c>
      <c r="D174" s="198" t="str">
        <f t="shared" si="16"/>
        <v/>
      </c>
      <c r="E174" s="198" t="str">
        <f t="shared" si="17"/>
        <v/>
      </c>
      <c r="F174" s="223" t="str">
        <f t="shared" si="18"/>
        <v/>
      </c>
      <c r="G174" s="235"/>
      <c r="I174" s="250" t="str">
        <f t="shared" si="19"/>
        <v/>
      </c>
    </row>
    <row r="175" spans="1:9" x14ac:dyDescent="0.25">
      <c r="A175" s="202"/>
      <c r="B175" s="228"/>
      <c r="C175" s="197" t="str">
        <f t="shared" si="20"/>
        <v/>
      </c>
      <c r="D175" s="198" t="str">
        <f t="shared" si="16"/>
        <v/>
      </c>
      <c r="E175" s="198" t="str">
        <f t="shared" si="17"/>
        <v/>
      </c>
      <c r="F175" s="223" t="str">
        <f t="shared" si="18"/>
        <v/>
      </c>
      <c r="G175" s="235"/>
      <c r="I175" s="250" t="str">
        <f t="shared" si="19"/>
        <v/>
      </c>
    </row>
    <row r="176" spans="1:9" x14ac:dyDescent="0.25">
      <c r="A176" s="202"/>
      <c r="B176" s="228"/>
      <c r="C176" s="197" t="str">
        <f t="shared" si="20"/>
        <v/>
      </c>
      <c r="D176" s="198" t="str">
        <f t="shared" si="16"/>
        <v/>
      </c>
      <c r="E176" s="198" t="str">
        <f t="shared" si="17"/>
        <v/>
      </c>
      <c r="F176" s="223" t="str">
        <f t="shared" si="18"/>
        <v/>
      </c>
      <c r="G176" s="235"/>
      <c r="I176" s="250" t="str">
        <f t="shared" si="19"/>
        <v/>
      </c>
    </row>
    <row r="177" spans="1:11" x14ac:dyDescent="0.25">
      <c r="A177" s="202"/>
      <c r="B177" s="228"/>
      <c r="C177" s="197" t="str">
        <f t="shared" si="20"/>
        <v/>
      </c>
      <c r="D177" s="198" t="str">
        <f t="shared" si="16"/>
        <v/>
      </c>
      <c r="E177" s="198" t="str">
        <f t="shared" si="17"/>
        <v/>
      </c>
      <c r="F177" s="223" t="str">
        <f t="shared" si="18"/>
        <v/>
      </c>
      <c r="G177" s="235"/>
      <c r="I177" s="250" t="str">
        <f t="shared" si="19"/>
        <v/>
      </c>
    </row>
    <row r="178" spans="1:11" x14ac:dyDescent="0.25">
      <c r="A178" s="202"/>
      <c r="B178" s="228"/>
      <c r="C178" s="197" t="str">
        <f t="shared" si="20"/>
        <v/>
      </c>
      <c r="D178" s="198" t="str">
        <f t="shared" si="16"/>
        <v/>
      </c>
      <c r="E178" s="198" t="str">
        <f t="shared" si="17"/>
        <v/>
      </c>
      <c r="F178" s="223" t="str">
        <f t="shared" si="18"/>
        <v/>
      </c>
      <c r="G178" s="235"/>
      <c r="I178" s="250" t="str">
        <f t="shared" si="19"/>
        <v/>
      </c>
    </row>
    <row r="179" spans="1:11" x14ac:dyDescent="0.25">
      <c r="A179" s="202"/>
      <c r="B179" s="228"/>
      <c r="C179" s="197" t="str">
        <f t="shared" si="20"/>
        <v/>
      </c>
      <c r="D179" s="198" t="str">
        <f t="shared" si="16"/>
        <v/>
      </c>
      <c r="E179" s="198" t="str">
        <f t="shared" si="17"/>
        <v/>
      </c>
      <c r="F179" s="223" t="str">
        <f t="shared" si="18"/>
        <v/>
      </c>
      <c r="G179" s="235"/>
      <c r="I179" s="250" t="str">
        <f t="shared" si="19"/>
        <v/>
      </c>
      <c r="K179" s="220"/>
    </row>
    <row r="180" spans="1:11" x14ac:dyDescent="0.25">
      <c r="A180" s="202"/>
      <c r="B180" s="228"/>
      <c r="C180" s="197" t="str">
        <f t="shared" si="20"/>
        <v/>
      </c>
      <c r="D180" s="198" t="str">
        <f t="shared" si="16"/>
        <v/>
      </c>
      <c r="E180" s="198" t="str">
        <f t="shared" si="17"/>
        <v/>
      </c>
      <c r="F180" s="223" t="str">
        <f t="shared" si="18"/>
        <v/>
      </c>
      <c r="G180" s="235"/>
      <c r="I180" s="250" t="str">
        <f t="shared" si="19"/>
        <v/>
      </c>
    </row>
    <row r="181" spans="1:11" x14ac:dyDescent="0.25">
      <c r="A181" s="202"/>
      <c r="B181" s="228"/>
      <c r="C181" s="197" t="str">
        <f t="shared" si="20"/>
        <v/>
      </c>
      <c r="D181" s="198" t="str">
        <f t="shared" si="16"/>
        <v/>
      </c>
      <c r="E181" s="198" t="str">
        <f t="shared" si="17"/>
        <v/>
      </c>
      <c r="F181" s="223" t="str">
        <f t="shared" si="18"/>
        <v/>
      </c>
      <c r="G181" s="235"/>
      <c r="I181" s="250" t="str">
        <f t="shared" si="19"/>
        <v/>
      </c>
    </row>
    <row r="182" spans="1:11" x14ac:dyDescent="0.25">
      <c r="A182" s="202"/>
      <c r="B182" s="228"/>
      <c r="C182" s="197" t="str">
        <f t="shared" si="20"/>
        <v/>
      </c>
      <c r="D182" s="198" t="str">
        <f t="shared" si="16"/>
        <v/>
      </c>
      <c r="E182" s="198" t="str">
        <f t="shared" si="17"/>
        <v/>
      </c>
      <c r="F182" s="223" t="str">
        <f t="shared" si="18"/>
        <v/>
      </c>
      <c r="G182" s="235"/>
      <c r="I182" s="250" t="str">
        <f t="shared" si="19"/>
        <v/>
      </c>
    </row>
    <row r="183" spans="1:11" x14ac:dyDescent="0.25">
      <c r="A183" s="202"/>
      <c r="B183" s="228"/>
      <c r="C183" s="197" t="str">
        <f t="shared" si="20"/>
        <v/>
      </c>
      <c r="D183" s="198" t="str">
        <f t="shared" si="16"/>
        <v/>
      </c>
      <c r="E183" s="198" t="str">
        <f t="shared" si="17"/>
        <v/>
      </c>
      <c r="F183" s="223" t="str">
        <f t="shared" si="18"/>
        <v/>
      </c>
      <c r="G183" s="235"/>
      <c r="I183" s="250" t="str">
        <f t="shared" si="19"/>
        <v/>
      </c>
    </row>
    <row r="184" spans="1:11" x14ac:dyDescent="0.25">
      <c r="A184" s="202"/>
      <c r="B184" s="228"/>
      <c r="C184" s="197" t="str">
        <f t="shared" si="20"/>
        <v/>
      </c>
      <c r="D184" s="198" t="str">
        <f t="shared" si="16"/>
        <v/>
      </c>
      <c r="E184" s="198" t="str">
        <f t="shared" si="17"/>
        <v/>
      </c>
      <c r="F184" s="223" t="str">
        <f t="shared" si="18"/>
        <v/>
      </c>
      <c r="G184" s="235"/>
      <c r="I184" s="250" t="str">
        <f t="shared" si="19"/>
        <v/>
      </c>
    </row>
    <row r="185" spans="1:11" x14ac:dyDescent="0.25">
      <c r="A185" s="202"/>
      <c r="B185" s="228"/>
      <c r="C185" s="197" t="str">
        <f t="shared" si="20"/>
        <v/>
      </c>
      <c r="D185" s="198" t="str">
        <f t="shared" si="16"/>
        <v/>
      </c>
      <c r="E185" s="198" t="str">
        <f t="shared" si="17"/>
        <v/>
      </c>
      <c r="F185" s="223" t="str">
        <f t="shared" si="18"/>
        <v/>
      </c>
      <c r="G185" s="235"/>
      <c r="I185" s="250" t="str">
        <f t="shared" si="19"/>
        <v/>
      </c>
    </row>
    <row r="186" spans="1:11" x14ac:dyDescent="0.25">
      <c r="A186" s="202"/>
      <c r="B186" s="228"/>
      <c r="C186" s="197" t="str">
        <f t="shared" si="20"/>
        <v/>
      </c>
      <c r="D186" s="198" t="str">
        <f t="shared" si="16"/>
        <v/>
      </c>
      <c r="E186" s="198" t="str">
        <f t="shared" si="17"/>
        <v/>
      </c>
      <c r="F186" s="223" t="str">
        <f t="shared" si="18"/>
        <v/>
      </c>
      <c r="G186" s="235"/>
      <c r="I186" s="250" t="str">
        <f t="shared" si="19"/>
        <v/>
      </c>
    </row>
    <row r="187" spans="1:11" x14ac:dyDescent="0.25">
      <c r="A187" s="202"/>
      <c r="B187" s="228"/>
      <c r="C187" s="197" t="str">
        <f t="shared" si="20"/>
        <v/>
      </c>
      <c r="D187" s="198" t="str">
        <f t="shared" si="16"/>
        <v/>
      </c>
      <c r="E187" s="198" t="str">
        <f t="shared" si="17"/>
        <v/>
      </c>
      <c r="F187" s="223" t="str">
        <f t="shared" si="18"/>
        <v/>
      </c>
      <c r="G187" s="235"/>
      <c r="I187" s="250" t="str">
        <f t="shared" si="19"/>
        <v/>
      </c>
    </row>
    <row r="188" spans="1:11" x14ac:dyDescent="0.25">
      <c r="A188" s="202"/>
      <c r="B188" s="228"/>
      <c r="C188" s="197" t="str">
        <f t="shared" si="20"/>
        <v/>
      </c>
      <c r="D188" s="198" t="str">
        <f t="shared" si="16"/>
        <v/>
      </c>
      <c r="E188" s="198" t="str">
        <f t="shared" si="17"/>
        <v/>
      </c>
      <c r="F188" s="223" t="str">
        <f t="shared" si="18"/>
        <v/>
      </c>
      <c r="G188" s="235"/>
      <c r="I188" s="250" t="str">
        <f t="shared" si="19"/>
        <v/>
      </c>
    </row>
    <row r="189" spans="1:11" x14ac:dyDescent="0.25">
      <c r="A189" s="202"/>
      <c r="B189" s="228"/>
      <c r="C189" s="197" t="str">
        <f t="shared" si="20"/>
        <v/>
      </c>
      <c r="D189" s="198" t="str">
        <f t="shared" si="16"/>
        <v/>
      </c>
      <c r="E189" s="198" t="str">
        <f t="shared" si="17"/>
        <v/>
      </c>
      <c r="F189" s="223" t="str">
        <f t="shared" si="18"/>
        <v/>
      </c>
      <c r="G189" s="235"/>
      <c r="I189" s="250" t="str">
        <f t="shared" si="19"/>
        <v/>
      </c>
    </row>
    <row r="190" spans="1:11" x14ac:dyDescent="0.25">
      <c r="A190" s="202"/>
      <c r="B190" s="228"/>
      <c r="C190" s="197" t="str">
        <f t="shared" si="20"/>
        <v/>
      </c>
      <c r="D190" s="198" t="str">
        <f t="shared" si="16"/>
        <v/>
      </c>
      <c r="E190" s="198" t="str">
        <f t="shared" si="17"/>
        <v/>
      </c>
      <c r="F190" s="223" t="str">
        <f t="shared" si="18"/>
        <v/>
      </c>
      <c r="G190" s="235"/>
      <c r="I190" s="250" t="str">
        <f t="shared" si="19"/>
        <v/>
      </c>
    </row>
    <row r="191" spans="1:11" x14ac:dyDescent="0.25">
      <c r="A191" s="202"/>
      <c r="B191" s="228"/>
      <c r="C191" s="197" t="str">
        <f t="shared" si="20"/>
        <v/>
      </c>
      <c r="D191" s="198" t="str">
        <f t="shared" si="16"/>
        <v/>
      </c>
      <c r="E191" s="198" t="str">
        <f t="shared" si="17"/>
        <v/>
      </c>
      <c r="F191" s="223" t="str">
        <f t="shared" si="18"/>
        <v/>
      </c>
      <c r="G191" s="235"/>
      <c r="I191" s="250" t="str">
        <f t="shared" si="19"/>
        <v/>
      </c>
    </row>
    <row r="192" spans="1:11" x14ac:dyDescent="0.25">
      <c r="A192" s="202"/>
      <c r="B192" s="228"/>
      <c r="C192" s="197" t="str">
        <f t="shared" si="20"/>
        <v/>
      </c>
      <c r="D192" s="198" t="str">
        <f t="shared" si="16"/>
        <v/>
      </c>
      <c r="E192" s="198" t="str">
        <f t="shared" si="17"/>
        <v/>
      </c>
      <c r="F192" s="223" t="str">
        <f t="shared" si="18"/>
        <v/>
      </c>
      <c r="G192" s="235"/>
      <c r="I192" s="250" t="str">
        <f t="shared" si="19"/>
        <v/>
      </c>
    </row>
    <row r="193" spans="1:9" x14ac:dyDescent="0.25">
      <c r="A193" s="202"/>
      <c r="B193" s="228"/>
      <c r="C193" s="197" t="str">
        <f t="shared" si="20"/>
        <v/>
      </c>
      <c r="D193" s="198" t="str">
        <f t="shared" si="16"/>
        <v/>
      </c>
      <c r="E193" s="198" t="str">
        <f t="shared" si="17"/>
        <v/>
      </c>
      <c r="F193" s="223" t="str">
        <f t="shared" si="18"/>
        <v/>
      </c>
      <c r="G193" s="235"/>
      <c r="I193" s="250" t="str">
        <f t="shared" si="19"/>
        <v/>
      </c>
    </row>
    <row r="194" spans="1:9" x14ac:dyDescent="0.25">
      <c r="A194" s="202"/>
      <c r="B194" s="228"/>
      <c r="C194" s="197" t="str">
        <f t="shared" si="20"/>
        <v/>
      </c>
      <c r="D194" s="198" t="str">
        <f t="shared" si="16"/>
        <v/>
      </c>
      <c r="E194" s="198" t="str">
        <f t="shared" si="17"/>
        <v/>
      </c>
      <c r="F194" s="223" t="str">
        <f t="shared" si="18"/>
        <v/>
      </c>
      <c r="G194" s="235"/>
      <c r="I194" s="250" t="str">
        <f t="shared" si="19"/>
        <v/>
      </c>
    </row>
    <row r="195" spans="1:9" x14ac:dyDescent="0.25">
      <c r="A195" s="202"/>
      <c r="B195" s="228"/>
      <c r="C195" s="197" t="str">
        <f t="shared" si="20"/>
        <v/>
      </c>
      <c r="D195" s="198" t="str">
        <f t="shared" si="16"/>
        <v/>
      </c>
      <c r="E195" s="198" t="str">
        <f t="shared" si="17"/>
        <v/>
      </c>
      <c r="F195" s="223" t="str">
        <f t="shared" si="18"/>
        <v/>
      </c>
      <c r="G195" s="235"/>
      <c r="I195" s="250" t="str">
        <f t="shared" si="19"/>
        <v/>
      </c>
    </row>
    <row r="196" spans="1:9" x14ac:dyDescent="0.25">
      <c r="A196" s="202"/>
      <c r="B196" s="228"/>
      <c r="C196" s="197" t="str">
        <f t="shared" si="20"/>
        <v/>
      </c>
      <c r="D196" s="198" t="str">
        <f t="shared" si="16"/>
        <v/>
      </c>
      <c r="E196" s="198" t="str">
        <f t="shared" si="17"/>
        <v/>
      </c>
      <c r="F196" s="223" t="str">
        <f t="shared" si="18"/>
        <v/>
      </c>
      <c r="G196" s="235"/>
      <c r="I196" s="250" t="str">
        <f t="shared" si="19"/>
        <v/>
      </c>
    </row>
    <row r="197" spans="1:9" x14ac:dyDescent="0.25">
      <c r="A197" s="202"/>
      <c r="B197" s="228"/>
      <c r="C197" s="197" t="str">
        <f t="shared" si="20"/>
        <v/>
      </c>
      <c r="D197" s="198" t="str">
        <f t="shared" si="16"/>
        <v/>
      </c>
      <c r="E197" s="198" t="str">
        <f t="shared" si="17"/>
        <v/>
      </c>
      <c r="F197" s="223" t="str">
        <f t="shared" si="18"/>
        <v/>
      </c>
      <c r="G197" s="235"/>
      <c r="I197" s="250" t="str">
        <f t="shared" si="19"/>
        <v/>
      </c>
    </row>
    <row r="198" spans="1:9" x14ac:dyDescent="0.25">
      <c r="A198" s="202"/>
      <c r="B198" s="228"/>
      <c r="C198" s="197" t="str">
        <f t="shared" si="20"/>
        <v/>
      </c>
      <c r="D198" s="198" t="str">
        <f t="shared" si="16"/>
        <v/>
      </c>
      <c r="E198" s="198" t="str">
        <f t="shared" si="17"/>
        <v/>
      </c>
      <c r="F198" s="223" t="str">
        <f t="shared" si="18"/>
        <v/>
      </c>
      <c r="G198" s="235"/>
      <c r="I198" s="250" t="str">
        <f t="shared" si="19"/>
        <v/>
      </c>
    </row>
    <row r="199" spans="1:9" x14ac:dyDescent="0.25">
      <c r="A199" s="202"/>
      <c r="B199" s="228"/>
      <c r="C199" s="197" t="str">
        <f t="shared" si="20"/>
        <v/>
      </c>
      <c r="D199" s="198" t="str">
        <f t="shared" si="16"/>
        <v/>
      </c>
      <c r="E199" s="198" t="str">
        <f t="shared" si="17"/>
        <v/>
      </c>
      <c r="F199" s="223" t="str">
        <f t="shared" si="18"/>
        <v/>
      </c>
      <c r="G199" s="235"/>
      <c r="I199" s="250" t="str">
        <f t="shared" si="19"/>
        <v/>
      </c>
    </row>
    <row r="200" spans="1:9" x14ac:dyDescent="0.25">
      <c r="A200" s="202"/>
      <c r="B200" s="228"/>
      <c r="C200" s="197" t="str">
        <f t="shared" si="20"/>
        <v/>
      </c>
      <c r="D200" s="198" t="str">
        <f t="shared" si="16"/>
        <v/>
      </c>
      <c r="E200" s="198" t="str">
        <f t="shared" si="17"/>
        <v/>
      </c>
      <c r="F200" s="223" t="str">
        <f t="shared" si="18"/>
        <v/>
      </c>
      <c r="G200" s="235"/>
      <c r="I200" s="250" t="str">
        <f t="shared" si="19"/>
        <v/>
      </c>
    </row>
    <row r="201" spans="1:9" x14ac:dyDescent="0.25">
      <c r="A201" s="202"/>
      <c r="B201" s="228"/>
      <c r="C201" s="197" t="str">
        <f t="shared" si="20"/>
        <v/>
      </c>
      <c r="D201" s="198" t="str">
        <f t="shared" si="16"/>
        <v/>
      </c>
      <c r="E201" s="198" t="str">
        <f t="shared" si="17"/>
        <v/>
      </c>
      <c r="F201" s="223" t="str">
        <f t="shared" si="18"/>
        <v/>
      </c>
      <c r="G201" s="235"/>
      <c r="I201" s="250" t="str">
        <f t="shared" si="19"/>
        <v/>
      </c>
    </row>
    <row r="202" spans="1:9" x14ac:dyDescent="0.25">
      <c r="A202" s="202"/>
      <c r="B202" s="228"/>
      <c r="C202" s="197" t="str">
        <f t="shared" si="20"/>
        <v/>
      </c>
      <c r="D202" s="198" t="str">
        <f t="shared" si="16"/>
        <v/>
      </c>
      <c r="E202" s="198" t="str">
        <f t="shared" si="17"/>
        <v/>
      </c>
      <c r="F202" s="223" t="str">
        <f t="shared" si="18"/>
        <v/>
      </c>
      <c r="G202" s="235"/>
      <c r="I202" s="250" t="str">
        <f t="shared" si="19"/>
        <v/>
      </c>
    </row>
    <row r="203" spans="1:9" x14ac:dyDescent="0.25">
      <c r="A203" s="202"/>
      <c r="B203" s="228"/>
      <c r="C203" s="197" t="str">
        <f t="shared" si="20"/>
        <v/>
      </c>
      <c r="D203" s="198" t="str">
        <f t="shared" ref="D203:D266" si="21">IF(C203="","",C203-(2*C203))</f>
        <v/>
      </c>
      <c r="E203" s="198" t="str">
        <f t="shared" ref="E203:E266" si="22">IF(D203="","",D203-D202)</f>
        <v/>
      </c>
      <c r="F203" s="223" t="str">
        <f t="shared" ref="F203:F266" si="23">IF(A203=0,"",B203-B202)</f>
        <v/>
      </c>
      <c r="G203" s="235"/>
      <c r="I203" s="250" t="str">
        <f t="shared" si="19"/>
        <v/>
      </c>
    </row>
    <row r="204" spans="1:9" x14ac:dyDescent="0.25">
      <c r="A204" s="202"/>
      <c r="B204" s="228"/>
      <c r="C204" s="197" t="str">
        <f t="shared" si="20"/>
        <v/>
      </c>
      <c r="D204" s="198" t="str">
        <f t="shared" si="21"/>
        <v/>
      </c>
      <c r="E204" s="198" t="str">
        <f t="shared" si="22"/>
        <v/>
      </c>
      <c r="F204" s="223" t="str">
        <f t="shared" si="23"/>
        <v/>
      </c>
      <c r="G204" s="235"/>
      <c r="I204" s="250" t="str">
        <f t="shared" si="19"/>
        <v/>
      </c>
    </row>
    <row r="205" spans="1:9" x14ac:dyDescent="0.25">
      <c r="A205" s="202"/>
      <c r="B205" s="228"/>
      <c r="C205" s="197" t="str">
        <f t="shared" si="20"/>
        <v/>
      </c>
      <c r="D205" s="198" t="str">
        <f t="shared" si="21"/>
        <v/>
      </c>
      <c r="E205" s="198" t="str">
        <f t="shared" si="22"/>
        <v/>
      </c>
      <c r="F205" s="223" t="str">
        <f t="shared" si="23"/>
        <v/>
      </c>
      <c r="G205" s="235"/>
      <c r="I205" s="250" t="str">
        <f t="shared" ref="I205:I268" si="24">IF(A205="","",IF(A205&gt;A204+1,"Attention erreur de date",A205))</f>
        <v/>
      </c>
    </row>
    <row r="206" spans="1:9" x14ac:dyDescent="0.25">
      <c r="A206" s="202"/>
      <c r="B206" s="228"/>
      <c r="C206" s="197" t="str">
        <f t="shared" si="20"/>
        <v/>
      </c>
      <c r="D206" s="198" t="str">
        <f t="shared" si="21"/>
        <v/>
      </c>
      <c r="E206" s="198" t="str">
        <f t="shared" si="22"/>
        <v/>
      </c>
      <c r="F206" s="223" t="str">
        <f t="shared" si="23"/>
        <v/>
      </c>
      <c r="G206" s="235"/>
      <c r="I206" s="250" t="str">
        <f t="shared" si="24"/>
        <v/>
      </c>
    </row>
    <row r="207" spans="1:9" x14ac:dyDescent="0.25">
      <c r="A207" s="202"/>
      <c r="B207" s="228"/>
      <c r="C207" s="197" t="str">
        <f t="shared" si="20"/>
        <v/>
      </c>
      <c r="D207" s="198" t="str">
        <f t="shared" si="21"/>
        <v/>
      </c>
      <c r="E207" s="198" t="str">
        <f t="shared" si="22"/>
        <v/>
      </c>
      <c r="F207" s="223" t="str">
        <f t="shared" si="23"/>
        <v/>
      </c>
      <c r="G207" s="235"/>
      <c r="I207" s="250" t="str">
        <f t="shared" si="24"/>
        <v/>
      </c>
    </row>
    <row r="208" spans="1:9" x14ac:dyDescent="0.25">
      <c r="A208" s="202"/>
      <c r="B208" s="228"/>
      <c r="C208" s="197" t="str">
        <f t="shared" si="20"/>
        <v/>
      </c>
      <c r="D208" s="198" t="str">
        <f t="shared" si="21"/>
        <v/>
      </c>
      <c r="E208" s="198" t="str">
        <f t="shared" si="22"/>
        <v/>
      </c>
      <c r="F208" s="223" t="str">
        <f t="shared" si="23"/>
        <v/>
      </c>
      <c r="G208" s="235"/>
      <c r="I208" s="250" t="str">
        <f t="shared" si="24"/>
        <v/>
      </c>
    </row>
    <row r="209" spans="1:9" x14ac:dyDescent="0.25">
      <c r="A209" s="202"/>
      <c r="B209" s="228"/>
      <c r="C209" s="197" t="str">
        <f t="shared" si="20"/>
        <v/>
      </c>
      <c r="D209" s="198" t="str">
        <f t="shared" si="21"/>
        <v/>
      </c>
      <c r="E209" s="198" t="str">
        <f t="shared" si="22"/>
        <v/>
      </c>
      <c r="F209" s="223" t="str">
        <f t="shared" si="23"/>
        <v/>
      </c>
      <c r="G209" s="235"/>
      <c r="I209" s="250" t="str">
        <f t="shared" si="24"/>
        <v/>
      </c>
    </row>
    <row r="210" spans="1:9" x14ac:dyDescent="0.25">
      <c r="A210" s="202"/>
      <c r="B210" s="228"/>
      <c r="C210" s="197" t="str">
        <f t="shared" ref="C210:C273" si="25">IF(B210="","",B210*$H$2)</f>
        <v/>
      </c>
      <c r="D210" s="198" t="str">
        <f t="shared" si="21"/>
        <v/>
      </c>
      <c r="E210" s="198" t="str">
        <f t="shared" si="22"/>
        <v/>
      </c>
      <c r="F210" s="223" t="str">
        <f t="shared" si="23"/>
        <v/>
      </c>
      <c r="G210" s="235"/>
      <c r="I210" s="250" t="str">
        <f t="shared" si="24"/>
        <v/>
      </c>
    </row>
    <row r="211" spans="1:9" x14ac:dyDescent="0.25">
      <c r="A211" s="202"/>
      <c r="B211" s="228"/>
      <c r="C211" s="197" t="str">
        <f t="shared" si="25"/>
        <v/>
      </c>
      <c r="D211" s="198" t="str">
        <f t="shared" si="21"/>
        <v/>
      </c>
      <c r="E211" s="198" t="str">
        <f t="shared" si="22"/>
        <v/>
      </c>
      <c r="F211" s="223" t="str">
        <f t="shared" si="23"/>
        <v/>
      </c>
      <c r="G211" s="235"/>
      <c r="I211" s="250" t="str">
        <f t="shared" si="24"/>
        <v/>
      </c>
    </row>
    <row r="212" spans="1:9" x14ac:dyDescent="0.25">
      <c r="A212" s="202"/>
      <c r="B212" s="228"/>
      <c r="C212" s="197" t="str">
        <f t="shared" si="25"/>
        <v/>
      </c>
      <c r="D212" s="198" t="str">
        <f t="shared" si="21"/>
        <v/>
      </c>
      <c r="E212" s="198" t="str">
        <f t="shared" si="22"/>
        <v/>
      </c>
      <c r="F212" s="223" t="str">
        <f t="shared" si="23"/>
        <v/>
      </c>
      <c r="G212" s="235"/>
      <c r="I212" s="250" t="str">
        <f t="shared" si="24"/>
        <v/>
      </c>
    </row>
    <row r="213" spans="1:9" x14ac:dyDescent="0.25">
      <c r="A213" s="202"/>
      <c r="B213" s="228"/>
      <c r="C213" s="197" t="str">
        <f t="shared" si="25"/>
        <v/>
      </c>
      <c r="D213" s="198" t="str">
        <f t="shared" si="21"/>
        <v/>
      </c>
      <c r="E213" s="198" t="str">
        <f t="shared" si="22"/>
        <v/>
      </c>
      <c r="F213" s="223" t="str">
        <f t="shared" si="23"/>
        <v/>
      </c>
      <c r="G213" s="235"/>
      <c r="I213" s="250" t="str">
        <f t="shared" si="24"/>
        <v/>
      </c>
    </row>
    <row r="214" spans="1:9" x14ac:dyDescent="0.25">
      <c r="A214" s="202"/>
      <c r="B214" s="228"/>
      <c r="C214" s="197" t="str">
        <f t="shared" si="25"/>
        <v/>
      </c>
      <c r="D214" s="198" t="str">
        <f t="shared" si="21"/>
        <v/>
      </c>
      <c r="E214" s="198" t="str">
        <f t="shared" si="22"/>
        <v/>
      </c>
      <c r="F214" s="223" t="str">
        <f t="shared" si="23"/>
        <v/>
      </c>
      <c r="G214" s="235"/>
      <c r="I214" s="250" t="str">
        <f t="shared" si="24"/>
        <v/>
      </c>
    </row>
    <row r="215" spans="1:9" x14ac:dyDescent="0.25">
      <c r="A215" s="202"/>
      <c r="B215" s="228"/>
      <c r="C215" s="197" t="str">
        <f t="shared" si="25"/>
        <v/>
      </c>
      <c r="D215" s="198" t="str">
        <f t="shared" si="21"/>
        <v/>
      </c>
      <c r="E215" s="198" t="str">
        <f t="shared" si="22"/>
        <v/>
      </c>
      <c r="F215" s="223" t="str">
        <f t="shared" si="23"/>
        <v/>
      </c>
      <c r="G215" s="235"/>
      <c r="I215" s="250" t="str">
        <f t="shared" si="24"/>
        <v/>
      </c>
    </row>
    <row r="216" spans="1:9" x14ac:dyDescent="0.25">
      <c r="A216" s="202"/>
      <c r="B216" s="228"/>
      <c r="C216" s="197" t="str">
        <f t="shared" si="25"/>
        <v/>
      </c>
      <c r="D216" s="198" t="str">
        <f t="shared" si="21"/>
        <v/>
      </c>
      <c r="E216" s="198" t="str">
        <f t="shared" si="22"/>
        <v/>
      </c>
      <c r="F216" s="223" t="str">
        <f t="shared" si="23"/>
        <v/>
      </c>
      <c r="G216" s="235"/>
      <c r="I216" s="250" t="str">
        <f t="shared" si="24"/>
        <v/>
      </c>
    </row>
    <row r="217" spans="1:9" x14ac:dyDescent="0.25">
      <c r="A217" s="202"/>
      <c r="B217" s="228"/>
      <c r="C217" s="197" t="str">
        <f t="shared" si="25"/>
        <v/>
      </c>
      <c r="D217" s="198" t="str">
        <f t="shared" si="21"/>
        <v/>
      </c>
      <c r="E217" s="198" t="str">
        <f t="shared" si="22"/>
        <v/>
      </c>
      <c r="F217" s="223" t="str">
        <f t="shared" si="23"/>
        <v/>
      </c>
      <c r="G217" s="235"/>
      <c r="I217" s="250" t="str">
        <f t="shared" si="24"/>
        <v/>
      </c>
    </row>
    <row r="218" spans="1:9" x14ac:dyDescent="0.25">
      <c r="A218" s="202"/>
      <c r="B218" s="228"/>
      <c r="C218" s="197" t="str">
        <f t="shared" si="25"/>
        <v/>
      </c>
      <c r="D218" s="198" t="str">
        <f t="shared" si="21"/>
        <v/>
      </c>
      <c r="E218" s="198" t="str">
        <f t="shared" si="22"/>
        <v/>
      </c>
      <c r="F218" s="223" t="str">
        <f t="shared" si="23"/>
        <v/>
      </c>
      <c r="G218" s="235"/>
      <c r="I218" s="250" t="str">
        <f t="shared" si="24"/>
        <v/>
      </c>
    </row>
    <row r="219" spans="1:9" x14ac:dyDescent="0.25">
      <c r="A219" s="202"/>
      <c r="B219" s="228"/>
      <c r="C219" s="197" t="str">
        <f t="shared" si="25"/>
        <v/>
      </c>
      <c r="D219" s="198" t="str">
        <f t="shared" si="21"/>
        <v/>
      </c>
      <c r="E219" s="198" t="str">
        <f t="shared" si="22"/>
        <v/>
      </c>
      <c r="F219" s="223" t="str">
        <f t="shared" si="23"/>
        <v/>
      </c>
      <c r="G219" s="235"/>
      <c r="I219" s="250" t="str">
        <f t="shared" si="24"/>
        <v/>
      </c>
    </row>
    <row r="220" spans="1:9" x14ac:dyDescent="0.25">
      <c r="A220" s="202"/>
      <c r="B220" s="228"/>
      <c r="C220" s="197" t="str">
        <f t="shared" si="25"/>
        <v/>
      </c>
      <c r="D220" s="198" t="str">
        <f t="shared" si="21"/>
        <v/>
      </c>
      <c r="E220" s="198" t="str">
        <f t="shared" si="22"/>
        <v/>
      </c>
      <c r="F220" s="223" t="str">
        <f t="shared" si="23"/>
        <v/>
      </c>
      <c r="G220" s="235"/>
      <c r="I220" s="250" t="str">
        <f t="shared" si="24"/>
        <v/>
      </c>
    </row>
    <row r="221" spans="1:9" x14ac:dyDescent="0.25">
      <c r="A221" s="202"/>
      <c r="B221" s="228"/>
      <c r="C221" s="197" t="str">
        <f t="shared" si="25"/>
        <v/>
      </c>
      <c r="D221" s="198" t="str">
        <f t="shared" si="21"/>
        <v/>
      </c>
      <c r="E221" s="198" t="str">
        <f t="shared" si="22"/>
        <v/>
      </c>
      <c r="F221" s="223" t="str">
        <f t="shared" si="23"/>
        <v/>
      </c>
      <c r="G221" s="235"/>
      <c r="I221" s="250" t="str">
        <f t="shared" si="24"/>
        <v/>
      </c>
    </row>
    <row r="222" spans="1:9" x14ac:dyDescent="0.25">
      <c r="A222" s="202"/>
      <c r="B222" s="228"/>
      <c r="C222" s="197" t="str">
        <f t="shared" si="25"/>
        <v/>
      </c>
      <c r="D222" s="198" t="str">
        <f t="shared" si="21"/>
        <v/>
      </c>
      <c r="E222" s="198" t="str">
        <f t="shared" si="22"/>
        <v/>
      </c>
      <c r="F222" s="223" t="str">
        <f t="shared" si="23"/>
        <v/>
      </c>
      <c r="G222" s="235"/>
      <c r="I222" s="250" t="str">
        <f t="shared" si="24"/>
        <v/>
      </c>
    </row>
    <row r="223" spans="1:9" x14ac:dyDescent="0.25">
      <c r="A223" s="202"/>
      <c r="B223" s="228"/>
      <c r="C223" s="197" t="str">
        <f t="shared" si="25"/>
        <v/>
      </c>
      <c r="D223" s="198" t="str">
        <f t="shared" si="21"/>
        <v/>
      </c>
      <c r="E223" s="198" t="str">
        <f t="shared" si="22"/>
        <v/>
      </c>
      <c r="F223" s="223" t="str">
        <f t="shared" si="23"/>
        <v/>
      </c>
      <c r="G223" s="235"/>
      <c r="I223" s="250" t="str">
        <f t="shared" si="24"/>
        <v/>
      </c>
    </row>
    <row r="224" spans="1:9" x14ac:dyDescent="0.25">
      <c r="A224" s="202"/>
      <c r="B224" s="228"/>
      <c r="C224" s="197" t="str">
        <f t="shared" si="25"/>
        <v/>
      </c>
      <c r="D224" s="198" t="str">
        <f t="shared" si="21"/>
        <v/>
      </c>
      <c r="E224" s="198" t="str">
        <f t="shared" si="22"/>
        <v/>
      </c>
      <c r="F224" s="223" t="str">
        <f t="shared" si="23"/>
        <v/>
      </c>
      <c r="G224" s="235"/>
      <c r="I224" s="250" t="str">
        <f t="shared" si="24"/>
        <v/>
      </c>
    </row>
    <row r="225" spans="1:9" x14ac:dyDescent="0.25">
      <c r="A225" s="202"/>
      <c r="B225" s="228"/>
      <c r="C225" s="197" t="str">
        <f t="shared" si="25"/>
        <v/>
      </c>
      <c r="D225" s="198" t="str">
        <f t="shared" si="21"/>
        <v/>
      </c>
      <c r="E225" s="198" t="str">
        <f t="shared" si="22"/>
        <v/>
      </c>
      <c r="F225" s="223" t="str">
        <f t="shared" si="23"/>
        <v/>
      </c>
      <c r="G225" s="235"/>
      <c r="I225" s="250" t="str">
        <f t="shared" si="24"/>
        <v/>
      </c>
    </row>
    <row r="226" spans="1:9" x14ac:dyDescent="0.25">
      <c r="A226" s="202"/>
      <c r="B226" s="228"/>
      <c r="C226" s="197" t="str">
        <f t="shared" si="25"/>
        <v/>
      </c>
      <c r="D226" s="198" t="str">
        <f t="shared" si="21"/>
        <v/>
      </c>
      <c r="E226" s="198" t="str">
        <f t="shared" si="22"/>
        <v/>
      </c>
      <c r="F226" s="223" t="str">
        <f t="shared" si="23"/>
        <v/>
      </c>
      <c r="G226" s="235"/>
      <c r="I226" s="250" t="str">
        <f t="shared" si="24"/>
        <v/>
      </c>
    </row>
    <row r="227" spans="1:9" x14ac:dyDescent="0.25">
      <c r="A227" s="202"/>
      <c r="B227" s="228"/>
      <c r="C227" s="197" t="str">
        <f t="shared" si="25"/>
        <v/>
      </c>
      <c r="D227" s="198" t="str">
        <f t="shared" si="21"/>
        <v/>
      </c>
      <c r="E227" s="198" t="str">
        <f t="shared" si="22"/>
        <v/>
      </c>
      <c r="F227" s="223" t="str">
        <f t="shared" si="23"/>
        <v/>
      </c>
      <c r="G227" s="235"/>
      <c r="I227" s="250" t="str">
        <f t="shared" si="24"/>
        <v/>
      </c>
    </row>
    <row r="228" spans="1:9" x14ac:dyDescent="0.25">
      <c r="A228" s="202"/>
      <c r="B228" s="228"/>
      <c r="C228" s="197" t="str">
        <f t="shared" si="25"/>
        <v/>
      </c>
      <c r="D228" s="198" t="str">
        <f t="shared" si="21"/>
        <v/>
      </c>
      <c r="E228" s="198" t="str">
        <f t="shared" si="22"/>
        <v/>
      </c>
      <c r="F228" s="223" t="str">
        <f t="shared" si="23"/>
        <v/>
      </c>
      <c r="G228" s="235"/>
      <c r="I228" s="250" t="str">
        <f t="shared" si="24"/>
        <v/>
      </c>
    </row>
    <row r="229" spans="1:9" x14ac:dyDescent="0.25">
      <c r="A229" s="202"/>
      <c r="B229" s="228"/>
      <c r="C229" s="197" t="str">
        <f t="shared" si="25"/>
        <v/>
      </c>
      <c r="D229" s="198" t="str">
        <f t="shared" si="21"/>
        <v/>
      </c>
      <c r="E229" s="198" t="str">
        <f t="shared" si="22"/>
        <v/>
      </c>
      <c r="F229" s="223" t="str">
        <f t="shared" si="23"/>
        <v/>
      </c>
      <c r="G229" s="235"/>
      <c r="I229" s="250" t="str">
        <f t="shared" si="24"/>
        <v/>
      </c>
    </row>
    <row r="230" spans="1:9" x14ac:dyDescent="0.25">
      <c r="A230" s="202"/>
      <c r="B230" s="228"/>
      <c r="C230" s="197" t="str">
        <f t="shared" si="25"/>
        <v/>
      </c>
      <c r="D230" s="198" t="str">
        <f t="shared" si="21"/>
        <v/>
      </c>
      <c r="E230" s="198" t="str">
        <f t="shared" si="22"/>
        <v/>
      </c>
      <c r="F230" s="223" t="str">
        <f t="shared" si="23"/>
        <v/>
      </c>
      <c r="G230" s="235"/>
      <c r="I230" s="250" t="str">
        <f t="shared" si="24"/>
        <v/>
      </c>
    </row>
    <row r="231" spans="1:9" x14ac:dyDescent="0.25">
      <c r="A231" s="202"/>
      <c r="B231" s="228"/>
      <c r="C231" s="197" t="str">
        <f t="shared" si="25"/>
        <v/>
      </c>
      <c r="D231" s="198" t="str">
        <f t="shared" si="21"/>
        <v/>
      </c>
      <c r="E231" s="198" t="str">
        <f t="shared" si="22"/>
        <v/>
      </c>
      <c r="F231" s="223" t="str">
        <f t="shared" si="23"/>
        <v/>
      </c>
      <c r="G231" s="235"/>
      <c r="I231" s="250" t="str">
        <f t="shared" si="24"/>
        <v/>
      </c>
    </row>
    <row r="232" spans="1:9" x14ac:dyDescent="0.25">
      <c r="A232" s="202"/>
      <c r="B232" s="228"/>
      <c r="C232" s="197" t="str">
        <f t="shared" si="25"/>
        <v/>
      </c>
      <c r="D232" s="198" t="str">
        <f t="shared" si="21"/>
        <v/>
      </c>
      <c r="E232" s="198" t="str">
        <f t="shared" si="22"/>
        <v/>
      </c>
      <c r="F232" s="223" t="str">
        <f t="shared" si="23"/>
        <v/>
      </c>
      <c r="G232" s="235"/>
      <c r="I232" s="250" t="str">
        <f t="shared" si="24"/>
        <v/>
      </c>
    </row>
    <row r="233" spans="1:9" x14ac:dyDescent="0.25">
      <c r="A233" s="202"/>
      <c r="B233" s="228"/>
      <c r="C233" s="197" t="str">
        <f t="shared" si="25"/>
        <v/>
      </c>
      <c r="D233" s="198" t="str">
        <f t="shared" si="21"/>
        <v/>
      </c>
      <c r="E233" s="198" t="str">
        <f t="shared" si="22"/>
        <v/>
      </c>
      <c r="F233" s="223" t="str">
        <f t="shared" si="23"/>
        <v/>
      </c>
      <c r="G233" s="235"/>
      <c r="I233" s="250" t="str">
        <f t="shared" si="24"/>
        <v/>
      </c>
    </row>
    <row r="234" spans="1:9" x14ac:dyDescent="0.25">
      <c r="A234" s="202"/>
      <c r="B234" s="228"/>
      <c r="C234" s="197" t="str">
        <f t="shared" si="25"/>
        <v/>
      </c>
      <c r="D234" s="198" t="str">
        <f t="shared" si="21"/>
        <v/>
      </c>
      <c r="E234" s="198" t="str">
        <f t="shared" si="22"/>
        <v/>
      </c>
      <c r="F234" s="223" t="str">
        <f t="shared" si="23"/>
        <v/>
      </c>
      <c r="G234" s="235"/>
      <c r="I234" s="250" t="str">
        <f t="shared" si="24"/>
        <v/>
      </c>
    </row>
    <row r="235" spans="1:9" x14ac:dyDescent="0.25">
      <c r="A235" s="202"/>
      <c r="B235" s="228"/>
      <c r="C235" s="197" t="str">
        <f t="shared" si="25"/>
        <v/>
      </c>
      <c r="D235" s="198" t="str">
        <f t="shared" si="21"/>
        <v/>
      </c>
      <c r="E235" s="198" t="str">
        <f t="shared" si="22"/>
        <v/>
      </c>
      <c r="F235" s="223" t="str">
        <f t="shared" si="23"/>
        <v/>
      </c>
      <c r="G235" s="235"/>
      <c r="I235" s="250" t="str">
        <f t="shared" si="24"/>
        <v/>
      </c>
    </row>
    <row r="236" spans="1:9" x14ac:dyDescent="0.25">
      <c r="A236" s="202"/>
      <c r="B236" s="228"/>
      <c r="C236" s="197" t="str">
        <f t="shared" si="25"/>
        <v/>
      </c>
      <c r="D236" s="198" t="str">
        <f t="shared" si="21"/>
        <v/>
      </c>
      <c r="E236" s="198" t="str">
        <f t="shared" si="22"/>
        <v/>
      </c>
      <c r="F236" s="223" t="str">
        <f t="shared" si="23"/>
        <v/>
      </c>
      <c r="G236" s="235"/>
      <c r="I236" s="250" t="str">
        <f t="shared" si="24"/>
        <v/>
      </c>
    </row>
    <row r="237" spans="1:9" x14ac:dyDescent="0.25">
      <c r="A237" s="202"/>
      <c r="B237" s="228"/>
      <c r="C237" s="197" t="str">
        <f t="shared" si="25"/>
        <v/>
      </c>
      <c r="D237" s="198" t="str">
        <f t="shared" si="21"/>
        <v/>
      </c>
      <c r="E237" s="198" t="str">
        <f t="shared" si="22"/>
        <v/>
      </c>
      <c r="F237" s="223" t="str">
        <f t="shared" si="23"/>
        <v/>
      </c>
      <c r="G237" s="235"/>
      <c r="I237" s="250" t="str">
        <f t="shared" si="24"/>
        <v/>
      </c>
    </row>
    <row r="238" spans="1:9" x14ac:dyDescent="0.25">
      <c r="A238" s="202"/>
      <c r="B238" s="228"/>
      <c r="C238" s="197" t="str">
        <f t="shared" si="25"/>
        <v/>
      </c>
      <c r="D238" s="198" t="str">
        <f t="shared" si="21"/>
        <v/>
      </c>
      <c r="E238" s="198" t="str">
        <f t="shared" si="22"/>
        <v/>
      </c>
      <c r="F238" s="223" t="str">
        <f t="shared" si="23"/>
        <v/>
      </c>
      <c r="G238" s="235"/>
      <c r="I238" s="250" t="str">
        <f t="shared" si="24"/>
        <v/>
      </c>
    </row>
    <row r="239" spans="1:9" x14ac:dyDescent="0.25">
      <c r="A239" s="202"/>
      <c r="B239" s="228"/>
      <c r="C239" s="197" t="str">
        <f t="shared" si="25"/>
        <v/>
      </c>
      <c r="D239" s="198" t="str">
        <f t="shared" si="21"/>
        <v/>
      </c>
      <c r="E239" s="198" t="str">
        <f t="shared" si="22"/>
        <v/>
      </c>
      <c r="F239" s="223" t="str">
        <f t="shared" si="23"/>
        <v/>
      </c>
      <c r="G239" s="235"/>
      <c r="I239" s="250" t="str">
        <f t="shared" si="24"/>
        <v/>
      </c>
    </row>
    <row r="240" spans="1:9" x14ac:dyDescent="0.25">
      <c r="A240" s="202"/>
      <c r="B240" s="228"/>
      <c r="C240" s="197" t="str">
        <f t="shared" si="25"/>
        <v/>
      </c>
      <c r="D240" s="198" t="str">
        <f t="shared" si="21"/>
        <v/>
      </c>
      <c r="E240" s="198" t="str">
        <f t="shared" si="22"/>
        <v/>
      </c>
      <c r="F240" s="223" t="str">
        <f t="shared" si="23"/>
        <v/>
      </c>
      <c r="G240" s="235"/>
      <c r="I240" s="250" t="str">
        <f t="shared" si="24"/>
        <v/>
      </c>
    </row>
    <row r="241" spans="1:9" x14ac:dyDescent="0.25">
      <c r="A241" s="202"/>
      <c r="B241" s="228"/>
      <c r="C241" s="197" t="str">
        <f t="shared" si="25"/>
        <v/>
      </c>
      <c r="D241" s="198" t="str">
        <f t="shared" si="21"/>
        <v/>
      </c>
      <c r="E241" s="198" t="str">
        <f t="shared" si="22"/>
        <v/>
      </c>
      <c r="F241" s="223" t="str">
        <f t="shared" si="23"/>
        <v/>
      </c>
      <c r="G241" s="235"/>
      <c r="I241" s="250" t="str">
        <f t="shared" si="24"/>
        <v/>
      </c>
    </row>
    <row r="242" spans="1:9" x14ac:dyDescent="0.25">
      <c r="A242" s="202"/>
      <c r="B242" s="228"/>
      <c r="C242" s="197" t="str">
        <f t="shared" si="25"/>
        <v/>
      </c>
      <c r="D242" s="198" t="str">
        <f t="shared" si="21"/>
        <v/>
      </c>
      <c r="E242" s="198" t="str">
        <f t="shared" si="22"/>
        <v/>
      </c>
      <c r="F242" s="223" t="str">
        <f t="shared" si="23"/>
        <v/>
      </c>
      <c r="G242" s="235"/>
      <c r="I242" s="250" t="str">
        <f t="shared" si="24"/>
        <v/>
      </c>
    </row>
    <row r="243" spans="1:9" x14ac:dyDescent="0.25">
      <c r="A243" s="202"/>
      <c r="B243" s="228"/>
      <c r="C243" s="197" t="str">
        <f t="shared" si="25"/>
        <v/>
      </c>
      <c r="D243" s="198" t="str">
        <f t="shared" si="21"/>
        <v/>
      </c>
      <c r="E243" s="198" t="str">
        <f t="shared" si="22"/>
        <v/>
      </c>
      <c r="F243" s="223" t="str">
        <f t="shared" si="23"/>
        <v/>
      </c>
      <c r="G243" s="235"/>
      <c r="I243" s="250" t="str">
        <f t="shared" si="24"/>
        <v/>
      </c>
    </row>
    <row r="244" spans="1:9" x14ac:dyDescent="0.25">
      <c r="A244" s="202"/>
      <c r="B244" s="228"/>
      <c r="C244" s="197" t="str">
        <f t="shared" si="25"/>
        <v/>
      </c>
      <c r="D244" s="198" t="str">
        <f t="shared" si="21"/>
        <v/>
      </c>
      <c r="E244" s="198" t="str">
        <f t="shared" si="22"/>
        <v/>
      </c>
      <c r="F244" s="223" t="str">
        <f t="shared" si="23"/>
        <v/>
      </c>
      <c r="G244" s="235"/>
      <c r="I244" s="250" t="str">
        <f t="shared" si="24"/>
        <v/>
      </c>
    </row>
    <row r="245" spans="1:9" x14ac:dyDescent="0.25">
      <c r="A245" s="202"/>
      <c r="B245" s="228"/>
      <c r="C245" s="197" t="str">
        <f t="shared" si="25"/>
        <v/>
      </c>
      <c r="D245" s="198" t="str">
        <f t="shared" si="21"/>
        <v/>
      </c>
      <c r="E245" s="198" t="str">
        <f t="shared" si="22"/>
        <v/>
      </c>
      <c r="F245" s="223" t="str">
        <f t="shared" si="23"/>
        <v/>
      </c>
      <c r="G245" s="235"/>
      <c r="I245" s="250" t="str">
        <f t="shared" si="24"/>
        <v/>
      </c>
    </row>
    <row r="246" spans="1:9" x14ac:dyDescent="0.25">
      <c r="A246" s="202"/>
      <c r="B246" s="228"/>
      <c r="C246" s="197" t="str">
        <f t="shared" si="25"/>
        <v/>
      </c>
      <c r="D246" s="198" t="str">
        <f t="shared" si="21"/>
        <v/>
      </c>
      <c r="E246" s="198" t="str">
        <f t="shared" si="22"/>
        <v/>
      </c>
      <c r="F246" s="223" t="str">
        <f t="shared" si="23"/>
        <v/>
      </c>
      <c r="G246" s="235"/>
      <c r="I246" s="250" t="str">
        <f t="shared" si="24"/>
        <v/>
      </c>
    </row>
    <row r="247" spans="1:9" x14ac:dyDescent="0.25">
      <c r="A247" s="202"/>
      <c r="B247" s="228"/>
      <c r="C247" s="197" t="str">
        <f t="shared" si="25"/>
        <v/>
      </c>
      <c r="D247" s="198" t="str">
        <f t="shared" si="21"/>
        <v/>
      </c>
      <c r="E247" s="198" t="str">
        <f t="shared" si="22"/>
        <v/>
      </c>
      <c r="F247" s="223" t="str">
        <f t="shared" si="23"/>
        <v/>
      </c>
      <c r="G247" s="235"/>
      <c r="I247" s="250" t="str">
        <f t="shared" si="24"/>
        <v/>
      </c>
    </row>
    <row r="248" spans="1:9" x14ac:dyDescent="0.25">
      <c r="A248" s="202"/>
      <c r="B248" s="228"/>
      <c r="C248" s="197" t="str">
        <f t="shared" si="25"/>
        <v/>
      </c>
      <c r="D248" s="198" t="str">
        <f t="shared" si="21"/>
        <v/>
      </c>
      <c r="E248" s="198" t="str">
        <f t="shared" si="22"/>
        <v/>
      </c>
      <c r="F248" s="223" t="str">
        <f t="shared" si="23"/>
        <v/>
      </c>
      <c r="G248" s="235"/>
      <c r="I248" s="250" t="str">
        <f t="shared" si="24"/>
        <v/>
      </c>
    </row>
    <row r="249" spans="1:9" x14ac:dyDescent="0.25">
      <c r="A249" s="202"/>
      <c r="B249" s="228"/>
      <c r="C249" s="197" t="str">
        <f t="shared" si="25"/>
        <v/>
      </c>
      <c r="D249" s="198" t="str">
        <f t="shared" si="21"/>
        <v/>
      </c>
      <c r="E249" s="198" t="str">
        <f t="shared" si="22"/>
        <v/>
      </c>
      <c r="F249" s="223" t="str">
        <f t="shared" si="23"/>
        <v/>
      </c>
      <c r="G249" s="235"/>
      <c r="I249" s="250" t="str">
        <f t="shared" si="24"/>
        <v/>
      </c>
    </row>
    <row r="250" spans="1:9" x14ac:dyDescent="0.25">
      <c r="A250" s="202"/>
      <c r="B250" s="228"/>
      <c r="C250" s="197" t="str">
        <f t="shared" si="25"/>
        <v/>
      </c>
      <c r="D250" s="198" t="str">
        <f t="shared" si="21"/>
        <v/>
      </c>
      <c r="E250" s="198" t="str">
        <f t="shared" si="22"/>
        <v/>
      </c>
      <c r="F250" s="223" t="str">
        <f t="shared" si="23"/>
        <v/>
      </c>
      <c r="G250" s="235"/>
      <c r="I250" s="250" t="str">
        <f t="shared" si="24"/>
        <v/>
      </c>
    </row>
    <row r="251" spans="1:9" x14ac:dyDescent="0.25">
      <c r="A251" s="202"/>
      <c r="B251" s="228"/>
      <c r="C251" s="197" t="str">
        <f t="shared" si="25"/>
        <v/>
      </c>
      <c r="D251" s="198" t="str">
        <f t="shared" si="21"/>
        <v/>
      </c>
      <c r="E251" s="198" t="str">
        <f t="shared" si="22"/>
        <v/>
      </c>
      <c r="F251" s="223" t="str">
        <f t="shared" si="23"/>
        <v/>
      </c>
      <c r="G251" s="235"/>
      <c r="I251" s="250" t="str">
        <f t="shared" si="24"/>
        <v/>
      </c>
    </row>
    <row r="252" spans="1:9" x14ac:dyDescent="0.25">
      <c r="A252" s="202"/>
      <c r="B252" s="228"/>
      <c r="C252" s="197" t="str">
        <f t="shared" si="25"/>
        <v/>
      </c>
      <c r="D252" s="198" t="str">
        <f t="shared" si="21"/>
        <v/>
      </c>
      <c r="E252" s="198" t="str">
        <f t="shared" si="22"/>
        <v/>
      </c>
      <c r="F252" s="223" t="str">
        <f t="shared" si="23"/>
        <v/>
      </c>
      <c r="G252" s="235"/>
      <c r="I252" s="250" t="str">
        <f t="shared" si="24"/>
        <v/>
      </c>
    </row>
    <row r="253" spans="1:9" x14ac:dyDescent="0.25">
      <c r="A253" s="202"/>
      <c r="B253" s="228"/>
      <c r="C253" s="197" t="str">
        <f t="shared" si="25"/>
        <v/>
      </c>
      <c r="D253" s="198" t="str">
        <f t="shared" si="21"/>
        <v/>
      </c>
      <c r="E253" s="198" t="str">
        <f t="shared" si="22"/>
        <v/>
      </c>
      <c r="F253" s="223" t="str">
        <f t="shared" si="23"/>
        <v/>
      </c>
      <c r="G253" s="235"/>
      <c r="I253" s="250" t="str">
        <f t="shared" si="24"/>
        <v/>
      </c>
    </row>
    <row r="254" spans="1:9" x14ac:dyDescent="0.25">
      <c r="A254" s="202"/>
      <c r="B254" s="228"/>
      <c r="C254" s="197" t="str">
        <f t="shared" si="25"/>
        <v/>
      </c>
      <c r="D254" s="198" t="str">
        <f t="shared" si="21"/>
        <v/>
      </c>
      <c r="E254" s="198" t="str">
        <f t="shared" si="22"/>
        <v/>
      </c>
      <c r="F254" s="223" t="str">
        <f t="shared" si="23"/>
        <v/>
      </c>
      <c r="G254" s="235"/>
      <c r="I254" s="250" t="str">
        <f t="shared" si="24"/>
        <v/>
      </c>
    </row>
    <row r="255" spans="1:9" x14ac:dyDescent="0.25">
      <c r="A255" s="202"/>
      <c r="B255" s="228"/>
      <c r="C255" s="197" t="str">
        <f t="shared" si="25"/>
        <v/>
      </c>
      <c r="D255" s="198" t="str">
        <f t="shared" si="21"/>
        <v/>
      </c>
      <c r="E255" s="198" t="str">
        <f t="shared" si="22"/>
        <v/>
      </c>
      <c r="F255" s="223" t="str">
        <f t="shared" si="23"/>
        <v/>
      </c>
      <c r="G255" s="235"/>
      <c r="I255" s="250" t="str">
        <f t="shared" si="24"/>
        <v/>
      </c>
    </row>
    <row r="256" spans="1:9" x14ac:dyDescent="0.25">
      <c r="A256" s="202"/>
      <c r="B256" s="228"/>
      <c r="C256" s="197" t="str">
        <f t="shared" si="25"/>
        <v/>
      </c>
      <c r="D256" s="198" t="str">
        <f t="shared" si="21"/>
        <v/>
      </c>
      <c r="E256" s="198" t="str">
        <f t="shared" si="22"/>
        <v/>
      </c>
      <c r="F256" s="223" t="str">
        <f t="shared" si="23"/>
        <v/>
      </c>
      <c r="G256" s="235"/>
      <c r="I256" s="250" t="str">
        <f t="shared" si="24"/>
        <v/>
      </c>
    </row>
    <row r="257" spans="1:9" x14ac:dyDescent="0.25">
      <c r="A257" s="202"/>
      <c r="B257" s="228"/>
      <c r="C257" s="197" t="str">
        <f t="shared" si="25"/>
        <v/>
      </c>
      <c r="D257" s="198" t="str">
        <f t="shared" si="21"/>
        <v/>
      </c>
      <c r="E257" s="198" t="str">
        <f t="shared" si="22"/>
        <v/>
      </c>
      <c r="F257" s="223" t="str">
        <f t="shared" si="23"/>
        <v/>
      </c>
      <c r="G257" s="235"/>
      <c r="I257" s="250" t="str">
        <f t="shared" si="24"/>
        <v/>
      </c>
    </row>
    <row r="258" spans="1:9" x14ac:dyDescent="0.25">
      <c r="A258" s="202"/>
      <c r="B258" s="228"/>
      <c r="C258" s="197" t="str">
        <f t="shared" si="25"/>
        <v/>
      </c>
      <c r="D258" s="198" t="str">
        <f t="shared" si="21"/>
        <v/>
      </c>
      <c r="E258" s="198" t="str">
        <f t="shared" si="22"/>
        <v/>
      </c>
      <c r="F258" s="223" t="str">
        <f t="shared" si="23"/>
        <v/>
      </c>
      <c r="G258" s="235"/>
      <c r="I258" s="250" t="str">
        <f t="shared" si="24"/>
        <v/>
      </c>
    </row>
    <row r="259" spans="1:9" x14ac:dyDescent="0.25">
      <c r="A259" s="202"/>
      <c r="B259" s="228"/>
      <c r="C259" s="197" t="str">
        <f t="shared" si="25"/>
        <v/>
      </c>
      <c r="D259" s="198" t="str">
        <f t="shared" si="21"/>
        <v/>
      </c>
      <c r="E259" s="198" t="str">
        <f t="shared" si="22"/>
        <v/>
      </c>
      <c r="F259" s="223" t="str">
        <f t="shared" si="23"/>
        <v/>
      </c>
      <c r="G259" s="235"/>
      <c r="I259" s="250" t="str">
        <f t="shared" si="24"/>
        <v/>
      </c>
    </row>
    <row r="260" spans="1:9" x14ac:dyDescent="0.25">
      <c r="A260" s="202"/>
      <c r="B260" s="228"/>
      <c r="C260" s="197" t="str">
        <f t="shared" si="25"/>
        <v/>
      </c>
      <c r="D260" s="198" t="str">
        <f t="shared" si="21"/>
        <v/>
      </c>
      <c r="E260" s="198" t="str">
        <f t="shared" si="22"/>
        <v/>
      </c>
      <c r="F260" s="223" t="str">
        <f t="shared" si="23"/>
        <v/>
      </c>
      <c r="G260" s="235"/>
      <c r="I260" s="250" t="str">
        <f t="shared" si="24"/>
        <v/>
      </c>
    </row>
    <row r="261" spans="1:9" x14ac:dyDescent="0.25">
      <c r="A261" s="202"/>
      <c r="B261" s="228"/>
      <c r="C261" s="197" t="str">
        <f t="shared" si="25"/>
        <v/>
      </c>
      <c r="D261" s="198" t="str">
        <f t="shared" si="21"/>
        <v/>
      </c>
      <c r="E261" s="198" t="str">
        <f t="shared" si="22"/>
        <v/>
      </c>
      <c r="F261" s="223" t="str">
        <f t="shared" si="23"/>
        <v/>
      </c>
      <c r="G261" s="235"/>
      <c r="I261" s="250" t="str">
        <f t="shared" si="24"/>
        <v/>
      </c>
    </row>
    <row r="262" spans="1:9" x14ac:dyDescent="0.25">
      <c r="A262" s="202"/>
      <c r="B262" s="228"/>
      <c r="C262" s="197" t="str">
        <f t="shared" si="25"/>
        <v/>
      </c>
      <c r="D262" s="198" t="str">
        <f t="shared" si="21"/>
        <v/>
      </c>
      <c r="E262" s="198" t="str">
        <f t="shared" si="22"/>
        <v/>
      </c>
      <c r="F262" s="223" t="str">
        <f t="shared" si="23"/>
        <v/>
      </c>
      <c r="G262" s="235"/>
      <c r="I262" s="250" t="str">
        <f t="shared" si="24"/>
        <v/>
      </c>
    </row>
    <row r="263" spans="1:9" x14ac:dyDescent="0.25">
      <c r="A263" s="202"/>
      <c r="B263" s="228"/>
      <c r="C263" s="197" t="str">
        <f t="shared" si="25"/>
        <v/>
      </c>
      <c r="D263" s="198" t="str">
        <f t="shared" si="21"/>
        <v/>
      </c>
      <c r="E263" s="198" t="str">
        <f t="shared" si="22"/>
        <v/>
      </c>
      <c r="F263" s="223" t="str">
        <f t="shared" si="23"/>
        <v/>
      </c>
      <c r="G263" s="235"/>
      <c r="I263" s="250" t="str">
        <f t="shared" si="24"/>
        <v/>
      </c>
    </row>
    <row r="264" spans="1:9" x14ac:dyDescent="0.25">
      <c r="A264" s="202"/>
      <c r="B264" s="228"/>
      <c r="C264" s="197" t="str">
        <f t="shared" si="25"/>
        <v/>
      </c>
      <c r="D264" s="198" t="str">
        <f t="shared" si="21"/>
        <v/>
      </c>
      <c r="E264" s="198" t="str">
        <f t="shared" si="22"/>
        <v/>
      </c>
      <c r="F264" s="223" t="str">
        <f t="shared" si="23"/>
        <v/>
      </c>
      <c r="G264" s="235"/>
      <c r="I264" s="250" t="str">
        <f t="shared" si="24"/>
        <v/>
      </c>
    </row>
    <row r="265" spans="1:9" x14ac:dyDescent="0.25">
      <c r="A265" s="202"/>
      <c r="B265" s="228"/>
      <c r="C265" s="197" t="str">
        <f t="shared" si="25"/>
        <v/>
      </c>
      <c r="D265" s="198" t="str">
        <f t="shared" si="21"/>
        <v/>
      </c>
      <c r="E265" s="198" t="str">
        <f t="shared" si="22"/>
        <v/>
      </c>
      <c r="F265" s="223" t="str">
        <f t="shared" si="23"/>
        <v/>
      </c>
      <c r="G265" s="235"/>
      <c r="I265" s="250" t="str">
        <f t="shared" si="24"/>
        <v/>
      </c>
    </row>
    <row r="266" spans="1:9" x14ac:dyDescent="0.25">
      <c r="A266" s="202"/>
      <c r="B266" s="228"/>
      <c r="C266" s="197" t="str">
        <f t="shared" si="25"/>
        <v/>
      </c>
      <c r="D266" s="198" t="str">
        <f t="shared" si="21"/>
        <v/>
      </c>
      <c r="E266" s="198" t="str">
        <f t="shared" si="22"/>
        <v/>
      </c>
      <c r="F266" s="223" t="str">
        <f t="shared" si="23"/>
        <v/>
      </c>
      <c r="G266" s="235"/>
      <c r="I266" s="250" t="str">
        <f t="shared" si="24"/>
        <v/>
      </c>
    </row>
    <row r="267" spans="1:9" x14ac:dyDescent="0.25">
      <c r="A267" s="202"/>
      <c r="B267" s="228"/>
      <c r="C267" s="197" t="str">
        <f t="shared" si="25"/>
        <v/>
      </c>
      <c r="D267" s="198" t="str">
        <f t="shared" ref="D267:D330" si="26">IF(C267="","",C267-(2*C267))</f>
        <v/>
      </c>
      <c r="E267" s="198" t="str">
        <f t="shared" ref="E267:E330" si="27">IF(D267="","",D267-D266)</f>
        <v/>
      </c>
      <c r="F267" s="223" t="str">
        <f t="shared" ref="F267:F330" si="28">IF(A267=0,"",B267-B266)</f>
        <v/>
      </c>
      <c r="G267" s="235"/>
      <c r="I267" s="250" t="str">
        <f t="shared" si="24"/>
        <v/>
      </c>
    </row>
    <row r="268" spans="1:9" x14ac:dyDescent="0.25">
      <c r="A268" s="202"/>
      <c r="B268" s="228"/>
      <c r="C268" s="197" t="str">
        <f t="shared" si="25"/>
        <v/>
      </c>
      <c r="D268" s="198" t="str">
        <f t="shared" si="26"/>
        <v/>
      </c>
      <c r="E268" s="198" t="str">
        <f t="shared" si="27"/>
        <v/>
      </c>
      <c r="F268" s="223" t="str">
        <f t="shared" si="28"/>
        <v/>
      </c>
      <c r="G268" s="235"/>
      <c r="I268" s="250" t="str">
        <f t="shared" si="24"/>
        <v/>
      </c>
    </row>
    <row r="269" spans="1:9" x14ac:dyDescent="0.25">
      <c r="A269" s="202"/>
      <c r="B269" s="228"/>
      <c r="C269" s="197" t="str">
        <f t="shared" si="25"/>
        <v/>
      </c>
      <c r="D269" s="198" t="str">
        <f t="shared" si="26"/>
        <v/>
      </c>
      <c r="E269" s="198" t="str">
        <f t="shared" si="27"/>
        <v/>
      </c>
      <c r="F269" s="223" t="str">
        <f t="shared" si="28"/>
        <v/>
      </c>
      <c r="G269" s="235"/>
      <c r="I269" s="250" t="str">
        <f t="shared" ref="I269:I332" si="29">IF(A269="","",IF(A269&gt;A268+1,"Attention erreur de date",A269))</f>
        <v/>
      </c>
    </row>
    <row r="270" spans="1:9" x14ac:dyDescent="0.25">
      <c r="A270" s="202"/>
      <c r="B270" s="228"/>
      <c r="C270" s="197" t="str">
        <f t="shared" si="25"/>
        <v/>
      </c>
      <c r="D270" s="198" t="str">
        <f t="shared" si="26"/>
        <v/>
      </c>
      <c r="E270" s="198" t="str">
        <f t="shared" si="27"/>
        <v/>
      </c>
      <c r="F270" s="223" t="str">
        <f t="shared" si="28"/>
        <v/>
      </c>
      <c r="G270" s="235"/>
      <c r="I270" s="250" t="str">
        <f t="shared" si="29"/>
        <v/>
      </c>
    </row>
    <row r="271" spans="1:9" x14ac:dyDescent="0.25">
      <c r="A271" s="202"/>
      <c r="B271" s="228"/>
      <c r="C271" s="197" t="str">
        <f t="shared" si="25"/>
        <v/>
      </c>
      <c r="D271" s="198" t="str">
        <f t="shared" si="26"/>
        <v/>
      </c>
      <c r="E271" s="198" t="str">
        <f t="shared" si="27"/>
        <v/>
      </c>
      <c r="F271" s="223" t="str">
        <f t="shared" si="28"/>
        <v/>
      </c>
      <c r="G271" s="235"/>
      <c r="I271" s="250" t="str">
        <f t="shared" si="29"/>
        <v/>
      </c>
    </row>
    <row r="272" spans="1:9" x14ac:dyDescent="0.25">
      <c r="A272" s="202"/>
      <c r="B272" s="228"/>
      <c r="C272" s="197" t="str">
        <f t="shared" si="25"/>
        <v/>
      </c>
      <c r="D272" s="198" t="str">
        <f t="shared" si="26"/>
        <v/>
      </c>
      <c r="E272" s="198" t="str">
        <f t="shared" si="27"/>
        <v/>
      </c>
      <c r="F272" s="223" t="str">
        <f t="shared" si="28"/>
        <v/>
      </c>
      <c r="G272" s="235"/>
      <c r="I272" s="250" t="str">
        <f t="shared" si="29"/>
        <v/>
      </c>
    </row>
    <row r="273" spans="1:9" x14ac:dyDescent="0.25">
      <c r="A273" s="202"/>
      <c r="B273" s="228"/>
      <c r="C273" s="197" t="str">
        <f t="shared" si="25"/>
        <v/>
      </c>
      <c r="D273" s="198" t="str">
        <f t="shared" si="26"/>
        <v/>
      </c>
      <c r="E273" s="198" t="str">
        <f t="shared" si="27"/>
        <v/>
      </c>
      <c r="F273" s="223" t="str">
        <f t="shared" si="28"/>
        <v/>
      </c>
      <c r="G273" s="235"/>
      <c r="I273" s="250" t="str">
        <f t="shared" si="29"/>
        <v/>
      </c>
    </row>
    <row r="274" spans="1:9" x14ac:dyDescent="0.25">
      <c r="A274" s="202"/>
      <c r="B274" s="228"/>
      <c r="C274" s="197" t="str">
        <f t="shared" ref="C274:C337" si="30">IF(B274="","",B274*$H$2)</f>
        <v/>
      </c>
      <c r="D274" s="198" t="str">
        <f t="shared" si="26"/>
        <v/>
      </c>
      <c r="E274" s="198" t="str">
        <f t="shared" si="27"/>
        <v/>
      </c>
      <c r="F274" s="223" t="str">
        <f t="shared" si="28"/>
        <v/>
      </c>
      <c r="G274" s="235"/>
      <c r="I274" s="250" t="str">
        <f t="shared" si="29"/>
        <v/>
      </c>
    </row>
    <row r="275" spans="1:9" x14ac:dyDescent="0.25">
      <c r="A275" s="202"/>
      <c r="B275" s="228"/>
      <c r="C275" s="197" t="str">
        <f t="shared" si="30"/>
        <v/>
      </c>
      <c r="D275" s="198" t="str">
        <f t="shared" si="26"/>
        <v/>
      </c>
      <c r="E275" s="198" t="str">
        <f t="shared" si="27"/>
        <v/>
      </c>
      <c r="F275" s="223" t="str">
        <f t="shared" si="28"/>
        <v/>
      </c>
      <c r="G275" s="235"/>
      <c r="I275" s="250" t="str">
        <f t="shared" si="29"/>
        <v/>
      </c>
    </row>
    <row r="276" spans="1:9" x14ac:dyDescent="0.25">
      <c r="A276" s="202"/>
      <c r="B276" s="228"/>
      <c r="C276" s="197" t="str">
        <f t="shared" si="30"/>
        <v/>
      </c>
      <c r="D276" s="198" t="str">
        <f t="shared" si="26"/>
        <v/>
      </c>
      <c r="E276" s="198" t="str">
        <f t="shared" si="27"/>
        <v/>
      </c>
      <c r="F276" s="223" t="str">
        <f t="shared" si="28"/>
        <v/>
      </c>
      <c r="G276" s="235"/>
      <c r="I276" s="250" t="str">
        <f t="shared" si="29"/>
        <v/>
      </c>
    </row>
    <row r="277" spans="1:9" x14ac:dyDescent="0.25">
      <c r="A277" s="202"/>
      <c r="B277" s="228"/>
      <c r="C277" s="197" t="str">
        <f t="shared" si="30"/>
        <v/>
      </c>
      <c r="D277" s="198" t="str">
        <f t="shared" si="26"/>
        <v/>
      </c>
      <c r="E277" s="198" t="str">
        <f t="shared" si="27"/>
        <v/>
      </c>
      <c r="F277" s="223" t="str">
        <f t="shared" si="28"/>
        <v/>
      </c>
      <c r="G277" s="235"/>
      <c r="I277" s="250" t="str">
        <f t="shared" si="29"/>
        <v/>
      </c>
    </row>
    <row r="278" spans="1:9" x14ac:dyDescent="0.25">
      <c r="A278" s="202"/>
      <c r="B278" s="228"/>
      <c r="C278" s="197" t="str">
        <f t="shared" si="30"/>
        <v/>
      </c>
      <c r="D278" s="198" t="str">
        <f t="shared" si="26"/>
        <v/>
      </c>
      <c r="E278" s="198" t="str">
        <f t="shared" si="27"/>
        <v/>
      </c>
      <c r="F278" s="223" t="str">
        <f t="shared" si="28"/>
        <v/>
      </c>
      <c r="G278" s="235"/>
      <c r="I278" s="250" t="str">
        <f t="shared" si="29"/>
        <v/>
      </c>
    </row>
    <row r="279" spans="1:9" x14ac:dyDescent="0.25">
      <c r="A279" s="202"/>
      <c r="B279" s="228"/>
      <c r="C279" s="197" t="str">
        <f t="shared" si="30"/>
        <v/>
      </c>
      <c r="D279" s="198" t="str">
        <f t="shared" si="26"/>
        <v/>
      </c>
      <c r="E279" s="198" t="str">
        <f t="shared" si="27"/>
        <v/>
      </c>
      <c r="F279" s="223" t="str">
        <f t="shared" si="28"/>
        <v/>
      </c>
      <c r="G279" s="235"/>
      <c r="I279" s="250" t="str">
        <f t="shared" si="29"/>
        <v/>
      </c>
    </row>
    <row r="280" spans="1:9" x14ac:dyDescent="0.25">
      <c r="A280" s="202"/>
      <c r="B280" s="228"/>
      <c r="C280" s="197" t="str">
        <f t="shared" si="30"/>
        <v/>
      </c>
      <c r="D280" s="198" t="str">
        <f t="shared" si="26"/>
        <v/>
      </c>
      <c r="E280" s="198" t="str">
        <f t="shared" si="27"/>
        <v/>
      </c>
      <c r="F280" s="223" t="str">
        <f t="shared" si="28"/>
        <v/>
      </c>
      <c r="G280" s="235"/>
      <c r="I280" s="250" t="str">
        <f t="shared" si="29"/>
        <v/>
      </c>
    </row>
    <row r="281" spans="1:9" x14ac:dyDescent="0.25">
      <c r="A281" s="202"/>
      <c r="B281" s="228"/>
      <c r="C281" s="197" t="str">
        <f t="shared" si="30"/>
        <v/>
      </c>
      <c r="D281" s="198" t="str">
        <f t="shared" si="26"/>
        <v/>
      </c>
      <c r="E281" s="198" t="str">
        <f t="shared" si="27"/>
        <v/>
      </c>
      <c r="F281" s="223" t="str">
        <f t="shared" si="28"/>
        <v/>
      </c>
      <c r="G281" s="235"/>
      <c r="I281" s="250" t="str">
        <f t="shared" si="29"/>
        <v/>
      </c>
    </row>
    <row r="282" spans="1:9" x14ac:dyDescent="0.25">
      <c r="A282" s="202"/>
      <c r="B282" s="228"/>
      <c r="C282" s="197" t="str">
        <f t="shared" si="30"/>
        <v/>
      </c>
      <c r="D282" s="198" t="str">
        <f t="shared" si="26"/>
        <v/>
      </c>
      <c r="E282" s="198" t="str">
        <f t="shared" si="27"/>
        <v/>
      </c>
      <c r="F282" s="223" t="str">
        <f t="shared" si="28"/>
        <v/>
      </c>
      <c r="G282" s="235"/>
      <c r="I282" s="250" t="str">
        <f t="shared" si="29"/>
        <v/>
      </c>
    </row>
    <row r="283" spans="1:9" x14ac:dyDescent="0.25">
      <c r="A283" s="202"/>
      <c r="B283" s="228"/>
      <c r="C283" s="197" t="str">
        <f t="shared" si="30"/>
        <v/>
      </c>
      <c r="D283" s="198" t="str">
        <f t="shared" si="26"/>
        <v/>
      </c>
      <c r="E283" s="198" t="str">
        <f t="shared" si="27"/>
        <v/>
      </c>
      <c r="F283" s="223" t="str">
        <f t="shared" si="28"/>
        <v/>
      </c>
      <c r="G283" s="235"/>
      <c r="I283" s="250" t="str">
        <f t="shared" si="29"/>
        <v/>
      </c>
    </row>
    <row r="284" spans="1:9" x14ac:dyDescent="0.25">
      <c r="A284" s="202"/>
      <c r="B284" s="228"/>
      <c r="C284" s="197" t="str">
        <f t="shared" si="30"/>
        <v/>
      </c>
      <c r="D284" s="198" t="str">
        <f t="shared" si="26"/>
        <v/>
      </c>
      <c r="E284" s="198" t="str">
        <f t="shared" si="27"/>
        <v/>
      </c>
      <c r="F284" s="223" t="str">
        <f t="shared" si="28"/>
        <v/>
      </c>
      <c r="G284" s="235"/>
      <c r="I284" s="250" t="str">
        <f t="shared" si="29"/>
        <v/>
      </c>
    </row>
    <row r="285" spans="1:9" x14ac:dyDescent="0.25">
      <c r="A285" s="202"/>
      <c r="B285" s="228"/>
      <c r="C285" s="197" t="str">
        <f t="shared" si="30"/>
        <v/>
      </c>
      <c r="D285" s="198" t="str">
        <f t="shared" si="26"/>
        <v/>
      </c>
      <c r="E285" s="198" t="str">
        <f t="shared" si="27"/>
        <v/>
      </c>
      <c r="F285" s="223" t="str">
        <f t="shared" si="28"/>
        <v/>
      </c>
      <c r="G285" s="235"/>
      <c r="I285" s="250" t="str">
        <f t="shared" si="29"/>
        <v/>
      </c>
    </row>
    <row r="286" spans="1:9" x14ac:dyDescent="0.25">
      <c r="A286" s="202"/>
      <c r="B286" s="228"/>
      <c r="C286" s="197" t="str">
        <f t="shared" si="30"/>
        <v/>
      </c>
      <c r="D286" s="198" t="str">
        <f t="shared" si="26"/>
        <v/>
      </c>
      <c r="E286" s="198" t="str">
        <f t="shared" si="27"/>
        <v/>
      </c>
      <c r="F286" s="223" t="str">
        <f t="shared" si="28"/>
        <v/>
      </c>
      <c r="G286" s="235"/>
      <c r="I286" s="250" t="str">
        <f t="shared" si="29"/>
        <v/>
      </c>
    </row>
    <row r="287" spans="1:9" x14ac:dyDescent="0.25">
      <c r="A287" s="202"/>
      <c r="B287" s="228"/>
      <c r="C287" s="197" t="str">
        <f t="shared" si="30"/>
        <v/>
      </c>
      <c r="D287" s="198" t="str">
        <f t="shared" si="26"/>
        <v/>
      </c>
      <c r="E287" s="198" t="str">
        <f t="shared" si="27"/>
        <v/>
      </c>
      <c r="F287" s="223" t="str">
        <f t="shared" si="28"/>
        <v/>
      </c>
      <c r="G287" s="235"/>
      <c r="I287" s="250" t="str">
        <f t="shared" si="29"/>
        <v/>
      </c>
    </row>
    <row r="288" spans="1:9" x14ac:dyDescent="0.25">
      <c r="A288" s="202"/>
      <c r="B288" s="228"/>
      <c r="C288" s="197" t="str">
        <f t="shared" si="30"/>
        <v/>
      </c>
      <c r="D288" s="198" t="str">
        <f t="shared" si="26"/>
        <v/>
      </c>
      <c r="E288" s="198" t="str">
        <f t="shared" si="27"/>
        <v/>
      </c>
      <c r="F288" s="223" t="str">
        <f t="shared" si="28"/>
        <v/>
      </c>
      <c r="G288" s="235"/>
      <c r="I288" s="250" t="str">
        <f t="shared" si="29"/>
        <v/>
      </c>
    </row>
    <row r="289" spans="1:9" x14ac:dyDescent="0.25">
      <c r="A289" s="202"/>
      <c r="B289" s="228"/>
      <c r="C289" s="197" t="str">
        <f t="shared" si="30"/>
        <v/>
      </c>
      <c r="D289" s="198" t="str">
        <f t="shared" si="26"/>
        <v/>
      </c>
      <c r="E289" s="198" t="str">
        <f t="shared" si="27"/>
        <v/>
      </c>
      <c r="F289" s="223" t="str">
        <f t="shared" si="28"/>
        <v/>
      </c>
      <c r="G289" s="235"/>
      <c r="I289" s="250" t="str">
        <f t="shared" si="29"/>
        <v/>
      </c>
    </row>
    <row r="290" spans="1:9" x14ac:dyDescent="0.25">
      <c r="A290" s="202"/>
      <c r="B290" s="228"/>
      <c r="C290" s="197" t="str">
        <f t="shared" si="30"/>
        <v/>
      </c>
      <c r="D290" s="198" t="str">
        <f t="shared" si="26"/>
        <v/>
      </c>
      <c r="E290" s="198" t="str">
        <f t="shared" si="27"/>
        <v/>
      </c>
      <c r="F290" s="223" t="str">
        <f t="shared" si="28"/>
        <v/>
      </c>
      <c r="G290" s="235"/>
      <c r="I290" s="250" t="str">
        <f t="shared" si="29"/>
        <v/>
      </c>
    </row>
    <row r="291" spans="1:9" x14ac:dyDescent="0.25">
      <c r="A291" s="202"/>
      <c r="B291" s="228"/>
      <c r="C291" s="197" t="str">
        <f t="shared" si="30"/>
        <v/>
      </c>
      <c r="D291" s="198" t="str">
        <f t="shared" si="26"/>
        <v/>
      </c>
      <c r="E291" s="198" t="str">
        <f t="shared" si="27"/>
        <v/>
      </c>
      <c r="F291" s="223" t="str">
        <f t="shared" si="28"/>
        <v/>
      </c>
      <c r="G291" s="235"/>
      <c r="I291" s="250" t="str">
        <f t="shared" si="29"/>
        <v/>
      </c>
    </row>
    <row r="292" spans="1:9" x14ac:dyDescent="0.25">
      <c r="A292" s="202"/>
      <c r="B292" s="228"/>
      <c r="C292" s="197" t="str">
        <f t="shared" si="30"/>
        <v/>
      </c>
      <c r="D292" s="198" t="str">
        <f t="shared" si="26"/>
        <v/>
      </c>
      <c r="E292" s="198" t="str">
        <f t="shared" si="27"/>
        <v/>
      </c>
      <c r="F292" s="223" t="str">
        <f t="shared" si="28"/>
        <v/>
      </c>
      <c r="G292" s="235"/>
      <c r="I292" s="250" t="str">
        <f t="shared" si="29"/>
        <v/>
      </c>
    </row>
    <row r="293" spans="1:9" x14ac:dyDescent="0.25">
      <c r="A293" s="202"/>
      <c r="B293" s="228"/>
      <c r="C293" s="197" t="str">
        <f t="shared" si="30"/>
        <v/>
      </c>
      <c r="D293" s="198" t="str">
        <f t="shared" si="26"/>
        <v/>
      </c>
      <c r="E293" s="198" t="str">
        <f t="shared" si="27"/>
        <v/>
      </c>
      <c r="F293" s="223" t="str">
        <f t="shared" si="28"/>
        <v/>
      </c>
      <c r="G293" s="235"/>
      <c r="I293" s="250" t="str">
        <f t="shared" si="29"/>
        <v/>
      </c>
    </row>
    <row r="294" spans="1:9" x14ac:dyDescent="0.25">
      <c r="A294" s="202"/>
      <c r="B294" s="228"/>
      <c r="C294" s="197" t="str">
        <f t="shared" si="30"/>
        <v/>
      </c>
      <c r="D294" s="198" t="str">
        <f t="shared" si="26"/>
        <v/>
      </c>
      <c r="E294" s="198" t="str">
        <f t="shared" si="27"/>
        <v/>
      </c>
      <c r="F294" s="223" t="str">
        <f t="shared" si="28"/>
        <v/>
      </c>
      <c r="G294" s="235"/>
      <c r="I294" s="250" t="str">
        <f t="shared" si="29"/>
        <v/>
      </c>
    </row>
    <row r="295" spans="1:9" x14ac:dyDescent="0.25">
      <c r="A295" s="202"/>
      <c r="B295" s="228"/>
      <c r="C295" s="197" t="str">
        <f t="shared" si="30"/>
        <v/>
      </c>
      <c r="D295" s="198" t="str">
        <f t="shared" si="26"/>
        <v/>
      </c>
      <c r="E295" s="198" t="str">
        <f t="shared" si="27"/>
        <v/>
      </c>
      <c r="F295" s="223" t="str">
        <f t="shared" si="28"/>
        <v/>
      </c>
      <c r="G295" s="235"/>
      <c r="I295" s="250" t="str">
        <f t="shared" si="29"/>
        <v/>
      </c>
    </row>
    <row r="296" spans="1:9" x14ac:dyDescent="0.25">
      <c r="A296" s="202"/>
      <c r="B296" s="228"/>
      <c r="C296" s="197" t="str">
        <f t="shared" si="30"/>
        <v/>
      </c>
      <c r="D296" s="198" t="str">
        <f t="shared" si="26"/>
        <v/>
      </c>
      <c r="E296" s="198" t="str">
        <f t="shared" si="27"/>
        <v/>
      </c>
      <c r="F296" s="223" t="str">
        <f t="shared" si="28"/>
        <v/>
      </c>
      <c r="G296" s="235"/>
      <c r="I296" s="250" t="str">
        <f t="shared" si="29"/>
        <v/>
      </c>
    </row>
    <row r="297" spans="1:9" x14ac:dyDescent="0.25">
      <c r="A297" s="202"/>
      <c r="B297" s="228"/>
      <c r="C297" s="197" t="str">
        <f t="shared" si="30"/>
        <v/>
      </c>
      <c r="D297" s="198" t="str">
        <f t="shared" si="26"/>
        <v/>
      </c>
      <c r="E297" s="198" t="str">
        <f t="shared" si="27"/>
        <v/>
      </c>
      <c r="F297" s="223" t="str">
        <f t="shared" si="28"/>
        <v/>
      </c>
      <c r="G297" s="235"/>
      <c r="I297" s="250" t="str">
        <f t="shared" si="29"/>
        <v/>
      </c>
    </row>
    <row r="298" spans="1:9" x14ac:dyDescent="0.25">
      <c r="A298" s="202"/>
      <c r="B298" s="228"/>
      <c r="C298" s="197" t="str">
        <f t="shared" si="30"/>
        <v/>
      </c>
      <c r="D298" s="198" t="str">
        <f t="shared" si="26"/>
        <v/>
      </c>
      <c r="E298" s="198" t="str">
        <f t="shared" si="27"/>
        <v/>
      </c>
      <c r="F298" s="223" t="str">
        <f t="shared" si="28"/>
        <v/>
      </c>
      <c r="G298" s="235"/>
      <c r="I298" s="250" t="str">
        <f t="shared" si="29"/>
        <v/>
      </c>
    </row>
    <row r="299" spans="1:9" x14ac:dyDescent="0.25">
      <c r="A299" s="202"/>
      <c r="B299" s="228"/>
      <c r="C299" s="197" t="str">
        <f t="shared" si="30"/>
        <v/>
      </c>
      <c r="D299" s="198" t="str">
        <f t="shared" si="26"/>
        <v/>
      </c>
      <c r="E299" s="198" t="str">
        <f t="shared" si="27"/>
        <v/>
      </c>
      <c r="F299" s="223" t="str">
        <f t="shared" si="28"/>
        <v/>
      </c>
      <c r="G299" s="235"/>
      <c r="I299" s="250" t="str">
        <f t="shared" si="29"/>
        <v/>
      </c>
    </row>
    <row r="300" spans="1:9" x14ac:dyDescent="0.25">
      <c r="A300" s="202"/>
      <c r="B300" s="228"/>
      <c r="C300" s="197" t="str">
        <f t="shared" si="30"/>
        <v/>
      </c>
      <c r="D300" s="198" t="str">
        <f t="shared" si="26"/>
        <v/>
      </c>
      <c r="E300" s="198" t="str">
        <f t="shared" si="27"/>
        <v/>
      </c>
      <c r="F300" s="223" t="str">
        <f t="shared" si="28"/>
        <v/>
      </c>
      <c r="G300" s="235"/>
      <c r="I300" s="250" t="str">
        <f t="shared" si="29"/>
        <v/>
      </c>
    </row>
    <row r="301" spans="1:9" x14ac:dyDescent="0.25">
      <c r="A301" s="202"/>
      <c r="B301" s="228"/>
      <c r="C301" s="197" t="str">
        <f t="shared" si="30"/>
        <v/>
      </c>
      <c r="D301" s="198" t="str">
        <f t="shared" si="26"/>
        <v/>
      </c>
      <c r="E301" s="198" t="str">
        <f t="shared" si="27"/>
        <v/>
      </c>
      <c r="F301" s="223" t="str">
        <f t="shared" si="28"/>
        <v/>
      </c>
      <c r="G301" s="235"/>
      <c r="I301" s="250" t="str">
        <f t="shared" si="29"/>
        <v/>
      </c>
    </row>
    <row r="302" spans="1:9" x14ac:dyDescent="0.25">
      <c r="A302" s="202"/>
      <c r="B302" s="228"/>
      <c r="C302" s="197" t="str">
        <f t="shared" si="30"/>
        <v/>
      </c>
      <c r="D302" s="198" t="str">
        <f t="shared" si="26"/>
        <v/>
      </c>
      <c r="E302" s="198" t="str">
        <f t="shared" si="27"/>
        <v/>
      </c>
      <c r="F302" s="223" t="str">
        <f t="shared" si="28"/>
        <v/>
      </c>
      <c r="G302" s="235"/>
      <c r="I302" s="250" t="str">
        <f t="shared" si="29"/>
        <v/>
      </c>
    </row>
    <row r="303" spans="1:9" x14ac:dyDescent="0.25">
      <c r="A303" s="202"/>
      <c r="B303" s="228"/>
      <c r="C303" s="197" t="str">
        <f t="shared" si="30"/>
        <v/>
      </c>
      <c r="D303" s="198" t="str">
        <f t="shared" si="26"/>
        <v/>
      </c>
      <c r="E303" s="198" t="str">
        <f t="shared" si="27"/>
        <v/>
      </c>
      <c r="F303" s="223" t="str">
        <f t="shared" si="28"/>
        <v/>
      </c>
      <c r="G303" s="235"/>
      <c r="I303" s="250" t="str">
        <f t="shared" si="29"/>
        <v/>
      </c>
    </row>
    <row r="304" spans="1:9" x14ac:dyDescent="0.25">
      <c r="A304" s="202"/>
      <c r="B304" s="228"/>
      <c r="C304" s="197" t="str">
        <f t="shared" si="30"/>
        <v/>
      </c>
      <c r="D304" s="198" t="str">
        <f t="shared" si="26"/>
        <v/>
      </c>
      <c r="E304" s="198" t="str">
        <f t="shared" si="27"/>
        <v/>
      </c>
      <c r="F304" s="223" t="str">
        <f t="shared" si="28"/>
        <v/>
      </c>
      <c r="G304" s="235"/>
      <c r="I304" s="250" t="str">
        <f t="shared" si="29"/>
        <v/>
      </c>
    </row>
    <row r="305" spans="1:9" x14ac:dyDescent="0.25">
      <c r="A305" s="202"/>
      <c r="B305" s="228"/>
      <c r="C305" s="197" t="str">
        <f t="shared" si="30"/>
        <v/>
      </c>
      <c r="D305" s="198" t="str">
        <f t="shared" si="26"/>
        <v/>
      </c>
      <c r="E305" s="198" t="str">
        <f t="shared" si="27"/>
        <v/>
      </c>
      <c r="F305" s="223" t="str">
        <f t="shared" si="28"/>
        <v/>
      </c>
      <c r="G305" s="235"/>
      <c r="I305" s="250" t="str">
        <f t="shared" si="29"/>
        <v/>
      </c>
    </row>
    <row r="306" spans="1:9" x14ac:dyDescent="0.25">
      <c r="A306" s="202"/>
      <c r="B306" s="228"/>
      <c r="C306" s="197" t="str">
        <f t="shared" si="30"/>
        <v/>
      </c>
      <c r="D306" s="198" t="str">
        <f t="shared" si="26"/>
        <v/>
      </c>
      <c r="E306" s="198" t="str">
        <f t="shared" si="27"/>
        <v/>
      </c>
      <c r="F306" s="223" t="str">
        <f t="shared" si="28"/>
        <v/>
      </c>
      <c r="G306" s="235"/>
      <c r="I306" s="250" t="str">
        <f t="shared" si="29"/>
        <v/>
      </c>
    </row>
    <row r="307" spans="1:9" x14ac:dyDescent="0.25">
      <c r="A307" s="202"/>
      <c r="B307" s="228"/>
      <c r="C307" s="197" t="str">
        <f t="shared" si="30"/>
        <v/>
      </c>
      <c r="D307" s="198" t="str">
        <f t="shared" si="26"/>
        <v/>
      </c>
      <c r="E307" s="198" t="str">
        <f t="shared" si="27"/>
        <v/>
      </c>
      <c r="F307" s="223" t="str">
        <f t="shared" si="28"/>
        <v/>
      </c>
      <c r="G307" s="235"/>
      <c r="I307" s="250" t="str">
        <f t="shared" si="29"/>
        <v/>
      </c>
    </row>
    <row r="308" spans="1:9" x14ac:dyDescent="0.25">
      <c r="A308" s="202"/>
      <c r="B308" s="228"/>
      <c r="C308" s="197" t="str">
        <f t="shared" si="30"/>
        <v/>
      </c>
      <c r="D308" s="198" t="str">
        <f t="shared" si="26"/>
        <v/>
      </c>
      <c r="E308" s="198" t="str">
        <f t="shared" si="27"/>
        <v/>
      </c>
      <c r="F308" s="223" t="str">
        <f t="shared" si="28"/>
        <v/>
      </c>
      <c r="G308" s="235"/>
      <c r="I308" s="250" t="str">
        <f t="shared" si="29"/>
        <v/>
      </c>
    </row>
    <row r="309" spans="1:9" x14ac:dyDescent="0.25">
      <c r="A309" s="202"/>
      <c r="B309" s="228"/>
      <c r="C309" s="197" t="str">
        <f t="shared" si="30"/>
        <v/>
      </c>
      <c r="D309" s="198" t="str">
        <f t="shared" si="26"/>
        <v/>
      </c>
      <c r="E309" s="198" t="str">
        <f t="shared" si="27"/>
        <v/>
      </c>
      <c r="F309" s="223" t="str">
        <f t="shared" si="28"/>
        <v/>
      </c>
      <c r="G309" s="235"/>
      <c r="I309" s="250" t="str">
        <f t="shared" si="29"/>
        <v/>
      </c>
    </row>
    <row r="310" spans="1:9" x14ac:dyDescent="0.25">
      <c r="A310" s="202"/>
      <c r="B310" s="228"/>
      <c r="C310" s="197" t="str">
        <f t="shared" si="30"/>
        <v/>
      </c>
      <c r="D310" s="198" t="str">
        <f t="shared" si="26"/>
        <v/>
      </c>
      <c r="E310" s="198" t="str">
        <f t="shared" si="27"/>
        <v/>
      </c>
      <c r="F310" s="223" t="str">
        <f t="shared" si="28"/>
        <v/>
      </c>
      <c r="G310" s="235"/>
      <c r="I310" s="250" t="str">
        <f t="shared" si="29"/>
        <v/>
      </c>
    </row>
    <row r="311" spans="1:9" x14ac:dyDescent="0.25">
      <c r="A311" s="202"/>
      <c r="B311" s="228"/>
      <c r="C311" s="197" t="str">
        <f t="shared" si="30"/>
        <v/>
      </c>
      <c r="D311" s="198" t="str">
        <f t="shared" si="26"/>
        <v/>
      </c>
      <c r="E311" s="198" t="str">
        <f t="shared" si="27"/>
        <v/>
      </c>
      <c r="F311" s="223" t="str">
        <f t="shared" si="28"/>
        <v/>
      </c>
      <c r="G311" s="235"/>
      <c r="I311" s="250" t="str">
        <f t="shared" si="29"/>
        <v/>
      </c>
    </row>
    <row r="312" spans="1:9" x14ac:dyDescent="0.25">
      <c r="A312" s="202"/>
      <c r="B312" s="228"/>
      <c r="C312" s="197" t="str">
        <f t="shared" si="30"/>
        <v/>
      </c>
      <c r="D312" s="198" t="str">
        <f t="shared" si="26"/>
        <v/>
      </c>
      <c r="E312" s="198" t="str">
        <f t="shared" si="27"/>
        <v/>
      </c>
      <c r="F312" s="223" t="str">
        <f t="shared" si="28"/>
        <v/>
      </c>
      <c r="G312" s="235"/>
      <c r="I312" s="250" t="str">
        <f t="shared" si="29"/>
        <v/>
      </c>
    </row>
    <row r="313" spans="1:9" x14ac:dyDescent="0.25">
      <c r="A313" s="202"/>
      <c r="B313" s="228"/>
      <c r="C313" s="197" t="str">
        <f t="shared" si="30"/>
        <v/>
      </c>
      <c r="D313" s="198" t="str">
        <f t="shared" si="26"/>
        <v/>
      </c>
      <c r="E313" s="198" t="str">
        <f t="shared" si="27"/>
        <v/>
      </c>
      <c r="F313" s="223" t="str">
        <f t="shared" si="28"/>
        <v/>
      </c>
      <c r="G313" s="235"/>
      <c r="I313" s="250" t="str">
        <f t="shared" si="29"/>
        <v/>
      </c>
    </row>
    <row r="314" spans="1:9" x14ac:dyDescent="0.25">
      <c r="A314" s="202"/>
      <c r="B314" s="228"/>
      <c r="C314" s="197" t="str">
        <f t="shared" si="30"/>
        <v/>
      </c>
      <c r="D314" s="198" t="str">
        <f t="shared" si="26"/>
        <v/>
      </c>
      <c r="E314" s="198" t="str">
        <f t="shared" si="27"/>
        <v/>
      </c>
      <c r="F314" s="223" t="str">
        <f t="shared" si="28"/>
        <v/>
      </c>
      <c r="G314" s="235"/>
      <c r="I314" s="250" t="str">
        <f t="shared" si="29"/>
        <v/>
      </c>
    </row>
    <row r="315" spans="1:9" x14ac:dyDescent="0.25">
      <c r="A315" s="202"/>
      <c r="B315" s="228"/>
      <c r="C315" s="197" t="str">
        <f t="shared" si="30"/>
        <v/>
      </c>
      <c r="D315" s="198" t="str">
        <f t="shared" si="26"/>
        <v/>
      </c>
      <c r="E315" s="198" t="str">
        <f t="shared" si="27"/>
        <v/>
      </c>
      <c r="F315" s="223" t="str">
        <f t="shared" si="28"/>
        <v/>
      </c>
      <c r="G315" s="235"/>
      <c r="I315" s="250" t="str">
        <f t="shared" si="29"/>
        <v/>
      </c>
    </row>
    <row r="316" spans="1:9" x14ac:dyDescent="0.25">
      <c r="A316" s="202"/>
      <c r="B316" s="228"/>
      <c r="C316" s="197" t="str">
        <f t="shared" si="30"/>
        <v/>
      </c>
      <c r="D316" s="198" t="str">
        <f t="shared" si="26"/>
        <v/>
      </c>
      <c r="E316" s="198" t="str">
        <f t="shared" si="27"/>
        <v/>
      </c>
      <c r="F316" s="223" t="str">
        <f t="shared" si="28"/>
        <v/>
      </c>
      <c r="G316" s="235"/>
      <c r="I316" s="250" t="str">
        <f t="shared" si="29"/>
        <v/>
      </c>
    </row>
    <row r="317" spans="1:9" x14ac:dyDescent="0.25">
      <c r="A317" s="202"/>
      <c r="B317" s="228"/>
      <c r="C317" s="197" t="str">
        <f t="shared" si="30"/>
        <v/>
      </c>
      <c r="D317" s="198" t="str">
        <f t="shared" si="26"/>
        <v/>
      </c>
      <c r="E317" s="198" t="str">
        <f t="shared" si="27"/>
        <v/>
      </c>
      <c r="F317" s="223" t="str">
        <f t="shared" si="28"/>
        <v/>
      </c>
      <c r="G317" s="235"/>
      <c r="I317" s="250" t="str">
        <f t="shared" si="29"/>
        <v/>
      </c>
    </row>
    <row r="318" spans="1:9" x14ac:dyDescent="0.25">
      <c r="A318" s="202"/>
      <c r="B318" s="228"/>
      <c r="C318" s="197" t="str">
        <f t="shared" si="30"/>
        <v/>
      </c>
      <c r="D318" s="198" t="str">
        <f t="shared" si="26"/>
        <v/>
      </c>
      <c r="E318" s="198" t="str">
        <f t="shared" si="27"/>
        <v/>
      </c>
      <c r="F318" s="223" t="str">
        <f t="shared" si="28"/>
        <v/>
      </c>
      <c r="G318" s="235"/>
      <c r="I318" s="250" t="str">
        <f t="shared" si="29"/>
        <v/>
      </c>
    </row>
    <row r="319" spans="1:9" x14ac:dyDescent="0.25">
      <c r="A319" s="202"/>
      <c r="B319" s="228"/>
      <c r="C319" s="197" t="str">
        <f t="shared" si="30"/>
        <v/>
      </c>
      <c r="D319" s="198" t="str">
        <f t="shared" si="26"/>
        <v/>
      </c>
      <c r="E319" s="198" t="str">
        <f t="shared" si="27"/>
        <v/>
      </c>
      <c r="F319" s="223" t="str">
        <f t="shared" si="28"/>
        <v/>
      </c>
      <c r="G319" s="235"/>
      <c r="I319" s="250" t="str">
        <f t="shared" si="29"/>
        <v/>
      </c>
    </row>
    <row r="320" spans="1:9" x14ac:dyDescent="0.25">
      <c r="A320" s="202"/>
      <c r="B320" s="228"/>
      <c r="C320" s="197" t="str">
        <f t="shared" si="30"/>
        <v/>
      </c>
      <c r="D320" s="198" t="str">
        <f t="shared" si="26"/>
        <v/>
      </c>
      <c r="E320" s="198" t="str">
        <f t="shared" si="27"/>
        <v/>
      </c>
      <c r="F320" s="223" t="str">
        <f t="shared" si="28"/>
        <v/>
      </c>
      <c r="G320" s="235"/>
      <c r="I320" s="250" t="str">
        <f t="shared" si="29"/>
        <v/>
      </c>
    </row>
    <row r="321" spans="1:9" x14ac:dyDescent="0.25">
      <c r="A321" s="202"/>
      <c r="B321" s="228"/>
      <c r="C321" s="197" t="str">
        <f t="shared" si="30"/>
        <v/>
      </c>
      <c r="D321" s="198" t="str">
        <f t="shared" si="26"/>
        <v/>
      </c>
      <c r="E321" s="198" t="str">
        <f t="shared" si="27"/>
        <v/>
      </c>
      <c r="F321" s="223" t="str">
        <f t="shared" si="28"/>
        <v/>
      </c>
      <c r="G321" s="235"/>
      <c r="I321" s="250" t="str">
        <f t="shared" si="29"/>
        <v/>
      </c>
    </row>
    <row r="322" spans="1:9" x14ac:dyDescent="0.25">
      <c r="A322" s="202"/>
      <c r="B322" s="228"/>
      <c r="C322" s="197" t="str">
        <f t="shared" si="30"/>
        <v/>
      </c>
      <c r="D322" s="198" t="str">
        <f t="shared" si="26"/>
        <v/>
      </c>
      <c r="E322" s="198" t="str">
        <f t="shared" si="27"/>
        <v/>
      </c>
      <c r="F322" s="223" t="str">
        <f t="shared" si="28"/>
        <v/>
      </c>
      <c r="G322" s="235"/>
      <c r="I322" s="250" t="str">
        <f t="shared" si="29"/>
        <v/>
      </c>
    </row>
    <row r="323" spans="1:9" x14ac:dyDescent="0.25">
      <c r="A323" s="202"/>
      <c r="B323" s="228"/>
      <c r="C323" s="197" t="str">
        <f t="shared" si="30"/>
        <v/>
      </c>
      <c r="D323" s="198" t="str">
        <f t="shared" si="26"/>
        <v/>
      </c>
      <c r="E323" s="198" t="str">
        <f t="shared" si="27"/>
        <v/>
      </c>
      <c r="F323" s="223" t="str">
        <f t="shared" si="28"/>
        <v/>
      </c>
      <c r="G323" s="235"/>
      <c r="I323" s="250" t="str">
        <f t="shared" si="29"/>
        <v/>
      </c>
    </row>
    <row r="324" spans="1:9" x14ac:dyDescent="0.25">
      <c r="A324" s="202"/>
      <c r="B324" s="228"/>
      <c r="C324" s="197" t="str">
        <f t="shared" si="30"/>
        <v/>
      </c>
      <c r="D324" s="198" t="str">
        <f t="shared" si="26"/>
        <v/>
      </c>
      <c r="E324" s="198" t="str">
        <f t="shared" si="27"/>
        <v/>
      </c>
      <c r="F324" s="223" t="str">
        <f t="shared" si="28"/>
        <v/>
      </c>
      <c r="G324" s="235"/>
      <c r="I324" s="250" t="str">
        <f t="shared" si="29"/>
        <v/>
      </c>
    </row>
    <row r="325" spans="1:9" x14ac:dyDescent="0.25">
      <c r="A325" s="202"/>
      <c r="B325" s="228"/>
      <c r="C325" s="197" t="str">
        <f t="shared" si="30"/>
        <v/>
      </c>
      <c r="D325" s="198" t="str">
        <f t="shared" si="26"/>
        <v/>
      </c>
      <c r="E325" s="198" t="str">
        <f t="shared" si="27"/>
        <v/>
      </c>
      <c r="F325" s="223" t="str">
        <f t="shared" si="28"/>
        <v/>
      </c>
      <c r="G325" s="235"/>
      <c r="I325" s="250" t="str">
        <f t="shared" si="29"/>
        <v/>
      </c>
    </row>
    <row r="326" spans="1:9" x14ac:dyDescent="0.25">
      <c r="A326" s="202"/>
      <c r="B326" s="228"/>
      <c r="C326" s="197" t="str">
        <f t="shared" si="30"/>
        <v/>
      </c>
      <c r="D326" s="198" t="str">
        <f t="shared" si="26"/>
        <v/>
      </c>
      <c r="E326" s="198" t="str">
        <f t="shared" si="27"/>
        <v/>
      </c>
      <c r="F326" s="223" t="str">
        <f t="shared" si="28"/>
        <v/>
      </c>
      <c r="G326" s="235"/>
      <c r="I326" s="250" t="str">
        <f t="shared" si="29"/>
        <v/>
      </c>
    </row>
    <row r="327" spans="1:9" x14ac:dyDescent="0.25">
      <c r="A327" s="202"/>
      <c r="B327" s="228"/>
      <c r="C327" s="197" t="str">
        <f t="shared" si="30"/>
        <v/>
      </c>
      <c r="D327" s="198" t="str">
        <f t="shared" si="26"/>
        <v/>
      </c>
      <c r="E327" s="198" t="str">
        <f t="shared" si="27"/>
        <v/>
      </c>
      <c r="F327" s="223" t="str">
        <f t="shared" si="28"/>
        <v/>
      </c>
      <c r="G327" s="235"/>
      <c r="I327" s="250" t="str">
        <f t="shared" si="29"/>
        <v/>
      </c>
    </row>
    <row r="328" spans="1:9" x14ac:dyDescent="0.25">
      <c r="A328" s="202"/>
      <c r="B328" s="228"/>
      <c r="C328" s="197" t="str">
        <f t="shared" si="30"/>
        <v/>
      </c>
      <c r="D328" s="198" t="str">
        <f t="shared" si="26"/>
        <v/>
      </c>
      <c r="E328" s="198" t="str">
        <f t="shared" si="27"/>
        <v/>
      </c>
      <c r="F328" s="223" t="str">
        <f t="shared" si="28"/>
        <v/>
      </c>
      <c r="G328" s="235"/>
      <c r="I328" s="250" t="str">
        <f t="shared" si="29"/>
        <v/>
      </c>
    </row>
    <row r="329" spans="1:9" x14ac:dyDescent="0.25">
      <c r="A329" s="202"/>
      <c r="B329" s="228"/>
      <c r="C329" s="197" t="str">
        <f t="shared" si="30"/>
        <v/>
      </c>
      <c r="D329" s="198" t="str">
        <f t="shared" si="26"/>
        <v/>
      </c>
      <c r="E329" s="198" t="str">
        <f t="shared" si="27"/>
        <v/>
      </c>
      <c r="F329" s="223" t="str">
        <f t="shared" si="28"/>
        <v/>
      </c>
      <c r="G329" s="235"/>
      <c r="I329" s="250" t="str">
        <f t="shared" si="29"/>
        <v/>
      </c>
    </row>
    <row r="330" spans="1:9" x14ac:dyDescent="0.25">
      <c r="A330" s="202"/>
      <c r="B330" s="228"/>
      <c r="C330" s="197" t="str">
        <f t="shared" si="30"/>
        <v/>
      </c>
      <c r="D330" s="198" t="str">
        <f t="shared" si="26"/>
        <v/>
      </c>
      <c r="E330" s="198" t="str">
        <f t="shared" si="27"/>
        <v/>
      </c>
      <c r="F330" s="223" t="str">
        <f t="shared" si="28"/>
        <v/>
      </c>
      <c r="G330" s="235"/>
      <c r="I330" s="250" t="str">
        <f t="shared" si="29"/>
        <v/>
      </c>
    </row>
    <row r="331" spans="1:9" x14ac:dyDescent="0.25">
      <c r="A331" s="202"/>
      <c r="B331" s="228"/>
      <c r="C331" s="197" t="str">
        <f t="shared" si="30"/>
        <v/>
      </c>
      <c r="D331" s="198" t="str">
        <f t="shared" ref="D331:D394" si="31">IF(C331="","",C331-(2*C331))</f>
        <v/>
      </c>
      <c r="E331" s="198" t="str">
        <f t="shared" ref="E331:E394" si="32">IF(D331="","",D331-D330)</f>
        <v/>
      </c>
      <c r="F331" s="223" t="str">
        <f t="shared" ref="F331:F394" si="33">IF(A331=0,"",B331-B330)</f>
        <v/>
      </c>
      <c r="G331" s="235"/>
      <c r="I331" s="250" t="str">
        <f t="shared" si="29"/>
        <v/>
      </c>
    </row>
    <row r="332" spans="1:9" x14ac:dyDescent="0.25">
      <c r="A332" s="202"/>
      <c r="B332" s="228"/>
      <c r="C332" s="197" t="str">
        <f t="shared" si="30"/>
        <v/>
      </c>
      <c r="D332" s="198" t="str">
        <f t="shared" si="31"/>
        <v/>
      </c>
      <c r="E332" s="198" t="str">
        <f t="shared" si="32"/>
        <v/>
      </c>
      <c r="F332" s="223" t="str">
        <f t="shared" si="33"/>
        <v/>
      </c>
      <c r="G332" s="235"/>
      <c r="I332" s="250" t="str">
        <f t="shared" si="29"/>
        <v/>
      </c>
    </row>
    <row r="333" spans="1:9" x14ac:dyDescent="0.25">
      <c r="A333" s="202"/>
      <c r="B333" s="228"/>
      <c r="C333" s="197" t="str">
        <f t="shared" si="30"/>
        <v/>
      </c>
      <c r="D333" s="198" t="str">
        <f t="shared" si="31"/>
        <v/>
      </c>
      <c r="E333" s="198" t="str">
        <f t="shared" si="32"/>
        <v/>
      </c>
      <c r="F333" s="223" t="str">
        <f t="shared" si="33"/>
        <v/>
      </c>
      <c r="G333" s="235"/>
      <c r="I333" s="250" t="str">
        <f t="shared" ref="I333:I396" si="34">IF(A333="","",IF(A333&gt;A332+1,"Attention erreur de date",A333))</f>
        <v/>
      </c>
    </row>
    <row r="334" spans="1:9" x14ac:dyDescent="0.25">
      <c r="A334" s="202"/>
      <c r="B334" s="228"/>
      <c r="C334" s="197" t="str">
        <f t="shared" si="30"/>
        <v/>
      </c>
      <c r="D334" s="198" t="str">
        <f t="shared" si="31"/>
        <v/>
      </c>
      <c r="E334" s="198" t="str">
        <f t="shared" si="32"/>
        <v/>
      </c>
      <c r="F334" s="223" t="str">
        <f t="shared" si="33"/>
        <v/>
      </c>
      <c r="G334" s="235"/>
      <c r="I334" s="250" t="str">
        <f t="shared" si="34"/>
        <v/>
      </c>
    </row>
    <row r="335" spans="1:9" x14ac:dyDescent="0.25">
      <c r="A335" s="202"/>
      <c r="B335" s="228"/>
      <c r="C335" s="197" t="str">
        <f t="shared" si="30"/>
        <v/>
      </c>
      <c r="D335" s="198" t="str">
        <f t="shared" si="31"/>
        <v/>
      </c>
      <c r="E335" s="198" t="str">
        <f t="shared" si="32"/>
        <v/>
      </c>
      <c r="F335" s="223" t="str">
        <f t="shared" si="33"/>
        <v/>
      </c>
      <c r="G335" s="235"/>
      <c r="I335" s="250" t="str">
        <f t="shared" si="34"/>
        <v/>
      </c>
    </row>
    <row r="336" spans="1:9" x14ac:dyDescent="0.25">
      <c r="A336" s="202"/>
      <c r="B336" s="228"/>
      <c r="C336" s="197" t="str">
        <f t="shared" si="30"/>
        <v/>
      </c>
      <c r="D336" s="198" t="str">
        <f t="shared" si="31"/>
        <v/>
      </c>
      <c r="E336" s="198" t="str">
        <f t="shared" si="32"/>
        <v/>
      </c>
      <c r="F336" s="223" t="str">
        <f t="shared" si="33"/>
        <v/>
      </c>
      <c r="G336" s="235"/>
      <c r="I336" s="250" t="str">
        <f t="shared" si="34"/>
        <v/>
      </c>
    </row>
    <row r="337" spans="1:9" x14ac:dyDescent="0.25">
      <c r="A337" s="202"/>
      <c r="B337" s="228"/>
      <c r="C337" s="197" t="str">
        <f t="shared" si="30"/>
        <v/>
      </c>
      <c r="D337" s="198" t="str">
        <f t="shared" si="31"/>
        <v/>
      </c>
      <c r="E337" s="198" t="str">
        <f t="shared" si="32"/>
        <v/>
      </c>
      <c r="F337" s="223" t="str">
        <f t="shared" si="33"/>
        <v/>
      </c>
      <c r="G337" s="235"/>
      <c r="I337" s="250" t="str">
        <f t="shared" si="34"/>
        <v/>
      </c>
    </row>
    <row r="338" spans="1:9" x14ac:dyDescent="0.25">
      <c r="A338" s="202"/>
      <c r="B338" s="228"/>
      <c r="C338" s="197" t="str">
        <f t="shared" ref="C338:C401" si="35">IF(B338="","",B338*$H$2)</f>
        <v/>
      </c>
      <c r="D338" s="198" t="str">
        <f t="shared" si="31"/>
        <v/>
      </c>
      <c r="E338" s="198" t="str">
        <f t="shared" si="32"/>
        <v/>
      </c>
      <c r="F338" s="223" t="str">
        <f t="shared" si="33"/>
        <v/>
      </c>
      <c r="G338" s="235"/>
      <c r="I338" s="250" t="str">
        <f t="shared" si="34"/>
        <v/>
      </c>
    </row>
    <row r="339" spans="1:9" x14ac:dyDescent="0.25">
      <c r="A339" s="202"/>
      <c r="B339" s="228"/>
      <c r="C339" s="197" t="str">
        <f t="shared" si="35"/>
        <v/>
      </c>
      <c r="D339" s="198" t="str">
        <f t="shared" si="31"/>
        <v/>
      </c>
      <c r="E339" s="198" t="str">
        <f t="shared" si="32"/>
        <v/>
      </c>
      <c r="F339" s="223" t="str">
        <f t="shared" si="33"/>
        <v/>
      </c>
      <c r="G339" s="235"/>
      <c r="I339" s="250" t="str">
        <f t="shared" si="34"/>
        <v/>
      </c>
    </row>
    <row r="340" spans="1:9" x14ac:dyDescent="0.25">
      <c r="A340" s="202"/>
      <c r="B340" s="228"/>
      <c r="C340" s="197" t="str">
        <f t="shared" si="35"/>
        <v/>
      </c>
      <c r="D340" s="198" t="str">
        <f t="shared" si="31"/>
        <v/>
      </c>
      <c r="E340" s="198" t="str">
        <f t="shared" si="32"/>
        <v/>
      </c>
      <c r="F340" s="223" t="str">
        <f t="shared" si="33"/>
        <v/>
      </c>
      <c r="G340" s="235"/>
      <c r="I340" s="250" t="str">
        <f t="shared" si="34"/>
        <v/>
      </c>
    </row>
    <row r="341" spans="1:9" x14ac:dyDescent="0.25">
      <c r="A341" s="202"/>
      <c r="B341" s="228"/>
      <c r="C341" s="197" t="str">
        <f t="shared" si="35"/>
        <v/>
      </c>
      <c r="D341" s="198" t="str">
        <f t="shared" si="31"/>
        <v/>
      </c>
      <c r="E341" s="198" t="str">
        <f t="shared" si="32"/>
        <v/>
      </c>
      <c r="F341" s="223" t="str">
        <f t="shared" si="33"/>
        <v/>
      </c>
      <c r="G341" s="235"/>
      <c r="I341" s="250" t="str">
        <f t="shared" si="34"/>
        <v/>
      </c>
    </row>
    <row r="342" spans="1:9" x14ac:dyDescent="0.25">
      <c r="A342" s="202"/>
      <c r="B342" s="228"/>
      <c r="C342" s="197" t="str">
        <f t="shared" si="35"/>
        <v/>
      </c>
      <c r="D342" s="198" t="str">
        <f t="shared" si="31"/>
        <v/>
      </c>
      <c r="E342" s="198" t="str">
        <f t="shared" si="32"/>
        <v/>
      </c>
      <c r="F342" s="223" t="str">
        <f t="shared" si="33"/>
        <v/>
      </c>
      <c r="G342" s="235"/>
      <c r="I342" s="250" t="str">
        <f t="shared" si="34"/>
        <v/>
      </c>
    </row>
    <row r="343" spans="1:9" x14ac:dyDescent="0.25">
      <c r="A343" s="202"/>
      <c r="B343" s="228"/>
      <c r="C343" s="197" t="str">
        <f t="shared" si="35"/>
        <v/>
      </c>
      <c r="D343" s="198" t="str">
        <f t="shared" si="31"/>
        <v/>
      </c>
      <c r="E343" s="198" t="str">
        <f t="shared" si="32"/>
        <v/>
      </c>
      <c r="F343" s="223" t="str">
        <f t="shared" si="33"/>
        <v/>
      </c>
      <c r="G343" s="235"/>
      <c r="I343" s="250" t="str">
        <f t="shared" si="34"/>
        <v/>
      </c>
    </row>
    <row r="344" spans="1:9" x14ac:dyDescent="0.25">
      <c r="A344" s="202"/>
      <c r="B344" s="228"/>
      <c r="C344" s="197" t="str">
        <f t="shared" si="35"/>
        <v/>
      </c>
      <c r="D344" s="198" t="str">
        <f t="shared" si="31"/>
        <v/>
      </c>
      <c r="E344" s="198" t="str">
        <f t="shared" si="32"/>
        <v/>
      </c>
      <c r="F344" s="223" t="str">
        <f t="shared" si="33"/>
        <v/>
      </c>
      <c r="G344" s="235"/>
      <c r="I344" s="250" t="str">
        <f t="shared" si="34"/>
        <v/>
      </c>
    </row>
    <row r="345" spans="1:9" x14ac:dyDescent="0.25">
      <c r="A345" s="202"/>
      <c r="B345" s="228"/>
      <c r="C345" s="197" t="str">
        <f t="shared" si="35"/>
        <v/>
      </c>
      <c r="D345" s="198" t="str">
        <f t="shared" si="31"/>
        <v/>
      </c>
      <c r="E345" s="198" t="str">
        <f t="shared" si="32"/>
        <v/>
      </c>
      <c r="F345" s="223" t="str">
        <f t="shared" si="33"/>
        <v/>
      </c>
      <c r="G345" s="235"/>
      <c r="I345" s="250" t="str">
        <f t="shared" si="34"/>
        <v/>
      </c>
    </row>
    <row r="346" spans="1:9" x14ac:dyDescent="0.25">
      <c r="A346" s="202"/>
      <c r="B346" s="228"/>
      <c r="C346" s="197" t="str">
        <f t="shared" si="35"/>
        <v/>
      </c>
      <c r="D346" s="198" t="str">
        <f t="shared" si="31"/>
        <v/>
      </c>
      <c r="E346" s="198" t="str">
        <f t="shared" si="32"/>
        <v/>
      </c>
      <c r="F346" s="223" t="str">
        <f t="shared" si="33"/>
        <v/>
      </c>
      <c r="G346" s="235"/>
      <c r="I346" s="250" t="str">
        <f t="shared" si="34"/>
        <v/>
      </c>
    </row>
    <row r="347" spans="1:9" x14ac:dyDescent="0.25">
      <c r="A347" s="202"/>
      <c r="B347" s="228"/>
      <c r="C347" s="197" t="str">
        <f t="shared" si="35"/>
        <v/>
      </c>
      <c r="D347" s="198" t="str">
        <f t="shared" si="31"/>
        <v/>
      </c>
      <c r="E347" s="198" t="str">
        <f t="shared" si="32"/>
        <v/>
      </c>
      <c r="F347" s="223" t="str">
        <f t="shared" si="33"/>
        <v/>
      </c>
      <c r="G347" s="235"/>
      <c r="I347" s="250" t="str">
        <f t="shared" si="34"/>
        <v/>
      </c>
    </row>
    <row r="348" spans="1:9" x14ac:dyDescent="0.25">
      <c r="A348" s="202"/>
      <c r="B348" s="228"/>
      <c r="C348" s="197" t="str">
        <f t="shared" si="35"/>
        <v/>
      </c>
      <c r="D348" s="198" t="str">
        <f t="shared" si="31"/>
        <v/>
      </c>
      <c r="E348" s="198" t="str">
        <f t="shared" si="32"/>
        <v/>
      </c>
      <c r="F348" s="223" t="str">
        <f t="shared" si="33"/>
        <v/>
      </c>
      <c r="G348" s="235"/>
      <c r="I348" s="250" t="str">
        <f t="shared" si="34"/>
        <v/>
      </c>
    </row>
    <row r="349" spans="1:9" x14ac:dyDescent="0.25">
      <c r="A349" s="202"/>
      <c r="B349" s="228"/>
      <c r="C349" s="197" t="str">
        <f t="shared" si="35"/>
        <v/>
      </c>
      <c r="D349" s="198" t="str">
        <f t="shared" si="31"/>
        <v/>
      </c>
      <c r="E349" s="198" t="str">
        <f t="shared" si="32"/>
        <v/>
      </c>
      <c r="F349" s="223" t="str">
        <f t="shared" si="33"/>
        <v/>
      </c>
      <c r="G349" s="235"/>
      <c r="I349" s="250" t="str">
        <f t="shared" si="34"/>
        <v/>
      </c>
    </row>
    <row r="350" spans="1:9" x14ac:dyDescent="0.25">
      <c r="A350" s="202"/>
      <c r="B350" s="228"/>
      <c r="C350" s="197" t="str">
        <f t="shared" si="35"/>
        <v/>
      </c>
      <c r="D350" s="198" t="str">
        <f t="shared" si="31"/>
        <v/>
      </c>
      <c r="E350" s="198" t="str">
        <f t="shared" si="32"/>
        <v/>
      </c>
      <c r="F350" s="223" t="str">
        <f t="shared" si="33"/>
        <v/>
      </c>
      <c r="G350" s="235"/>
      <c r="I350" s="250" t="str">
        <f t="shared" si="34"/>
        <v/>
      </c>
    </row>
    <row r="351" spans="1:9" x14ac:dyDescent="0.25">
      <c r="A351" s="202"/>
      <c r="B351" s="228"/>
      <c r="C351" s="197" t="str">
        <f t="shared" si="35"/>
        <v/>
      </c>
      <c r="D351" s="198" t="str">
        <f t="shared" si="31"/>
        <v/>
      </c>
      <c r="E351" s="198" t="str">
        <f t="shared" si="32"/>
        <v/>
      </c>
      <c r="F351" s="223" t="str">
        <f t="shared" si="33"/>
        <v/>
      </c>
      <c r="G351" s="235"/>
      <c r="I351" s="250" t="str">
        <f t="shared" si="34"/>
        <v/>
      </c>
    </row>
    <row r="352" spans="1:9" x14ac:dyDescent="0.25">
      <c r="A352" s="202"/>
      <c r="B352" s="228"/>
      <c r="C352" s="197" t="str">
        <f t="shared" si="35"/>
        <v/>
      </c>
      <c r="D352" s="198" t="str">
        <f t="shared" si="31"/>
        <v/>
      </c>
      <c r="E352" s="198" t="str">
        <f t="shared" si="32"/>
        <v/>
      </c>
      <c r="F352" s="223" t="str">
        <f t="shared" si="33"/>
        <v/>
      </c>
      <c r="G352" s="235"/>
      <c r="I352" s="250" t="str">
        <f t="shared" si="34"/>
        <v/>
      </c>
    </row>
    <row r="353" spans="1:9" x14ac:dyDescent="0.25">
      <c r="A353" s="202"/>
      <c r="B353" s="228"/>
      <c r="C353" s="197" t="str">
        <f t="shared" si="35"/>
        <v/>
      </c>
      <c r="D353" s="198" t="str">
        <f t="shared" si="31"/>
        <v/>
      </c>
      <c r="E353" s="198" t="str">
        <f t="shared" si="32"/>
        <v/>
      </c>
      <c r="F353" s="223" t="str">
        <f t="shared" si="33"/>
        <v/>
      </c>
      <c r="G353" s="235"/>
      <c r="I353" s="250" t="str">
        <f t="shared" si="34"/>
        <v/>
      </c>
    </row>
    <row r="354" spans="1:9" x14ac:dyDescent="0.25">
      <c r="A354" s="202"/>
      <c r="B354" s="228"/>
      <c r="C354" s="197" t="str">
        <f t="shared" si="35"/>
        <v/>
      </c>
      <c r="D354" s="198" t="str">
        <f t="shared" si="31"/>
        <v/>
      </c>
      <c r="E354" s="198" t="str">
        <f t="shared" si="32"/>
        <v/>
      </c>
      <c r="F354" s="223" t="str">
        <f t="shared" si="33"/>
        <v/>
      </c>
      <c r="G354" s="235"/>
      <c r="I354" s="250" t="str">
        <f t="shared" si="34"/>
        <v/>
      </c>
    </row>
    <row r="355" spans="1:9" x14ac:dyDescent="0.25">
      <c r="A355" s="202"/>
      <c r="B355" s="228"/>
      <c r="C355" s="197" t="str">
        <f t="shared" si="35"/>
        <v/>
      </c>
      <c r="D355" s="198" t="str">
        <f t="shared" si="31"/>
        <v/>
      </c>
      <c r="E355" s="198" t="str">
        <f t="shared" si="32"/>
        <v/>
      </c>
      <c r="F355" s="223" t="str">
        <f t="shared" si="33"/>
        <v/>
      </c>
      <c r="G355" s="235"/>
      <c r="I355" s="250" t="str">
        <f t="shared" si="34"/>
        <v/>
      </c>
    </row>
    <row r="356" spans="1:9" x14ac:dyDescent="0.25">
      <c r="A356" s="202"/>
      <c r="B356" s="228"/>
      <c r="C356" s="197" t="str">
        <f t="shared" si="35"/>
        <v/>
      </c>
      <c r="D356" s="198" t="str">
        <f t="shared" si="31"/>
        <v/>
      </c>
      <c r="E356" s="198" t="str">
        <f t="shared" si="32"/>
        <v/>
      </c>
      <c r="F356" s="223" t="str">
        <f t="shared" si="33"/>
        <v/>
      </c>
      <c r="G356" s="235"/>
      <c r="I356" s="250" t="str">
        <f t="shared" si="34"/>
        <v/>
      </c>
    </row>
    <row r="357" spans="1:9" x14ac:dyDescent="0.25">
      <c r="A357" s="202"/>
      <c r="B357" s="228"/>
      <c r="C357" s="197" t="str">
        <f t="shared" si="35"/>
        <v/>
      </c>
      <c r="D357" s="198" t="str">
        <f t="shared" si="31"/>
        <v/>
      </c>
      <c r="E357" s="198" t="str">
        <f t="shared" si="32"/>
        <v/>
      </c>
      <c r="F357" s="223" t="str">
        <f t="shared" si="33"/>
        <v/>
      </c>
      <c r="G357" s="235"/>
      <c r="I357" s="250" t="str">
        <f t="shared" si="34"/>
        <v/>
      </c>
    </row>
    <row r="358" spans="1:9" x14ac:dyDescent="0.25">
      <c r="A358" s="202"/>
      <c r="B358" s="228"/>
      <c r="C358" s="197" t="str">
        <f t="shared" si="35"/>
        <v/>
      </c>
      <c r="D358" s="198" t="str">
        <f t="shared" si="31"/>
        <v/>
      </c>
      <c r="E358" s="198" t="str">
        <f t="shared" si="32"/>
        <v/>
      </c>
      <c r="F358" s="223" t="str">
        <f t="shared" si="33"/>
        <v/>
      </c>
      <c r="G358" s="235"/>
      <c r="I358" s="250" t="str">
        <f t="shared" si="34"/>
        <v/>
      </c>
    </row>
    <row r="359" spans="1:9" x14ac:dyDescent="0.25">
      <c r="A359" s="202"/>
      <c r="B359" s="228"/>
      <c r="C359" s="197" t="str">
        <f t="shared" si="35"/>
        <v/>
      </c>
      <c r="D359" s="198" t="str">
        <f t="shared" si="31"/>
        <v/>
      </c>
      <c r="E359" s="198" t="str">
        <f t="shared" si="32"/>
        <v/>
      </c>
      <c r="F359" s="223" t="str">
        <f t="shared" si="33"/>
        <v/>
      </c>
      <c r="G359" s="235"/>
      <c r="I359" s="250" t="str">
        <f t="shared" si="34"/>
        <v/>
      </c>
    </row>
    <row r="360" spans="1:9" x14ac:dyDescent="0.25">
      <c r="A360" s="202"/>
      <c r="B360" s="228"/>
      <c r="C360" s="197" t="str">
        <f t="shared" si="35"/>
        <v/>
      </c>
      <c r="D360" s="198" t="str">
        <f t="shared" si="31"/>
        <v/>
      </c>
      <c r="E360" s="198" t="str">
        <f t="shared" si="32"/>
        <v/>
      </c>
      <c r="F360" s="223" t="str">
        <f t="shared" si="33"/>
        <v/>
      </c>
      <c r="G360" s="235"/>
      <c r="I360" s="250" t="str">
        <f t="shared" si="34"/>
        <v/>
      </c>
    </row>
    <row r="361" spans="1:9" x14ac:dyDescent="0.25">
      <c r="A361" s="202"/>
      <c r="B361" s="228"/>
      <c r="C361" s="197" t="str">
        <f t="shared" si="35"/>
        <v/>
      </c>
      <c r="D361" s="198" t="str">
        <f t="shared" si="31"/>
        <v/>
      </c>
      <c r="E361" s="198" t="str">
        <f t="shared" si="32"/>
        <v/>
      </c>
      <c r="F361" s="223" t="str">
        <f t="shared" si="33"/>
        <v/>
      </c>
      <c r="G361" s="235"/>
      <c r="I361" s="250" t="str">
        <f t="shared" si="34"/>
        <v/>
      </c>
    </row>
    <row r="362" spans="1:9" x14ac:dyDescent="0.25">
      <c r="A362" s="202"/>
      <c r="B362" s="228"/>
      <c r="C362" s="197" t="str">
        <f t="shared" si="35"/>
        <v/>
      </c>
      <c r="D362" s="198" t="str">
        <f t="shared" si="31"/>
        <v/>
      </c>
      <c r="E362" s="198" t="str">
        <f t="shared" si="32"/>
        <v/>
      </c>
      <c r="F362" s="223" t="str">
        <f t="shared" si="33"/>
        <v/>
      </c>
      <c r="G362" s="235"/>
      <c r="I362" s="250" t="str">
        <f t="shared" si="34"/>
        <v/>
      </c>
    </row>
    <row r="363" spans="1:9" x14ac:dyDescent="0.25">
      <c r="A363" s="202"/>
      <c r="B363" s="228"/>
      <c r="C363" s="197" t="str">
        <f t="shared" si="35"/>
        <v/>
      </c>
      <c r="D363" s="198" t="str">
        <f t="shared" si="31"/>
        <v/>
      </c>
      <c r="E363" s="198" t="str">
        <f t="shared" si="32"/>
        <v/>
      </c>
      <c r="F363" s="223" t="str">
        <f t="shared" si="33"/>
        <v/>
      </c>
      <c r="G363" s="235"/>
      <c r="I363" s="250" t="str">
        <f t="shared" si="34"/>
        <v/>
      </c>
    </row>
    <row r="364" spans="1:9" x14ac:dyDescent="0.25">
      <c r="A364" s="202"/>
      <c r="B364" s="228"/>
      <c r="C364" s="197" t="str">
        <f t="shared" si="35"/>
        <v/>
      </c>
      <c r="D364" s="198" t="str">
        <f t="shared" si="31"/>
        <v/>
      </c>
      <c r="E364" s="198" t="str">
        <f t="shared" si="32"/>
        <v/>
      </c>
      <c r="F364" s="223" t="str">
        <f t="shared" si="33"/>
        <v/>
      </c>
      <c r="G364" s="235"/>
      <c r="I364" s="250" t="str">
        <f t="shared" si="34"/>
        <v/>
      </c>
    </row>
    <row r="365" spans="1:9" x14ac:dyDescent="0.25">
      <c r="A365" s="202"/>
      <c r="B365" s="228"/>
      <c r="C365" s="197" t="str">
        <f t="shared" si="35"/>
        <v/>
      </c>
      <c r="D365" s="198" t="str">
        <f t="shared" si="31"/>
        <v/>
      </c>
      <c r="E365" s="198" t="str">
        <f t="shared" si="32"/>
        <v/>
      </c>
      <c r="F365" s="223" t="str">
        <f t="shared" si="33"/>
        <v/>
      </c>
      <c r="G365" s="235"/>
      <c r="I365" s="250" t="str">
        <f t="shared" si="34"/>
        <v/>
      </c>
    </row>
    <row r="366" spans="1:9" x14ac:dyDescent="0.25">
      <c r="A366" s="202"/>
      <c r="B366" s="228"/>
      <c r="C366" s="197" t="str">
        <f t="shared" si="35"/>
        <v/>
      </c>
      <c r="D366" s="198" t="str">
        <f t="shared" si="31"/>
        <v/>
      </c>
      <c r="E366" s="198" t="str">
        <f t="shared" si="32"/>
        <v/>
      </c>
      <c r="F366" s="223" t="str">
        <f t="shared" si="33"/>
        <v/>
      </c>
      <c r="G366" s="235"/>
      <c r="I366" s="250" t="str">
        <f t="shared" si="34"/>
        <v/>
      </c>
    </row>
    <row r="367" spans="1:9" x14ac:dyDescent="0.25">
      <c r="A367" s="202"/>
      <c r="B367" s="228"/>
      <c r="C367" s="197" t="str">
        <f t="shared" si="35"/>
        <v/>
      </c>
      <c r="D367" s="198" t="str">
        <f t="shared" si="31"/>
        <v/>
      </c>
      <c r="E367" s="198" t="str">
        <f t="shared" si="32"/>
        <v/>
      </c>
      <c r="F367" s="223" t="str">
        <f t="shared" si="33"/>
        <v/>
      </c>
      <c r="G367" s="235"/>
      <c r="I367" s="250" t="str">
        <f t="shared" si="34"/>
        <v/>
      </c>
    </row>
    <row r="368" spans="1:9" x14ac:dyDescent="0.25">
      <c r="A368" s="202"/>
      <c r="B368" s="228"/>
      <c r="C368" s="197" t="str">
        <f t="shared" si="35"/>
        <v/>
      </c>
      <c r="D368" s="198" t="str">
        <f t="shared" si="31"/>
        <v/>
      </c>
      <c r="E368" s="198" t="str">
        <f t="shared" si="32"/>
        <v/>
      </c>
      <c r="F368" s="223" t="str">
        <f t="shared" si="33"/>
        <v/>
      </c>
      <c r="G368" s="235"/>
      <c r="I368" s="250" t="str">
        <f t="shared" si="34"/>
        <v/>
      </c>
    </row>
    <row r="369" spans="1:9" x14ac:dyDescent="0.25">
      <c r="A369" s="202"/>
      <c r="B369" s="228"/>
      <c r="C369" s="197" t="str">
        <f t="shared" si="35"/>
        <v/>
      </c>
      <c r="D369" s="198" t="str">
        <f t="shared" si="31"/>
        <v/>
      </c>
      <c r="E369" s="198" t="str">
        <f t="shared" si="32"/>
        <v/>
      </c>
      <c r="F369" s="223" t="str">
        <f t="shared" si="33"/>
        <v/>
      </c>
      <c r="G369" s="235"/>
      <c r="I369" s="250" t="str">
        <f t="shared" si="34"/>
        <v/>
      </c>
    </row>
    <row r="370" spans="1:9" x14ac:dyDescent="0.25">
      <c r="A370" s="202"/>
      <c r="B370" s="228"/>
      <c r="C370" s="197" t="str">
        <f t="shared" si="35"/>
        <v/>
      </c>
      <c r="D370" s="198" t="str">
        <f t="shared" si="31"/>
        <v/>
      </c>
      <c r="E370" s="198" t="str">
        <f t="shared" si="32"/>
        <v/>
      </c>
      <c r="F370" s="223" t="str">
        <f t="shared" si="33"/>
        <v/>
      </c>
      <c r="G370" s="235"/>
      <c r="I370" s="250" t="str">
        <f t="shared" si="34"/>
        <v/>
      </c>
    </row>
    <row r="371" spans="1:9" x14ac:dyDescent="0.25">
      <c r="A371" s="202"/>
      <c r="B371" s="228"/>
      <c r="C371" s="197" t="str">
        <f t="shared" si="35"/>
        <v/>
      </c>
      <c r="D371" s="198" t="str">
        <f t="shared" si="31"/>
        <v/>
      </c>
      <c r="E371" s="198" t="str">
        <f t="shared" si="32"/>
        <v/>
      </c>
      <c r="F371" s="223" t="str">
        <f t="shared" si="33"/>
        <v/>
      </c>
      <c r="G371" s="235"/>
      <c r="I371" s="250" t="str">
        <f t="shared" si="34"/>
        <v/>
      </c>
    </row>
    <row r="372" spans="1:9" x14ac:dyDescent="0.25">
      <c r="A372" s="202"/>
      <c r="B372" s="228"/>
      <c r="C372" s="197" t="str">
        <f t="shared" si="35"/>
        <v/>
      </c>
      <c r="D372" s="198" t="str">
        <f t="shared" si="31"/>
        <v/>
      </c>
      <c r="E372" s="198" t="str">
        <f t="shared" si="32"/>
        <v/>
      </c>
      <c r="F372" s="223" t="str">
        <f t="shared" si="33"/>
        <v/>
      </c>
      <c r="G372" s="235"/>
      <c r="I372" s="250" t="str">
        <f t="shared" si="34"/>
        <v/>
      </c>
    </row>
    <row r="373" spans="1:9" x14ac:dyDescent="0.25">
      <c r="A373" s="202"/>
      <c r="B373" s="228"/>
      <c r="C373" s="197" t="str">
        <f t="shared" si="35"/>
        <v/>
      </c>
      <c r="D373" s="198" t="str">
        <f t="shared" si="31"/>
        <v/>
      </c>
      <c r="E373" s="198" t="str">
        <f t="shared" si="32"/>
        <v/>
      </c>
      <c r="F373" s="223" t="str">
        <f t="shared" si="33"/>
        <v/>
      </c>
      <c r="G373" s="235"/>
      <c r="I373" s="250" t="str">
        <f t="shared" si="34"/>
        <v/>
      </c>
    </row>
    <row r="374" spans="1:9" x14ac:dyDescent="0.25">
      <c r="A374" s="202"/>
      <c r="B374" s="228"/>
      <c r="C374" s="197" t="str">
        <f t="shared" si="35"/>
        <v/>
      </c>
      <c r="D374" s="198" t="str">
        <f t="shared" si="31"/>
        <v/>
      </c>
      <c r="E374" s="198" t="str">
        <f t="shared" si="32"/>
        <v/>
      </c>
      <c r="F374" s="223" t="str">
        <f t="shared" si="33"/>
        <v/>
      </c>
      <c r="G374" s="235"/>
      <c r="I374" s="250" t="str">
        <f t="shared" si="34"/>
        <v/>
      </c>
    </row>
    <row r="375" spans="1:9" x14ac:dyDescent="0.25">
      <c r="A375" s="202"/>
      <c r="B375" s="228"/>
      <c r="C375" s="197" t="str">
        <f t="shared" si="35"/>
        <v/>
      </c>
      <c r="D375" s="198" t="str">
        <f t="shared" si="31"/>
        <v/>
      </c>
      <c r="E375" s="198" t="str">
        <f t="shared" si="32"/>
        <v/>
      </c>
      <c r="F375" s="223" t="str">
        <f t="shared" si="33"/>
        <v/>
      </c>
      <c r="G375" s="235"/>
      <c r="I375" s="250" t="str">
        <f t="shared" si="34"/>
        <v/>
      </c>
    </row>
    <row r="376" spans="1:9" x14ac:dyDescent="0.25">
      <c r="A376" s="202"/>
      <c r="B376" s="228"/>
      <c r="C376" s="197" t="str">
        <f t="shared" si="35"/>
        <v/>
      </c>
      <c r="D376" s="198" t="str">
        <f t="shared" si="31"/>
        <v/>
      </c>
      <c r="E376" s="198" t="str">
        <f t="shared" si="32"/>
        <v/>
      </c>
      <c r="F376" s="223" t="str">
        <f t="shared" si="33"/>
        <v/>
      </c>
      <c r="G376" s="235"/>
      <c r="I376" s="250" t="str">
        <f t="shared" si="34"/>
        <v/>
      </c>
    </row>
    <row r="377" spans="1:9" x14ac:dyDescent="0.25">
      <c r="A377" s="202"/>
      <c r="B377" s="228"/>
      <c r="C377" s="197" t="str">
        <f t="shared" si="35"/>
        <v/>
      </c>
      <c r="D377" s="198" t="str">
        <f t="shared" si="31"/>
        <v/>
      </c>
      <c r="E377" s="198" t="str">
        <f t="shared" si="32"/>
        <v/>
      </c>
      <c r="F377" s="223" t="str">
        <f t="shared" si="33"/>
        <v/>
      </c>
      <c r="G377" s="235"/>
      <c r="I377" s="250" t="str">
        <f t="shared" si="34"/>
        <v/>
      </c>
    </row>
    <row r="378" spans="1:9" x14ac:dyDescent="0.25">
      <c r="A378" s="202"/>
      <c r="B378" s="228"/>
      <c r="C378" s="197" t="str">
        <f t="shared" si="35"/>
        <v/>
      </c>
      <c r="D378" s="198" t="str">
        <f t="shared" si="31"/>
        <v/>
      </c>
      <c r="E378" s="198" t="str">
        <f t="shared" si="32"/>
        <v/>
      </c>
      <c r="F378" s="223" t="str">
        <f t="shared" si="33"/>
        <v/>
      </c>
      <c r="G378" s="235"/>
      <c r="I378" s="250" t="str">
        <f t="shared" si="34"/>
        <v/>
      </c>
    </row>
    <row r="379" spans="1:9" x14ac:dyDescent="0.25">
      <c r="A379" s="202"/>
      <c r="B379" s="228"/>
      <c r="C379" s="197" t="str">
        <f t="shared" si="35"/>
        <v/>
      </c>
      <c r="D379" s="198" t="str">
        <f t="shared" si="31"/>
        <v/>
      </c>
      <c r="E379" s="198" t="str">
        <f t="shared" si="32"/>
        <v/>
      </c>
      <c r="F379" s="223" t="str">
        <f t="shared" si="33"/>
        <v/>
      </c>
      <c r="G379" s="235"/>
      <c r="I379" s="250" t="str">
        <f t="shared" si="34"/>
        <v/>
      </c>
    </row>
    <row r="380" spans="1:9" x14ac:dyDescent="0.25">
      <c r="A380" s="202"/>
      <c r="B380" s="228"/>
      <c r="C380" s="197" t="str">
        <f t="shared" si="35"/>
        <v/>
      </c>
      <c r="D380" s="198" t="str">
        <f t="shared" si="31"/>
        <v/>
      </c>
      <c r="E380" s="198" t="str">
        <f t="shared" si="32"/>
        <v/>
      </c>
      <c r="F380" s="223" t="str">
        <f t="shared" si="33"/>
        <v/>
      </c>
      <c r="G380" s="235"/>
      <c r="I380" s="250" t="str">
        <f t="shared" si="34"/>
        <v/>
      </c>
    </row>
    <row r="381" spans="1:9" x14ac:dyDescent="0.25">
      <c r="A381" s="202"/>
      <c r="B381" s="228"/>
      <c r="C381" s="197" t="str">
        <f t="shared" si="35"/>
        <v/>
      </c>
      <c r="D381" s="198" t="str">
        <f t="shared" si="31"/>
        <v/>
      </c>
      <c r="E381" s="198" t="str">
        <f t="shared" si="32"/>
        <v/>
      </c>
      <c r="F381" s="223" t="str">
        <f t="shared" si="33"/>
        <v/>
      </c>
      <c r="G381" s="235"/>
      <c r="I381" s="250" t="str">
        <f t="shared" si="34"/>
        <v/>
      </c>
    </row>
    <row r="382" spans="1:9" x14ac:dyDescent="0.25">
      <c r="A382" s="202"/>
      <c r="B382" s="228"/>
      <c r="C382" s="197" t="str">
        <f t="shared" si="35"/>
        <v/>
      </c>
      <c r="D382" s="198" t="str">
        <f t="shared" si="31"/>
        <v/>
      </c>
      <c r="E382" s="198" t="str">
        <f t="shared" si="32"/>
        <v/>
      </c>
      <c r="F382" s="223" t="str">
        <f t="shared" si="33"/>
        <v/>
      </c>
      <c r="G382" s="235"/>
      <c r="I382" s="250" t="str">
        <f t="shared" si="34"/>
        <v/>
      </c>
    </row>
    <row r="383" spans="1:9" x14ac:dyDescent="0.25">
      <c r="A383" s="202"/>
      <c r="B383" s="228"/>
      <c r="C383" s="197" t="str">
        <f t="shared" si="35"/>
        <v/>
      </c>
      <c r="D383" s="198" t="str">
        <f t="shared" si="31"/>
        <v/>
      </c>
      <c r="E383" s="198" t="str">
        <f t="shared" si="32"/>
        <v/>
      </c>
      <c r="F383" s="223" t="str">
        <f t="shared" si="33"/>
        <v/>
      </c>
      <c r="G383" s="235"/>
      <c r="I383" s="250" t="str">
        <f t="shared" si="34"/>
        <v/>
      </c>
    </row>
    <row r="384" spans="1:9" x14ac:dyDescent="0.25">
      <c r="A384" s="202"/>
      <c r="B384" s="228"/>
      <c r="C384" s="197" t="str">
        <f t="shared" si="35"/>
        <v/>
      </c>
      <c r="D384" s="198" t="str">
        <f t="shared" si="31"/>
        <v/>
      </c>
      <c r="E384" s="198" t="str">
        <f t="shared" si="32"/>
        <v/>
      </c>
      <c r="F384" s="223" t="str">
        <f t="shared" si="33"/>
        <v/>
      </c>
      <c r="G384" s="235"/>
      <c r="I384" s="250" t="str">
        <f t="shared" si="34"/>
        <v/>
      </c>
    </row>
    <row r="385" spans="1:9" x14ac:dyDescent="0.25">
      <c r="A385" s="202"/>
      <c r="B385" s="228"/>
      <c r="C385" s="197" t="str">
        <f t="shared" si="35"/>
        <v/>
      </c>
      <c r="D385" s="198" t="str">
        <f t="shared" si="31"/>
        <v/>
      </c>
      <c r="E385" s="198" t="str">
        <f t="shared" si="32"/>
        <v/>
      </c>
      <c r="F385" s="223" t="str">
        <f t="shared" si="33"/>
        <v/>
      </c>
      <c r="G385" s="235"/>
      <c r="I385" s="250" t="str">
        <f t="shared" si="34"/>
        <v/>
      </c>
    </row>
    <row r="386" spans="1:9" x14ac:dyDescent="0.25">
      <c r="A386" s="202"/>
      <c r="B386" s="228"/>
      <c r="C386" s="197" t="str">
        <f t="shared" si="35"/>
        <v/>
      </c>
      <c r="D386" s="198" t="str">
        <f t="shared" si="31"/>
        <v/>
      </c>
      <c r="E386" s="198" t="str">
        <f t="shared" si="32"/>
        <v/>
      </c>
      <c r="F386" s="223" t="str">
        <f t="shared" si="33"/>
        <v/>
      </c>
      <c r="G386" s="235"/>
      <c r="I386" s="250" t="str">
        <f t="shared" si="34"/>
        <v/>
      </c>
    </row>
    <row r="387" spans="1:9" x14ac:dyDescent="0.25">
      <c r="A387" s="202"/>
      <c r="B387" s="228"/>
      <c r="C387" s="197" t="str">
        <f t="shared" si="35"/>
        <v/>
      </c>
      <c r="D387" s="198" t="str">
        <f t="shared" si="31"/>
        <v/>
      </c>
      <c r="E387" s="198" t="str">
        <f t="shared" si="32"/>
        <v/>
      </c>
      <c r="F387" s="223" t="str">
        <f t="shared" si="33"/>
        <v/>
      </c>
      <c r="G387" s="235"/>
      <c r="I387" s="250" t="str">
        <f t="shared" si="34"/>
        <v/>
      </c>
    </row>
    <row r="388" spans="1:9" x14ac:dyDescent="0.25">
      <c r="A388" s="202"/>
      <c r="B388" s="228"/>
      <c r="C388" s="197" t="str">
        <f t="shared" si="35"/>
        <v/>
      </c>
      <c r="D388" s="198" t="str">
        <f t="shared" si="31"/>
        <v/>
      </c>
      <c r="E388" s="198" t="str">
        <f t="shared" si="32"/>
        <v/>
      </c>
      <c r="F388" s="223" t="str">
        <f t="shared" si="33"/>
        <v/>
      </c>
      <c r="G388" s="235"/>
      <c r="I388" s="250" t="str">
        <f t="shared" si="34"/>
        <v/>
      </c>
    </row>
    <row r="389" spans="1:9" x14ac:dyDescent="0.25">
      <c r="A389" s="202"/>
      <c r="B389" s="228"/>
      <c r="C389" s="197" t="str">
        <f t="shared" si="35"/>
        <v/>
      </c>
      <c r="D389" s="198" t="str">
        <f t="shared" si="31"/>
        <v/>
      </c>
      <c r="E389" s="198" t="str">
        <f t="shared" si="32"/>
        <v/>
      </c>
      <c r="F389" s="223" t="str">
        <f t="shared" si="33"/>
        <v/>
      </c>
      <c r="G389" s="235"/>
      <c r="I389" s="250" t="str">
        <f t="shared" si="34"/>
        <v/>
      </c>
    </row>
    <row r="390" spans="1:9" x14ac:dyDescent="0.25">
      <c r="A390" s="202"/>
      <c r="B390" s="228"/>
      <c r="C390" s="197" t="str">
        <f t="shared" si="35"/>
        <v/>
      </c>
      <c r="D390" s="198" t="str">
        <f t="shared" si="31"/>
        <v/>
      </c>
      <c r="E390" s="198" t="str">
        <f t="shared" si="32"/>
        <v/>
      </c>
      <c r="F390" s="223" t="str">
        <f t="shared" si="33"/>
        <v/>
      </c>
      <c r="G390" s="235"/>
      <c r="I390" s="250" t="str">
        <f t="shared" si="34"/>
        <v/>
      </c>
    </row>
    <row r="391" spans="1:9" x14ac:dyDescent="0.25">
      <c r="A391" s="202"/>
      <c r="B391" s="228"/>
      <c r="C391" s="197" t="str">
        <f t="shared" si="35"/>
        <v/>
      </c>
      <c r="D391" s="198" t="str">
        <f t="shared" si="31"/>
        <v/>
      </c>
      <c r="E391" s="198" t="str">
        <f t="shared" si="32"/>
        <v/>
      </c>
      <c r="F391" s="223" t="str">
        <f t="shared" si="33"/>
        <v/>
      </c>
      <c r="G391" s="235"/>
      <c r="I391" s="250" t="str">
        <f t="shared" si="34"/>
        <v/>
      </c>
    </row>
    <row r="392" spans="1:9" x14ac:dyDescent="0.25">
      <c r="A392" s="202"/>
      <c r="B392" s="228"/>
      <c r="C392" s="197" t="str">
        <f t="shared" si="35"/>
        <v/>
      </c>
      <c r="D392" s="198" t="str">
        <f t="shared" si="31"/>
        <v/>
      </c>
      <c r="E392" s="198" t="str">
        <f t="shared" si="32"/>
        <v/>
      </c>
      <c r="F392" s="223" t="str">
        <f t="shared" si="33"/>
        <v/>
      </c>
      <c r="G392" s="235"/>
      <c r="I392" s="250" t="str">
        <f t="shared" si="34"/>
        <v/>
      </c>
    </row>
    <row r="393" spans="1:9" x14ac:dyDescent="0.25">
      <c r="A393" s="202"/>
      <c r="B393" s="228"/>
      <c r="C393" s="197" t="str">
        <f t="shared" si="35"/>
        <v/>
      </c>
      <c r="D393" s="198" t="str">
        <f t="shared" si="31"/>
        <v/>
      </c>
      <c r="E393" s="198" t="str">
        <f t="shared" si="32"/>
        <v/>
      </c>
      <c r="F393" s="223" t="str">
        <f t="shared" si="33"/>
        <v/>
      </c>
      <c r="G393" s="235"/>
      <c r="I393" s="250" t="str">
        <f t="shared" si="34"/>
        <v/>
      </c>
    </row>
    <row r="394" spans="1:9" x14ac:dyDescent="0.25">
      <c r="A394" s="202"/>
      <c r="B394" s="228"/>
      <c r="C394" s="197" t="str">
        <f t="shared" si="35"/>
        <v/>
      </c>
      <c r="D394" s="198" t="str">
        <f t="shared" si="31"/>
        <v/>
      </c>
      <c r="E394" s="198" t="str">
        <f t="shared" si="32"/>
        <v/>
      </c>
      <c r="F394" s="223" t="str">
        <f t="shared" si="33"/>
        <v/>
      </c>
      <c r="G394" s="235"/>
      <c r="I394" s="250" t="str">
        <f t="shared" si="34"/>
        <v/>
      </c>
    </row>
    <row r="395" spans="1:9" x14ac:dyDescent="0.25">
      <c r="A395" s="202"/>
      <c r="B395" s="228"/>
      <c r="C395" s="197" t="str">
        <f t="shared" si="35"/>
        <v/>
      </c>
      <c r="D395" s="198" t="str">
        <f t="shared" ref="D395:D402" si="36">IF(C395="","",C395-(2*C395))</f>
        <v/>
      </c>
      <c r="E395" s="198" t="str">
        <f t="shared" ref="E395:E402" si="37">IF(D395="","",D395-D394)</f>
        <v/>
      </c>
      <c r="F395" s="223" t="str">
        <f t="shared" ref="F395:F402" si="38">IF(A395=0,"",B395-B394)</f>
        <v/>
      </c>
      <c r="G395" s="235"/>
      <c r="I395" s="250" t="str">
        <f t="shared" si="34"/>
        <v/>
      </c>
    </row>
    <row r="396" spans="1:9" x14ac:dyDescent="0.25">
      <c r="A396" s="202"/>
      <c r="B396" s="228"/>
      <c r="C396" s="197" t="str">
        <f t="shared" si="35"/>
        <v/>
      </c>
      <c r="D396" s="198" t="str">
        <f t="shared" si="36"/>
        <v/>
      </c>
      <c r="E396" s="198" t="str">
        <f t="shared" si="37"/>
        <v/>
      </c>
      <c r="F396" s="223" t="str">
        <f t="shared" si="38"/>
        <v/>
      </c>
      <c r="G396" s="235"/>
      <c r="I396" s="250" t="str">
        <f t="shared" si="34"/>
        <v/>
      </c>
    </row>
    <row r="397" spans="1:9" x14ac:dyDescent="0.25">
      <c r="A397" s="202"/>
      <c r="B397" s="228"/>
      <c r="C397" s="197" t="str">
        <f t="shared" si="35"/>
        <v/>
      </c>
      <c r="D397" s="198" t="str">
        <f t="shared" si="36"/>
        <v/>
      </c>
      <c r="E397" s="198" t="str">
        <f t="shared" si="37"/>
        <v/>
      </c>
      <c r="F397" s="223" t="str">
        <f t="shared" si="38"/>
        <v/>
      </c>
      <c r="G397" s="235"/>
      <c r="I397" s="250" t="str">
        <f t="shared" ref="I397:I402" si="39">IF(A397="","",IF(A397&gt;A396+1,"Attention erreur de date",A397))</f>
        <v/>
      </c>
    </row>
    <row r="398" spans="1:9" x14ac:dyDescent="0.25">
      <c r="A398" s="202"/>
      <c r="B398" s="228"/>
      <c r="C398" s="197" t="str">
        <f t="shared" si="35"/>
        <v/>
      </c>
      <c r="D398" s="198" t="str">
        <f t="shared" si="36"/>
        <v/>
      </c>
      <c r="E398" s="198" t="str">
        <f t="shared" si="37"/>
        <v/>
      </c>
      <c r="F398" s="223" t="str">
        <f t="shared" si="38"/>
        <v/>
      </c>
      <c r="G398" s="235"/>
      <c r="I398" s="250" t="str">
        <f t="shared" si="39"/>
        <v/>
      </c>
    </row>
    <row r="399" spans="1:9" x14ac:dyDescent="0.25">
      <c r="A399" s="202"/>
      <c r="B399" s="228"/>
      <c r="C399" s="197" t="str">
        <f t="shared" si="35"/>
        <v/>
      </c>
      <c r="D399" s="198" t="str">
        <f t="shared" si="36"/>
        <v/>
      </c>
      <c r="E399" s="198" t="str">
        <f t="shared" si="37"/>
        <v/>
      </c>
      <c r="F399" s="223" t="str">
        <f t="shared" si="38"/>
        <v/>
      </c>
      <c r="G399" s="235"/>
      <c r="I399" s="250" t="str">
        <f t="shared" si="39"/>
        <v/>
      </c>
    </row>
    <row r="400" spans="1:9" x14ac:dyDescent="0.25">
      <c r="A400" s="202"/>
      <c r="B400" s="228"/>
      <c r="C400" s="197" t="str">
        <f t="shared" si="35"/>
        <v/>
      </c>
      <c r="D400" s="198" t="str">
        <f t="shared" si="36"/>
        <v/>
      </c>
      <c r="E400" s="198" t="str">
        <f t="shared" si="37"/>
        <v/>
      </c>
      <c r="F400" s="223" t="str">
        <f t="shared" si="38"/>
        <v/>
      </c>
      <c r="G400" s="235"/>
      <c r="I400" s="250" t="str">
        <f t="shared" si="39"/>
        <v/>
      </c>
    </row>
    <row r="401" spans="1:9" x14ac:dyDescent="0.25">
      <c r="A401" s="202"/>
      <c r="B401" s="228"/>
      <c r="C401" s="197" t="str">
        <f t="shared" si="35"/>
        <v/>
      </c>
      <c r="D401" s="198" t="str">
        <f t="shared" si="36"/>
        <v/>
      </c>
      <c r="E401" s="198" t="str">
        <f t="shared" si="37"/>
        <v/>
      </c>
      <c r="F401" s="223" t="str">
        <f t="shared" si="38"/>
        <v/>
      </c>
      <c r="G401" s="235"/>
      <c r="I401" s="250" t="str">
        <f t="shared" si="39"/>
        <v/>
      </c>
    </row>
    <row r="402" spans="1:9" x14ac:dyDescent="0.25">
      <c r="A402" s="202"/>
      <c r="B402" s="228"/>
      <c r="C402" s="197" t="str">
        <f>IF(B402="","",B402*$H$2)</f>
        <v/>
      </c>
      <c r="D402" s="198" t="str">
        <f t="shared" si="36"/>
        <v/>
      </c>
      <c r="E402" s="198" t="str">
        <f t="shared" si="37"/>
        <v/>
      </c>
      <c r="F402" s="223" t="str">
        <f t="shared" si="38"/>
        <v/>
      </c>
      <c r="G402" s="235"/>
      <c r="I402" s="250" t="str">
        <f t="shared" si="39"/>
        <v/>
      </c>
    </row>
  </sheetData>
  <sheetProtection password="CF3B" sheet="1" objects="1" scenarios="1" selectLockedCells="1"/>
  <mergeCells count="23">
    <mergeCell ref="A5:A6"/>
    <mergeCell ref="P2:Q2"/>
    <mergeCell ref="P3:Q4"/>
    <mergeCell ref="N3:N4"/>
    <mergeCell ref="B5:B6"/>
    <mergeCell ref="J2:J3"/>
    <mergeCell ref="D5:D6"/>
    <mergeCell ref="E5:E6"/>
    <mergeCell ref="H5:I6"/>
    <mergeCell ref="J5:J6"/>
    <mergeCell ref="K3:K4"/>
    <mergeCell ref="L3:L4"/>
    <mergeCell ref="M3:M4"/>
    <mergeCell ref="A1:B1"/>
    <mergeCell ref="A2:B2"/>
    <mergeCell ref="A3:B4"/>
    <mergeCell ref="D3:D4"/>
    <mergeCell ref="I1:I2"/>
    <mergeCell ref="F3:F4"/>
    <mergeCell ref="H3:H4"/>
    <mergeCell ref="I3:I4"/>
    <mergeCell ref="E3:E4"/>
    <mergeCell ref="G3:G4"/>
  </mergeCells>
  <conditionalFormatting sqref="B7:B402">
    <cfRule type="cellIs" priority="20" stopIfTrue="1" operator="lessThan">
      <formula>30</formula>
    </cfRule>
    <cfRule type="cellIs" dxfId="115" priority="23" operator="greaterThanOrEqual">
      <formula>90</formula>
    </cfRule>
    <cfRule type="cellIs" dxfId="114" priority="24" stopIfTrue="1" operator="greaterThanOrEqual">
      <formula>100</formula>
    </cfRule>
    <cfRule type="cellIs" dxfId="113" priority="25" stopIfTrue="1" operator="between">
      <formula>66.1</formula>
      <formula>99</formula>
    </cfRule>
    <cfRule type="cellIs" dxfId="112" priority="28" stopIfTrue="1" operator="between">
      <formula>34</formula>
      <formula>66</formula>
    </cfRule>
    <cfRule type="cellIs" dxfId="111" priority="29" stopIfTrue="1" operator="between">
      <formula>0</formula>
      <formula>33</formula>
    </cfRule>
  </conditionalFormatting>
  <conditionalFormatting sqref="A7:A402">
    <cfRule type="expression" dxfId="110" priority="19">
      <formula>IF(A7="","",WEEKDAY($A7,2)&gt;5)</formula>
    </cfRule>
  </conditionalFormatting>
  <conditionalFormatting sqref="A7:F402">
    <cfRule type="expression" dxfId="109" priority="10">
      <formula>CELL("ligne")=ROW()</formula>
    </cfRule>
  </conditionalFormatting>
  <conditionalFormatting sqref="K3">
    <cfRule type="cellIs" dxfId="108" priority="17" operator="lessThan">
      <formula>0</formula>
    </cfRule>
  </conditionalFormatting>
  <conditionalFormatting sqref="J5:J6">
    <cfRule type="cellIs" dxfId="107" priority="14" operator="lessThanOrEqual">
      <formula>500</formula>
    </cfRule>
    <cfRule type="cellIs" dxfId="106" priority="15" operator="lessThan">
      <formula>1000</formula>
    </cfRule>
    <cfRule type="cellIs" dxfId="105" priority="16" operator="between">
      <formula>2200</formula>
      <formula>1000</formula>
    </cfRule>
  </conditionalFormatting>
  <conditionalFormatting sqref="H81">
    <cfRule type="cellIs" dxfId="104" priority="12" operator="equal">
      <formula>FALSE</formula>
    </cfRule>
    <cfRule type="cellIs" dxfId="103" priority="13" operator="equal">
      <formula>"ok"</formula>
    </cfRule>
  </conditionalFormatting>
  <conditionalFormatting sqref="E7:E402">
    <cfRule type="top10" dxfId="102" priority="26" rank="1"/>
    <cfRule type="top10" dxfId="101" priority="27" bottom="1" rank="1"/>
  </conditionalFormatting>
  <conditionalFormatting sqref="F7:F402">
    <cfRule type="top10" dxfId="100" priority="11" bottom="1" rank="1"/>
    <cfRule type="top10" dxfId="99" priority="18" rank="1"/>
  </conditionalFormatting>
  <conditionalFormatting sqref="L3:L4">
    <cfRule type="cellIs" dxfId="98" priority="9" operator="lessThanOrEqual">
      <formula>0</formula>
    </cfRule>
  </conditionalFormatting>
  <conditionalFormatting sqref="M3:M4">
    <cfRule type="cellIs" dxfId="97" priority="8" operator="lessThanOrEqual">
      <formula>0</formula>
    </cfRule>
  </conditionalFormatting>
  <conditionalFormatting sqref="G7:G402">
    <cfRule type="cellIs" dxfId="96" priority="6" operator="lessThan">
      <formula>0</formula>
    </cfRule>
  </conditionalFormatting>
  <conditionalFormatting sqref="K9:K22">
    <cfRule type="cellIs" dxfId="95" priority="5" operator="lessThan">
      <formula>0</formula>
    </cfRule>
  </conditionalFormatting>
  <conditionalFormatting sqref="K8">
    <cfRule type="cellIs" dxfId="94" priority="3" operator="equal">
      <formula>FALSE</formula>
    </cfRule>
    <cfRule type="cellIs" dxfId="93" priority="4" operator="equal">
      <formula>"ok"</formula>
    </cfRule>
  </conditionalFormatting>
  <conditionalFormatting sqref="S6:S23">
    <cfRule type="cellIs" dxfId="92" priority="2" operator="lessThan">
      <formula>0</formula>
    </cfRule>
  </conditionalFormatting>
  <conditionalFormatting sqref="L10:L22">
    <cfRule type="cellIs" dxfId="91" priority="1" operator="lessThan">
      <formula>0</formula>
    </cfRule>
  </conditionalFormatting>
  <dataValidations count="1">
    <dataValidation type="list" allowBlank="1" showInputMessage="1" showErrorMessage="1" sqref="G7:G402 S6:S23">
      <formula1>Température</formula1>
    </dataValidation>
  </dataValidations>
  <pageMargins left="0.7" right="0.7" top="0.75" bottom="0.75" header="0.3" footer="0.3"/>
  <pageSetup paperSize="9" orientation="portrait" r:id="rId1"/>
  <ignoredErrors>
    <ignoredError sqref="F36:F74 F6" emptyCellReference="1"/>
  </ignoredErrors>
  <drawing r:id="rId2"/>
  <legacyDrawing r:id="rId3"/>
  <controls>
    <mc:AlternateContent xmlns:mc="http://schemas.openxmlformats.org/markup-compatibility/2006">
      <mc:Choice Requires="x14">
        <control shapeId="3078" r:id="rId4" name="Sauvegarder">
          <controlPr defaultSize="0" autoLine="0" r:id="rId5">
            <anchor moveWithCells="1">
              <from>
                <xdr:col>11</xdr:col>
                <xdr:colOff>781050</xdr:colOff>
                <xdr:row>4</xdr:row>
                <xdr:rowOff>57150</xdr:rowOff>
              </from>
              <to>
                <xdr:col>11</xdr:col>
                <xdr:colOff>1704975</xdr:colOff>
                <xdr:row>5</xdr:row>
                <xdr:rowOff>142875</xdr:rowOff>
              </to>
            </anchor>
          </controlPr>
        </control>
      </mc:Choice>
      <mc:Fallback>
        <control shapeId="3078" r:id="rId4" name="Sauvegarder"/>
      </mc:Fallback>
    </mc:AlternateContent>
    <mc:AlternateContent xmlns:mc="http://schemas.openxmlformats.org/markup-compatibility/2006">
      <mc:Choice Requires="x14">
        <control shapeId="3073" r:id="rId6" name="Button 1">
          <controlPr defaultSize="0" print="0" autoFill="0" autoPict="0" macro="[0]!Compteur_de_Clic_Gasoil">
            <anchor moveWithCells="1">
              <from>
                <xdr:col>10</xdr:col>
                <xdr:colOff>933450</xdr:colOff>
                <xdr:row>4</xdr:row>
                <xdr:rowOff>76200</xdr:rowOff>
              </from>
              <to>
                <xdr:col>11</xdr:col>
                <xdr:colOff>466725</xdr:colOff>
                <xdr:row>4</xdr:row>
                <xdr:rowOff>371475</xdr:rowOff>
              </to>
            </anchor>
          </controlPr>
        </control>
      </mc:Choice>
    </mc:AlternateContent>
  </control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7" operator="containsText" id="{71BFA147-440B-4411-9236-F7216AEE9732}">
            <xm:f>NOT(ISERROR(SEARCH("erreur",I8)))</xm:f>
            <xm:f>"erreur"</xm:f>
            <x14:dxf>
              <font>
                <b/>
                <i val="0"/>
                <color theme="0"/>
              </font>
              <fill>
                <patternFill>
                  <bgColor rgb="FFFF0000"/>
                </patternFill>
              </fill>
            </x14:dxf>
          </x14:cfRule>
          <xm:sqref>I8:I402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">
    <tabColor rgb="FFFF0000"/>
  </sheetPr>
  <dimension ref="A1:Z402"/>
  <sheetViews>
    <sheetView zoomScale="90" zoomScaleNormal="90" workbookViewId="0">
      <pane ySplit="22" topLeftCell="A262" activePane="bottomLeft" state="frozenSplit"/>
      <selection activeCell="B40" sqref="B40"/>
      <selection pane="bottomLeft" activeCell="D279" sqref="D279"/>
    </sheetView>
  </sheetViews>
  <sheetFormatPr baseColWidth="10" defaultRowHeight="15" x14ac:dyDescent="0.25"/>
  <cols>
    <col min="1" max="1" width="26.42578125" style="221" bestFit="1" customWidth="1"/>
    <col min="2" max="2" width="9.5703125" style="222" customWidth="1"/>
    <col min="3" max="3" width="11.42578125" hidden="1" customWidth="1"/>
    <col min="4" max="4" width="8.7109375" customWidth="1"/>
    <col min="5" max="5" width="8.7109375" style="186" customWidth="1"/>
    <col min="6" max="6" width="11.85546875" style="186" bestFit="1" customWidth="1"/>
    <col min="7" max="8" width="9.7109375" customWidth="1"/>
    <col min="9" max="9" width="23.140625" bestFit="1" customWidth="1"/>
    <col min="10" max="10" width="16.85546875" bestFit="1" customWidth="1"/>
    <col min="11" max="14" width="25.7109375" customWidth="1"/>
    <col min="15" max="15" width="3.7109375" customWidth="1"/>
    <col min="16" max="16" width="22.140625" bestFit="1" customWidth="1"/>
    <col min="18" max="18" width="2.7109375" customWidth="1"/>
  </cols>
  <sheetData>
    <row r="1" spans="1:26" ht="15.75" thickBot="1" x14ac:dyDescent="0.3">
      <c r="A1" s="402" t="s">
        <v>98</v>
      </c>
      <c r="B1" s="403"/>
      <c r="G1" s="196" t="s">
        <v>54</v>
      </c>
      <c r="H1" s="203" t="s">
        <v>71</v>
      </c>
      <c r="I1" s="412">
        <v>11.3</v>
      </c>
      <c r="J1" s="212" t="s">
        <v>105</v>
      </c>
    </row>
    <row r="2" spans="1:26" ht="15.75" thickBot="1" x14ac:dyDescent="0.3">
      <c r="A2" s="404">
        <f>A7</f>
        <v>43508</v>
      </c>
      <c r="B2" s="405"/>
      <c r="D2" s="200" t="s">
        <v>96</v>
      </c>
      <c r="E2" s="201" t="s">
        <v>97</v>
      </c>
      <c r="F2" s="210" t="s">
        <v>110</v>
      </c>
      <c r="G2" s="207">
        <v>1</v>
      </c>
      <c r="H2" s="208">
        <f>H3/G3</f>
        <v>15.151515151515152</v>
      </c>
      <c r="I2" s="413"/>
      <c r="J2" s="436">
        <v>2200</v>
      </c>
      <c r="K2" s="206" t="s">
        <v>100</v>
      </c>
      <c r="L2" s="206" t="s">
        <v>109</v>
      </c>
      <c r="M2" s="206" t="s">
        <v>108</v>
      </c>
      <c r="N2" s="206" t="s">
        <v>107</v>
      </c>
      <c r="P2" s="426" t="s">
        <v>99</v>
      </c>
      <c r="Q2" s="427"/>
    </row>
    <row r="3" spans="1:26" ht="15.75" thickBot="1" x14ac:dyDescent="0.3">
      <c r="A3" s="406">
        <f>SUM(E8:E402)-2*SUM(E8:E402)</f>
        <v>-22.72727272727245</v>
      </c>
      <c r="B3" s="407"/>
      <c r="D3" s="410">
        <f>MAX(E8:E402)-2*MAX(E8:E402)</f>
        <v>-1275.7575757575758</v>
      </c>
      <c r="E3" s="420">
        <f>MIN(E8:E402)-2*MIN(E8:E402)</f>
        <v>19.696969696969745</v>
      </c>
      <c r="F3" s="414">
        <f>AVERAGE(E8:E402)-2*AVERAGE(E8:E402)</f>
        <v>-7.2843822843821959E-2</v>
      </c>
      <c r="G3" s="422">
        <v>33</v>
      </c>
      <c r="H3" s="416">
        <v>500</v>
      </c>
      <c r="I3" s="418">
        <f>I1*$H$2</f>
        <v>171.21212121212122</v>
      </c>
      <c r="J3" s="437"/>
      <c r="K3" s="452">
        <f>$H$3-$H$5+M6</f>
        <v>410.60606060606051</v>
      </c>
      <c r="L3" s="452">
        <f>$H$3*2-$H$5+M6</f>
        <v>910.60606060606051</v>
      </c>
      <c r="M3" s="452">
        <f>$H$3*3-$H$5+M6</f>
        <v>1410.6060606060605</v>
      </c>
      <c r="N3" s="454">
        <f>$H$3*4-$H$5+M6</f>
        <v>1910.6060606060605</v>
      </c>
      <c r="P3" s="428">
        <f ca="1">TODAY()</f>
        <v>43916</v>
      </c>
      <c r="Q3" s="429"/>
    </row>
    <row r="4" spans="1:26" ht="15.75" thickBot="1" x14ac:dyDescent="0.3">
      <c r="A4" s="408"/>
      <c r="B4" s="409"/>
      <c r="D4" s="411"/>
      <c r="E4" s="421"/>
      <c r="F4" s="415"/>
      <c r="G4" s="423"/>
      <c r="H4" s="417"/>
      <c r="I4" s="419"/>
      <c r="J4" s="211" t="s">
        <v>106</v>
      </c>
      <c r="K4" s="453"/>
      <c r="L4" s="453"/>
      <c r="M4" s="453"/>
      <c r="N4" s="455"/>
      <c r="P4" s="430"/>
      <c r="Q4" s="431"/>
    </row>
    <row r="5" spans="1:26" ht="30.75" thickBot="1" x14ac:dyDescent="0.3">
      <c r="A5" s="424" t="s">
        <v>101</v>
      </c>
      <c r="B5" s="434" t="s">
        <v>94</v>
      </c>
      <c r="C5" s="204"/>
      <c r="D5" s="438" t="s">
        <v>102</v>
      </c>
      <c r="E5" s="438" t="s">
        <v>103</v>
      </c>
      <c r="F5" s="226" t="s">
        <v>111</v>
      </c>
      <c r="G5" s="224" t="s">
        <v>104</v>
      </c>
      <c r="H5" s="440">
        <f>MIN(D7:D402)-(2*MIN(D7:D402))</f>
        <v>1389.3939393939395</v>
      </c>
      <c r="I5" s="441"/>
      <c r="J5" s="444">
        <f>J2-H5+M6</f>
        <v>2110.6060606060605</v>
      </c>
      <c r="K5" s="220"/>
      <c r="M5" s="354">
        <v>43508</v>
      </c>
      <c r="N5" s="318" t="s">
        <v>135</v>
      </c>
    </row>
    <row r="6" spans="1:26" ht="15.75" thickBot="1" x14ac:dyDescent="0.3">
      <c r="A6" s="425"/>
      <c r="B6" s="435"/>
      <c r="C6" s="205" t="s">
        <v>95</v>
      </c>
      <c r="D6" s="439"/>
      <c r="E6" s="439"/>
      <c r="F6" s="227">
        <f>AVERAGE(F7:F188)</f>
        <v>0.22430939226519339</v>
      </c>
      <c r="G6" s="225"/>
      <c r="H6" s="442"/>
      <c r="I6" s="443"/>
      <c r="J6" s="445"/>
      <c r="L6" s="220"/>
      <c r="M6" s="353">
        <v>1300</v>
      </c>
      <c r="N6" s="355">
        <v>43812</v>
      </c>
    </row>
    <row r="7" spans="1:26" ht="15.75" thickBot="1" x14ac:dyDescent="0.3">
      <c r="A7" s="202">
        <v>43508</v>
      </c>
      <c r="B7" s="219">
        <v>12.8</v>
      </c>
      <c r="C7" s="197">
        <f>B7*$H$2</f>
        <v>193.93939393939397</v>
      </c>
      <c r="D7" s="198">
        <f>C7-(2*C7)</f>
        <v>-193.93939393939397</v>
      </c>
      <c r="E7" s="344"/>
      <c r="F7" s="209"/>
      <c r="G7" s="333">
        <v>-3</v>
      </c>
      <c r="I7" s="345">
        <f>MIN(D7:D500)</f>
        <v>-1389.3939393939395</v>
      </c>
      <c r="P7" s="220"/>
    </row>
    <row r="8" spans="1:26" ht="15.75" thickBot="1" x14ac:dyDescent="0.3">
      <c r="A8" s="202">
        <v>43509</v>
      </c>
      <c r="B8" s="219">
        <v>13.8</v>
      </c>
      <c r="C8" s="197">
        <f t="shared" ref="C8:C17" si="0">IF(B8="","",B8*$H$2)</f>
        <v>209.09090909090912</v>
      </c>
      <c r="D8" s="198">
        <f t="shared" ref="D8:D17" si="1">IF(C8="","",C8-(2*C8))</f>
        <v>-209.09090909090912</v>
      </c>
      <c r="E8" s="198">
        <f>IF(D8="","",D8-D7)</f>
        <v>-15.151515151515156</v>
      </c>
      <c r="F8" s="223">
        <f>IF(A8=0,"",B8-B7)</f>
        <v>1</v>
      </c>
      <c r="G8" s="333">
        <v>-3</v>
      </c>
      <c r="I8" s="250">
        <f t="shared" ref="I8:I71" si="2">IF(A8="","",IF(A8&gt;A7+1,"Attention erreur de date",A8))</f>
        <v>43509</v>
      </c>
      <c r="J8" s="239"/>
      <c r="K8" s="322" t="str">
        <f>IF(A3=K9,"OK","faux")</f>
        <v>faux</v>
      </c>
      <c r="L8" s="240"/>
    </row>
    <row r="9" spans="1:26" ht="15.75" thickBot="1" x14ac:dyDescent="0.3">
      <c r="A9" s="202">
        <v>43510</v>
      </c>
      <c r="B9" s="219">
        <v>14.5</v>
      </c>
      <c r="C9" s="197">
        <f t="shared" si="0"/>
        <v>219.69696969696972</v>
      </c>
      <c r="D9" s="198">
        <f t="shared" si="1"/>
        <v>-219.69696969696972</v>
      </c>
      <c r="E9" s="198">
        <f>IF(D9="","",D9-D8)</f>
        <v>-10.606060606060595</v>
      </c>
      <c r="F9" s="223">
        <f t="shared" ref="F9:F72" si="3">IF(A9=0,"",B9-B8)</f>
        <v>0.69999999999999929</v>
      </c>
      <c r="G9" s="333">
        <v>-3</v>
      </c>
      <c r="I9" s="250">
        <f t="shared" si="2"/>
        <v>43510</v>
      </c>
      <c r="J9" s="241"/>
      <c r="K9" s="321">
        <f>SUM(K10:K22)-2*SUM(K10:K22)</f>
        <v>-22.727272727272975</v>
      </c>
      <c r="L9" s="251"/>
      <c r="M9" s="332">
        <f>SUM(M11:M22)</f>
        <v>22.730000000000018</v>
      </c>
      <c r="V9" s="279">
        <v>43508</v>
      </c>
      <c r="W9">
        <v>97.6</v>
      </c>
      <c r="X9" t="s">
        <v>130</v>
      </c>
      <c r="Y9">
        <v>12.8</v>
      </c>
      <c r="Z9" s="235">
        <v>-3</v>
      </c>
    </row>
    <row r="10" spans="1:26" x14ac:dyDescent="0.25">
      <c r="A10" s="202">
        <v>43511</v>
      </c>
      <c r="B10" s="219">
        <v>15</v>
      </c>
      <c r="C10" s="197">
        <f t="shared" si="0"/>
        <v>227.27272727272728</v>
      </c>
      <c r="D10" s="198">
        <f t="shared" si="1"/>
        <v>-227.27272727272728</v>
      </c>
      <c r="E10" s="198">
        <f>IF(D10="","",D10-D9)</f>
        <v>-7.5757575757575637</v>
      </c>
      <c r="F10" s="223">
        <f t="shared" si="3"/>
        <v>0.5</v>
      </c>
      <c r="G10" s="333">
        <v>-3</v>
      </c>
      <c r="I10" s="250">
        <f t="shared" si="2"/>
        <v>43511</v>
      </c>
      <c r="J10" s="242"/>
      <c r="K10" s="243"/>
      <c r="L10" s="244"/>
      <c r="V10" s="279">
        <v>43509</v>
      </c>
      <c r="W10">
        <v>13.8</v>
      </c>
      <c r="Z10" s="235">
        <v>-3</v>
      </c>
    </row>
    <row r="11" spans="1:26" x14ac:dyDescent="0.25">
      <c r="A11" s="202">
        <v>43512</v>
      </c>
      <c r="B11" s="219">
        <v>15.5</v>
      </c>
      <c r="C11" s="197">
        <f t="shared" si="0"/>
        <v>234.84848484848487</v>
      </c>
      <c r="D11" s="198">
        <f t="shared" si="1"/>
        <v>-234.84848484848487</v>
      </c>
      <c r="E11" s="198">
        <f t="shared" ref="E11:E74" si="4">IF(D11="","",D11-D10)</f>
        <v>-7.5757575757575921</v>
      </c>
      <c r="F11" s="223">
        <f t="shared" si="3"/>
        <v>0.5</v>
      </c>
      <c r="G11" s="333">
        <v>-1</v>
      </c>
      <c r="I11" s="250">
        <f t="shared" si="2"/>
        <v>43512</v>
      </c>
      <c r="J11" s="326">
        <v>43466</v>
      </c>
      <c r="K11" s="324"/>
      <c r="L11" s="325">
        <f>SUM('1-12-18 au 12-02-19'!E38:E68)</f>
        <v>-356.06060606060612</v>
      </c>
      <c r="M11" s="238">
        <f t="array" ref="M11">ROUND(SUMPRODUCT((MONTH($A$7:$A$372)=MONTH(J11))*IF(ISNUMBER($E$7:$E$372),$E$7:$E$372,0)),2)</f>
        <v>0</v>
      </c>
      <c r="N11" s="315" t="s">
        <v>148</v>
      </c>
      <c r="V11" s="279">
        <v>43510</v>
      </c>
      <c r="W11">
        <v>14.5</v>
      </c>
      <c r="X11" s="316">
        <f>W11-W10</f>
        <v>0.69999999999999929</v>
      </c>
      <c r="Z11" s="235">
        <v>-3</v>
      </c>
    </row>
    <row r="12" spans="1:26" x14ac:dyDescent="0.25">
      <c r="A12" s="202">
        <v>43513</v>
      </c>
      <c r="B12" s="219">
        <v>15.8</v>
      </c>
      <c r="C12" s="197">
        <f t="shared" si="0"/>
        <v>239.39393939393941</v>
      </c>
      <c r="D12" s="198">
        <f t="shared" si="1"/>
        <v>-239.39393939393941</v>
      </c>
      <c r="E12" s="198">
        <f t="shared" si="4"/>
        <v>-4.5454545454545325</v>
      </c>
      <c r="F12" s="223">
        <f t="shared" si="3"/>
        <v>0.30000000000000071</v>
      </c>
      <c r="G12" s="333">
        <v>-1</v>
      </c>
      <c r="I12" s="250">
        <f t="shared" si="2"/>
        <v>43513</v>
      </c>
      <c r="J12" s="326">
        <v>43497</v>
      </c>
      <c r="K12" s="238">
        <f>SUM(E7:E23)</f>
        <v>-109.09090909090909</v>
      </c>
      <c r="L12" s="325">
        <f>SUM('1-12-18 au 12-02-19'!E69:E81)+K12</f>
        <v>-249.99999999999986</v>
      </c>
      <c r="M12" s="238">
        <f t="array" ref="M12">ROUND(SUMPRODUCT((MONTH($A$7:$A$372)=MONTH(J12))*IF(ISNUMBER($E$7:$E$372),$E$7:$E$372,0)),2)</f>
        <v>-109.09</v>
      </c>
      <c r="N12" s="315" t="s">
        <v>149</v>
      </c>
      <c r="V12" s="279">
        <v>43511</v>
      </c>
      <c r="W12">
        <v>15</v>
      </c>
      <c r="X12" s="316">
        <f t="shared" ref="X12:X26" si="5">W12-W11</f>
        <v>0.5</v>
      </c>
      <c r="Z12" s="235">
        <v>-3</v>
      </c>
    </row>
    <row r="13" spans="1:26" x14ac:dyDescent="0.25">
      <c r="A13" s="202">
        <v>43514</v>
      </c>
      <c r="B13" s="219">
        <v>16</v>
      </c>
      <c r="C13" s="197">
        <f t="shared" si="0"/>
        <v>242.42424242424244</v>
      </c>
      <c r="D13" s="198">
        <f t="shared" si="1"/>
        <v>-242.42424242424244</v>
      </c>
      <c r="E13" s="198">
        <f t="shared" si="4"/>
        <v>-3.0303030303030312</v>
      </c>
      <c r="F13" s="223">
        <f t="shared" si="3"/>
        <v>0.19999999999999929</v>
      </c>
      <c r="G13" s="333">
        <v>-1</v>
      </c>
      <c r="I13" s="250">
        <f t="shared" si="2"/>
        <v>43514</v>
      </c>
      <c r="J13" s="326">
        <v>43525</v>
      </c>
      <c r="K13" s="238">
        <f>SUM(E24:E54)</f>
        <v>-215.15151515151518</v>
      </c>
      <c r="L13" s="338" t="b">
        <f>IF(K13=0,"",IF(K13=M13,"OK"))</f>
        <v>0</v>
      </c>
      <c r="M13" s="238">
        <f t="array" ref="M13">ROUND(SUMPRODUCT((MONTH($A$7:$A$372)=MONTH(J13))*IF(ISNUMBER($E$7:$E$372),$E$7:$E$372,0)),2)</f>
        <v>-215.15</v>
      </c>
      <c r="N13" t="s">
        <v>137</v>
      </c>
      <c r="V13" s="279">
        <v>43512</v>
      </c>
      <c r="W13">
        <v>15.5</v>
      </c>
      <c r="X13" s="316">
        <f t="shared" si="5"/>
        <v>0.5</v>
      </c>
      <c r="Z13" s="235">
        <v>-1</v>
      </c>
    </row>
    <row r="14" spans="1:26" x14ac:dyDescent="0.25">
      <c r="A14" s="202">
        <v>43515</v>
      </c>
      <c r="B14" s="219">
        <v>16.399999999999999</v>
      </c>
      <c r="C14" s="197">
        <f t="shared" si="0"/>
        <v>248.48484848484847</v>
      </c>
      <c r="D14" s="198">
        <f t="shared" si="1"/>
        <v>-248.48484848484847</v>
      </c>
      <c r="E14" s="198">
        <f t="shared" si="4"/>
        <v>-6.0606060606060339</v>
      </c>
      <c r="F14" s="223">
        <f t="shared" si="3"/>
        <v>0.39999999999999858</v>
      </c>
      <c r="G14" s="333">
        <v>0</v>
      </c>
      <c r="I14" s="250">
        <f t="shared" si="2"/>
        <v>43515</v>
      </c>
      <c r="J14" s="326">
        <v>43556</v>
      </c>
      <c r="K14" s="238">
        <f>SUM(E55:E84)</f>
        <v>-110.60606060606062</v>
      </c>
      <c r="L14" s="246" t="b">
        <f t="shared" ref="L14:L22" si="6">IF(K14=0,"",IF(K14=M14,"OK"))</f>
        <v>0</v>
      </c>
      <c r="M14" s="238">
        <f t="array" ref="M14">ROUND(SUMPRODUCT((MONTH($A$7:$A$372)=MONTH(J14))*IF(ISNUMBER($E$7:$E$372),$E$7:$E$372,0)),2)</f>
        <v>-110.61</v>
      </c>
      <c r="N14" t="s">
        <v>138</v>
      </c>
      <c r="V14" s="279">
        <v>43513</v>
      </c>
      <c r="W14">
        <v>15.8</v>
      </c>
      <c r="X14" s="316">
        <f t="shared" si="5"/>
        <v>0.30000000000000071</v>
      </c>
      <c r="Z14" s="235">
        <v>-1</v>
      </c>
    </row>
    <row r="15" spans="1:26" x14ac:dyDescent="0.25">
      <c r="A15" s="202">
        <v>43516</v>
      </c>
      <c r="B15" s="219">
        <v>17.100000000000001</v>
      </c>
      <c r="C15" s="197">
        <f t="shared" si="0"/>
        <v>259.09090909090912</v>
      </c>
      <c r="D15" s="198">
        <f t="shared" si="1"/>
        <v>-259.09090909090912</v>
      </c>
      <c r="E15" s="198">
        <f t="shared" si="4"/>
        <v>-10.606060606060652</v>
      </c>
      <c r="F15" s="223">
        <f t="shared" si="3"/>
        <v>0.70000000000000284</v>
      </c>
      <c r="G15" s="333">
        <v>-1</v>
      </c>
      <c r="I15" s="250">
        <f t="shared" si="2"/>
        <v>43516</v>
      </c>
      <c r="J15" s="326">
        <v>43586</v>
      </c>
      <c r="K15" s="238">
        <f>SUM(E85:E115)</f>
        <v>-86.363636363636374</v>
      </c>
      <c r="L15" s="246" t="b">
        <f t="shared" si="6"/>
        <v>0</v>
      </c>
      <c r="M15" s="238">
        <f t="array" ref="M15">ROUND(SUMPRODUCT((MONTH($A$7:$A$372)=MONTH(J15))*IF(ISNUMBER($E$7:$E$372),$E$7:$E$372,0)),2)</f>
        <v>-86.36</v>
      </c>
      <c r="N15" t="s">
        <v>139</v>
      </c>
      <c r="V15" s="279">
        <v>43514</v>
      </c>
      <c r="W15">
        <v>16</v>
      </c>
      <c r="X15" s="316">
        <f t="shared" si="5"/>
        <v>0.19999999999999929</v>
      </c>
      <c r="Z15" s="235">
        <v>-1</v>
      </c>
    </row>
    <row r="16" spans="1:26" x14ac:dyDescent="0.25">
      <c r="A16" s="202">
        <v>43517</v>
      </c>
      <c r="B16" s="219">
        <v>17.399999999999999</v>
      </c>
      <c r="C16" s="197">
        <f t="shared" si="0"/>
        <v>263.63636363636363</v>
      </c>
      <c r="D16" s="198">
        <f t="shared" si="1"/>
        <v>-263.63636363636363</v>
      </c>
      <c r="E16" s="198">
        <f t="shared" si="4"/>
        <v>-4.5454545454545041</v>
      </c>
      <c r="F16" s="223">
        <f t="shared" si="3"/>
        <v>0.29999999999999716</v>
      </c>
      <c r="G16" s="333">
        <v>0</v>
      </c>
      <c r="I16" s="250">
        <f t="shared" si="2"/>
        <v>43517</v>
      </c>
      <c r="J16" s="326">
        <v>43617</v>
      </c>
      <c r="K16" s="340">
        <f>SUM(E116:E145)</f>
        <v>-34.848484848484759</v>
      </c>
      <c r="L16" s="246" t="b">
        <f t="shared" si="6"/>
        <v>0</v>
      </c>
      <c r="M16" s="340">
        <f t="array" ref="M16">ROUND(SUMPRODUCT((MONTH($A$7:$A$372)=MONTH(J16))*IF(ISNUMBER($E$7:$E$372),$E$7:$E$372,0)),2)</f>
        <v>-34.85</v>
      </c>
      <c r="N16" t="s">
        <v>140</v>
      </c>
      <c r="V16" s="279">
        <v>43515</v>
      </c>
      <c r="W16">
        <v>16.399999999999999</v>
      </c>
      <c r="X16" s="316">
        <f t="shared" si="5"/>
        <v>0.39999999999999858</v>
      </c>
      <c r="Z16" s="235">
        <v>0</v>
      </c>
    </row>
    <row r="17" spans="1:26" x14ac:dyDescent="0.25">
      <c r="A17" s="202">
        <v>43518</v>
      </c>
      <c r="B17" s="219">
        <v>17.7</v>
      </c>
      <c r="C17" s="197">
        <f t="shared" si="0"/>
        <v>268.18181818181819</v>
      </c>
      <c r="D17" s="198">
        <f t="shared" si="1"/>
        <v>-268.18181818181819</v>
      </c>
      <c r="E17" s="198">
        <f t="shared" si="4"/>
        <v>-4.545454545454561</v>
      </c>
      <c r="F17" s="223">
        <f t="shared" si="3"/>
        <v>0.30000000000000071</v>
      </c>
      <c r="G17" s="333">
        <v>1</v>
      </c>
      <c r="I17" s="250">
        <f t="shared" si="2"/>
        <v>43518</v>
      </c>
      <c r="J17" s="326">
        <v>43647</v>
      </c>
      <c r="K17" s="238">
        <f>SUM(E146:E176)</f>
        <v>-50</v>
      </c>
      <c r="L17" s="339" t="str">
        <f t="shared" si="6"/>
        <v>OK</v>
      </c>
      <c r="M17" s="238">
        <f t="array" ref="M17">ROUND(SUMPRODUCT((MONTH($A$7:$A$372)=MONTH(J17))*IF(ISNUMBER($E$7:$E$372),$E$7:$E$372,0)),2)</f>
        <v>-50</v>
      </c>
      <c r="N17" t="s">
        <v>141</v>
      </c>
      <c r="V17" s="279">
        <v>43516</v>
      </c>
      <c r="W17">
        <v>17.100000000000001</v>
      </c>
      <c r="X17" s="316">
        <f t="shared" si="5"/>
        <v>0.70000000000000284</v>
      </c>
      <c r="Z17" s="235">
        <v>-1</v>
      </c>
    </row>
    <row r="18" spans="1:26" x14ac:dyDescent="0.25">
      <c r="A18" s="202">
        <v>43519</v>
      </c>
      <c r="B18" s="219">
        <v>18</v>
      </c>
      <c r="C18" s="197">
        <f t="shared" ref="C18:C81" si="7">IF(B18="","",B18*$H$2)</f>
        <v>272.72727272727275</v>
      </c>
      <c r="D18" s="198">
        <f>IF(C18="","",C18-(2*C18))</f>
        <v>-272.72727272727275</v>
      </c>
      <c r="E18" s="198">
        <f t="shared" si="4"/>
        <v>-4.545454545454561</v>
      </c>
      <c r="F18" s="223">
        <f t="shared" si="3"/>
        <v>0.30000000000000071</v>
      </c>
      <c r="G18" s="333">
        <v>-1</v>
      </c>
      <c r="I18" s="250">
        <f t="shared" si="2"/>
        <v>43519</v>
      </c>
      <c r="J18" s="326">
        <v>43678</v>
      </c>
      <c r="K18" s="238">
        <f>SUM(E177:E207)</f>
        <v>-15.151515151515127</v>
      </c>
      <c r="L18" s="246" t="b">
        <f t="shared" si="6"/>
        <v>0</v>
      </c>
      <c r="M18" s="238">
        <f t="array" ref="M18">ROUND(SUMPRODUCT((MONTH($A$7:$A$372)=MONTH(J18))*IF(ISNUMBER($E$7:$E$372),$E$7:$E$372,0)),2)</f>
        <v>-15.15</v>
      </c>
      <c r="N18" t="s">
        <v>142</v>
      </c>
      <c r="V18" s="279">
        <v>43517</v>
      </c>
      <c r="W18" s="220">
        <v>17.399999999999999</v>
      </c>
      <c r="X18" s="316">
        <f t="shared" si="5"/>
        <v>0.29999999999999716</v>
      </c>
      <c r="Z18" s="236">
        <v>0</v>
      </c>
    </row>
    <row r="19" spans="1:26" x14ac:dyDescent="0.25">
      <c r="A19" s="202">
        <v>43520</v>
      </c>
      <c r="B19" s="219">
        <v>18.600000000000001</v>
      </c>
      <c r="C19" s="197">
        <f t="shared" si="7"/>
        <v>281.81818181818187</v>
      </c>
      <c r="D19" s="198">
        <f t="shared" ref="D19:D82" si="8">IF(C19="","",C19-(2*C19))</f>
        <v>-281.81818181818187</v>
      </c>
      <c r="E19" s="198">
        <f t="shared" si="4"/>
        <v>-9.0909090909091219</v>
      </c>
      <c r="F19" s="223">
        <f t="shared" si="3"/>
        <v>0.60000000000000142</v>
      </c>
      <c r="G19" s="333">
        <v>-4</v>
      </c>
      <c r="I19" s="250">
        <f t="shared" si="2"/>
        <v>43520</v>
      </c>
      <c r="J19" s="326">
        <v>43709</v>
      </c>
      <c r="K19" s="238">
        <f>SUM(E208:E237)</f>
        <v>-53.030303030303003</v>
      </c>
      <c r="L19" s="246" t="b">
        <f t="shared" si="6"/>
        <v>0</v>
      </c>
      <c r="M19" s="238">
        <f t="array" ref="M19">ROUND(SUMPRODUCT((MONTH($A$7:$A$372)=MONTH(J19))*IF(ISNUMBER($E$7:$E$372),$E$7:$E$372,0)),2)</f>
        <v>-53.03</v>
      </c>
      <c r="N19" t="s">
        <v>143</v>
      </c>
      <c r="V19" s="279">
        <v>43518</v>
      </c>
      <c r="W19" s="220">
        <v>17.7</v>
      </c>
      <c r="X19" s="316">
        <f t="shared" si="5"/>
        <v>0.30000000000000071</v>
      </c>
      <c r="Z19" s="235">
        <v>1</v>
      </c>
    </row>
    <row r="20" spans="1:26" x14ac:dyDescent="0.25">
      <c r="A20" s="202">
        <v>43521</v>
      </c>
      <c r="B20" s="219">
        <v>18.899999999999999</v>
      </c>
      <c r="C20" s="197">
        <f t="shared" si="7"/>
        <v>286.36363636363637</v>
      </c>
      <c r="D20" s="198">
        <f t="shared" si="8"/>
        <v>-286.36363636363637</v>
      </c>
      <c r="E20" s="198">
        <f t="shared" si="4"/>
        <v>-4.5454545454545041</v>
      </c>
      <c r="F20" s="223">
        <f t="shared" si="3"/>
        <v>0.29999999999999716</v>
      </c>
      <c r="G20" s="333">
        <v>-1</v>
      </c>
      <c r="I20" s="250">
        <f t="shared" si="2"/>
        <v>43521</v>
      </c>
      <c r="J20" s="326">
        <v>43739</v>
      </c>
      <c r="K20" s="238">
        <f>SUM(E238:E268)</f>
        <v>-101.51515151515162</v>
      </c>
      <c r="L20" s="246" t="b">
        <f t="shared" si="6"/>
        <v>0</v>
      </c>
      <c r="M20" s="238">
        <f t="array" ref="M20">ROUND(SUMPRODUCT((MONTH($A$7:$A$372)=MONTH(J20))*IF(ISNUMBER($E$7:$E$372),$E$7:$E$372,0)),2)</f>
        <v>-101.52</v>
      </c>
      <c r="N20" t="s">
        <v>144</v>
      </c>
      <c r="V20" s="279">
        <v>43519</v>
      </c>
      <c r="W20" s="220">
        <v>18</v>
      </c>
      <c r="X20" s="316">
        <f t="shared" si="5"/>
        <v>0.30000000000000071</v>
      </c>
      <c r="Y20">
        <v>18.2</v>
      </c>
      <c r="Z20" s="235">
        <v>-1</v>
      </c>
    </row>
    <row r="21" spans="1:26" x14ac:dyDescent="0.25">
      <c r="A21" s="202">
        <v>43522</v>
      </c>
      <c r="B21" s="219">
        <v>19.2</v>
      </c>
      <c r="C21" s="197">
        <f t="shared" si="7"/>
        <v>290.90909090909093</v>
      </c>
      <c r="D21" s="198">
        <f t="shared" si="8"/>
        <v>-290.90909090909093</v>
      </c>
      <c r="E21" s="198">
        <f t="shared" si="4"/>
        <v>-4.545454545454561</v>
      </c>
      <c r="F21" s="223">
        <f t="shared" si="3"/>
        <v>0.30000000000000071</v>
      </c>
      <c r="G21" s="333">
        <v>-1</v>
      </c>
      <c r="I21" s="250">
        <f t="shared" si="2"/>
        <v>43522</v>
      </c>
      <c r="J21" s="326">
        <v>43770</v>
      </c>
      <c r="K21" s="238">
        <f>SUM(E269:E298)</f>
        <v>-280.30303030303025</v>
      </c>
      <c r="L21" s="246" t="b">
        <f t="shared" si="6"/>
        <v>0</v>
      </c>
      <c r="M21" s="238">
        <f t="array" ref="M21">ROUND(SUMPRODUCT((MONTH($A$7:$A$372)=MONTH(J21))*IF(ISNUMBER($E$7:$E$372),$E$7:$E$372,0)),2)</f>
        <v>-280.3</v>
      </c>
      <c r="N21" t="s">
        <v>145</v>
      </c>
      <c r="V21" s="279">
        <v>43520</v>
      </c>
      <c r="W21" s="220">
        <v>18.600000000000001</v>
      </c>
      <c r="X21" s="316">
        <f t="shared" si="5"/>
        <v>0.60000000000000142</v>
      </c>
      <c r="Y21">
        <v>19.2</v>
      </c>
      <c r="Z21" s="235">
        <v>-4</v>
      </c>
    </row>
    <row r="22" spans="1:26" ht="15.75" thickBot="1" x14ac:dyDescent="0.3">
      <c r="A22" s="202">
        <v>43523</v>
      </c>
      <c r="B22" s="219">
        <v>19.7</v>
      </c>
      <c r="C22" s="197">
        <f t="shared" si="7"/>
        <v>298.4848484848485</v>
      </c>
      <c r="D22" s="198">
        <f t="shared" si="8"/>
        <v>-298.4848484848485</v>
      </c>
      <c r="E22" s="198">
        <f t="shared" si="4"/>
        <v>-7.5757575757575637</v>
      </c>
      <c r="F22" s="223">
        <f t="shared" si="3"/>
        <v>0.5</v>
      </c>
      <c r="G22" s="333">
        <v>-2</v>
      </c>
      <c r="I22" s="250">
        <f t="shared" si="2"/>
        <v>43523</v>
      </c>
      <c r="J22" s="327">
        <v>43800</v>
      </c>
      <c r="K22" s="248">
        <f>SUM(E299:E329)</f>
        <v>1078.787878787879</v>
      </c>
      <c r="L22" s="249" t="b">
        <f t="shared" si="6"/>
        <v>0</v>
      </c>
      <c r="M22" s="238">
        <f t="array" ref="M22">ROUND(SUMPRODUCT((MONTH($A$7:$A$372)=MONTH(J22))*IF(ISNUMBER($E$7:$E$372),$E$7:$E$372,0)),2)</f>
        <v>1078.79</v>
      </c>
      <c r="N22" t="s">
        <v>146</v>
      </c>
      <c r="V22" s="279">
        <v>43521</v>
      </c>
      <c r="W22" s="220">
        <v>18.899999999999999</v>
      </c>
      <c r="X22" s="316">
        <f t="shared" si="5"/>
        <v>0.29999999999999716</v>
      </c>
      <c r="Y22">
        <v>19.7</v>
      </c>
      <c r="Z22" s="235">
        <v>-1</v>
      </c>
    </row>
    <row r="23" spans="1:26" x14ac:dyDescent="0.25">
      <c r="A23" s="202">
        <v>43524</v>
      </c>
      <c r="B23" s="219">
        <v>20</v>
      </c>
      <c r="C23" s="197">
        <f t="shared" si="7"/>
        <v>303.03030303030306</v>
      </c>
      <c r="D23" s="198">
        <f t="shared" si="8"/>
        <v>-303.03030303030306</v>
      </c>
      <c r="E23" s="198">
        <f t="shared" si="4"/>
        <v>-4.545454545454561</v>
      </c>
      <c r="F23" s="223">
        <f t="shared" si="3"/>
        <v>0.30000000000000071</v>
      </c>
      <c r="G23" s="333">
        <v>-1</v>
      </c>
      <c r="I23" s="250">
        <f t="shared" si="2"/>
        <v>43524</v>
      </c>
      <c r="M23" s="157"/>
      <c r="V23" s="279">
        <v>43522</v>
      </c>
      <c r="W23" s="220">
        <v>19.2</v>
      </c>
      <c r="X23" s="316">
        <f t="shared" si="5"/>
        <v>0.30000000000000071</v>
      </c>
      <c r="Y23" s="220">
        <v>19.7</v>
      </c>
      <c r="Z23" s="236">
        <v>-1</v>
      </c>
    </row>
    <row r="24" spans="1:26" x14ac:dyDescent="0.25">
      <c r="A24" s="202">
        <v>43525</v>
      </c>
      <c r="B24" s="219">
        <v>20.3</v>
      </c>
      <c r="C24" s="197">
        <f t="shared" si="7"/>
        <v>307.57575757575762</v>
      </c>
      <c r="D24" s="198">
        <f t="shared" si="8"/>
        <v>-307.57575757575762</v>
      </c>
      <c r="E24" s="198">
        <f t="shared" si="4"/>
        <v>-4.545454545454561</v>
      </c>
      <c r="F24" s="223">
        <f t="shared" si="3"/>
        <v>0.30000000000000071</v>
      </c>
      <c r="G24" s="333">
        <v>2</v>
      </c>
      <c r="I24" s="250">
        <f t="shared" si="2"/>
        <v>43525</v>
      </c>
      <c r="M24" s="157"/>
      <c r="V24" s="279">
        <v>43523</v>
      </c>
      <c r="W24" s="220">
        <v>19.7</v>
      </c>
      <c r="X24" s="316">
        <f t="shared" si="5"/>
        <v>0.5</v>
      </c>
      <c r="Z24" s="235">
        <v>-2</v>
      </c>
    </row>
    <row r="25" spans="1:26" x14ac:dyDescent="0.25">
      <c r="A25" s="202">
        <v>43526</v>
      </c>
      <c r="B25" s="228">
        <v>20.8</v>
      </c>
      <c r="C25" s="197">
        <f t="shared" si="7"/>
        <v>315.15151515151518</v>
      </c>
      <c r="D25" s="198">
        <f t="shared" si="8"/>
        <v>-315.15151515151518</v>
      </c>
      <c r="E25" s="198">
        <f t="shared" si="4"/>
        <v>-7.5757575757575637</v>
      </c>
      <c r="F25" s="223">
        <f t="shared" si="3"/>
        <v>0.5</v>
      </c>
      <c r="G25" s="333">
        <v>2</v>
      </c>
      <c r="I25" s="250">
        <f t="shared" si="2"/>
        <v>43526</v>
      </c>
      <c r="M25" s="157"/>
      <c r="V25" s="279">
        <v>43524</v>
      </c>
      <c r="W25" s="220">
        <v>20</v>
      </c>
      <c r="X25" s="316">
        <f t="shared" si="5"/>
        <v>0.30000000000000071</v>
      </c>
      <c r="Z25" s="235">
        <v>-1</v>
      </c>
    </row>
    <row r="26" spans="1:26" x14ac:dyDescent="0.25">
      <c r="A26" s="202">
        <v>43527</v>
      </c>
      <c r="B26" s="228">
        <v>21.3</v>
      </c>
      <c r="C26" s="197">
        <f t="shared" si="7"/>
        <v>322.72727272727275</v>
      </c>
      <c r="D26" s="198">
        <f t="shared" si="8"/>
        <v>-322.72727272727275</v>
      </c>
      <c r="E26" s="198">
        <f t="shared" si="4"/>
        <v>-7.5757575757575637</v>
      </c>
      <c r="F26" s="223">
        <f t="shared" si="3"/>
        <v>0.5</v>
      </c>
      <c r="G26" s="333">
        <v>3</v>
      </c>
      <c r="I26" s="250">
        <f t="shared" si="2"/>
        <v>43527</v>
      </c>
      <c r="M26" s="157"/>
      <c r="V26" s="279">
        <v>43525</v>
      </c>
      <c r="W26">
        <v>20.3</v>
      </c>
      <c r="X26" s="316">
        <f t="shared" si="5"/>
        <v>0.30000000000000071</v>
      </c>
      <c r="Z26" s="236">
        <v>2</v>
      </c>
    </row>
    <row r="27" spans="1:26" x14ac:dyDescent="0.25">
      <c r="A27" s="202">
        <v>43528</v>
      </c>
      <c r="B27" s="228">
        <v>21.9</v>
      </c>
      <c r="C27" s="197">
        <f t="shared" si="7"/>
        <v>331.81818181818181</v>
      </c>
      <c r="D27" s="198">
        <f t="shared" si="8"/>
        <v>-331.81818181818181</v>
      </c>
      <c r="E27" s="198">
        <f t="shared" si="4"/>
        <v>-9.0909090909090651</v>
      </c>
      <c r="F27" s="223">
        <f t="shared" si="3"/>
        <v>0.59999999999999787</v>
      </c>
      <c r="G27" s="333">
        <v>3</v>
      </c>
      <c r="I27" s="250">
        <f t="shared" si="2"/>
        <v>43528</v>
      </c>
      <c r="J27" s="220"/>
      <c r="M27" s="157"/>
      <c r="Z27" t="s">
        <v>136</v>
      </c>
    </row>
    <row r="28" spans="1:26" x14ac:dyDescent="0.25">
      <c r="A28" s="202">
        <v>43529</v>
      </c>
      <c r="B28" s="219">
        <v>22.4</v>
      </c>
      <c r="C28" s="197">
        <f t="shared" si="7"/>
        <v>339.39393939393938</v>
      </c>
      <c r="D28" s="198">
        <f t="shared" si="8"/>
        <v>-339.39393939393938</v>
      </c>
      <c r="E28" s="198">
        <f t="shared" si="4"/>
        <v>-7.5757575757575637</v>
      </c>
      <c r="F28" s="223">
        <f t="shared" si="3"/>
        <v>0.5</v>
      </c>
      <c r="G28" s="333">
        <v>3</v>
      </c>
      <c r="I28" s="250">
        <f t="shared" si="2"/>
        <v>43529</v>
      </c>
      <c r="M28" s="157"/>
    </row>
    <row r="29" spans="1:26" x14ac:dyDescent="0.25">
      <c r="A29" s="202">
        <v>43530</v>
      </c>
      <c r="B29" s="228">
        <v>22.7</v>
      </c>
      <c r="C29" s="197">
        <f t="shared" si="7"/>
        <v>343.93939393939394</v>
      </c>
      <c r="D29" s="198">
        <f t="shared" si="8"/>
        <v>-343.93939393939394</v>
      </c>
      <c r="E29" s="198">
        <f t="shared" si="4"/>
        <v>-4.545454545454561</v>
      </c>
      <c r="F29" s="223">
        <f t="shared" si="3"/>
        <v>0.30000000000000071</v>
      </c>
      <c r="G29" s="333">
        <v>3</v>
      </c>
      <c r="I29" s="250">
        <f t="shared" si="2"/>
        <v>43530</v>
      </c>
      <c r="M29" s="157"/>
    </row>
    <row r="30" spans="1:26" x14ac:dyDescent="0.25">
      <c r="A30" s="202">
        <v>43531</v>
      </c>
      <c r="B30" s="228">
        <v>23.1</v>
      </c>
      <c r="C30" s="197">
        <f t="shared" si="7"/>
        <v>350.00000000000006</v>
      </c>
      <c r="D30" s="198">
        <f t="shared" si="8"/>
        <v>-350.00000000000006</v>
      </c>
      <c r="E30" s="198">
        <f t="shared" si="4"/>
        <v>-6.0606060606061192</v>
      </c>
      <c r="F30" s="223">
        <f t="shared" si="3"/>
        <v>0.40000000000000213</v>
      </c>
      <c r="G30" s="333">
        <v>3</v>
      </c>
      <c r="I30" s="250">
        <f t="shared" si="2"/>
        <v>43531</v>
      </c>
      <c r="M30" s="157"/>
    </row>
    <row r="31" spans="1:26" x14ac:dyDescent="0.25">
      <c r="A31" s="202">
        <v>43532</v>
      </c>
      <c r="B31" s="228">
        <v>23.7</v>
      </c>
      <c r="C31" s="197">
        <f t="shared" si="7"/>
        <v>359.09090909090912</v>
      </c>
      <c r="D31" s="198">
        <f t="shared" si="8"/>
        <v>-359.09090909090912</v>
      </c>
      <c r="E31" s="198">
        <f t="shared" si="4"/>
        <v>-9.0909090909090651</v>
      </c>
      <c r="F31" s="223">
        <f t="shared" si="3"/>
        <v>0.59999999999999787</v>
      </c>
      <c r="G31" s="334">
        <v>3</v>
      </c>
      <c r="I31" s="250">
        <f t="shared" si="2"/>
        <v>43532</v>
      </c>
      <c r="M31" s="157"/>
    </row>
    <row r="32" spans="1:26" x14ac:dyDescent="0.25">
      <c r="A32" s="202">
        <v>43533</v>
      </c>
      <c r="B32" s="228">
        <v>23.9</v>
      </c>
      <c r="C32" s="197">
        <f t="shared" si="7"/>
        <v>362.12121212121212</v>
      </c>
      <c r="D32" s="198">
        <f t="shared" si="8"/>
        <v>-362.12121212121212</v>
      </c>
      <c r="E32" s="198">
        <f t="shared" si="4"/>
        <v>-3.0303030303030027</v>
      </c>
      <c r="F32" s="223">
        <f t="shared" si="3"/>
        <v>0.19999999999999929</v>
      </c>
      <c r="G32" s="334">
        <v>6</v>
      </c>
      <c r="I32" s="250">
        <f t="shared" si="2"/>
        <v>43533</v>
      </c>
      <c r="M32" s="157"/>
      <c r="P32" s="220"/>
    </row>
    <row r="33" spans="1:13" x14ac:dyDescent="0.25">
      <c r="A33" s="202">
        <v>43534</v>
      </c>
      <c r="B33" s="228">
        <v>24.5</v>
      </c>
      <c r="C33" s="197">
        <f t="shared" si="7"/>
        <v>371.21212121212125</v>
      </c>
      <c r="D33" s="198">
        <f t="shared" si="8"/>
        <v>-371.21212121212125</v>
      </c>
      <c r="E33" s="198">
        <f t="shared" si="4"/>
        <v>-9.0909090909091219</v>
      </c>
      <c r="F33" s="223">
        <f t="shared" si="3"/>
        <v>0.60000000000000142</v>
      </c>
      <c r="G33" s="333">
        <v>3</v>
      </c>
      <c r="I33" s="250">
        <f t="shared" si="2"/>
        <v>43534</v>
      </c>
      <c r="M33" s="157"/>
    </row>
    <row r="34" spans="1:13" x14ac:dyDescent="0.25">
      <c r="A34" s="202">
        <v>43535</v>
      </c>
      <c r="B34" s="228">
        <v>25.2</v>
      </c>
      <c r="C34" s="197">
        <f t="shared" si="7"/>
        <v>381.81818181818181</v>
      </c>
      <c r="D34" s="198">
        <f t="shared" si="8"/>
        <v>-381.81818181818181</v>
      </c>
      <c r="E34" s="198">
        <f t="shared" si="4"/>
        <v>-10.606060606060566</v>
      </c>
      <c r="F34" s="223">
        <f t="shared" si="3"/>
        <v>0.69999999999999929</v>
      </c>
      <c r="G34" s="333">
        <v>3</v>
      </c>
      <c r="I34" s="250">
        <f t="shared" si="2"/>
        <v>43535</v>
      </c>
      <c r="M34" s="157"/>
    </row>
    <row r="35" spans="1:13" x14ac:dyDescent="0.25">
      <c r="A35" s="202">
        <v>43536</v>
      </c>
      <c r="B35" s="219">
        <v>25.8</v>
      </c>
      <c r="C35" s="197">
        <f t="shared" si="7"/>
        <v>390.90909090909093</v>
      </c>
      <c r="D35" s="198">
        <f t="shared" si="8"/>
        <v>-390.90909090909093</v>
      </c>
      <c r="E35" s="198">
        <f t="shared" si="4"/>
        <v>-9.0909090909091219</v>
      </c>
      <c r="F35" s="223">
        <f t="shared" si="3"/>
        <v>0.60000000000000142</v>
      </c>
      <c r="G35" s="333">
        <v>3</v>
      </c>
      <c r="I35" s="250">
        <f t="shared" si="2"/>
        <v>43536</v>
      </c>
      <c r="M35" s="157"/>
    </row>
    <row r="36" spans="1:13" x14ac:dyDescent="0.25">
      <c r="A36" s="202">
        <v>43537</v>
      </c>
      <c r="B36" s="228">
        <v>26.3</v>
      </c>
      <c r="C36" s="197">
        <f t="shared" si="7"/>
        <v>398.4848484848485</v>
      </c>
      <c r="D36" s="198">
        <f t="shared" si="8"/>
        <v>-398.4848484848485</v>
      </c>
      <c r="E36" s="198">
        <f t="shared" si="4"/>
        <v>-7.5757575757575637</v>
      </c>
      <c r="F36" s="223">
        <f t="shared" si="3"/>
        <v>0.5</v>
      </c>
      <c r="G36" s="333">
        <v>4</v>
      </c>
      <c r="I36" s="250">
        <f t="shared" si="2"/>
        <v>43537</v>
      </c>
      <c r="M36" s="157"/>
    </row>
    <row r="37" spans="1:13" x14ac:dyDescent="0.25">
      <c r="A37" s="202">
        <v>43538</v>
      </c>
      <c r="B37" s="228">
        <v>26.8</v>
      </c>
      <c r="C37" s="197">
        <f t="shared" si="7"/>
        <v>406.06060606060612</v>
      </c>
      <c r="D37" s="198">
        <f t="shared" si="8"/>
        <v>-406.06060606060612</v>
      </c>
      <c r="E37" s="198">
        <f t="shared" si="4"/>
        <v>-7.5757575757576205</v>
      </c>
      <c r="F37" s="223">
        <f t="shared" si="3"/>
        <v>0.5</v>
      </c>
      <c r="G37" s="333">
        <v>4</v>
      </c>
      <c r="I37" s="250">
        <f t="shared" si="2"/>
        <v>43538</v>
      </c>
      <c r="K37" s="220"/>
      <c r="M37" s="157"/>
    </row>
    <row r="38" spans="1:13" x14ac:dyDescent="0.25">
      <c r="A38" s="202">
        <v>43539</v>
      </c>
      <c r="B38" s="228">
        <v>27.3</v>
      </c>
      <c r="C38" s="197">
        <f t="shared" si="7"/>
        <v>413.63636363636368</v>
      </c>
      <c r="D38" s="198">
        <f t="shared" si="8"/>
        <v>-413.63636363636368</v>
      </c>
      <c r="E38" s="198">
        <f t="shared" si="4"/>
        <v>-7.5757575757575637</v>
      </c>
      <c r="F38" s="223">
        <f t="shared" si="3"/>
        <v>0.5</v>
      </c>
      <c r="G38" s="333">
        <v>5</v>
      </c>
      <c r="I38" s="250">
        <f t="shared" si="2"/>
        <v>43539</v>
      </c>
      <c r="M38" s="157"/>
    </row>
    <row r="39" spans="1:13" x14ac:dyDescent="0.25">
      <c r="A39" s="202">
        <v>43540</v>
      </c>
      <c r="B39" s="228">
        <v>27.8</v>
      </c>
      <c r="C39" s="197">
        <f t="shared" si="7"/>
        <v>421.21212121212125</v>
      </c>
      <c r="D39" s="198">
        <f t="shared" si="8"/>
        <v>-421.21212121212125</v>
      </c>
      <c r="E39" s="198">
        <f t="shared" si="4"/>
        <v>-7.5757575757575637</v>
      </c>
      <c r="F39" s="223">
        <f t="shared" si="3"/>
        <v>0.5</v>
      </c>
      <c r="G39" s="333">
        <v>7</v>
      </c>
      <c r="I39" s="250">
        <f t="shared" si="2"/>
        <v>43540</v>
      </c>
      <c r="M39" s="157"/>
    </row>
    <row r="40" spans="1:13" x14ac:dyDescent="0.25">
      <c r="A40" s="202">
        <v>43541</v>
      </c>
      <c r="B40" s="228">
        <v>28.3</v>
      </c>
      <c r="C40" s="197">
        <f t="shared" si="7"/>
        <v>428.78787878787881</v>
      </c>
      <c r="D40" s="198">
        <f t="shared" si="8"/>
        <v>-428.78787878787881</v>
      </c>
      <c r="E40" s="198">
        <f t="shared" si="4"/>
        <v>-7.5757575757575637</v>
      </c>
      <c r="F40" s="223">
        <f t="shared" si="3"/>
        <v>0.5</v>
      </c>
      <c r="G40" s="333">
        <v>10</v>
      </c>
      <c r="I40" s="250">
        <f t="shared" si="2"/>
        <v>43541</v>
      </c>
      <c r="M40" s="157"/>
    </row>
    <row r="41" spans="1:13" x14ac:dyDescent="0.25">
      <c r="A41" s="202">
        <v>43542</v>
      </c>
      <c r="B41" s="228">
        <v>29</v>
      </c>
      <c r="C41" s="197">
        <f t="shared" si="7"/>
        <v>439.39393939393943</v>
      </c>
      <c r="D41" s="198">
        <f t="shared" si="8"/>
        <v>-439.39393939393943</v>
      </c>
      <c r="E41" s="198">
        <f t="shared" si="4"/>
        <v>-10.606060606060623</v>
      </c>
      <c r="F41" s="223">
        <f t="shared" si="3"/>
        <v>0.69999999999999929</v>
      </c>
      <c r="G41" s="236">
        <v>3</v>
      </c>
      <c r="I41" s="250">
        <f t="shared" si="2"/>
        <v>43542</v>
      </c>
      <c r="L41" s="220"/>
      <c r="M41" s="157"/>
    </row>
    <row r="42" spans="1:13" x14ac:dyDescent="0.25">
      <c r="A42" s="202">
        <v>43543</v>
      </c>
      <c r="B42" s="228">
        <v>29.8</v>
      </c>
      <c r="C42" s="197">
        <f t="shared" si="7"/>
        <v>451.51515151515156</v>
      </c>
      <c r="D42" s="198">
        <f t="shared" si="8"/>
        <v>-451.51515151515156</v>
      </c>
      <c r="E42" s="198">
        <f t="shared" si="4"/>
        <v>-12.121212121212125</v>
      </c>
      <c r="F42" s="223">
        <f t="shared" si="3"/>
        <v>0.80000000000000071</v>
      </c>
      <c r="G42" s="236">
        <v>-2</v>
      </c>
      <c r="I42" s="250">
        <f t="shared" si="2"/>
        <v>43543</v>
      </c>
      <c r="M42" s="157"/>
    </row>
    <row r="43" spans="1:13" x14ac:dyDescent="0.25">
      <c r="A43" s="202">
        <v>43544</v>
      </c>
      <c r="B43" s="219">
        <v>30</v>
      </c>
      <c r="C43" s="197">
        <f t="shared" si="7"/>
        <v>454.54545454545456</v>
      </c>
      <c r="D43" s="198">
        <f t="shared" si="8"/>
        <v>-454.54545454545456</v>
      </c>
      <c r="E43" s="198">
        <f t="shared" si="4"/>
        <v>-3.0303030303030027</v>
      </c>
      <c r="F43" s="223">
        <f t="shared" si="3"/>
        <v>0.19999999999999929</v>
      </c>
      <c r="G43" s="236">
        <v>3</v>
      </c>
      <c r="I43" s="250">
        <f t="shared" si="2"/>
        <v>43544</v>
      </c>
      <c r="M43" s="157"/>
    </row>
    <row r="44" spans="1:13" x14ac:dyDescent="0.25">
      <c r="A44" s="202">
        <v>43545</v>
      </c>
      <c r="B44" s="228">
        <v>30.1</v>
      </c>
      <c r="C44" s="197">
        <f t="shared" si="7"/>
        <v>456.06060606060612</v>
      </c>
      <c r="D44" s="198">
        <f t="shared" si="8"/>
        <v>-456.06060606060612</v>
      </c>
      <c r="E44" s="198">
        <f t="shared" si="4"/>
        <v>-1.5151515151515582</v>
      </c>
      <c r="F44" s="223">
        <f t="shared" si="3"/>
        <v>0.10000000000000142</v>
      </c>
      <c r="G44" s="236">
        <v>5</v>
      </c>
      <c r="I44" s="250">
        <f t="shared" si="2"/>
        <v>43545</v>
      </c>
      <c r="M44" s="157"/>
    </row>
    <row r="45" spans="1:13" x14ac:dyDescent="0.25">
      <c r="A45" s="202">
        <v>43546</v>
      </c>
      <c r="B45" s="228">
        <v>30.7</v>
      </c>
      <c r="C45" s="197">
        <f t="shared" si="7"/>
        <v>465.15151515151518</v>
      </c>
      <c r="D45" s="198">
        <f t="shared" si="8"/>
        <v>-465.15151515151518</v>
      </c>
      <c r="E45" s="198">
        <f t="shared" si="4"/>
        <v>-9.0909090909090651</v>
      </c>
      <c r="F45" s="336">
        <f t="shared" si="3"/>
        <v>0.59999999999999787</v>
      </c>
      <c r="G45" s="333">
        <v>3</v>
      </c>
      <c r="I45" s="250">
        <f t="shared" si="2"/>
        <v>43546</v>
      </c>
      <c r="M45" s="157"/>
    </row>
    <row r="46" spans="1:13" x14ac:dyDescent="0.25">
      <c r="A46" s="202">
        <v>43547</v>
      </c>
      <c r="B46" s="228">
        <v>31</v>
      </c>
      <c r="C46" s="197">
        <f t="shared" si="7"/>
        <v>469.69696969696975</v>
      </c>
      <c r="D46" s="198">
        <f t="shared" si="8"/>
        <v>-469.69696969696975</v>
      </c>
      <c r="E46" s="198">
        <f t="shared" si="4"/>
        <v>-4.545454545454561</v>
      </c>
      <c r="F46" s="223">
        <f t="shared" si="3"/>
        <v>0.30000000000000071</v>
      </c>
      <c r="G46" s="236">
        <v>3</v>
      </c>
      <c r="I46" s="250">
        <f t="shared" si="2"/>
        <v>43547</v>
      </c>
      <c r="M46" s="157"/>
    </row>
    <row r="47" spans="1:13" x14ac:dyDescent="0.25">
      <c r="A47" s="202">
        <v>43548</v>
      </c>
      <c r="B47" s="219">
        <v>31.5</v>
      </c>
      <c r="C47" s="197">
        <f t="shared" si="7"/>
        <v>477.27272727272731</v>
      </c>
      <c r="D47" s="198">
        <f t="shared" si="8"/>
        <v>-477.27272727272731</v>
      </c>
      <c r="E47" s="229">
        <f t="shared" si="4"/>
        <v>-7.5757575757575637</v>
      </c>
      <c r="F47" s="223">
        <f t="shared" si="3"/>
        <v>0.5</v>
      </c>
      <c r="G47" s="335">
        <v>3</v>
      </c>
      <c r="I47" s="250">
        <f t="shared" si="2"/>
        <v>43548</v>
      </c>
      <c r="M47" s="157"/>
    </row>
    <row r="48" spans="1:13" x14ac:dyDescent="0.25">
      <c r="A48" s="202">
        <v>43549</v>
      </c>
      <c r="B48" s="228">
        <v>32</v>
      </c>
      <c r="C48" s="197">
        <f t="shared" si="7"/>
        <v>484.84848484848487</v>
      </c>
      <c r="D48" s="198">
        <f t="shared" si="8"/>
        <v>-484.84848484848487</v>
      </c>
      <c r="E48" s="198">
        <f t="shared" si="4"/>
        <v>-7.5757575757575637</v>
      </c>
      <c r="F48" s="223">
        <f t="shared" si="3"/>
        <v>0.5</v>
      </c>
      <c r="G48" s="333">
        <v>2</v>
      </c>
      <c r="I48" s="250">
        <f t="shared" si="2"/>
        <v>43549</v>
      </c>
      <c r="M48" s="157"/>
    </row>
    <row r="49" spans="1:13" x14ac:dyDescent="0.25">
      <c r="A49" s="202">
        <v>43550</v>
      </c>
      <c r="B49" s="228">
        <v>32.5</v>
      </c>
      <c r="C49" s="197">
        <f t="shared" si="7"/>
        <v>492.42424242424244</v>
      </c>
      <c r="D49" s="198">
        <f t="shared" si="8"/>
        <v>-492.42424242424244</v>
      </c>
      <c r="E49" s="198">
        <f t="shared" si="4"/>
        <v>-7.5757575757575637</v>
      </c>
      <c r="F49" s="223">
        <f t="shared" si="3"/>
        <v>0.5</v>
      </c>
      <c r="G49" s="333">
        <v>5</v>
      </c>
      <c r="I49" s="250">
        <f t="shared" si="2"/>
        <v>43550</v>
      </c>
      <c r="M49" s="157"/>
    </row>
    <row r="50" spans="1:13" x14ac:dyDescent="0.25">
      <c r="A50" s="202">
        <v>43551</v>
      </c>
      <c r="B50" s="228">
        <v>32.700000000000003</v>
      </c>
      <c r="C50" s="197">
        <f t="shared" si="7"/>
        <v>495.4545454545455</v>
      </c>
      <c r="D50" s="198">
        <f t="shared" si="8"/>
        <v>-495.4545454545455</v>
      </c>
      <c r="E50" s="198">
        <f t="shared" si="4"/>
        <v>-3.0303030303030596</v>
      </c>
      <c r="F50" s="223">
        <f t="shared" si="3"/>
        <v>0.20000000000000284</v>
      </c>
      <c r="G50" s="333">
        <v>7</v>
      </c>
      <c r="I50" s="250">
        <f t="shared" si="2"/>
        <v>43551</v>
      </c>
      <c r="M50" s="157"/>
    </row>
    <row r="51" spans="1:13" x14ac:dyDescent="0.25">
      <c r="A51" s="202">
        <v>43552</v>
      </c>
      <c r="B51" s="228">
        <v>33.200000000000003</v>
      </c>
      <c r="C51" s="197">
        <f t="shared" si="7"/>
        <v>503.03030303030312</v>
      </c>
      <c r="D51" s="198">
        <f t="shared" si="8"/>
        <v>-503.03030303030312</v>
      </c>
      <c r="E51" s="198">
        <f t="shared" si="4"/>
        <v>-7.5757575757576205</v>
      </c>
      <c r="F51" s="223">
        <f t="shared" si="3"/>
        <v>0.5</v>
      </c>
      <c r="G51" s="236">
        <v>7</v>
      </c>
      <c r="I51" s="250">
        <f t="shared" si="2"/>
        <v>43552</v>
      </c>
      <c r="M51" s="157"/>
    </row>
    <row r="52" spans="1:13" x14ac:dyDescent="0.25">
      <c r="A52" s="202">
        <v>43553</v>
      </c>
      <c r="B52" s="219">
        <v>33.9</v>
      </c>
      <c r="C52" s="197">
        <f t="shared" si="7"/>
        <v>513.63636363636363</v>
      </c>
      <c r="D52" s="198">
        <f t="shared" si="8"/>
        <v>-513.63636363636363</v>
      </c>
      <c r="E52" s="198">
        <f t="shared" si="4"/>
        <v>-10.60606060606051</v>
      </c>
      <c r="F52" s="223">
        <f t="shared" si="3"/>
        <v>0.69999999999999574</v>
      </c>
      <c r="G52" s="333">
        <v>3</v>
      </c>
      <c r="I52" s="250">
        <f t="shared" si="2"/>
        <v>43553</v>
      </c>
      <c r="M52" s="157"/>
    </row>
    <row r="53" spans="1:13" x14ac:dyDescent="0.25">
      <c r="A53" s="202">
        <v>43554</v>
      </c>
      <c r="B53" s="228">
        <v>34</v>
      </c>
      <c r="C53" s="197">
        <f t="shared" si="7"/>
        <v>515.15151515151513</v>
      </c>
      <c r="D53" s="198">
        <f t="shared" si="8"/>
        <v>-515.15151515151513</v>
      </c>
      <c r="E53" s="198">
        <f t="shared" si="4"/>
        <v>-1.5151515151515014</v>
      </c>
      <c r="F53" s="223">
        <f t="shared" si="3"/>
        <v>0.10000000000000142</v>
      </c>
      <c r="G53" s="333">
        <v>5</v>
      </c>
      <c r="I53" s="250">
        <f t="shared" si="2"/>
        <v>43554</v>
      </c>
      <c r="M53" s="157"/>
    </row>
    <row r="54" spans="1:13" x14ac:dyDescent="0.25">
      <c r="A54" s="202">
        <v>43555</v>
      </c>
      <c r="B54" s="228">
        <v>34.200000000000003</v>
      </c>
      <c r="C54" s="197">
        <f t="shared" si="7"/>
        <v>518.18181818181824</v>
      </c>
      <c r="D54" s="198">
        <f t="shared" si="8"/>
        <v>-518.18181818181824</v>
      </c>
      <c r="E54" s="198">
        <f t="shared" si="4"/>
        <v>-3.0303030303031164</v>
      </c>
      <c r="F54" s="223">
        <f t="shared" si="3"/>
        <v>0.20000000000000284</v>
      </c>
      <c r="G54" s="333">
        <v>5</v>
      </c>
      <c r="I54" s="250">
        <f t="shared" si="2"/>
        <v>43555</v>
      </c>
      <c r="M54" s="157"/>
    </row>
    <row r="55" spans="1:13" x14ac:dyDescent="0.25">
      <c r="A55" s="202">
        <v>43556</v>
      </c>
      <c r="B55" s="228">
        <v>34.299999999999997</v>
      </c>
      <c r="C55" s="197">
        <f t="shared" si="7"/>
        <v>519.69696969696963</v>
      </c>
      <c r="D55" s="198">
        <f t="shared" si="8"/>
        <v>-519.69696969696963</v>
      </c>
      <c r="E55" s="198">
        <f t="shared" si="4"/>
        <v>-1.5151515151513877</v>
      </c>
      <c r="F55" s="223">
        <f t="shared" si="3"/>
        <v>9.9999999999994316E-2</v>
      </c>
      <c r="G55" s="236">
        <v>5</v>
      </c>
      <c r="I55" s="250">
        <f t="shared" si="2"/>
        <v>43556</v>
      </c>
      <c r="M55" s="157"/>
    </row>
    <row r="56" spans="1:13" x14ac:dyDescent="0.25">
      <c r="A56" s="202">
        <v>43557</v>
      </c>
      <c r="B56" s="228">
        <v>34.4</v>
      </c>
      <c r="C56" s="197">
        <f t="shared" si="7"/>
        <v>521.21212121212125</v>
      </c>
      <c r="D56" s="198">
        <f t="shared" si="8"/>
        <v>-521.21212121212125</v>
      </c>
      <c r="E56" s="198">
        <f t="shared" si="4"/>
        <v>-1.5151515151516151</v>
      </c>
      <c r="F56" s="223">
        <f t="shared" si="3"/>
        <v>0.10000000000000142</v>
      </c>
      <c r="G56" s="333">
        <v>5</v>
      </c>
      <c r="I56" s="250">
        <f t="shared" si="2"/>
        <v>43557</v>
      </c>
      <c r="J56" s="231"/>
      <c r="M56" s="157"/>
    </row>
    <row r="57" spans="1:13" x14ac:dyDescent="0.25">
      <c r="A57" s="202">
        <v>43558</v>
      </c>
      <c r="B57" s="228">
        <v>34.9</v>
      </c>
      <c r="C57" s="197">
        <f t="shared" si="7"/>
        <v>528.78787878787875</v>
      </c>
      <c r="D57" s="198">
        <f t="shared" si="8"/>
        <v>-528.78787878787875</v>
      </c>
      <c r="E57" s="198">
        <f t="shared" si="4"/>
        <v>-7.5757575757575069</v>
      </c>
      <c r="F57" s="223">
        <f t="shared" si="3"/>
        <v>0.5</v>
      </c>
      <c r="G57" s="236">
        <v>3</v>
      </c>
      <c r="I57" s="250">
        <f t="shared" si="2"/>
        <v>43558</v>
      </c>
      <c r="M57" s="157"/>
    </row>
    <row r="58" spans="1:13" x14ac:dyDescent="0.25">
      <c r="A58" s="202">
        <v>43559</v>
      </c>
      <c r="B58" s="219">
        <v>35.299999999999997</v>
      </c>
      <c r="C58" s="197">
        <f t="shared" si="7"/>
        <v>534.84848484848487</v>
      </c>
      <c r="D58" s="198">
        <f t="shared" si="8"/>
        <v>-534.84848484848487</v>
      </c>
      <c r="E58" s="198">
        <f t="shared" si="4"/>
        <v>-6.0606060606061192</v>
      </c>
      <c r="F58" s="223">
        <f t="shared" si="3"/>
        <v>0.39999999999999858</v>
      </c>
      <c r="G58" s="333">
        <v>-1</v>
      </c>
      <c r="I58" s="250">
        <f t="shared" si="2"/>
        <v>43559</v>
      </c>
      <c r="M58" s="157"/>
    </row>
    <row r="59" spans="1:13" x14ac:dyDescent="0.25">
      <c r="A59" s="202">
        <v>43560</v>
      </c>
      <c r="B59" s="228">
        <v>35.5</v>
      </c>
      <c r="C59" s="197">
        <f t="shared" si="7"/>
        <v>537.87878787878788</v>
      </c>
      <c r="D59" s="198">
        <f t="shared" si="8"/>
        <v>-537.87878787878788</v>
      </c>
      <c r="E59" s="198">
        <f t="shared" si="4"/>
        <v>-3.0303030303030027</v>
      </c>
      <c r="F59" s="223">
        <f t="shared" si="3"/>
        <v>0.20000000000000284</v>
      </c>
      <c r="G59" s="333">
        <v>-1</v>
      </c>
      <c r="I59" s="250">
        <f t="shared" si="2"/>
        <v>43560</v>
      </c>
      <c r="M59" s="157"/>
    </row>
    <row r="60" spans="1:13" x14ac:dyDescent="0.25">
      <c r="A60" s="202">
        <v>43561</v>
      </c>
      <c r="B60" s="228">
        <v>35.700000000000003</v>
      </c>
      <c r="C60" s="197">
        <f t="shared" si="7"/>
        <v>540.90909090909099</v>
      </c>
      <c r="D60" s="198">
        <f t="shared" si="8"/>
        <v>-540.90909090909099</v>
      </c>
      <c r="E60" s="198">
        <f t="shared" si="4"/>
        <v>-3.0303030303031164</v>
      </c>
      <c r="F60" s="223">
        <f t="shared" si="3"/>
        <v>0.20000000000000284</v>
      </c>
      <c r="G60" s="333">
        <v>3</v>
      </c>
      <c r="I60" s="250">
        <f t="shared" si="2"/>
        <v>43561</v>
      </c>
      <c r="K60" s="220"/>
      <c r="M60" s="157"/>
    </row>
    <row r="61" spans="1:13" x14ac:dyDescent="0.25">
      <c r="A61" s="202">
        <v>43562</v>
      </c>
      <c r="B61" s="228">
        <v>36</v>
      </c>
      <c r="C61" s="197">
        <f t="shared" si="7"/>
        <v>545.4545454545455</v>
      </c>
      <c r="D61" s="198">
        <f t="shared" si="8"/>
        <v>-545.4545454545455</v>
      </c>
      <c r="E61" s="198">
        <f t="shared" si="4"/>
        <v>-4.5454545454545041</v>
      </c>
      <c r="F61" s="223">
        <f t="shared" si="3"/>
        <v>0.29999999999999716</v>
      </c>
      <c r="G61" s="236">
        <v>0</v>
      </c>
      <c r="I61" s="250">
        <f t="shared" si="2"/>
        <v>43562</v>
      </c>
      <c r="J61" s="220"/>
      <c r="M61" s="157"/>
    </row>
    <row r="62" spans="1:13" x14ac:dyDescent="0.25">
      <c r="A62" s="202">
        <v>43563</v>
      </c>
      <c r="B62" s="228">
        <v>36.4</v>
      </c>
      <c r="C62" s="197">
        <f t="shared" si="7"/>
        <v>551.5151515151515</v>
      </c>
      <c r="D62" s="198">
        <f t="shared" si="8"/>
        <v>-551.5151515151515</v>
      </c>
      <c r="E62" s="198">
        <f t="shared" si="4"/>
        <v>-6.0606060606060055</v>
      </c>
      <c r="F62" s="223">
        <f t="shared" si="3"/>
        <v>0.39999999999999858</v>
      </c>
      <c r="G62" s="236">
        <v>2</v>
      </c>
      <c r="I62" s="250">
        <f t="shared" si="2"/>
        <v>43563</v>
      </c>
      <c r="M62" s="157"/>
    </row>
    <row r="63" spans="1:13" x14ac:dyDescent="0.25">
      <c r="A63" s="202">
        <v>43564</v>
      </c>
      <c r="B63" s="228">
        <v>36.799999999999997</v>
      </c>
      <c r="C63" s="197">
        <f t="shared" si="7"/>
        <v>557.57575757575751</v>
      </c>
      <c r="D63" s="198">
        <f t="shared" si="8"/>
        <v>-557.57575757575751</v>
      </c>
      <c r="E63" s="198">
        <f t="shared" si="4"/>
        <v>-6.0606060606060055</v>
      </c>
      <c r="F63" s="223">
        <f t="shared" si="3"/>
        <v>0.39999999999999858</v>
      </c>
      <c r="G63" s="333">
        <v>3</v>
      </c>
      <c r="I63" s="250">
        <f t="shared" si="2"/>
        <v>43564</v>
      </c>
      <c r="M63" s="157"/>
    </row>
    <row r="64" spans="1:13" x14ac:dyDescent="0.25">
      <c r="A64" s="202">
        <v>43565</v>
      </c>
      <c r="B64" s="228">
        <v>37</v>
      </c>
      <c r="C64" s="197">
        <f t="shared" si="7"/>
        <v>560.60606060606062</v>
      </c>
      <c r="D64" s="198">
        <f t="shared" si="8"/>
        <v>-560.60606060606062</v>
      </c>
      <c r="E64" s="198">
        <f t="shared" si="4"/>
        <v>-3.0303030303031164</v>
      </c>
      <c r="F64" s="223">
        <f t="shared" si="3"/>
        <v>0.20000000000000284</v>
      </c>
      <c r="G64" s="333">
        <v>5</v>
      </c>
      <c r="I64" s="250">
        <f t="shared" si="2"/>
        <v>43565</v>
      </c>
      <c r="M64" s="157"/>
    </row>
    <row r="65" spans="1:13" x14ac:dyDescent="0.25">
      <c r="A65" s="202">
        <v>43566</v>
      </c>
      <c r="B65" s="228">
        <v>37.4</v>
      </c>
      <c r="C65" s="197">
        <f t="shared" si="7"/>
        <v>566.66666666666663</v>
      </c>
      <c r="D65" s="198">
        <f t="shared" si="8"/>
        <v>-566.66666666666663</v>
      </c>
      <c r="E65" s="198">
        <f t="shared" si="4"/>
        <v>-6.0606060606060055</v>
      </c>
      <c r="F65" s="223">
        <f t="shared" si="3"/>
        <v>0.39999999999999858</v>
      </c>
      <c r="G65" s="333">
        <v>0</v>
      </c>
      <c r="I65" s="250">
        <f t="shared" si="2"/>
        <v>43566</v>
      </c>
      <c r="M65" s="157"/>
    </row>
    <row r="66" spans="1:13" x14ac:dyDescent="0.25">
      <c r="A66" s="202">
        <v>43567</v>
      </c>
      <c r="B66" s="219">
        <v>37.9</v>
      </c>
      <c r="C66" s="197">
        <f t="shared" si="7"/>
        <v>574.24242424242425</v>
      </c>
      <c r="D66" s="198">
        <f t="shared" si="8"/>
        <v>-574.24242424242425</v>
      </c>
      <c r="E66" s="198">
        <f t="shared" si="4"/>
        <v>-7.5757575757576205</v>
      </c>
      <c r="F66" s="223">
        <f t="shared" si="3"/>
        <v>0.5</v>
      </c>
      <c r="G66" s="236">
        <v>-3</v>
      </c>
      <c r="I66" s="250">
        <f t="shared" si="2"/>
        <v>43567</v>
      </c>
      <c r="M66" s="157"/>
    </row>
    <row r="67" spans="1:13" x14ac:dyDescent="0.25">
      <c r="A67" s="202">
        <v>43568</v>
      </c>
      <c r="B67" s="228">
        <v>38.4</v>
      </c>
      <c r="C67" s="197">
        <f t="shared" si="7"/>
        <v>581.81818181818187</v>
      </c>
      <c r="D67" s="198">
        <f t="shared" si="8"/>
        <v>-581.81818181818187</v>
      </c>
      <c r="E67" s="198">
        <f t="shared" si="4"/>
        <v>-7.5757575757576205</v>
      </c>
      <c r="F67" s="223">
        <f t="shared" si="3"/>
        <v>0.5</v>
      </c>
      <c r="G67" s="333">
        <v>-2</v>
      </c>
      <c r="I67" s="250">
        <f t="shared" si="2"/>
        <v>43568</v>
      </c>
      <c r="M67" s="157"/>
    </row>
    <row r="68" spans="1:13" x14ac:dyDescent="0.25">
      <c r="A68" s="202">
        <v>43569</v>
      </c>
      <c r="B68" s="219">
        <v>38.799999999999997</v>
      </c>
      <c r="C68" s="197">
        <f t="shared" si="7"/>
        <v>587.87878787878788</v>
      </c>
      <c r="D68" s="198">
        <f t="shared" si="8"/>
        <v>-587.87878787878788</v>
      </c>
      <c r="E68" s="198">
        <f t="shared" si="4"/>
        <v>-6.0606060606060055</v>
      </c>
      <c r="F68" s="223">
        <f t="shared" si="3"/>
        <v>0.39999999999999858</v>
      </c>
      <c r="G68" s="333">
        <v>5</v>
      </c>
      <c r="I68" s="250">
        <f t="shared" si="2"/>
        <v>43569</v>
      </c>
      <c r="M68" s="157"/>
    </row>
    <row r="69" spans="1:13" x14ac:dyDescent="0.25">
      <c r="A69" s="202">
        <v>43570</v>
      </c>
      <c r="B69" s="228">
        <v>39.1</v>
      </c>
      <c r="C69" s="197">
        <f t="shared" si="7"/>
        <v>592.42424242424249</v>
      </c>
      <c r="D69" s="198">
        <f t="shared" si="8"/>
        <v>-592.42424242424249</v>
      </c>
      <c r="E69" s="198">
        <f t="shared" si="4"/>
        <v>-4.5454545454546178</v>
      </c>
      <c r="F69" s="223">
        <f t="shared" si="3"/>
        <v>0.30000000000000426</v>
      </c>
      <c r="G69" s="333">
        <v>6</v>
      </c>
      <c r="I69" s="250">
        <f t="shared" si="2"/>
        <v>43570</v>
      </c>
      <c r="M69" s="157"/>
    </row>
    <row r="70" spans="1:13" x14ac:dyDescent="0.25">
      <c r="A70" s="202">
        <v>43571</v>
      </c>
      <c r="B70" s="219">
        <v>39.299999999999997</v>
      </c>
      <c r="C70" s="197">
        <f t="shared" si="7"/>
        <v>595.4545454545455</v>
      </c>
      <c r="D70" s="198">
        <f t="shared" si="8"/>
        <v>-595.4545454545455</v>
      </c>
      <c r="E70" s="198">
        <f t="shared" si="4"/>
        <v>-3.0303030303030027</v>
      </c>
      <c r="F70" s="223">
        <f t="shared" si="3"/>
        <v>0.19999999999999574</v>
      </c>
      <c r="G70" s="333">
        <v>7</v>
      </c>
      <c r="I70" s="250">
        <f t="shared" si="2"/>
        <v>43571</v>
      </c>
      <c r="M70" s="157"/>
    </row>
    <row r="71" spans="1:13" x14ac:dyDescent="0.25">
      <c r="A71" s="202">
        <v>43572</v>
      </c>
      <c r="B71" s="228">
        <v>39.5</v>
      </c>
      <c r="C71" s="197">
        <f t="shared" si="7"/>
        <v>598.4848484848485</v>
      </c>
      <c r="D71" s="198">
        <f t="shared" si="8"/>
        <v>-598.4848484848485</v>
      </c>
      <c r="E71" s="198">
        <f t="shared" si="4"/>
        <v>-3.0303030303030027</v>
      </c>
      <c r="F71" s="223">
        <f t="shared" si="3"/>
        <v>0.20000000000000284</v>
      </c>
      <c r="G71" s="333">
        <v>8</v>
      </c>
      <c r="I71" s="250">
        <f t="shared" si="2"/>
        <v>43572</v>
      </c>
      <c r="M71" s="157"/>
    </row>
    <row r="72" spans="1:13" x14ac:dyDescent="0.25">
      <c r="A72" s="202">
        <v>43573</v>
      </c>
      <c r="B72" s="228">
        <v>39.700000000000003</v>
      </c>
      <c r="C72" s="197">
        <f t="shared" si="7"/>
        <v>601.51515151515162</v>
      </c>
      <c r="D72" s="198">
        <f t="shared" si="8"/>
        <v>-601.51515151515162</v>
      </c>
      <c r="E72" s="198">
        <f t="shared" si="4"/>
        <v>-3.0303030303031164</v>
      </c>
      <c r="F72" s="223">
        <f t="shared" si="3"/>
        <v>0.20000000000000284</v>
      </c>
      <c r="G72" s="333">
        <v>10</v>
      </c>
      <c r="I72" s="250">
        <f>IF(A72="","",IF(A72&gt;A71+1,"Attention erreur de date",A72))</f>
        <v>43573</v>
      </c>
      <c r="M72" s="157"/>
    </row>
    <row r="73" spans="1:13" x14ac:dyDescent="0.25">
      <c r="A73" s="202">
        <v>43574</v>
      </c>
      <c r="B73" s="219">
        <v>39.9</v>
      </c>
      <c r="C73" s="197">
        <f t="shared" si="7"/>
        <v>604.5454545454545</v>
      </c>
      <c r="D73" s="198">
        <f t="shared" si="8"/>
        <v>-604.5454545454545</v>
      </c>
      <c r="E73" s="198">
        <f t="shared" si="4"/>
        <v>-3.0303030303028891</v>
      </c>
      <c r="F73" s="223">
        <f t="shared" ref="F73:F136" si="9">IF(A73=0,"",B73-B72)</f>
        <v>0.19999999999999574</v>
      </c>
      <c r="G73" s="333">
        <v>12</v>
      </c>
      <c r="I73" s="250">
        <f>IF(A73="","",IF(A73&gt;A72+1,"Attention erreur de date",A73))</f>
        <v>43574</v>
      </c>
      <c r="M73" s="157"/>
    </row>
    <row r="74" spans="1:13" x14ac:dyDescent="0.25">
      <c r="A74" s="202">
        <v>43575</v>
      </c>
      <c r="B74" s="228">
        <v>40.1</v>
      </c>
      <c r="C74" s="197">
        <f t="shared" si="7"/>
        <v>607.57575757575762</v>
      </c>
      <c r="D74" s="198">
        <f t="shared" si="8"/>
        <v>-607.57575757575762</v>
      </c>
      <c r="E74" s="198">
        <f t="shared" si="4"/>
        <v>-3.0303030303031164</v>
      </c>
      <c r="F74" s="223">
        <f t="shared" si="9"/>
        <v>0.20000000000000284</v>
      </c>
      <c r="G74" s="333">
        <v>12</v>
      </c>
      <c r="I74" s="250">
        <f>IF(A74="","",IF(A74&gt;A73+1,"Attention erreur de date",A74))</f>
        <v>43575</v>
      </c>
      <c r="M74" s="157"/>
    </row>
    <row r="75" spans="1:13" x14ac:dyDescent="0.25">
      <c r="A75" s="202">
        <v>43576</v>
      </c>
      <c r="B75" s="228">
        <v>40.200000000000003</v>
      </c>
      <c r="C75" s="197">
        <f t="shared" si="7"/>
        <v>609.09090909090912</v>
      </c>
      <c r="D75" s="198">
        <f t="shared" si="8"/>
        <v>-609.09090909090912</v>
      </c>
      <c r="E75" s="198">
        <f t="shared" ref="E75:E138" si="10">IF(D75="","",D75-D74)</f>
        <v>-1.5151515151515014</v>
      </c>
      <c r="F75" s="223">
        <f t="shared" si="9"/>
        <v>0.10000000000000142</v>
      </c>
      <c r="G75" s="333">
        <v>12</v>
      </c>
      <c r="I75" s="250">
        <f>IF(A75="","",IF(A75&gt;A74+1,"Attention erreur de date",A75))</f>
        <v>43576</v>
      </c>
      <c r="M75" s="157"/>
    </row>
    <row r="76" spans="1:13" x14ac:dyDescent="0.25">
      <c r="A76" s="202">
        <v>43577</v>
      </c>
      <c r="B76" s="219">
        <v>40.299999999999997</v>
      </c>
      <c r="C76" s="197">
        <f t="shared" si="7"/>
        <v>610.60606060606062</v>
      </c>
      <c r="D76" s="198">
        <f t="shared" si="8"/>
        <v>-610.60606060606062</v>
      </c>
      <c r="E76" s="198">
        <f t="shared" si="10"/>
        <v>-1.5151515151515014</v>
      </c>
      <c r="F76" s="223">
        <f t="shared" si="9"/>
        <v>9.9999999999994316E-2</v>
      </c>
      <c r="G76" s="333">
        <v>8</v>
      </c>
      <c r="I76" s="250">
        <f>IF(A76="","",IF(A76&gt;A75+1,"Attention erreur de date",A76))</f>
        <v>43577</v>
      </c>
      <c r="M76" s="157"/>
    </row>
    <row r="77" spans="1:13" x14ac:dyDescent="0.25">
      <c r="A77" s="202">
        <v>43578</v>
      </c>
      <c r="B77" s="219">
        <v>40.299999999999997</v>
      </c>
      <c r="C77" s="197">
        <f t="shared" si="7"/>
        <v>610.60606060606062</v>
      </c>
      <c r="D77" s="198">
        <f t="shared" si="8"/>
        <v>-610.60606060606062</v>
      </c>
      <c r="E77" s="198">
        <f t="shared" si="10"/>
        <v>0</v>
      </c>
      <c r="F77" s="223">
        <f t="shared" si="9"/>
        <v>0</v>
      </c>
      <c r="G77" s="333">
        <v>12</v>
      </c>
      <c r="I77" s="250">
        <f t="shared" ref="I77:I140" si="11">IF(A77="","",IF(A77&gt;A76+1,"Attention erreur de date",A77))</f>
        <v>43578</v>
      </c>
      <c r="M77" s="157"/>
    </row>
    <row r="78" spans="1:13" x14ac:dyDescent="0.25">
      <c r="A78" s="202">
        <v>43579</v>
      </c>
      <c r="B78" s="219">
        <v>40.299999999999997</v>
      </c>
      <c r="C78" s="197">
        <f t="shared" si="7"/>
        <v>610.60606060606062</v>
      </c>
      <c r="D78" s="198">
        <f t="shared" si="8"/>
        <v>-610.60606060606062</v>
      </c>
      <c r="E78" s="198">
        <f t="shared" si="10"/>
        <v>0</v>
      </c>
      <c r="F78" s="223">
        <f t="shared" si="9"/>
        <v>0</v>
      </c>
      <c r="G78" s="333">
        <v>10</v>
      </c>
      <c r="I78" s="250">
        <f t="shared" si="11"/>
        <v>43579</v>
      </c>
      <c r="M78" s="157"/>
    </row>
    <row r="79" spans="1:13" x14ac:dyDescent="0.25">
      <c r="A79" s="202">
        <v>43580</v>
      </c>
      <c r="B79" s="228">
        <v>40.5</v>
      </c>
      <c r="C79" s="197">
        <f t="shared" si="7"/>
        <v>613.63636363636363</v>
      </c>
      <c r="D79" s="198">
        <f t="shared" si="8"/>
        <v>-613.63636363636363</v>
      </c>
      <c r="E79" s="198">
        <f t="shared" si="10"/>
        <v>-3.0303030303030027</v>
      </c>
      <c r="F79" s="223">
        <f t="shared" si="9"/>
        <v>0.20000000000000284</v>
      </c>
      <c r="G79" s="236">
        <v>10</v>
      </c>
      <c r="I79" s="250">
        <f t="shared" si="11"/>
        <v>43580</v>
      </c>
      <c r="M79" s="157"/>
    </row>
    <row r="80" spans="1:13" x14ac:dyDescent="0.25">
      <c r="A80" s="202">
        <v>43581</v>
      </c>
      <c r="B80" s="228">
        <v>40.6</v>
      </c>
      <c r="C80" s="197">
        <f t="shared" si="7"/>
        <v>615.15151515151524</v>
      </c>
      <c r="D80" s="198">
        <f t="shared" si="8"/>
        <v>-615.15151515151524</v>
      </c>
      <c r="E80" s="198">
        <f t="shared" si="10"/>
        <v>-1.5151515151516151</v>
      </c>
      <c r="F80" s="223">
        <f t="shared" si="9"/>
        <v>0.10000000000000142</v>
      </c>
      <c r="G80" s="236">
        <v>10</v>
      </c>
      <c r="I80" s="250">
        <f t="shared" si="11"/>
        <v>43581</v>
      </c>
      <c r="M80" s="157"/>
    </row>
    <row r="81" spans="1:13" x14ac:dyDescent="0.25">
      <c r="A81" s="202">
        <v>43582</v>
      </c>
      <c r="B81" s="228">
        <v>40.9</v>
      </c>
      <c r="C81" s="197">
        <f t="shared" si="7"/>
        <v>619.69696969696975</v>
      </c>
      <c r="D81" s="198">
        <f t="shared" si="8"/>
        <v>-619.69696969696975</v>
      </c>
      <c r="E81" s="198">
        <f t="shared" si="10"/>
        <v>-4.5454545454545041</v>
      </c>
      <c r="F81" s="223">
        <f t="shared" si="9"/>
        <v>0.29999999999999716</v>
      </c>
      <c r="G81" s="236">
        <v>9</v>
      </c>
      <c r="I81" s="250">
        <f t="shared" si="11"/>
        <v>43582</v>
      </c>
      <c r="M81" s="157"/>
    </row>
    <row r="82" spans="1:13" x14ac:dyDescent="0.25">
      <c r="A82" s="202">
        <v>43583</v>
      </c>
      <c r="B82" s="228">
        <v>41.2</v>
      </c>
      <c r="C82" s="197">
        <f t="shared" ref="C82:C145" si="12">IF(B82="","",B82*$H$2)</f>
        <v>624.24242424242436</v>
      </c>
      <c r="D82" s="198">
        <f t="shared" si="8"/>
        <v>-624.24242424242436</v>
      </c>
      <c r="E82" s="198">
        <f t="shared" si="10"/>
        <v>-4.5454545454546178</v>
      </c>
      <c r="F82" s="223">
        <f t="shared" si="9"/>
        <v>0.30000000000000426</v>
      </c>
      <c r="G82" s="236">
        <v>7</v>
      </c>
      <c r="I82" s="250">
        <f t="shared" si="11"/>
        <v>43583</v>
      </c>
      <c r="M82" s="157"/>
    </row>
    <row r="83" spans="1:13" x14ac:dyDescent="0.25">
      <c r="A83" s="202">
        <v>43584</v>
      </c>
      <c r="B83" s="228">
        <v>41.3</v>
      </c>
      <c r="C83" s="197">
        <f t="shared" si="12"/>
        <v>625.75757575757575</v>
      </c>
      <c r="D83" s="198">
        <f t="shared" ref="D83:D146" si="13">IF(C83="","",C83-(2*C83))</f>
        <v>-625.75757575757575</v>
      </c>
      <c r="E83" s="198">
        <f t="shared" si="10"/>
        <v>-1.5151515151513877</v>
      </c>
      <c r="F83" s="223">
        <f t="shared" si="9"/>
        <v>9.9999999999994316E-2</v>
      </c>
      <c r="G83" s="333">
        <v>9</v>
      </c>
      <c r="I83" s="250">
        <f t="shared" si="11"/>
        <v>43584</v>
      </c>
      <c r="M83" s="157"/>
    </row>
    <row r="84" spans="1:13" x14ac:dyDescent="0.25">
      <c r="A84" s="202">
        <v>43585</v>
      </c>
      <c r="B84" s="228">
        <v>41.5</v>
      </c>
      <c r="C84" s="197">
        <f t="shared" si="12"/>
        <v>628.78787878787887</v>
      </c>
      <c r="D84" s="198">
        <f t="shared" si="13"/>
        <v>-628.78787878787887</v>
      </c>
      <c r="E84" s="198">
        <f t="shared" si="10"/>
        <v>-3.0303030303031164</v>
      </c>
      <c r="F84" s="223">
        <f t="shared" si="9"/>
        <v>0.20000000000000284</v>
      </c>
      <c r="G84" s="236">
        <v>7</v>
      </c>
      <c r="I84" s="250">
        <f t="shared" si="11"/>
        <v>43585</v>
      </c>
      <c r="M84" s="157"/>
    </row>
    <row r="85" spans="1:13" x14ac:dyDescent="0.25">
      <c r="A85" s="202">
        <v>43586</v>
      </c>
      <c r="B85" s="228">
        <v>42</v>
      </c>
      <c r="C85" s="197">
        <f t="shared" si="12"/>
        <v>636.36363636363637</v>
      </c>
      <c r="D85" s="198">
        <f t="shared" si="13"/>
        <v>-636.36363636363637</v>
      </c>
      <c r="E85" s="198">
        <f t="shared" si="10"/>
        <v>-7.5757575757575069</v>
      </c>
      <c r="F85" s="223">
        <f t="shared" si="9"/>
        <v>0.5</v>
      </c>
      <c r="G85" s="333">
        <v>5</v>
      </c>
      <c r="I85" s="250">
        <f t="shared" si="11"/>
        <v>43586</v>
      </c>
      <c r="M85" s="157"/>
    </row>
    <row r="86" spans="1:13" x14ac:dyDescent="0.25">
      <c r="A86" s="202">
        <v>43587</v>
      </c>
      <c r="B86" s="228">
        <v>42.1</v>
      </c>
      <c r="C86" s="197">
        <f t="shared" si="12"/>
        <v>637.87878787878788</v>
      </c>
      <c r="D86" s="198">
        <f t="shared" si="13"/>
        <v>-637.87878787878788</v>
      </c>
      <c r="E86" s="198">
        <f t="shared" si="10"/>
        <v>-1.5151515151515014</v>
      </c>
      <c r="F86" s="223">
        <f t="shared" si="9"/>
        <v>0.10000000000000142</v>
      </c>
      <c r="G86" s="333">
        <v>10</v>
      </c>
      <c r="I86" s="250">
        <f t="shared" si="11"/>
        <v>43587</v>
      </c>
      <c r="M86" s="157"/>
    </row>
    <row r="87" spans="1:13" x14ac:dyDescent="0.25">
      <c r="A87" s="202">
        <v>43588</v>
      </c>
      <c r="B87" s="228">
        <v>42.4</v>
      </c>
      <c r="C87" s="197">
        <f t="shared" si="12"/>
        <v>642.42424242424238</v>
      </c>
      <c r="D87" s="198">
        <f t="shared" si="13"/>
        <v>-642.42424242424238</v>
      </c>
      <c r="E87" s="198">
        <f t="shared" si="10"/>
        <v>-4.5454545454545041</v>
      </c>
      <c r="F87" s="223">
        <f t="shared" si="9"/>
        <v>0.29999999999999716</v>
      </c>
      <c r="G87" s="333">
        <v>7</v>
      </c>
      <c r="I87" s="250">
        <f t="shared" si="11"/>
        <v>43588</v>
      </c>
      <c r="M87" s="157"/>
    </row>
    <row r="88" spans="1:13" x14ac:dyDescent="0.25">
      <c r="A88" s="202">
        <v>43589</v>
      </c>
      <c r="B88" s="228">
        <v>42.7</v>
      </c>
      <c r="C88" s="197">
        <f t="shared" si="12"/>
        <v>646.969696969697</v>
      </c>
      <c r="D88" s="198">
        <f t="shared" si="13"/>
        <v>-646.969696969697</v>
      </c>
      <c r="E88" s="198">
        <f t="shared" si="10"/>
        <v>-4.5454545454546178</v>
      </c>
      <c r="F88" s="223">
        <f t="shared" si="9"/>
        <v>0.30000000000000426</v>
      </c>
      <c r="G88" s="333">
        <v>7</v>
      </c>
      <c r="I88" s="250">
        <f t="shared" si="11"/>
        <v>43589</v>
      </c>
      <c r="M88" s="157"/>
    </row>
    <row r="89" spans="1:13" x14ac:dyDescent="0.25">
      <c r="A89" s="202">
        <v>43590</v>
      </c>
      <c r="B89" s="219">
        <v>43.1</v>
      </c>
      <c r="C89" s="197">
        <f t="shared" si="12"/>
        <v>653.03030303030312</v>
      </c>
      <c r="D89" s="198">
        <f t="shared" si="13"/>
        <v>-653.03030303030312</v>
      </c>
      <c r="E89" s="198">
        <f t="shared" si="10"/>
        <v>-6.0606060606061192</v>
      </c>
      <c r="F89" s="223">
        <f t="shared" si="9"/>
        <v>0.39999999999999858</v>
      </c>
      <c r="G89" s="333">
        <v>5</v>
      </c>
      <c r="I89" s="250">
        <f t="shared" si="11"/>
        <v>43590</v>
      </c>
      <c r="M89" s="157"/>
    </row>
    <row r="90" spans="1:13" x14ac:dyDescent="0.25">
      <c r="A90" s="202">
        <v>43591</v>
      </c>
      <c r="B90" s="228">
        <v>43.4</v>
      </c>
      <c r="C90" s="197">
        <f t="shared" si="12"/>
        <v>657.57575757575762</v>
      </c>
      <c r="D90" s="198">
        <f t="shared" si="13"/>
        <v>-657.57575757575762</v>
      </c>
      <c r="E90" s="198">
        <f t="shared" si="10"/>
        <v>-4.5454545454545041</v>
      </c>
      <c r="F90" s="223">
        <f t="shared" si="9"/>
        <v>0.29999999999999716</v>
      </c>
      <c r="G90" s="333">
        <v>5</v>
      </c>
      <c r="I90" s="250">
        <f t="shared" si="11"/>
        <v>43591</v>
      </c>
      <c r="M90" s="157"/>
    </row>
    <row r="91" spans="1:13" x14ac:dyDescent="0.25">
      <c r="A91" s="202">
        <v>43592</v>
      </c>
      <c r="B91" s="228">
        <v>43.7</v>
      </c>
      <c r="C91" s="197">
        <f t="shared" si="12"/>
        <v>662.12121212121224</v>
      </c>
      <c r="D91" s="198">
        <f t="shared" si="13"/>
        <v>-662.12121212121224</v>
      </c>
      <c r="E91" s="198">
        <f t="shared" si="10"/>
        <v>-4.5454545454546178</v>
      </c>
      <c r="F91" s="223">
        <f t="shared" si="9"/>
        <v>0.30000000000000426</v>
      </c>
      <c r="G91" s="333">
        <v>5</v>
      </c>
      <c r="I91" s="250">
        <f t="shared" si="11"/>
        <v>43592</v>
      </c>
      <c r="M91" s="157"/>
    </row>
    <row r="92" spans="1:13" x14ac:dyDescent="0.25">
      <c r="A92" s="202">
        <v>43593</v>
      </c>
      <c r="B92" s="228">
        <v>44.1</v>
      </c>
      <c r="C92" s="197">
        <f t="shared" si="12"/>
        <v>668.18181818181824</v>
      </c>
      <c r="D92" s="198">
        <f t="shared" si="13"/>
        <v>-668.18181818181824</v>
      </c>
      <c r="E92" s="198">
        <f t="shared" si="10"/>
        <v>-6.0606060606060055</v>
      </c>
      <c r="F92" s="223">
        <f t="shared" si="9"/>
        <v>0.39999999999999858</v>
      </c>
      <c r="G92" s="333">
        <v>7</v>
      </c>
      <c r="I92" s="250">
        <f t="shared" si="11"/>
        <v>43593</v>
      </c>
      <c r="M92" s="157"/>
    </row>
    <row r="93" spans="1:13" x14ac:dyDescent="0.25">
      <c r="A93" s="202">
        <v>43594</v>
      </c>
      <c r="B93" s="228">
        <v>44.5</v>
      </c>
      <c r="C93" s="197">
        <f t="shared" si="12"/>
        <v>674.24242424242425</v>
      </c>
      <c r="D93" s="198">
        <f t="shared" si="13"/>
        <v>-674.24242424242425</v>
      </c>
      <c r="E93" s="198">
        <f t="shared" si="10"/>
        <v>-6.0606060606060055</v>
      </c>
      <c r="F93" s="223">
        <f t="shared" si="9"/>
        <v>0.39999999999999858</v>
      </c>
      <c r="G93" s="333">
        <v>7</v>
      </c>
      <c r="I93" s="250">
        <f t="shared" si="11"/>
        <v>43594</v>
      </c>
      <c r="M93" s="157"/>
    </row>
    <row r="94" spans="1:13" x14ac:dyDescent="0.25">
      <c r="A94" s="202">
        <v>43595</v>
      </c>
      <c r="B94" s="228">
        <v>44.7</v>
      </c>
      <c r="C94" s="197">
        <f t="shared" si="12"/>
        <v>677.27272727272737</v>
      </c>
      <c r="D94" s="198">
        <f t="shared" si="13"/>
        <v>-677.27272727272737</v>
      </c>
      <c r="E94" s="198">
        <f t="shared" si="10"/>
        <v>-3.0303030303031164</v>
      </c>
      <c r="F94" s="223">
        <f t="shared" si="9"/>
        <v>0.20000000000000284</v>
      </c>
      <c r="G94" s="236">
        <v>10</v>
      </c>
      <c r="I94" s="250">
        <f t="shared" si="11"/>
        <v>43595</v>
      </c>
      <c r="M94" s="157"/>
    </row>
    <row r="95" spans="1:13" x14ac:dyDescent="0.25">
      <c r="A95" s="202">
        <v>43596</v>
      </c>
      <c r="B95" s="228">
        <v>45</v>
      </c>
      <c r="C95" s="197">
        <f t="shared" si="12"/>
        <v>681.81818181818187</v>
      </c>
      <c r="D95" s="198">
        <f t="shared" si="13"/>
        <v>-681.81818181818187</v>
      </c>
      <c r="E95" s="198">
        <f t="shared" si="10"/>
        <v>-4.5454545454545041</v>
      </c>
      <c r="F95" s="223">
        <f t="shared" si="9"/>
        <v>0.29999999999999716</v>
      </c>
      <c r="G95" s="333">
        <v>7</v>
      </c>
      <c r="I95" s="250">
        <f t="shared" si="11"/>
        <v>43596</v>
      </c>
      <c r="M95" s="157"/>
    </row>
    <row r="96" spans="1:13" x14ac:dyDescent="0.25">
      <c r="A96" s="202">
        <v>43597</v>
      </c>
      <c r="B96" s="228">
        <v>45.4</v>
      </c>
      <c r="C96" s="197">
        <f t="shared" si="12"/>
        <v>687.87878787878788</v>
      </c>
      <c r="D96" s="198">
        <f t="shared" si="13"/>
        <v>-687.87878787878788</v>
      </c>
      <c r="E96" s="198">
        <f t="shared" si="10"/>
        <v>-6.0606060606060055</v>
      </c>
      <c r="F96" s="223">
        <f t="shared" si="9"/>
        <v>0.39999999999999858</v>
      </c>
      <c r="G96" s="236">
        <v>5</v>
      </c>
      <c r="I96" s="250">
        <f t="shared" si="11"/>
        <v>43597</v>
      </c>
      <c r="M96" s="157"/>
    </row>
    <row r="97" spans="1:13" x14ac:dyDescent="0.25">
      <c r="A97" s="202">
        <v>43598</v>
      </c>
      <c r="B97" s="228">
        <v>45.8</v>
      </c>
      <c r="C97" s="197">
        <f t="shared" si="12"/>
        <v>693.93939393939388</v>
      </c>
      <c r="D97" s="198">
        <f t="shared" si="13"/>
        <v>-693.93939393939388</v>
      </c>
      <c r="E97" s="198">
        <f t="shared" si="10"/>
        <v>-6.0606060606060055</v>
      </c>
      <c r="F97" s="223">
        <f t="shared" si="9"/>
        <v>0.39999999999999858</v>
      </c>
      <c r="G97" s="333">
        <v>1</v>
      </c>
      <c r="I97" s="250">
        <f t="shared" si="11"/>
        <v>43598</v>
      </c>
      <c r="M97" s="157"/>
    </row>
    <row r="98" spans="1:13" x14ac:dyDescent="0.25">
      <c r="A98" s="202">
        <v>43599</v>
      </c>
      <c r="B98" s="219">
        <v>46</v>
      </c>
      <c r="C98" s="197">
        <f t="shared" si="12"/>
        <v>696.969696969697</v>
      </c>
      <c r="D98" s="198">
        <f t="shared" si="13"/>
        <v>-696.969696969697</v>
      </c>
      <c r="E98" s="198">
        <f t="shared" si="10"/>
        <v>-3.0303030303031164</v>
      </c>
      <c r="F98" s="223">
        <f t="shared" si="9"/>
        <v>0.20000000000000284</v>
      </c>
      <c r="G98" s="333"/>
      <c r="I98" s="250">
        <f t="shared" si="11"/>
        <v>43599</v>
      </c>
      <c r="M98" s="157"/>
    </row>
    <row r="99" spans="1:13" x14ac:dyDescent="0.25">
      <c r="A99" s="202">
        <v>43600</v>
      </c>
      <c r="B99" s="228">
        <v>46.1</v>
      </c>
      <c r="C99" s="197">
        <f t="shared" si="12"/>
        <v>698.4848484848485</v>
      </c>
      <c r="D99" s="198">
        <f t="shared" si="13"/>
        <v>-698.4848484848485</v>
      </c>
      <c r="E99" s="198">
        <f t="shared" si="10"/>
        <v>-1.5151515151515014</v>
      </c>
      <c r="F99" s="223">
        <f t="shared" si="9"/>
        <v>0.10000000000000142</v>
      </c>
      <c r="G99" s="333"/>
      <c r="I99" s="250">
        <f t="shared" si="11"/>
        <v>43600</v>
      </c>
      <c r="M99" s="157"/>
    </row>
    <row r="100" spans="1:13" x14ac:dyDescent="0.25">
      <c r="A100" s="202">
        <v>43601</v>
      </c>
      <c r="B100" s="228">
        <v>46.2</v>
      </c>
      <c r="C100" s="197">
        <f t="shared" si="12"/>
        <v>700.00000000000011</v>
      </c>
      <c r="D100" s="198">
        <f t="shared" si="13"/>
        <v>-700.00000000000011</v>
      </c>
      <c r="E100" s="198">
        <f t="shared" si="10"/>
        <v>-1.5151515151516151</v>
      </c>
      <c r="F100" s="223">
        <f t="shared" si="9"/>
        <v>0.10000000000000142</v>
      </c>
      <c r="G100" s="333"/>
      <c r="I100" s="250">
        <f t="shared" si="11"/>
        <v>43601</v>
      </c>
      <c r="M100" s="157"/>
    </row>
    <row r="101" spans="1:13" x14ac:dyDescent="0.25">
      <c r="A101" s="202">
        <v>43602</v>
      </c>
      <c r="B101" s="228">
        <v>46.3</v>
      </c>
      <c r="C101" s="197">
        <f t="shared" si="12"/>
        <v>701.5151515151515</v>
      </c>
      <c r="D101" s="198">
        <f t="shared" si="13"/>
        <v>-701.5151515151515</v>
      </c>
      <c r="E101" s="198">
        <f t="shared" si="10"/>
        <v>-1.5151515151513877</v>
      </c>
      <c r="F101" s="223">
        <f t="shared" si="9"/>
        <v>9.9999999999994316E-2</v>
      </c>
      <c r="G101" s="333"/>
      <c r="I101" s="250">
        <f t="shared" si="11"/>
        <v>43602</v>
      </c>
      <c r="M101" s="157"/>
    </row>
    <row r="102" spans="1:13" x14ac:dyDescent="0.25">
      <c r="A102" s="202">
        <v>43603</v>
      </c>
      <c r="B102" s="228">
        <v>46.4</v>
      </c>
      <c r="C102" s="197">
        <f t="shared" si="12"/>
        <v>703.030303030303</v>
      </c>
      <c r="D102" s="198">
        <f t="shared" si="13"/>
        <v>-703.030303030303</v>
      </c>
      <c r="E102" s="198">
        <f t="shared" si="10"/>
        <v>-1.5151515151515014</v>
      </c>
      <c r="F102" s="223">
        <f t="shared" si="9"/>
        <v>0.10000000000000142</v>
      </c>
      <c r="G102" s="333"/>
      <c r="I102" s="250">
        <f t="shared" si="11"/>
        <v>43603</v>
      </c>
      <c r="M102" s="157"/>
    </row>
    <row r="103" spans="1:13" x14ac:dyDescent="0.25">
      <c r="A103" s="202">
        <v>43604</v>
      </c>
      <c r="B103" s="219">
        <v>46.5</v>
      </c>
      <c r="C103" s="197">
        <f t="shared" si="12"/>
        <v>704.54545454545462</v>
      </c>
      <c r="D103" s="198">
        <f t="shared" si="13"/>
        <v>-704.54545454545462</v>
      </c>
      <c r="E103" s="198">
        <f t="shared" si="10"/>
        <v>-1.5151515151516151</v>
      </c>
      <c r="F103" s="223">
        <f t="shared" si="9"/>
        <v>0.10000000000000142</v>
      </c>
      <c r="G103" s="333"/>
      <c r="I103" s="250">
        <f t="shared" si="11"/>
        <v>43604</v>
      </c>
      <c r="M103" s="157"/>
    </row>
    <row r="104" spans="1:13" x14ac:dyDescent="0.25">
      <c r="A104" s="202">
        <v>43605</v>
      </c>
      <c r="B104" s="228">
        <v>46.8</v>
      </c>
      <c r="C104" s="197">
        <f t="shared" si="12"/>
        <v>709.09090909090912</v>
      </c>
      <c r="D104" s="198">
        <f t="shared" si="13"/>
        <v>-709.09090909090912</v>
      </c>
      <c r="E104" s="198">
        <f t="shared" si="10"/>
        <v>-4.5454545454545041</v>
      </c>
      <c r="F104" s="223">
        <f t="shared" si="9"/>
        <v>0.29999999999999716</v>
      </c>
      <c r="G104" s="333"/>
      <c r="I104" s="250">
        <f t="shared" si="11"/>
        <v>43605</v>
      </c>
      <c r="M104" s="157"/>
    </row>
    <row r="105" spans="1:13" x14ac:dyDescent="0.25">
      <c r="A105" s="202">
        <v>43606</v>
      </c>
      <c r="B105" s="219">
        <v>47.2</v>
      </c>
      <c r="C105" s="197">
        <f t="shared" si="12"/>
        <v>715.15151515151524</v>
      </c>
      <c r="D105" s="198">
        <f t="shared" si="13"/>
        <v>-715.15151515151524</v>
      </c>
      <c r="E105" s="198">
        <f t="shared" si="10"/>
        <v>-6.0606060606061192</v>
      </c>
      <c r="F105" s="223">
        <f t="shared" si="9"/>
        <v>0.40000000000000568</v>
      </c>
      <c r="G105" s="333"/>
      <c r="I105" s="250">
        <f t="shared" si="11"/>
        <v>43606</v>
      </c>
      <c r="M105" s="157"/>
    </row>
    <row r="106" spans="1:13" x14ac:dyDescent="0.25">
      <c r="A106" s="202">
        <v>43607</v>
      </c>
      <c r="B106" s="219">
        <v>47.2</v>
      </c>
      <c r="C106" s="197">
        <f t="shared" si="12"/>
        <v>715.15151515151524</v>
      </c>
      <c r="D106" s="198">
        <f t="shared" si="13"/>
        <v>-715.15151515151524</v>
      </c>
      <c r="E106" s="198">
        <f t="shared" si="10"/>
        <v>0</v>
      </c>
      <c r="F106" s="223">
        <f t="shared" si="9"/>
        <v>0</v>
      </c>
      <c r="G106" s="333"/>
      <c r="I106" s="250">
        <f t="shared" si="11"/>
        <v>43607</v>
      </c>
      <c r="M106" s="157"/>
    </row>
    <row r="107" spans="1:13" x14ac:dyDescent="0.25">
      <c r="A107" s="202">
        <v>43608</v>
      </c>
      <c r="B107" s="219">
        <v>47.2</v>
      </c>
      <c r="C107" s="197">
        <f t="shared" si="12"/>
        <v>715.15151515151524</v>
      </c>
      <c r="D107" s="198">
        <f t="shared" si="13"/>
        <v>-715.15151515151524</v>
      </c>
      <c r="E107" s="198">
        <f t="shared" si="10"/>
        <v>0</v>
      </c>
      <c r="F107" s="223">
        <f t="shared" si="9"/>
        <v>0</v>
      </c>
      <c r="G107" s="333"/>
      <c r="I107" s="250">
        <f t="shared" si="11"/>
        <v>43608</v>
      </c>
      <c r="M107" s="157"/>
    </row>
    <row r="108" spans="1:13" x14ac:dyDescent="0.25">
      <c r="A108" s="202">
        <v>43609</v>
      </c>
      <c r="B108" s="219">
        <v>47.2</v>
      </c>
      <c r="C108" s="197">
        <f t="shared" si="12"/>
        <v>715.15151515151524</v>
      </c>
      <c r="D108" s="198">
        <f t="shared" si="13"/>
        <v>-715.15151515151524</v>
      </c>
      <c r="E108" s="198">
        <f t="shared" si="10"/>
        <v>0</v>
      </c>
      <c r="F108" s="223">
        <f t="shared" si="9"/>
        <v>0</v>
      </c>
      <c r="G108" s="333"/>
      <c r="I108" s="250">
        <f t="shared" si="11"/>
        <v>43609</v>
      </c>
      <c r="M108" s="157"/>
    </row>
    <row r="109" spans="1:13" x14ac:dyDescent="0.25">
      <c r="A109" s="202">
        <v>43610</v>
      </c>
      <c r="B109" s="219">
        <v>47.2</v>
      </c>
      <c r="C109" s="197">
        <f t="shared" si="12"/>
        <v>715.15151515151524</v>
      </c>
      <c r="D109" s="198">
        <f t="shared" si="13"/>
        <v>-715.15151515151524</v>
      </c>
      <c r="E109" s="198">
        <f t="shared" si="10"/>
        <v>0</v>
      </c>
      <c r="F109" s="223">
        <f t="shared" si="9"/>
        <v>0</v>
      </c>
      <c r="G109" s="333"/>
      <c r="I109" s="250">
        <f t="shared" si="11"/>
        <v>43610</v>
      </c>
      <c r="M109" s="157"/>
    </row>
    <row r="110" spans="1:13" x14ac:dyDescent="0.25">
      <c r="A110" s="202">
        <v>43611</v>
      </c>
      <c r="B110" s="219">
        <v>47.2</v>
      </c>
      <c r="C110" s="197">
        <f t="shared" si="12"/>
        <v>715.15151515151524</v>
      </c>
      <c r="D110" s="198">
        <f t="shared" si="13"/>
        <v>-715.15151515151524</v>
      </c>
      <c r="E110" s="198">
        <f t="shared" si="10"/>
        <v>0</v>
      </c>
      <c r="F110" s="223">
        <f t="shared" si="9"/>
        <v>0</v>
      </c>
      <c r="G110" s="333"/>
      <c r="I110" s="250">
        <f t="shared" si="11"/>
        <v>43611</v>
      </c>
      <c r="M110" s="157"/>
    </row>
    <row r="111" spans="1:13" x14ac:dyDescent="0.25">
      <c r="A111" s="202">
        <v>43612</v>
      </c>
      <c r="B111" s="219">
        <v>47.2</v>
      </c>
      <c r="C111" s="197">
        <f t="shared" si="12"/>
        <v>715.15151515151524</v>
      </c>
      <c r="D111" s="198">
        <f t="shared" si="13"/>
        <v>-715.15151515151524</v>
      </c>
      <c r="E111" s="198">
        <f t="shared" si="10"/>
        <v>0</v>
      </c>
      <c r="F111" s="223">
        <f t="shared" si="9"/>
        <v>0</v>
      </c>
      <c r="G111" s="333"/>
      <c r="I111" s="250">
        <f t="shared" si="11"/>
        <v>43612</v>
      </c>
      <c r="M111" s="157"/>
    </row>
    <row r="112" spans="1:13" x14ac:dyDescent="0.25">
      <c r="A112" s="202">
        <v>43613</v>
      </c>
      <c r="B112" s="219">
        <v>47.2</v>
      </c>
      <c r="C112" s="197">
        <f t="shared" si="12"/>
        <v>715.15151515151524</v>
      </c>
      <c r="D112" s="198">
        <f t="shared" si="13"/>
        <v>-715.15151515151524</v>
      </c>
      <c r="E112" s="198">
        <f t="shared" si="10"/>
        <v>0</v>
      </c>
      <c r="F112" s="223">
        <f t="shared" si="9"/>
        <v>0</v>
      </c>
      <c r="G112" s="333"/>
      <c r="I112" s="250">
        <f t="shared" si="11"/>
        <v>43613</v>
      </c>
      <c r="M112" s="157"/>
    </row>
    <row r="113" spans="1:13" x14ac:dyDescent="0.25">
      <c r="A113" s="202">
        <v>43614</v>
      </c>
      <c r="B113" s="219">
        <v>47.2</v>
      </c>
      <c r="C113" s="197">
        <f t="shared" si="12"/>
        <v>715.15151515151524</v>
      </c>
      <c r="D113" s="198">
        <f t="shared" si="13"/>
        <v>-715.15151515151524</v>
      </c>
      <c r="E113" s="198">
        <f t="shared" si="10"/>
        <v>0</v>
      </c>
      <c r="F113" s="223">
        <f t="shared" si="9"/>
        <v>0</v>
      </c>
      <c r="G113" s="333"/>
      <c r="I113" s="250">
        <f t="shared" si="11"/>
        <v>43614</v>
      </c>
      <c r="M113" s="157"/>
    </row>
    <row r="114" spans="1:13" x14ac:dyDescent="0.25">
      <c r="A114" s="202">
        <v>43615</v>
      </c>
      <c r="B114" s="219">
        <v>47.2</v>
      </c>
      <c r="C114" s="197">
        <f t="shared" si="12"/>
        <v>715.15151515151524</v>
      </c>
      <c r="D114" s="198">
        <f t="shared" si="13"/>
        <v>-715.15151515151524</v>
      </c>
      <c r="E114" s="198">
        <f t="shared" si="10"/>
        <v>0</v>
      </c>
      <c r="F114" s="223">
        <f t="shared" si="9"/>
        <v>0</v>
      </c>
      <c r="G114" s="333"/>
      <c r="I114" s="250">
        <f t="shared" si="11"/>
        <v>43615</v>
      </c>
      <c r="M114" s="157"/>
    </row>
    <row r="115" spans="1:13" x14ac:dyDescent="0.25">
      <c r="A115" s="202">
        <v>43616</v>
      </c>
      <c r="B115" s="219">
        <v>47.2</v>
      </c>
      <c r="C115" s="197">
        <f t="shared" si="12"/>
        <v>715.15151515151524</v>
      </c>
      <c r="D115" s="198">
        <f t="shared" si="13"/>
        <v>-715.15151515151524</v>
      </c>
      <c r="E115" s="198">
        <f t="shared" si="10"/>
        <v>0</v>
      </c>
      <c r="F115" s="223">
        <f t="shared" si="9"/>
        <v>0</v>
      </c>
      <c r="G115" s="333"/>
      <c r="I115" s="250">
        <f t="shared" si="11"/>
        <v>43616</v>
      </c>
      <c r="M115" s="157"/>
    </row>
    <row r="116" spans="1:13" x14ac:dyDescent="0.25">
      <c r="A116" s="341">
        <f>IF(A115="","",A115+1)</f>
        <v>43617</v>
      </c>
      <c r="B116" s="219">
        <f>IF(B115="","",B115)</f>
        <v>47.2</v>
      </c>
      <c r="C116" s="197">
        <f t="shared" si="12"/>
        <v>715.15151515151524</v>
      </c>
      <c r="D116" s="198">
        <f t="shared" si="13"/>
        <v>-715.15151515151524</v>
      </c>
      <c r="E116" s="198">
        <f t="shared" si="10"/>
        <v>0</v>
      </c>
      <c r="F116" s="223">
        <f t="shared" si="9"/>
        <v>0</v>
      </c>
      <c r="G116" s="333"/>
      <c r="I116" s="250">
        <f t="shared" si="11"/>
        <v>43617</v>
      </c>
      <c r="J116" s="343">
        <v>47.2</v>
      </c>
      <c r="M116" s="157"/>
    </row>
    <row r="117" spans="1:13" x14ac:dyDescent="0.25">
      <c r="A117" s="341">
        <f t="shared" ref="A117:A180" si="14">IF(A116="","",A116+1)</f>
        <v>43618</v>
      </c>
      <c r="B117" s="219">
        <f t="shared" ref="B117:B180" si="15">IF(B116="","",B116)</f>
        <v>47.2</v>
      </c>
      <c r="C117" s="197">
        <f t="shared" si="12"/>
        <v>715.15151515151524</v>
      </c>
      <c r="D117" s="198">
        <f t="shared" si="13"/>
        <v>-715.15151515151524</v>
      </c>
      <c r="E117" s="198">
        <f t="shared" si="10"/>
        <v>0</v>
      </c>
      <c r="F117" s="223">
        <f t="shared" si="9"/>
        <v>0</v>
      </c>
      <c r="G117" s="333"/>
      <c r="I117" s="250">
        <f t="shared" si="11"/>
        <v>43618</v>
      </c>
      <c r="M117" s="157"/>
    </row>
    <row r="118" spans="1:13" x14ac:dyDescent="0.25">
      <c r="A118" s="342">
        <v>43619</v>
      </c>
      <c r="B118" s="219">
        <v>47.8</v>
      </c>
      <c r="C118" s="197">
        <f t="shared" si="12"/>
        <v>724.24242424242425</v>
      </c>
      <c r="D118" s="198">
        <f t="shared" si="13"/>
        <v>-724.24242424242425</v>
      </c>
      <c r="E118" s="198">
        <f t="shared" si="10"/>
        <v>-9.0909090909090082</v>
      </c>
      <c r="F118" s="223">
        <f t="shared" si="9"/>
        <v>0.59999999999999432</v>
      </c>
      <c r="G118" s="333"/>
      <c r="I118" s="250">
        <f t="shared" si="11"/>
        <v>43619</v>
      </c>
      <c r="J118" s="343">
        <v>47.8</v>
      </c>
      <c r="M118" s="157"/>
    </row>
    <row r="119" spans="1:13" x14ac:dyDescent="0.25">
      <c r="A119" s="341">
        <f t="shared" si="14"/>
        <v>43620</v>
      </c>
      <c r="B119" s="219">
        <f t="shared" si="15"/>
        <v>47.8</v>
      </c>
      <c r="C119" s="197">
        <f t="shared" si="12"/>
        <v>724.24242424242425</v>
      </c>
      <c r="D119" s="198">
        <f t="shared" si="13"/>
        <v>-724.24242424242425</v>
      </c>
      <c r="E119" s="198">
        <f t="shared" si="10"/>
        <v>0</v>
      </c>
      <c r="F119" s="223">
        <f t="shared" si="9"/>
        <v>0</v>
      </c>
      <c r="G119" s="333"/>
      <c r="I119" s="250">
        <f t="shared" si="11"/>
        <v>43620</v>
      </c>
      <c r="M119" s="157"/>
    </row>
    <row r="120" spans="1:13" x14ac:dyDescent="0.25">
      <c r="A120" s="341">
        <f t="shared" si="14"/>
        <v>43621</v>
      </c>
      <c r="B120" s="219">
        <f t="shared" si="15"/>
        <v>47.8</v>
      </c>
      <c r="C120" s="197">
        <f t="shared" si="12"/>
        <v>724.24242424242425</v>
      </c>
      <c r="D120" s="198">
        <f t="shared" si="13"/>
        <v>-724.24242424242425</v>
      </c>
      <c r="E120" s="198">
        <f t="shared" si="10"/>
        <v>0</v>
      </c>
      <c r="F120" s="223">
        <f t="shared" si="9"/>
        <v>0</v>
      </c>
      <c r="G120" s="333"/>
      <c r="I120" s="250">
        <f t="shared" si="11"/>
        <v>43621</v>
      </c>
      <c r="M120" s="157"/>
    </row>
    <row r="121" spans="1:13" x14ac:dyDescent="0.25">
      <c r="A121" s="341">
        <f t="shared" si="14"/>
        <v>43622</v>
      </c>
      <c r="B121" s="219">
        <f t="shared" si="15"/>
        <v>47.8</v>
      </c>
      <c r="C121" s="197">
        <f t="shared" si="12"/>
        <v>724.24242424242425</v>
      </c>
      <c r="D121" s="198">
        <f t="shared" si="13"/>
        <v>-724.24242424242425</v>
      </c>
      <c r="E121" s="198">
        <f t="shared" si="10"/>
        <v>0</v>
      </c>
      <c r="F121" s="223">
        <f t="shared" si="9"/>
        <v>0</v>
      </c>
      <c r="G121" s="333"/>
      <c r="I121" s="250">
        <f t="shared" si="11"/>
        <v>43622</v>
      </c>
      <c r="M121" s="157"/>
    </row>
    <row r="122" spans="1:13" x14ac:dyDescent="0.25">
      <c r="A122" s="341">
        <f t="shared" si="14"/>
        <v>43623</v>
      </c>
      <c r="B122" s="219">
        <f t="shared" si="15"/>
        <v>47.8</v>
      </c>
      <c r="C122" s="197">
        <f t="shared" si="12"/>
        <v>724.24242424242425</v>
      </c>
      <c r="D122" s="198">
        <f t="shared" si="13"/>
        <v>-724.24242424242425</v>
      </c>
      <c r="E122" s="198">
        <f t="shared" si="10"/>
        <v>0</v>
      </c>
      <c r="F122" s="223">
        <f t="shared" si="9"/>
        <v>0</v>
      </c>
      <c r="G122" s="333"/>
      <c r="I122" s="250">
        <f t="shared" si="11"/>
        <v>43623</v>
      </c>
      <c r="M122" s="157"/>
    </row>
    <row r="123" spans="1:13" x14ac:dyDescent="0.25">
      <c r="A123" s="341">
        <f t="shared" si="14"/>
        <v>43624</v>
      </c>
      <c r="B123" s="219">
        <f t="shared" si="15"/>
        <v>47.8</v>
      </c>
      <c r="C123" s="197">
        <f t="shared" si="12"/>
        <v>724.24242424242425</v>
      </c>
      <c r="D123" s="198">
        <f t="shared" si="13"/>
        <v>-724.24242424242425</v>
      </c>
      <c r="E123" s="198">
        <f t="shared" si="10"/>
        <v>0</v>
      </c>
      <c r="F123" s="223">
        <f t="shared" si="9"/>
        <v>0</v>
      </c>
      <c r="G123" s="333"/>
      <c r="I123" s="250">
        <f t="shared" si="11"/>
        <v>43624</v>
      </c>
      <c r="M123" s="157"/>
    </row>
    <row r="124" spans="1:13" x14ac:dyDescent="0.25">
      <c r="A124" s="341">
        <f t="shared" si="14"/>
        <v>43625</v>
      </c>
      <c r="B124" s="219">
        <f t="shared" si="15"/>
        <v>47.8</v>
      </c>
      <c r="C124" s="197">
        <f t="shared" si="12"/>
        <v>724.24242424242425</v>
      </c>
      <c r="D124" s="198">
        <f t="shared" si="13"/>
        <v>-724.24242424242425</v>
      </c>
      <c r="E124" s="198">
        <f t="shared" si="10"/>
        <v>0</v>
      </c>
      <c r="F124" s="223">
        <f t="shared" si="9"/>
        <v>0</v>
      </c>
      <c r="G124" s="333"/>
      <c r="I124" s="250">
        <f t="shared" si="11"/>
        <v>43625</v>
      </c>
      <c r="M124" s="157"/>
    </row>
    <row r="125" spans="1:13" x14ac:dyDescent="0.25">
      <c r="A125" s="342">
        <v>43626</v>
      </c>
      <c r="B125" s="219">
        <v>49.1</v>
      </c>
      <c r="C125" s="197">
        <f t="shared" si="12"/>
        <v>743.93939393939399</v>
      </c>
      <c r="D125" s="198">
        <f t="shared" si="13"/>
        <v>-743.93939393939399</v>
      </c>
      <c r="E125" s="198">
        <f t="shared" si="10"/>
        <v>-19.696969696969745</v>
      </c>
      <c r="F125" s="223">
        <f t="shared" si="9"/>
        <v>1.3000000000000043</v>
      </c>
      <c r="G125" s="333"/>
      <c r="I125" s="250">
        <f t="shared" si="11"/>
        <v>43626</v>
      </c>
      <c r="J125" s="343">
        <v>49.1</v>
      </c>
      <c r="M125" s="157"/>
    </row>
    <row r="126" spans="1:13" x14ac:dyDescent="0.25">
      <c r="A126" s="341">
        <f t="shared" si="14"/>
        <v>43627</v>
      </c>
      <c r="B126" s="219">
        <f t="shared" si="15"/>
        <v>49.1</v>
      </c>
      <c r="C126" s="197">
        <f t="shared" si="12"/>
        <v>743.93939393939399</v>
      </c>
      <c r="D126" s="198">
        <f t="shared" si="13"/>
        <v>-743.93939393939399</v>
      </c>
      <c r="E126" s="198">
        <f t="shared" si="10"/>
        <v>0</v>
      </c>
      <c r="F126" s="223">
        <f t="shared" si="9"/>
        <v>0</v>
      </c>
      <c r="G126" s="333"/>
      <c r="I126" s="250">
        <f t="shared" si="11"/>
        <v>43627</v>
      </c>
      <c r="M126" s="157"/>
    </row>
    <row r="127" spans="1:13" x14ac:dyDescent="0.25">
      <c r="A127" s="341">
        <f t="shared" si="14"/>
        <v>43628</v>
      </c>
      <c r="B127" s="219">
        <f t="shared" si="15"/>
        <v>49.1</v>
      </c>
      <c r="C127" s="197">
        <f t="shared" si="12"/>
        <v>743.93939393939399</v>
      </c>
      <c r="D127" s="198">
        <f t="shared" si="13"/>
        <v>-743.93939393939399</v>
      </c>
      <c r="E127" s="198">
        <f t="shared" si="10"/>
        <v>0</v>
      </c>
      <c r="F127" s="223">
        <f t="shared" si="9"/>
        <v>0</v>
      </c>
      <c r="G127" s="333"/>
      <c r="I127" s="250">
        <f t="shared" si="11"/>
        <v>43628</v>
      </c>
      <c r="M127" s="157"/>
    </row>
    <row r="128" spans="1:13" x14ac:dyDescent="0.25">
      <c r="A128" s="341">
        <f t="shared" si="14"/>
        <v>43629</v>
      </c>
      <c r="B128" s="219">
        <f t="shared" si="15"/>
        <v>49.1</v>
      </c>
      <c r="C128" s="197">
        <f t="shared" si="12"/>
        <v>743.93939393939399</v>
      </c>
      <c r="D128" s="198">
        <f t="shared" si="13"/>
        <v>-743.93939393939399</v>
      </c>
      <c r="E128" s="198">
        <f t="shared" si="10"/>
        <v>0</v>
      </c>
      <c r="F128" s="223">
        <f t="shared" si="9"/>
        <v>0</v>
      </c>
      <c r="G128" s="333"/>
      <c r="I128" s="250">
        <f t="shared" si="11"/>
        <v>43629</v>
      </c>
      <c r="M128" s="157"/>
    </row>
    <row r="129" spans="1:13" x14ac:dyDescent="0.25">
      <c r="A129" s="341">
        <f t="shared" si="14"/>
        <v>43630</v>
      </c>
      <c r="B129" s="219">
        <f t="shared" si="15"/>
        <v>49.1</v>
      </c>
      <c r="C129" s="197">
        <f t="shared" si="12"/>
        <v>743.93939393939399</v>
      </c>
      <c r="D129" s="198">
        <f t="shared" si="13"/>
        <v>-743.93939393939399</v>
      </c>
      <c r="E129" s="198">
        <f t="shared" si="10"/>
        <v>0</v>
      </c>
      <c r="F129" s="223">
        <f t="shared" si="9"/>
        <v>0</v>
      </c>
      <c r="G129" s="333"/>
      <c r="I129" s="250">
        <f t="shared" si="11"/>
        <v>43630</v>
      </c>
      <c r="M129" s="157"/>
    </row>
    <row r="130" spans="1:13" x14ac:dyDescent="0.25">
      <c r="A130" s="341">
        <f t="shared" si="14"/>
        <v>43631</v>
      </c>
      <c r="B130" s="219">
        <f t="shared" si="15"/>
        <v>49.1</v>
      </c>
      <c r="C130" s="197">
        <f t="shared" si="12"/>
        <v>743.93939393939399</v>
      </c>
      <c r="D130" s="198">
        <f t="shared" si="13"/>
        <v>-743.93939393939399</v>
      </c>
      <c r="E130" s="198">
        <f t="shared" si="10"/>
        <v>0</v>
      </c>
      <c r="F130" s="223">
        <f t="shared" si="9"/>
        <v>0</v>
      </c>
      <c r="G130" s="333"/>
      <c r="I130" s="250">
        <f t="shared" si="11"/>
        <v>43631</v>
      </c>
      <c r="M130" s="157"/>
    </row>
    <row r="131" spans="1:13" x14ac:dyDescent="0.25">
      <c r="A131" s="341">
        <f t="shared" si="14"/>
        <v>43632</v>
      </c>
      <c r="B131" s="219">
        <f t="shared" si="15"/>
        <v>49.1</v>
      </c>
      <c r="C131" s="197">
        <f t="shared" si="12"/>
        <v>743.93939393939399</v>
      </c>
      <c r="D131" s="198">
        <f t="shared" si="13"/>
        <v>-743.93939393939399</v>
      </c>
      <c r="E131" s="198">
        <f t="shared" si="10"/>
        <v>0</v>
      </c>
      <c r="F131" s="223">
        <f t="shared" si="9"/>
        <v>0</v>
      </c>
      <c r="G131" s="333"/>
      <c r="I131" s="250">
        <f t="shared" si="11"/>
        <v>43632</v>
      </c>
      <c r="M131" s="157"/>
    </row>
    <row r="132" spans="1:13" x14ac:dyDescent="0.25">
      <c r="A132" s="342">
        <v>43633</v>
      </c>
      <c r="B132" s="219">
        <v>49.3</v>
      </c>
      <c r="C132" s="197">
        <f t="shared" si="12"/>
        <v>746.969696969697</v>
      </c>
      <c r="D132" s="198">
        <f t="shared" si="13"/>
        <v>-746.969696969697</v>
      </c>
      <c r="E132" s="198">
        <f t="shared" si="10"/>
        <v>-3.0303030303030027</v>
      </c>
      <c r="F132" s="223">
        <f t="shared" si="9"/>
        <v>0.19999999999999574</v>
      </c>
      <c r="G132" s="333"/>
      <c r="I132" s="250">
        <f t="shared" si="11"/>
        <v>43633</v>
      </c>
      <c r="J132" s="343">
        <v>49.3</v>
      </c>
      <c r="M132" s="157"/>
    </row>
    <row r="133" spans="1:13" x14ac:dyDescent="0.25">
      <c r="A133" s="341">
        <f t="shared" si="14"/>
        <v>43634</v>
      </c>
      <c r="B133" s="219">
        <f t="shared" si="15"/>
        <v>49.3</v>
      </c>
      <c r="C133" s="197">
        <f t="shared" si="12"/>
        <v>746.969696969697</v>
      </c>
      <c r="D133" s="198">
        <f t="shared" si="13"/>
        <v>-746.969696969697</v>
      </c>
      <c r="E133" s="198">
        <f t="shared" si="10"/>
        <v>0</v>
      </c>
      <c r="F133" s="223">
        <f t="shared" si="9"/>
        <v>0</v>
      </c>
      <c r="G133" s="333"/>
      <c r="I133" s="250">
        <f t="shared" si="11"/>
        <v>43634</v>
      </c>
      <c r="M133" s="157"/>
    </row>
    <row r="134" spans="1:13" x14ac:dyDescent="0.25">
      <c r="A134" s="341">
        <f t="shared" si="14"/>
        <v>43635</v>
      </c>
      <c r="B134" s="219">
        <f t="shared" si="15"/>
        <v>49.3</v>
      </c>
      <c r="C134" s="197">
        <f t="shared" si="12"/>
        <v>746.969696969697</v>
      </c>
      <c r="D134" s="198">
        <f t="shared" si="13"/>
        <v>-746.969696969697</v>
      </c>
      <c r="E134" s="198">
        <f t="shared" si="10"/>
        <v>0</v>
      </c>
      <c r="F134" s="223">
        <f t="shared" si="9"/>
        <v>0</v>
      </c>
      <c r="G134" s="333"/>
      <c r="I134" s="250">
        <f t="shared" si="11"/>
        <v>43635</v>
      </c>
      <c r="M134" s="157"/>
    </row>
    <row r="135" spans="1:13" x14ac:dyDescent="0.25">
      <c r="A135" s="341">
        <f t="shared" si="14"/>
        <v>43636</v>
      </c>
      <c r="B135" s="219">
        <f t="shared" si="15"/>
        <v>49.3</v>
      </c>
      <c r="C135" s="197">
        <f t="shared" si="12"/>
        <v>746.969696969697</v>
      </c>
      <c r="D135" s="198">
        <f t="shared" si="13"/>
        <v>-746.969696969697</v>
      </c>
      <c r="E135" s="198">
        <f t="shared" si="10"/>
        <v>0</v>
      </c>
      <c r="F135" s="223">
        <f t="shared" si="9"/>
        <v>0</v>
      </c>
      <c r="G135" s="333"/>
      <c r="I135" s="250">
        <f t="shared" si="11"/>
        <v>43636</v>
      </c>
      <c r="M135" s="157"/>
    </row>
    <row r="136" spans="1:13" x14ac:dyDescent="0.25">
      <c r="A136" s="341">
        <f t="shared" si="14"/>
        <v>43637</v>
      </c>
      <c r="B136" s="219">
        <f t="shared" si="15"/>
        <v>49.3</v>
      </c>
      <c r="C136" s="197">
        <f t="shared" si="12"/>
        <v>746.969696969697</v>
      </c>
      <c r="D136" s="229">
        <f t="shared" si="13"/>
        <v>-746.969696969697</v>
      </c>
      <c r="E136" s="198">
        <f t="shared" si="10"/>
        <v>0</v>
      </c>
      <c r="F136" s="223">
        <f t="shared" si="9"/>
        <v>0</v>
      </c>
      <c r="G136" s="333"/>
      <c r="I136" s="250">
        <f t="shared" si="11"/>
        <v>43637</v>
      </c>
      <c r="M136" s="157"/>
    </row>
    <row r="137" spans="1:13" x14ac:dyDescent="0.25">
      <c r="A137" s="341">
        <f t="shared" si="14"/>
        <v>43638</v>
      </c>
      <c r="B137" s="219">
        <f t="shared" si="15"/>
        <v>49.3</v>
      </c>
      <c r="C137" s="197">
        <f t="shared" si="12"/>
        <v>746.969696969697</v>
      </c>
      <c r="D137" s="198">
        <f t="shared" si="13"/>
        <v>-746.969696969697</v>
      </c>
      <c r="E137" s="198">
        <f t="shared" si="10"/>
        <v>0</v>
      </c>
      <c r="F137" s="223">
        <f t="shared" ref="F137:F200" si="16">IF(A137=0,"",B137-B136)</f>
        <v>0</v>
      </c>
      <c r="G137" s="333"/>
      <c r="I137" s="250">
        <f t="shared" si="11"/>
        <v>43638</v>
      </c>
      <c r="M137" s="157"/>
    </row>
    <row r="138" spans="1:13" x14ac:dyDescent="0.25">
      <c r="A138" s="341">
        <f t="shared" si="14"/>
        <v>43639</v>
      </c>
      <c r="B138" s="219">
        <f t="shared" si="15"/>
        <v>49.3</v>
      </c>
      <c r="C138" s="197">
        <f t="shared" si="12"/>
        <v>746.969696969697</v>
      </c>
      <c r="D138" s="198">
        <f t="shared" si="13"/>
        <v>-746.969696969697</v>
      </c>
      <c r="E138" s="198">
        <f t="shared" si="10"/>
        <v>0</v>
      </c>
      <c r="F138" s="223">
        <f t="shared" si="16"/>
        <v>0</v>
      </c>
      <c r="G138" s="333"/>
      <c r="I138" s="250">
        <f t="shared" si="11"/>
        <v>43639</v>
      </c>
      <c r="M138" s="157"/>
    </row>
    <row r="139" spans="1:13" x14ac:dyDescent="0.25">
      <c r="A139" s="342">
        <v>43640</v>
      </c>
      <c r="B139" s="219">
        <v>49.5</v>
      </c>
      <c r="C139" s="197">
        <f t="shared" si="12"/>
        <v>750</v>
      </c>
      <c r="D139" s="198">
        <f t="shared" si="13"/>
        <v>-750</v>
      </c>
      <c r="E139" s="198">
        <f t="shared" ref="E139:E202" si="17">IF(D139="","",D139-D138)</f>
        <v>-3.0303030303030027</v>
      </c>
      <c r="F139" s="223">
        <f t="shared" si="16"/>
        <v>0.20000000000000284</v>
      </c>
      <c r="G139" s="333"/>
      <c r="I139" s="250">
        <f t="shared" si="11"/>
        <v>43640</v>
      </c>
      <c r="J139" s="343">
        <v>49.5</v>
      </c>
      <c r="M139" s="157"/>
    </row>
    <row r="140" spans="1:13" x14ac:dyDescent="0.25">
      <c r="A140" s="341">
        <f t="shared" si="14"/>
        <v>43641</v>
      </c>
      <c r="B140" s="219">
        <f t="shared" si="15"/>
        <v>49.5</v>
      </c>
      <c r="C140" s="197">
        <f t="shared" si="12"/>
        <v>750</v>
      </c>
      <c r="D140" s="198">
        <f t="shared" si="13"/>
        <v>-750</v>
      </c>
      <c r="E140" s="198">
        <f t="shared" si="17"/>
        <v>0</v>
      </c>
      <c r="F140" s="223">
        <f t="shared" si="16"/>
        <v>0</v>
      </c>
      <c r="G140" s="333"/>
      <c r="I140" s="250">
        <f t="shared" si="11"/>
        <v>43641</v>
      </c>
      <c r="M140" s="157"/>
    </row>
    <row r="141" spans="1:13" x14ac:dyDescent="0.25">
      <c r="A141" s="341">
        <f t="shared" si="14"/>
        <v>43642</v>
      </c>
      <c r="B141" s="219">
        <f t="shared" si="15"/>
        <v>49.5</v>
      </c>
      <c r="C141" s="197">
        <f t="shared" si="12"/>
        <v>750</v>
      </c>
      <c r="D141" s="198">
        <f t="shared" si="13"/>
        <v>-750</v>
      </c>
      <c r="E141" s="198">
        <f t="shared" si="17"/>
        <v>0</v>
      </c>
      <c r="F141" s="223">
        <f t="shared" si="16"/>
        <v>0</v>
      </c>
      <c r="G141" s="333"/>
      <c r="I141" s="250">
        <f t="shared" ref="I141:I204" si="18">IF(A141="","",IF(A141&gt;A140+1,"Attention erreur de date",A141))</f>
        <v>43642</v>
      </c>
      <c r="M141" s="157"/>
    </row>
    <row r="142" spans="1:13" x14ac:dyDescent="0.25">
      <c r="A142" s="341">
        <f t="shared" si="14"/>
        <v>43643</v>
      </c>
      <c r="B142" s="219">
        <f t="shared" si="15"/>
        <v>49.5</v>
      </c>
      <c r="C142" s="197">
        <f t="shared" si="12"/>
        <v>750</v>
      </c>
      <c r="D142" s="198">
        <f t="shared" si="13"/>
        <v>-750</v>
      </c>
      <c r="E142" s="198">
        <f t="shared" si="17"/>
        <v>0</v>
      </c>
      <c r="F142" s="223">
        <f t="shared" si="16"/>
        <v>0</v>
      </c>
      <c r="G142" s="333"/>
      <c r="I142" s="250">
        <f t="shared" si="18"/>
        <v>43643</v>
      </c>
      <c r="M142" s="157"/>
    </row>
    <row r="143" spans="1:13" x14ac:dyDescent="0.25">
      <c r="A143" s="341">
        <f t="shared" si="14"/>
        <v>43644</v>
      </c>
      <c r="B143" s="219">
        <f t="shared" si="15"/>
        <v>49.5</v>
      </c>
      <c r="C143" s="197">
        <f t="shared" si="12"/>
        <v>750</v>
      </c>
      <c r="D143" s="198">
        <f t="shared" si="13"/>
        <v>-750</v>
      </c>
      <c r="E143" s="198">
        <f t="shared" si="17"/>
        <v>0</v>
      </c>
      <c r="F143" s="223">
        <f t="shared" si="16"/>
        <v>0</v>
      </c>
      <c r="G143" s="333"/>
      <c r="I143" s="250">
        <f t="shared" si="18"/>
        <v>43644</v>
      </c>
      <c r="M143" s="157"/>
    </row>
    <row r="144" spans="1:13" x14ac:dyDescent="0.25">
      <c r="A144" s="341">
        <f t="shared" si="14"/>
        <v>43645</v>
      </c>
      <c r="B144" s="219">
        <f t="shared" si="15"/>
        <v>49.5</v>
      </c>
      <c r="C144" s="197">
        <f t="shared" si="12"/>
        <v>750</v>
      </c>
      <c r="D144" s="198">
        <f t="shared" si="13"/>
        <v>-750</v>
      </c>
      <c r="E144" s="198">
        <f t="shared" si="17"/>
        <v>0</v>
      </c>
      <c r="F144" s="223">
        <f t="shared" si="16"/>
        <v>0</v>
      </c>
      <c r="G144" s="333"/>
      <c r="I144" s="250">
        <f t="shared" si="18"/>
        <v>43645</v>
      </c>
      <c r="M144" s="157"/>
    </row>
    <row r="145" spans="1:13" x14ac:dyDescent="0.25">
      <c r="A145" s="341">
        <f t="shared" si="14"/>
        <v>43646</v>
      </c>
      <c r="B145" s="219">
        <f t="shared" si="15"/>
        <v>49.5</v>
      </c>
      <c r="C145" s="197">
        <f t="shared" si="12"/>
        <v>750</v>
      </c>
      <c r="D145" s="198">
        <f t="shared" si="13"/>
        <v>-750</v>
      </c>
      <c r="E145" s="198">
        <f t="shared" si="17"/>
        <v>0</v>
      </c>
      <c r="F145" s="223">
        <f t="shared" si="16"/>
        <v>0</v>
      </c>
      <c r="G145" s="333"/>
      <c r="I145" s="250">
        <f t="shared" si="18"/>
        <v>43646</v>
      </c>
      <c r="M145" s="157"/>
    </row>
    <row r="146" spans="1:13" x14ac:dyDescent="0.25">
      <c r="A146" s="342">
        <v>43647</v>
      </c>
      <c r="B146" s="219">
        <v>50.6</v>
      </c>
      <c r="C146" s="197">
        <f t="shared" ref="C146:C209" si="19">IF(B146="","",B146*$H$2)</f>
        <v>766.66666666666674</v>
      </c>
      <c r="D146" s="198">
        <f t="shared" si="13"/>
        <v>-766.66666666666674</v>
      </c>
      <c r="E146" s="198">
        <f t="shared" si="17"/>
        <v>-16.666666666666742</v>
      </c>
      <c r="F146" s="223">
        <f t="shared" si="16"/>
        <v>1.1000000000000014</v>
      </c>
      <c r="G146" s="333"/>
      <c r="I146" s="250">
        <f t="shared" si="18"/>
        <v>43647</v>
      </c>
      <c r="J146" s="343">
        <v>50.6</v>
      </c>
      <c r="M146" s="157"/>
    </row>
    <row r="147" spans="1:13" x14ac:dyDescent="0.25">
      <c r="A147" s="341">
        <f t="shared" si="14"/>
        <v>43648</v>
      </c>
      <c r="B147" s="219">
        <f t="shared" si="15"/>
        <v>50.6</v>
      </c>
      <c r="C147" s="197">
        <f t="shared" si="19"/>
        <v>766.66666666666674</v>
      </c>
      <c r="D147" s="198">
        <f t="shared" ref="D147:D210" si="20">IF(C147="","",C147-(2*C147))</f>
        <v>-766.66666666666674</v>
      </c>
      <c r="E147" s="198">
        <f t="shared" si="17"/>
        <v>0</v>
      </c>
      <c r="F147" s="223">
        <f t="shared" si="16"/>
        <v>0</v>
      </c>
      <c r="G147" s="333"/>
      <c r="I147" s="250">
        <f t="shared" si="18"/>
        <v>43648</v>
      </c>
      <c r="M147" s="157"/>
    </row>
    <row r="148" spans="1:13" x14ac:dyDescent="0.25">
      <c r="A148" s="341">
        <f t="shared" si="14"/>
        <v>43649</v>
      </c>
      <c r="B148" s="219">
        <f t="shared" si="15"/>
        <v>50.6</v>
      </c>
      <c r="C148" s="197">
        <f t="shared" si="19"/>
        <v>766.66666666666674</v>
      </c>
      <c r="D148" s="198">
        <f t="shared" si="20"/>
        <v>-766.66666666666674</v>
      </c>
      <c r="E148" s="198">
        <f t="shared" si="17"/>
        <v>0</v>
      </c>
      <c r="F148" s="223">
        <f t="shared" si="16"/>
        <v>0</v>
      </c>
      <c r="G148" s="333"/>
      <c r="I148" s="250">
        <f t="shared" si="18"/>
        <v>43649</v>
      </c>
      <c r="M148" s="157"/>
    </row>
    <row r="149" spans="1:13" x14ac:dyDescent="0.25">
      <c r="A149" s="341">
        <f t="shared" si="14"/>
        <v>43650</v>
      </c>
      <c r="B149" s="219">
        <f t="shared" si="15"/>
        <v>50.6</v>
      </c>
      <c r="C149" s="197">
        <f t="shared" si="19"/>
        <v>766.66666666666674</v>
      </c>
      <c r="D149" s="198">
        <f t="shared" si="20"/>
        <v>-766.66666666666674</v>
      </c>
      <c r="E149" s="198">
        <f t="shared" si="17"/>
        <v>0</v>
      </c>
      <c r="F149" s="223">
        <f t="shared" si="16"/>
        <v>0</v>
      </c>
      <c r="G149" s="333"/>
      <c r="I149" s="250">
        <f t="shared" si="18"/>
        <v>43650</v>
      </c>
      <c r="M149" s="157"/>
    </row>
    <row r="150" spans="1:13" x14ac:dyDescent="0.25">
      <c r="A150" s="341">
        <f t="shared" si="14"/>
        <v>43651</v>
      </c>
      <c r="B150" s="219">
        <f t="shared" si="15"/>
        <v>50.6</v>
      </c>
      <c r="C150" s="197">
        <f t="shared" si="19"/>
        <v>766.66666666666674</v>
      </c>
      <c r="D150" s="198">
        <f t="shared" si="20"/>
        <v>-766.66666666666674</v>
      </c>
      <c r="E150" s="198">
        <f t="shared" si="17"/>
        <v>0</v>
      </c>
      <c r="F150" s="223">
        <f t="shared" si="16"/>
        <v>0</v>
      </c>
      <c r="G150" s="333"/>
      <c r="I150" s="250">
        <f t="shared" si="18"/>
        <v>43651</v>
      </c>
      <c r="M150" s="157"/>
    </row>
    <row r="151" spans="1:13" x14ac:dyDescent="0.25">
      <c r="A151" s="341">
        <f t="shared" si="14"/>
        <v>43652</v>
      </c>
      <c r="B151" s="219">
        <f t="shared" si="15"/>
        <v>50.6</v>
      </c>
      <c r="C151" s="197">
        <f t="shared" si="19"/>
        <v>766.66666666666674</v>
      </c>
      <c r="D151" s="198">
        <f t="shared" si="20"/>
        <v>-766.66666666666674</v>
      </c>
      <c r="E151" s="198">
        <f t="shared" si="17"/>
        <v>0</v>
      </c>
      <c r="F151" s="223">
        <f t="shared" si="16"/>
        <v>0</v>
      </c>
      <c r="G151" s="333"/>
      <c r="I151" s="250">
        <f t="shared" si="18"/>
        <v>43652</v>
      </c>
      <c r="M151" s="157"/>
    </row>
    <row r="152" spans="1:13" x14ac:dyDescent="0.25">
      <c r="A152" s="341">
        <f t="shared" si="14"/>
        <v>43653</v>
      </c>
      <c r="B152" s="219">
        <f t="shared" si="15"/>
        <v>50.6</v>
      </c>
      <c r="C152" s="197">
        <f t="shared" si="19"/>
        <v>766.66666666666674</v>
      </c>
      <c r="D152" s="198">
        <f t="shared" si="20"/>
        <v>-766.66666666666674</v>
      </c>
      <c r="E152" s="198">
        <f t="shared" si="17"/>
        <v>0</v>
      </c>
      <c r="F152" s="223">
        <f t="shared" si="16"/>
        <v>0</v>
      </c>
      <c r="G152" s="333"/>
      <c r="I152" s="250">
        <f t="shared" si="18"/>
        <v>43653</v>
      </c>
      <c r="M152" s="157"/>
    </row>
    <row r="153" spans="1:13" x14ac:dyDescent="0.25">
      <c r="A153" s="342">
        <v>43654</v>
      </c>
      <c r="B153" s="219">
        <v>51.2</v>
      </c>
      <c r="C153" s="197">
        <f t="shared" si="19"/>
        <v>775.75757575757586</v>
      </c>
      <c r="D153" s="198">
        <f t="shared" si="20"/>
        <v>-775.75757575757586</v>
      </c>
      <c r="E153" s="198">
        <f t="shared" si="17"/>
        <v>-9.0909090909091219</v>
      </c>
      <c r="F153" s="223">
        <f t="shared" si="16"/>
        <v>0.60000000000000142</v>
      </c>
      <c r="G153" s="333"/>
      <c r="I153" s="250">
        <f t="shared" si="18"/>
        <v>43654</v>
      </c>
      <c r="J153" s="343">
        <v>51.2</v>
      </c>
      <c r="M153" s="157"/>
    </row>
    <row r="154" spans="1:13" x14ac:dyDescent="0.25">
      <c r="A154" s="341">
        <f t="shared" si="14"/>
        <v>43655</v>
      </c>
      <c r="B154" s="219">
        <f t="shared" si="15"/>
        <v>51.2</v>
      </c>
      <c r="C154" s="197">
        <f t="shared" si="19"/>
        <v>775.75757575757586</v>
      </c>
      <c r="D154" s="198">
        <f t="shared" si="20"/>
        <v>-775.75757575757586</v>
      </c>
      <c r="E154" s="198">
        <f t="shared" si="17"/>
        <v>0</v>
      </c>
      <c r="F154" s="223">
        <f t="shared" si="16"/>
        <v>0</v>
      </c>
      <c r="G154" s="333"/>
      <c r="I154" s="250">
        <f t="shared" si="18"/>
        <v>43655</v>
      </c>
      <c r="M154" s="157"/>
    </row>
    <row r="155" spans="1:13" x14ac:dyDescent="0.25">
      <c r="A155" s="341">
        <f t="shared" si="14"/>
        <v>43656</v>
      </c>
      <c r="B155" s="219">
        <f t="shared" si="15"/>
        <v>51.2</v>
      </c>
      <c r="C155" s="197">
        <f t="shared" si="19"/>
        <v>775.75757575757586</v>
      </c>
      <c r="D155" s="198">
        <f t="shared" si="20"/>
        <v>-775.75757575757586</v>
      </c>
      <c r="E155" s="198">
        <f t="shared" si="17"/>
        <v>0</v>
      </c>
      <c r="F155" s="223">
        <f t="shared" si="16"/>
        <v>0</v>
      </c>
      <c r="G155" s="333"/>
      <c r="I155" s="250">
        <f t="shared" si="18"/>
        <v>43656</v>
      </c>
      <c r="M155" s="157"/>
    </row>
    <row r="156" spans="1:13" x14ac:dyDescent="0.25">
      <c r="A156" s="341">
        <f t="shared" si="14"/>
        <v>43657</v>
      </c>
      <c r="B156" s="219">
        <f t="shared" si="15"/>
        <v>51.2</v>
      </c>
      <c r="C156" s="197">
        <f t="shared" si="19"/>
        <v>775.75757575757586</v>
      </c>
      <c r="D156" s="198">
        <f t="shared" si="20"/>
        <v>-775.75757575757586</v>
      </c>
      <c r="E156" s="198">
        <f t="shared" si="17"/>
        <v>0</v>
      </c>
      <c r="F156" s="223">
        <f t="shared" si="16"/>
        <v>0</v>
      </c>
      <c r="G156" s="333"/>
      <c r="I156" s="250">
        <f t="shared" si="18"/>
        <v>43657</v>
      </c>
      <c r="M156" s="157"/>
    </row>
    <row r="157" spans="1:13" x14ac:dyDescent="0.25">
      <c r="A157" s="341">
        <f t="shared" si="14"/>
        <v>43658</v>
      </c>
      <c r="B157" s="219">
        <f t="shared" si="15"/>
        <v>51.2</v>
      </c>
      <c r="C157" s="197">
        <f t="shared" si="19"/>
        <v>775.75757575757586</v>
      </c>
      <c r="D157" s="198">
        <f t="shared" si="20"/>
        <v>-775.75757575757586</v>
      </c>
      <c r="E157" s="198">
        <f t="shared" si="17"/>
        <v>0</v>
      </c>
      <c r="F157" s="223">
        <f t="shared" si="16"/>
        <v>0</v>
      </c>
      <c r="G157" s="333"/>
      <c r="I157" s="250">
        <f t="shared" si="18"/>
        <v>43658</v>
      </c>
      <c r="M157" s="157"/>
    </row>
    <row r="158" spans="1:13" x14ac:dyDescent="0.25">
      <c r="A158" s="341">
        <f t="shared" si="14"/>
        <v>43659</v>
      </c>
      <c r="B158" s="219">
        <f t="shared" si="15"/>
        <v>51.2</v>
      </c>
      <c r="C158" s="197">
        <f t="shared" si="19"/>
        <v>775.75757575757586</v>
      </c>
      <c r="D158" s="198">
        <f t="shared" si="20"/>
        <v>-775.75757575757586</v>
      </c>
      <c r="E158" s="198">
        <f t="shared" si="17"/>
        <v>0</v>
      </c>
      <c r="F158" s="223">
        <f t="shared" si="16"/>
        <v>0</v>
      </c>
      <c r="G158" s="333"/>
      <c r="I158" s="250">
        <f t="shared" si="18"/>
        <v>43659</v>
      </c>
      <c r="M158" s="157"/>
    </row>
    <row r="159" spans="1:13" x14ac:dyDescent="0.25">
      <c r="A159" s="341">
        <f t="shared" si="14"/>
        <v>43660</v>
      </c>
      <c r="B159" s="219">
        <f t="shared" si="15"/>
        <v>51.2</v>
      </c>
      <c r="C159" s="197">
        <f t="shared" si="19"/>
        <v>775.75757575757586</v>
      </c>
      <c r="D159" s="198">
        <f t="shared" si="20"/>
        <v>-775.75757575757586</v>
      </c>
      <c r="E159" s="198">
        <f t="shared" si="17"/>
        <v>0</v>
      </c>
      <c r="F159" s="223">
        <f t="shared" si="16"/>
        <v>0</v>
      </c>
      <c r="G159" s="333"/>
      <c r="I159" s="250">
        <f t="shared" si="18"/>
        <v>43660</v>
      </c>
      <c r="M159" s="157"/>
    </row>
    <row r="160" spans="1:13" x14ac:dyDescent="0.25">
      <c r="A160" s="342">
        <v>43661</v>
      </c>
      <c r="B160" s="219">
        <v>51.5</v>
      </c>
      <c r="C160" s="197">
        <f t="shared" si="19"/>
        <v>780.30303030303037</v>
      </c>
      <c r="D160" s="198">
        <f t="shared" si="20"/>
        <v>-780.30303030303037</v>
      </c>
      <c r="E160" s="198">
        <f t="shared" si="17"/>
        <v>-4.5454545454545041</v>
      </c>
      <c r="F160" s="223">
        <f t="shared" si="16"/>
        <v>0.29999999999999716</v>
      </c>
      <c r="G160" s="333"/>
      <c r="I160" s="250">
        <f t="shared" si="18"/>
        <v>43661</v>
      </c>
      <c r="J160" s="343">
        <v>51.5</v>
      </c>
      <c r="M160" s="157"/>
    </row>
    <row r="161" spans="1:13" x14ac:dyDescent="0.25">
      <c r="A161" s="341">
        <f t="shared" si="14"/>
        <v>43662</v>
      </c>
      <c r="B161" s="219">
        <f t="shared" si="15"/>
        <v>51.5</v>
      </c>
      <c r="C161" s="197">
        <f t="shared" si="19"/>
        <v>780.30303030303037</v>
      </c>
      <c r="D161" s="198">
        <f t="shared" si="20"/>
        <v>-780.30303030303037</v>
      </c>
      <c r="E161" s="198">
        <f t="shared" si="17"/>
        <v>0</v>
      </c>
      <c r="F161" s="223">
        <f t="shared" si="16"/>
        <v>0</v>
      </c>
      <c r="G161" s="333"/>
      <c r="I161" s="250">
        <f t="shared" si="18"/>
        <v>43662</v>
      </c>
      <c r="M161" s="157"/>
    </row>
    <row r="162" spans="1:13" x14ac:dyDescent="0.25">
      <c r="A162" s="341">
        <f t="shared" si="14"/>
        <v>43663</v>
      </c>
      <c r="B162" s="219">
        <f t="shared" si="15"/>
        <v>51.5</v>
      </c>
      <c r="C162" s="197">
        <f t="shared" si="19"/>
        <v>780.30303030303037</v>
      </c>
      <c r="D162" s="198">
        <f t="shared" si="20"/>
        <v>-780.30303030303037</v>
      </c>
      <c r="E162" s="198">
        <f t="shared" si="17"/>
        <v>0</v>
      </c>
      <c r="F162" s="223">
        <f t="shared" si="16"/>
        <v>0</v>
      </c>
      <c r="G162" s="333"/>
      <c r="I162" s="250">
        <f t="shared" si="18"/>
        <v>43663</v>
      </c>
      <c r="M162" s="157"/>
    </row>
    <row r="163" spans="1:13" x14ac:dyDescent="0.25">
      <c r="A163" s="341">
        <f t="shared" si="14"/>
        <v>43664</v>
      </c>
      <c r="B163" s="219">
        <f t="shared" si="15"/>
        <v>51.5</v>
      </c>
      <c r="C163" s="197">
        <f t="shared" si="19"/>
        <v>780.30303030303037</v>
      </c>
      <c r="D163" s="198">
        <f t="shared" si="20"/>
        <v>-780.30303030303037</v>
      </c>
      <c r="E163" s="198">
        <f t="shared" si="17"/>
        <v>0</v>
      </c>
      <c r="F163" s="223">
        <f t="shared" si="16"/>
        <v>0</v>
      </c>
      <c r="G163" s="333"/>
      <c r="I163" s="250">
        <f t="shared" si="18"/>
        <v>43664</v>
      </c>
      <c r="M163" s="157"/>
    </row>
    <row r="164" spans="1:13" x14ac:dyDescent="0.25">
      <c r="A164" s="341">
        <f t="shared" si="14"/>
        <v>43665</v>
      </c>
      <c r="B164" s="219">
        <f t="shared" si="15"/>
        <v>51.5</v>
      </c>
      <c r="C164" s="197">
        <f t="shared" si="19"/>
        <v>780.30303030303037</v>
      </c>
      <c r="D164" s="198">
        <f t="shared" si="20"/>
        <v>-780.30303030303037</v>
      </c>
      <c r="E164" s="198">
        <f t="shared" si="17"/>
        <v>0</v>
      </c>
      <c r="F164" s="223">
        <f t="shared" si="16"/>
        <v>0</v>
      </c>
      <c r="G164" s="333"/>
      <c r="I164" s="250">
        <f t="shared" si="18"/>
        <v>43665</v>
      </c>
      <c r="M164" s="157"/>
    </row>
    <row r="165" spans="1:13" x14ac:dyDescent="0.25">
      <c r="A165" s="341">
        <f t="shared" si="14"/>
        <v>43666</v>
      </c>
      <c r="B165" s="219">
        <f t="shared" si="15"/>
        <v>51.5</v>
      </c>
      <c r="C165" s="197">
        <f t="shared" si="19"/>
        <v>780.30303030303037</v>
      </c>
      <c r="D165" s="198">
        <f t="shared" si="20"/>
        <v>-780.30303030303037</v>
      </c>
      <c r="E165" s="198">
        <f t="shared" si="17"/>
        <v>0</v>
      </c>
      <c r="F165" s="223">
        <f t="shared" si="16"/>
        <v>0</v>
      </c>
      <c r="G165" s="333"/>
      <c r="I165" s="250">
        <f t="shared" si="18"/>
        <v>43666</v>
      </c>
      <c r="M165" s="157"/>
    </row>
    <row r="166" spans="1:13" x14ac:dyDescent="0.25">
      <c r="A166" s="341">
        <f t="shared" si="14"/>
        <v>43667</v>
      </c>
      <c r="B166" s="219">
        <f t="shared" si="15"/>
        <v>51.5</v>
      </c>
      <c r="C166" s="197">
        <f t="shared" si="19"/>
        <v>780.30303030303037</v>
      </c>
      <c r="D166" s="198">
        <f t="shared" si="20"/>
        <v>-780.30303030303037</v>
      </c>
      <c r="E166" s="198">
        <f t="shared" si="17"/>
        <v>0</v>
      </c>
      <c r="F166" s="223">
        <f t="shared" si="16"/>
        <v>0</v>
      </c>
      <c r="G166" s="333"/>
      <c r="I166" s="250">
        <f t="shared" si="18"/>
        <v>43667</v>
      </c>
      <c r="M166" s="157"/>
    </row>
    <row r="167" spans="1:13" x14ac:dyDescent="0.25">
      <c r="A167" s="342">
        <v>43668</v>
      </c>
      <c r="B167" s="219">
        <v>51.8</v>
      </c>
      <c r="C167" s="197">
        <f t="shared" si="19"/>
        <v>784.84848484848487</v>
      </c>
      <c r="D167" s="198">
        <f t="shared" si="20"/>
        <v>-784.84848484848487</v>
      </c>
      <c r="E167" s="198">
        <f t="shared" si="17"/>
        <v>-4.5454545454545041</v>
      </c>
      <c r="F167" s="223">
        <f t="shared" si="16"/>
        <v>0.29999999999999716</v>
      </c>
      <c r="G167" s="333"/>
      <c r="I167" s="250">
        <f t="shared" si="18"/>
        <v>43668</v>
      </c>
      <c r="J167" s="343">
        <v>51.8</v>
      </c>
      <c r="M167" s="157"/>
    </row>
    <row r="168" spans="1:13" x14ac:dyDescent="0.25">
      <c r="A168" s="341">
        <f t="shared" si="14"/>
        <v>43669</v>
      </c>
      <c r="B168" s="219">
        <f t="shared" si="15"/>
        <v>51.8</v>
      </c>
      <c r="C168" s="197">
        <f t="shared" si="19"/>
        <v>784.84848484848487</v>
      </c>
      <c r="D168" s="198">
        <f t="shared" si="20"/>
        <v>-784.84848484848487</v>
      </c>
      <c r="E168" s="198">
        <f t="shared" si="17"/>
        <v>0</v>
      </c>
      <c r="F168" s="223">
        <f t="shared" si="16"/>
        <v>0</v>
      </c>
      <c r="G168" s="333"/>
      <c r="I168" s="250">
        <f t="shared" si="18"/>
        <v>43669</v>
      </c>
      <c r="M168" s="157"/>
    </row>
    <row r="169" spans="1:13" x14ac:dyDescent="0.25">
      <c r="A169" s="341">
        <f t="shared" si="14"/>
        <v>43670</v>
      </c>
      <c r="B169" s="219">
        <f t="shared" si="15"/>
        <v>51.8</v>
      </c>
      <c r="C169" s="197">
        <f t="shared" si="19"/>
        <v>784.84848484848487</v>
      </c>
      <c r="D169" s="198">
        <f t="shared" si="20"/>
        <v>-784.84848484848487</v>
      </c>
      <c r="E169" s="198">
        <f t="shared" si="17"/>
        <v>0</v>
      </c>
      <c r="F169" s="223">
        <f t="shared" si="16"/>
        <v>0</v>
      </c>
      <c r="G169" s="333"/>
      <c r="I169" s="250">
        <f t="shared" si="18"/>
        <v>43670</v>
      </c>
      <c r="M169" s="157"/>
    </row>
    <row r="170" spans="1:13" x14ac:dyDescent="0.25">
      <c r="A170" s="341">
        <f t="shared" si="14"/>
        <v>43671</v>
      </c>
      <c r="B170" s="219">
        <f t="shared" si="15"/>
        <v>51.8</v>
      </c>
      <c r="C170" s="197">
        <f t="shared" si="19"/>
        <v>784.84848484848487</v>
      </c>
      <c r="D170" s="198">
        <f t="shared" si="20"/>
        <v>-784.84848484848487</v>
      </c>
      <c r="E170" s="198">
        <f t="shared" si="17"/>
        <v>0</v>
      </c>
      <c r="F170" s="223">
        <f t="shared" si="16"/>
        <v>0</v>
      </c>
      <c r="G170" s="333"/>
      <c r="I170" s="250">
        <f t="shared" si="18"/>
        <v>43671</v>
      </c>
      <c r="M170" s="157"/>
    </row>
    <row r="171" spans="1:13" x14ac:dyDescent="0.25">
      <c r="A171" s="341">
        <f t="shared" si="14"/>
        <v>43672</v>
      </c>
      <c r="B171" s="219">
        <f t="shared" si="15"/>
        <v>51.8</v>
      </c>
      <c r="C171" s="197">
        <f t="shared" si="19"/>
        <v>784.84848484848487</v>
      </c>
      <c r="D171" s="198">
        <f t="shared" si="20"/>
        <v>-784.84848484848487</v>
      </c>
      <c r="E171" s="198">
        <f t="shared" si="17"/>
        <v>0</v>
      </c>
      <c r="F171" s="223">
        <f t="shared" si="16"/>
        <v>0</v>
      </c>
      <c r="G171" s="333"/>
      <c r="I171" s="250">
        <f t="shared" si="18"/>
        <v>43672</v>
      </c>
      <c r="M171" s="157"/>
    </row>
    <row r="172" spans="1:13" x14ac:dyDescent="0.25">
      <c r="A172" s="341">
        <f t="shared" si="14"/>
        <v>43673</v>
      </c>
      <c r="B172" s="219">
        <f t="shared" si="15"/>
        <v>51.8</v>
      </c>
      <c r="C172" s="197">
        <f t="shared" si="19"/>
        <v>784.84848484848487</v>
      </c>
      <c r="D172" s="198">
        <f t="shared" si="20"/>
        <v>-784.84848484848487</v>
      </c>
      <c r="E172" s="198">
        <f t="shared" si="17"/>
        <v>0</v>
      </c>
      <c r="F172" s="223">
        <f t="shared" si="16"/>
        <v>0</v>
      </c>
      <c r="G172" s="333"/>
      <c r="I172" s="250">
        <f t="shared" si="18"/>
        <v>43673</v>
      </c>
      <c r="M172" s="157"/>
    </row>
    <row r="173" spans="1:13" x14ac:dyDescent="0.25">
      <c r="A173" s="341">
        <f t="shared" si="14"/>
        <v>43674</v>
      </c>
      <c r="B173" s="219">
        <f t="shared" si="15"/>
        <v>51.8</v>
      </c>
      <c r="C173" s="197">
        <f t="shared" si="19"/>
        <v>784.84848484848487</v>
      </c>
      <c r="D173" s="198">
        <f t="shared" si="20"/>
        <v>-784.84848484848487</v>
      </c>
      <c r="E173" s="198">
        <f t="shared" si="17"/>
        <v>0</v>
      </c>
      <c r="F173" s="223">
        <f t="shared" si="16"/>
        <v>0</v>
      </c>
      <c r="G173" s="333"/>
      <c r="I173" s="250">
        <f t="shared" si="18"/>
        <v>43674</v>
      </c>
      <c r="M173" s="157"/>
    </row>
    <row r="174" spans="1:13" x14ac:dyDescent="0.25">
      <c r="A174" s="342">
        <v>43675</v>
      </c>
      <c r="B174" s="219">
        <v>52.8</v>
      </c>
      <c r="C174" s="197">
        <f t="shared" si="19"/>
        <v>800</v>
      </c>
      <c r="D174" s="198">
        <f t="shared" si="20"/>
        <v>-800</v>
      </c>
      <c r="E174" s="198">
        <f t="shared" si="17"/>
        <v>-15.151515151515127</v>
      </c>
      <c r="F174" s="223">
        <f t="shared" si="16"/>
        <v>1</v>
      </c>
      <c r="G174" s="333"/>
      <c r="I174" s="250">
        <f t="shared" si="18"/>
        <v>43675</v>
      </c>
      <c r="J174" s="343">
        <v>52.8</v>
      </c>
      <c r="M174" s="157"/>
    </row>
    <row r="175" spans="1:13" x14ac:dyDescent="0.25">
      <c r="A175" s="341">
        <f t="shared" si="14"/>
        <v>43676</v>
      </c>
      <c r="B175" s="219">
        <f t="shared" si="15"/>
        <v>52.8</v>
      </c>
      <c r="C175" s="197">
        <f t="shared" si="19"/>
        <v>800</v>
      </c>
      <c r="D175" s="198">
        <f t="shared" si="20"/>
        <v>-800</v>
      </c>
      <c r="E175" s="198">
        <f t="shared" si="17"/>
        <v>0</v>
      </c>
      <c r="F175" s="223">
        <f t="shared" si="16"/>
        <v>0</v>
      </c>
      <c r="G175" s="333"/>
      <c r="I175" s="250">
        <f t="shared" si="18"/>
        <v>43676</v>
      </c>
      <c r="M175" s="157"/>
    </row>
    <row r="176" spans="1:13" x14ac:dyDescent="0.25">
      <c r="A176" s="341">
        <f t="shared" si="14"/>
        <v>43677</v>
      </c>
      <c r="B176" s="219">
        <f t="shared" si="15"/>
        <v>52.8</v>
      </c>
      <c r="C176" s="197">
        <f t="shared" si="19"/>
        <v>800</v>
      </c>
      <c r="D176" s="198">
        <f t="shared" si="20"/>
        <v>-800</v>
      </c>
      <c r="E176" s="198">
        <f t="shared" si="17"/>
        <v>0</v>
      </c>
      <c r="F176" s="223">
        <f t="shared" si="16"/>
        <v>0</v>
      </c>
      <c r="G176" s="333"/>
      <c r="I176" s="250">
        <f t="shared" si="18"/>
        <v>43677</v>
      </c>
      <c r="M176" s="157"/>
    </row>
    <row r="177" spans="1:13" x14ac:dyDescent="0.25">
      <c r="A177" s="341">
        <f t="shared" si="14"/>
        <v>43678</v>
      </c>
      <c r="B177" s="219">
        <f t="shared" si="15"/>
        <v>52.8</v>
      </c>
      <c r="C177" s="197">
        <f t="shared" si="19"/>
        <v>800</v>
      </c>
      <c r="D177" s="198">
        <f t="shared" si="20"/>
        <v>-800</v>
      </c>
      <c r="E177" s="198">
        <f t="shared" si="17"/>
        <v>0</v>
      </c>
      <c r="F177" s="223">
        <f t="shared" si="16"/>
        <v>0</v>
      </c>
      <c r="G177" s="333"/>
      <c r="I177" s="250">
        <f t="shared" si="18"/>
        <v>43678</v>
      </c>
      <c r="M177" s="157"/>
    </row>
    <row r="178" spans="1:13" x14ac:dyDescent="0.25">
      <c r="A178" s="341">
        <f t="shared" si="14"/>
        <v>43679</v>
      </c>
      <c r="B178" s="219">
        <f t="shared" si="15"/>
        <v>52.8</v>
      </c>
      <c r="C178" s="197">
        <f t="shared" si="19"/>
        <v>800</v>
      </c>
      <c r="D178" s="198">
        <f t="shared" si="20"/>
        <v>-800</v>
      </c>
      <c r="E178" s="198">
        <f t="shared" si="17"/>
        <v>0</v>
      </c>
      <c r="F178" s="223">
        <f t="shared" si="16"/>
        <v>0</v>
      </c>
      <c r="G178" s="333"/>
      <c r="I178" s="250">
        <f t="shared" si="18"/>
        <v>43679</v>
      </c>
      <c r="M178" s="157"/>
    </row>
    <row r="179" spans="1:13" x14ac:dyDescent="0.25">
      <c r="A179" s="341">
        <f t="shared" si="14"/>
        <v>43680</v>
      </c>
      <c r="B179" s="219">
        <f t="shared" si="15"/>
        <v>52.8</v>
      </c>
      <c r="C179" s="197">
        <f t="shared" si="19"/>
        <v>800</v>
      </c>
      <c r="D179" s="198">
        <f t="shared" si="20"/>
        <v>-800</v>
      </c>
      <c r="E179" s="198">
        <f t="shared" si="17"/>
        <v>0</v>
      </c>
      <c r="F179" s="223">
        <f t="shared" si="16"/>
        <v>0</v>
      </c>
      <c r="G179" s="333"/>
      <c r="I179" s="250">
        <f t="shared" si="18"/>
        <v>43680</v>
      </c>
      <c r="K179" s="220"/>
      <c r="M179" s="157"/>
    </row>
    <row r="180" spans="1:13" x14ac:dyDescent="0.25">
      <c r="A180" s="341">
        <f t="shared" si="14"/>
        <v>43681</v>
      </c>
      <c r="B180" s="219">
        <f t="shared" si="15"/>
        <v>52.8</v>
      </c>
      <c r="C180" s="197">
        <f t="shared" si="19"/>
        <v>800</v>
      </c>
      <c r="D180" s="198">
        <f t="shared" si="20"/>
        <v>-800</v>
      </c>
      <c r="E180" s="198">
        <f t="shared" si="17"/>
        <v>0</v>
      </c>
      <c r="F180" s="223">
        <f t="shared" si="16"/>
        <v>0</v>
      </c>
      <c r="G180" s="333"/>
      <c r="I180" s="250">
        <f t="shared" si="18"/>
        <v>43681</v>
      </c>
      <c r="M180" s="157"/>
    </row>
    <row r="181" spans="1:13" x14ac:dyDescent="0.25">
      <c r="A181" s="342">
        <v>43682</v>
      </c>
      <c r="B181" s="219">
        <v>52.9</v>
      </c>
      <c r="C181" s="197">
        <f t="shared" si="19"/>
        <v>801.5151515151515</v>
      </c>
      <c r="D181" s="198">
        <f t="shared" si="20"/>
        <v>-801.5151515151515</v>
      </c>
      <c r="E181" s="198">
        <f t="shared" si="17"/>
        <v>-1.5151515151515014</v>
      </c>
      <c r="F181" s="223">
        <f t="shared" si="16"/>
        <v>0.10000000000000142</v>
      </c>
      <c r="G181" s="333"/>
      <c r="I181" s="250">
        <f t="shared" si="18"/>
        <v>43682</v>
      </c>
      <c r="J181" s="343">
        <v>52.9</v>
      </c>
      <c r="M181" s="157"/>
    </row>
    <row r="182" spans="1:13" x14ac:dyDescent="0.25">
      <c r="A182" s="341">
        <f t="shared" ref="A182:A241" si="21">IF(A181="","",A181+1)</f>
        <v>43683</v>
      </c>
      <c r="B182" s="219">
        <f t="shared" ref="B182:B241" si="22">IF(B181="","",B181)</f>
        <v>52.9</v>
      </c>
      <c r="C182" s="197">
        <f t="shared" si="19"/>
        <v>801.5151515151515</v>
      </c>
      <c r="D182" s="198">
        <f t="shared" si="20"/>
        <v>-801.5151515151515</v>
      </c>
      <c r="E182" s="198">
        <f t="shared" si="17"/>
        <v>0</v>
      </c>
      <c r="F182" s="223">
        <f t="shared" si="16"/>
        <v>0</v>
      </c>
      <c r="G182" s="333"/>
      <c r="I182" s="250">
        <f t="shared" si="18"/>
        <v>43683</v>
      </c>
      <c r="M182" s="157"/>
    </row>
    <row r="183" spans="1:13" x14ac:dyDescent="0.25">
      <c r="A183" s="341">
        <f t="shared" si="21"/>
        <v>43684</v>
      </c>
      <c r="B183" s="219">
        <f t="shared" si="22"/>
        <v>52.9</v>
      </c>
      <c r="C183" s="197">
        <f t="shared" si="19"/>
        <v>801.5151515151515</v>
      </c>
      <c r="D183" s="198">
        <f t="shared" si="20"/>
        <v>-801.5151515151515</v>
      </c>
      <c r="E183" s="198">
        <f t="shared" si="17"/>
        <v>0</v>
      </c>
      <c r="F183" s="223">
        <f t="shared" si="16"/>
        <v>0</v>
      </c>
      <c r="G183" s="333"/>
      <c r="I183" s="250">
        <f t="shared" si="18"/>
        <v>43684</v>
      </c>
      <c r="M183" s="157"/>
    </row>
    <row r="184" spans="1:13" x14ac:dyDescent="0.25">
      <c r="A184" s="341">
        <f t="shared" si="21"/>
        <v>43685</v>
      </c>
      <c r="B184" s="219">
        <f t="shared" si="22"/>
        <v>52.9</v>
      </c>
      <c r="C184" s="197">
        <f t="shared" si="19"/>
        <v>801.5151515151515</v>
      </c>
      <c r="D184" s="198">
        <f t="shared" si="20"/>
        <v>-801.5151515151515</v>
      </c>
      <c r="E184" s="198">
        <f t="shared" si="17"/>
        <v>0</v>
      </c>
      <c r="F184" s="223">
        <f t="shared" si="16"/>
        <v>0</v>
      </c>
      <c r="G184" s="333"/>
      <c r="I184" s="250">
        <f t="shared" si="18"/>
        <v>43685</v>
      </c>
      <c r="M184" s="157"/>
    </row>
    <row r="185" spans="1:13" x14ac:dyDescent="0.25">
      <c r="A185" s="341">
        <f t="shared" si="21"/>
        <v>43686</v>
      </c>
      <c r="B185" s="219">
        <f t="shared" si="22"/>
        <v>52.9</v>
      </c>
      <c r="C185" s="197">
        <f t="shared" si="19"/>
        <v>801.5151515151515</v>
      </c>
      <c r="D185" s="198">
        <f t="shared" si="20"/>
        <v>-801.5151515151515</v>
      </c>
      <c r="E185" s="198">
        <f t="shared" si="17"/>
        <v>0</v>
      </c>
      <c r="F185" s="223">
        <f t="shared" si="16"/>
        <v>0</v>
      </c>
      <c r="G185" s="333"/>
      <c r="I185" s="250">
        <f t="shared" si="18"/>
        <v>43686</v>
      </c>
      <c r="M185" s="157"/>
    </row>
    <row r="186" spans="1:13" x14ac:dyDescent="0.25">
      <c r="A186" s="341">
        <f t="shared" si="21"/>
        <v>43687</v>
      </c>
      <c r="B186" s="219">
        <f t="shared" si="22"/>
        <v>52.9</v>
      </c>
      <c r="C186" s="197">
        <f t="shared" si="19"/>
        <v>801.5151515151515</v>
      </c>
      <c r="D186" s="198">
        <f t="shared" si="20"/>
        <v>-801.5151515151515</v>
      </c>
      <c r="E186" s="198">
        <f t="shared" si="17"/>
        <v>0</v>
      </c>
      <c r="F186" s="223">
        <f t="shared" si="16"/>
        <v>0</v>
      </c>
      <c r="G186" s="333"/>
      <c r="I186" s="250">
        <f t="shared" si="18"/>
        <v>43687</v>
      </c>
      <c r="M186" s="157"/>
    </row>
    <row r="187" spans="1:13" x14ac:dyDescent="0.25">
      <c r="A187" s="341">
        <f t="shared" si="21"/>
        <v>43688</v>
      </c>
      <c r="B187" s="219">
        <f t="shared" si="22"/>
        <v>52.9</v>
      </c>
      <c r="C187" s="197">
        <f t="shared" si="19"/>
        <v>801.5151515151515</v>
      </c>
      <c r="D187" s="198">
        <f t="shared" si="20"/>
        <v>-801.5151515151515</v>
      </c>
      <c r="E187" s="198">
        <f t="shared" si="17"/>
        <v>0</v>
      </c>
      <c r="F187" s="223">
        <f t="shared" si="16"/>
        <v>0</v>
      </c>
      <c r="G187" s="333"/>
      <c r="I187" s="250">
        <f t="shared" si="18"/>
        <v>43688</v>
      </c>
      <c r="M187" s="157"/>
    </row>
    <row r="188" spans="1:13" x14ac:dyDescent="0.25">
      <c r="A188" s="342">
        <v>43689</v>
      </c>
      <c r="B188" s="219">
        <v>53.4</v>
      </c>
      <c r="C188" s="197">
        <f t="shared" si="19"/>
        <v>809.09090909090912</v>
      </c>
      <c r="D188" s="198">
        <f t="shared" si="20"/>
        <v>-809.09090909090912</v>
      </c>
      <c r="E188" s="198">
        <f t="shared" si="17"/>
        <v>-7.5757575757576205</v>
      </c>
      <c r="F188" s="223">
        <f t="shared" si="16"/>
        <v>0.5</v>
      </c>
      <c r="G188" s="333"/>
      <c r="I188" s="250">
        <f t="shared" si="18"/>
        <v>43689</v>
      </c>
      <c r="J188" s="343">
        <v>53.4</v>
      </c>
      <c r="M188" s="157"/>
    </row>
    <row r="189" spans="1:13" x14ac:dyDescent="0.25">
      <c r="A189" s="341">
        <f t="shared" si="21"/>
        <v>43690</v>
      </c>
      <c r="B189" s="219">
        <f t="shared" si="22"/>
        <v>53.4</v>
      </c>
      <c r="C189" s="197">
        <f t="shared" si="19"/>
        <v>809.09090909090912</v>
      </c>
      <c r="D189" s="198">
        <f t="shared" si="20"/>
        <v>-809.09090909090912</v>
      </c>
      <c r="E189" s="198">
        <f t="shared" si="17"/>
        <v>0</v>
      </c>
      <c r="F189" s="223">
        <f t="shared" si="16"/>
        <v>0</v>
      </c>
      <c r="G189" s="333"/>
      <c r="I189" s="250">
        <f t="shared" si="18"/>
        <v>43690</v>
      </c>
      <c r="M189" s="157"/>
    </row>
    <row r="190" spans="1:13" x14ac:dyDescent="0.25">
      <c r="A190" s="341">
        <f t="shared" si="21"/>
        <v>43691</v>
      </c>
      <c r="B190" s="219">
        <f t="shared" si="22"/>
        <v>53.4</v>
      </c>
      <c r="C190" s="197">
        <f t="shared" si="19"/>
        <v>809.09090909090912</v>
      </c>
      <c r="D190" s="198">
        <f t="shared" si="20"/>
        <v>-809.09090909090912</v>
      </c>
      <c r="E190" s="198">
        <f t="shared" si="17"/>
        <v>0</v>
      </c>
      <c r="F190" s="223">
        <f t="shared" si="16"/>
        <v>0</v>
      </c>
      <c r="G190" s="333"/>
      <c r="I190" s="250">
        <f t="shared" si="18"/>
        <v>43691</v>
      </c>
      <c r="M190" s="157"/>
    </row>
    <row r="191" spans="1:13" x14ac:dyDescent="0.25">
      <c r="A191" s="341">
        <f t="shared" si="21"/>
        <v>43692</v>
      </c>
      <c r="B191" s="219">
        <f t="shared" si="22"/>
        <v>53.4</v>
      </c>
      <c r="C191" s="197">
        <f t="shared" si="19"/>
        <v>809.09090909090912</v>
      </c>
      <c r="D191" s="198">
        <f t="shared" si="20"/>
        <v>-809.09090909090912</v>
      </c>
      <c r="E191" s="198">
        <f t="shared" si="17"/>
        <v>0</v>
      </c>
      <c r="F191" s="223">
        <f t="shared" si="16"/>
        <v>0</v>
      </c>
      <c r="G191" s="333"/>
      <c r="I191" s="250">
        <f t="shared" si="18"/>
        <v>43692</v>
      </c>
      <c r="M191" s="157"/>
    </row>
    <row r="192" spans="1:13" x14ac:dyDescent="0.25">
      <c r="A192" s="341">
        <f t="shared" si="21"/>
        <v>43693</v>
      </c>
      <c r="B192" s="219">
        <f t="shared" si="22"/>
        <v>53.4</v>
      </c>
      <c r="C192" s="197">
        <f t="shared" si="19"/>
        <v>809.09090909090912</v>
      </c>
      <c r="D192" s="198">
        <f t="shared" si="20"/>
        <v>-809.09090909090912</v>
      </c>
      <c r="E192" s="198">
        <f t="shared" si="17"/>
        <v>0</v>
      </c>
      <c r="F192" s="223">
        <f t="shared" si="16"/>
        <v>0</v>
      </c>
      <c r="G192" s="333"/>
      <c r="I192" s="250">
        <f t="shared" si="18"/>
        <v>43693</v>
      </c>
      <c r="M192" s="157"/>
    </row>
    <row r="193" spans="1:13" x14ac:dyDescent="0.25">
      <c r="A193" s="341">
        <f t="shared" si="21"/>
        <v>43694</v>
      </c>
      <c r="B193" s="219">
        <f t="shared" si="22"/>
        <v>53.4</v>
      </c>
      <c r="C193" s="197">
        <f t="shared" si="19"/>
        <v>809.09090909090912</v>
      </c>
      <c r="D193" s="198">
        <f t="shared" si="20"/>
        <v>-809.09090909090912</v>
      </c>
      <c r="E193" s="198">
        <f t="shared" si="17"/>
        <v>0</v>
      </c>
      <c r="F193" s="223">
        <f t="shared" si="16"/>
        <v>0</v>
      </c>
      <c r="G193" s="333"/>
      <c r="I193" s="250">
        <f t="shared" si="18"/>
        <v>43694</v>
      </c>
      <c r="M193" s="157"/>
    </row>
    <row r="194" spans="1:13" x14ac:dyDescent="0.25">
      <c r="A194" s="341">
        <f t="shared" si="21"/>
        <v>43695</v>
      </c>
      <c r="B194" s="219">
        <f t="shared" si="22"/>
        <v>53.4</v>
      </c>
      <c r="C194" s="197">
        <f t="shared" si="19"/>
        <v>809.09090909090912</v>
      </c>
      <c r="D194" s="198">
        <f t="shared" si="20"/>
        <v>-809.09090909090912</v>
      </c>
      <c r="E194" s="198">
        <f t="shared" si="17"/>
        <v>0</v>
      </c>
      <c r="F194" s="223">
        <f t="shared" si="16"/>
        <v>0</v>
      </c>
      <c r="G194" s="333"/>
      <c r="I194" s="250">
        <f t="shared" si="18"/>
        <v>43695</v>
      </c>
      <c r="M194" s="157"/>
    </row>
    <row r="195" spans="1:13" x14ac:dyDescent="0.25">
      <c r="A195" s="342">
        <v>43696</v>
      </c>
      <c r="B195" s="219">
        <v>53.6</v>
      </c>
      <c r="C195" s="197">
        <f t="shared" si="19"/>
        <v>812.12121212121224</v>
      </c>
      <c r="D195" s="198">
        <f t="shared" si="20"/>
        <v>-812.12121212121224</v>
      </c>
      <c r="E195" s="198">
        <f t="shared" si="17"/>
        <v>-3.0303030303031164</v>
      </c>
      <c r="F195" s="223">
        <f t="shared" si="16"/>
        <v>0.20000000000000284</v>
      </c>
      <c r="G195" s="333"/>
      <c r="I195" s="250">
        <f t="shared" si="18"/>
        <v>43696</v>
      </c>
      <c r="J195" s="343">
        <v>53.6</v>
      </c>
      <c r="M195" s="157"/>
    </row>
    <row r="196" spans="1:13" x14ac:dyDescent="0.25">
      <c r="A196" s="341">
        <f t="shared" si="21"/>
        <v>43697</v>
      </c>
      <c r="B196" s="219">
        <f t="shared" si="22"/>
        <v>53.6</v>
      </c>
      <c r="C196" s="197">
        <f t="shared" si="19"/>
        <v>812.12121212121224</v>
      </c>
      <c r="D196" s="198">
        <f t="shared" si="20"/>
        <v>-812.12121212121224</v>
      </c>
      <c r="E196" s="198">
        <f t="shared" si="17"/>
        <v>0</v>
      </c>
      <c r="F196" s="223">
        <f t="shared" si="16"/>
        <v>0</v>
      </c>
      <c r="G196" s="333"/>
      <c r="I196" s="250">
        <f t="shared" si="18"/>
        <v>43697</v>
      </c>
      <c r="M196" s="157"/>
    </row>
    <row r="197" spans="1:13" x14ac:dyDescent="0.25">
      <c r="A197" s="341">
        <f t="shared" si="21"/>
        <v>43698</v>
      </c>
      <c r="B197" s="219">
        <f t="shared" si="22"/>
        <v>53.6</v>
      </c>
      <c r="C197" s="197">
        <f t="shared" si="19"/>
        <v>812.12121212121224</v>
      </c>
      <c r="D197" s="198">
        <f t="shared" si="20"/>
        <v>-812.12121212121224</v>
      </c>
      <c r="E197" s="198">
        <f t="shared" si="17"/>
        <v>0</v>
      </c>
      <c r="F197" s="223">
        <f t="shared" si="16"/>
        <v>0</v>
      </c>
      <c r="G197" s="333"/>
      <c r="I197" s="250">
        <f t="shared" si="18"/>
        <v>43698</v>
      </c>
      <c r="M197" s="157"/>
    </row>
    <row r="198" spans="1:13" x14ac:dyDescent="0.25">
      <c r="A198" s="341">
        <f t="shared" si="21"/>
        <v>43699</v>
      </c>
      <c r="B198" s="219">
        <f t="shared" si="22"/>
        <v>53.6</v>
      </c>
      <c r="C198" s="197">
        <f t="shared" si="19"/>
        <v>812.12121212121224</v>
      </c>
      <c r="D198" s="198">
        <f t="shared" si="20"/>
        <v>-812.12121212121224</v>
      </c>
      <c r="E198" s="198">
        <f t="shared" si="17"/>
        <v>0</v>
      </c>
      <c r="F198" s="223">
        <f t="shared" si="16"/>
        <v>0</v>
      </c>
      <c r="G198" s="333"/>
      <c r="I198" s="250">
        <f t="shared" si="18"/>
        <v>43699</v>
      </c>
      <c r="M198" s="157"/>
    </row>
    <row r="199" spans="1:13" x14ac:dyDescent="0.25">
      <c r="A199" s="341">
        <f t="shared" si="21"/>
        <v>43700</v>
      </c>
      <c r="B199" s="219">
        <f t="shared" si="22"/>
        <v>53.6</v>
      </c>
      <c r="C199" s="197">
        <f t="shared" si="19"/>
        <v>812.12121212121224</v>
      </c>
      <c r="D199" s="198">
        <f t="shared" si="20"/>
        <v>-812.12121212121224</v>
      </c>
      <c r="E199" s="198">
        <f t="shared" si="17"/>
        <v>0</v>
      </c>
      <c r="F199" s="223">
        <f t="shared" si="16"/>
        <v>0</v>
      </c>
      <c r="G199" s="333"/>
      <c r="I199" s="250">
        <f t="shared" si="18"/>
        <v>43700</v>
      </c>
      <c r="M199" s="157"/>
    </row>
    <row r="200" spans="1:13" x14ac:dyDescent="0.25">
      <c r="A200" s="341">
        <f t="shared" si="21"/>
        <v>43701</v>
      </c>
      <c r="B200" s="219">
        <f t="shared" si="22"/>
        <v>53.6</v>
      </c>
      <c r="C200" s="197">
        <f t="shared" si="19"/>
        <v>812.12121212121224</v>
      </c>
      <c r="D200" s="198">
        <f t="shared" si="20"/>
        <v>-812.12121212121224</v>
      </c>
      <c r="E200" s="198">
        <f t="shared" si="17"/>
        <v>0</v>
      </c>
      <c r="F200" s="223">
        <f t="shared" si="16"/>
        <v>0</v>
      </c>
      <c r="G200" s="333"/>
      <c r="I200" s="250">
        <f t="shared" si="18"/>
        <v>43701</v>
      </c>
      <c r="M200" s="157"/>
    </row>
    <row r="201" spans="1:13" x14ac:dyDescent="0.25">
      <c r="A201" s="341">
        <f t="shared" si="21"/>
        <v>43702</v>
      </c>
      <c r="B201" s="219">
        <f t="shared" si="22"/>
        <v>53.6</v>
      </c>
      <c r="C201" s="197">
        <f t="shared" si="19"/>
        <v>812.12121212121224</v>
      </c>
      <c r="D201" s="198">
        <f t="shared" si="20"/>
        <v>-812.12121212121224</v>
      </c>
      <c r="E201" s="198">
        <f t="shared" si="17"/>
        <v>0</v>
      </c>
      <c r="F201" s="223">
        <f t="shared" ref="F201:F264" si="23">IF(A201=0,"",B201-B200)</f>
        <v>0</v>
      </c>
      <c r="G201" s="333"/>
      <c r="I201" s="250">
        <f t="shared" si="18"/>
        <v>43702</v>
      </c>
      <c r="M201" s="157"/>
    </row>
    <row r="202" spans="1:13" x14ac:dyDescent="0.25">
      <c r="A202" s="342">
        <v>43703</v>
      </c>
      <c r="B202" s="219">
        <v>53.8</v>
      </c>
      <c r="C202" s="197">
        <f t="shared" si="19"/>
        <v>815.15151515151513</v>
      </c>
      <c r="D202" s="198">
        <f t="shared" si="20"/>
        <v>-815.15151515151513</v>
      </c>
      <c r="E202" s="198">
        <f t="shared" si="17"/>
        <v>-3.0303030303028891</v>
      </c>
      <c r="F202" s="223">
        <f t="shared" si="23"/>
        <v>0.19999999999999574</v>
      </c>
      <c r="G202" s="333"/>
      <c r="I202" s="250">
        <f t="shared" si="18"/>
        <v>43703</v>
      </c>
      <c r="J202" s="343">
        <v>53.8</v>
      </c>
      <c r="M202" s="157"/>
    </row>
    <row r="203" spans="1:13" x14ac:dyDescent="0.25">
      <c r="A203" s="341">
        <f t="shared" si="21"/>
        <v>43704</v>
      </c>
      <c r="B203" s="219">
        <f t="shared" si="22"/>
        <v>53.8</v>
      </c>
      <c r="C203" s="197">
        <f t="shared" si="19"/>
        <v>815.15151515151513</v>
      </c>
      <c r="D203" s="198">
        <f t="shared" si="20"/>
        <v>-815.15151515151513</v>
      </c>
      <c r="E203" s="198">
        <f t="shared" ref="E203:E266" si="24">IF(D203="","",D203-D202)</f>
        <v>0</v>
      </c>
      <c r="F203" s="223">
        <f t="shared" si="23"/>
        <v>0</v>
      </c>
      <c r="G203" s="333"/>
      <c r="I203" s="250">
        <f t="shared" si="18"/>
        <v>43704</v>
      </c>
      <c r="M203" s="157"/>
    </row>
    <row r="204" spans="1:13" x14ac:dyDescent="0.25">
      <c r="A204" s="341">
        <f t="shared" si="21"/>
        <v>43705</v>
      </c>
      <c r="B204" s="219">
        <f t="shared" si="22"/>
        <v>53.8</v>
      </c>
      <c r="C204" s="197">
        <f t="shared" si="19"/>
        <v>815.15151515151513</v>
      </c>
      <c r="D204" s="198">
        <f t="shared" si="20"/>
        <v>-815.15151515151513</v>
      </c>
      <c r="E204" s="198">
        <f t="shared" si="24"/>
        <v>0</v>
      </c>
      <c r="F204" s="223">
        <f t="shared" si="23"/>
        <v>0</v>
      </c>
      <c r="G204" s="333"/>
      <c r="I204" s="250">
        <f t="shared" si="18"/>
        <v>43705</v>
      </c>
      <c r="M204" s="157"/>
    </row>
    <row r="205" spans="1:13" x14ac:dyDescent="0.25">
      <c r="A205" s="341">
        <f t="shared" si="21"/>
        <v>43706</v>
      </c>
      <c r="B205" s="219">
        <f t="shared" si="22"/>
        <v>53.8</v>
      </c>
      <c r="C205" s="197">
        <f t="shared" si="19"/>
        <v>815.15151515151513</v>
      </c>
      <c r="D205" s="198">
        <f t="shared" si="20"/>
        <v>-815.15151515151513</v>
      </c>
      <c r="E205" s="198">
        <f t="shared" si="24"/>
        <v>0</v>
      </c>
      <c r="F205" s="223">
        <f t="shared" si="23"/>
        <v>0</v>
      </c>
      <c r="G205" s="333"/>
      <c r="I205" s="250">
        <f t="shared" ref="I205:I268" si="25">IF(A205="","",IF(A205&gt;A204+1,"Attention erreur de date",A205))</f>
        <v>43706</v>
      </c>
      <c r="M205" s="157"/>
    </row>
    <row r="206" spans="1:13" x14ac:dyDescent="0.25">
      <c r="A206" s="341">
        <f t="shared" si="21"/>
        <v>43707</v>
      </c>
      <c r="B206" s="219">
        <f t="shared" si="22"/>
        <v>53.8</v>
      </c>
      <c r="C206" s="197">
        <f t="shared" si="19"/>
        <v>815.15151515151513</v>
      </c>
      <c r="D206" s="198">
        <f t="shared" si="20"/>
        <v>-815.15151515151513</v>
      </c>
      <c r="E206" s="198">
        <f t="shared" si="24"/>
        <v>0</v>
      </c>
      <c r="F206" s="223">
        <f t="shared" si="23"/>
        <v>0</v>
      </c>
      <c r="G206" s="236"/>
      <c r="I206" s="250">
        <f t="shared" si="25"/>
        <v>43707</v>
      </c>
      <c r="M206" s="157"/>
    </row>
    <row r="207" spans="1:13" x14ac:dyDescent="0.25">
      <c r="A207" s="341">
        <f t="shared" si="21"/>
        <v>43708</v>
      </c>
      <c r="B207" s="219">
        <f t="shared" si="22"/>
        <v>53.8</v>
      </c>
      <c r="C207" s="197">
        <f t="shared" si="19"/>
        <v>815.15151515151513</v>
      </c>
      <c r="D207" s="198">
        <f t="shared" si="20"/>
        <v>-815.15151515151513</v>
      </c>
      <c r="E207" s="198">
        <f t="shared" si="24"/>
        <v>0</v>
      </c>
      <c r="F207" s="223">
        <f t="shared" si="23"/>
        <v>0</v>
      </c>
      <c r="G207" s="333"/>
      <c r="I207" s="250">
        <f t="shared" si="25"/>
        <v>43708</v>
      </c>
      <c r="M207" s="157"/>
    </row>
    <row r="208" spans="1:13" x14ac:dyDescent="0.25">
      <c r="A208" s="341">
        <f t="shared" si="21"/>
        <v>43709</v>
      </c>
      <c r="B208" s="219">
        <f t="shared" si="22"/>
        <v>53.8</v>
      </c>
      <c r="C208" s="197">
        <f t="shared" si="19"/>
        <v>815.15151515151513</v>
      </c>
      <c r="D208" s="198">
        <f t="shared" si="20"/>
        <v>-815.15151515151513</v>
      </c>
      <c r="E208" s="198">
        <f t="shared" si="24"/>
        <v>0</v>
      </c>
      <c r="F208" s="223">
        <f t="shared" si="23"/>
        <v>0</v>
      </c>
      <c r="G208" s="333"/>
      <c r="I208" s="250">
        <f t="shared" si="25"/>
        <v>43709</v>
      </c>
      <c r="M208" s="157"/>
    </row>
    <row r="209" spans="1:13" x14ac:dyDescent="0.25">
      <c r="A209" s="342">
        <v>43710</v>
      </c>
      <c r="B209" s="219">
        <v>55</v>
      </c>
      <c r="C209" s="197">
        <f t="shared" si="19"/>
        <v>833.33333333333337</v>
      </c>
      <c r="D209" s="198">
        <f t="shared" si="20"/>
        <v>-833.33333333333337</v>
      </c>
      <c r="E209" s="198">
        <f t="shared" si="24"/>
        <v>-18.181818181818244</v>
      </c>
      <c r="F209" s="223">
        <f t="shared" si="23"/>
        <v>1.2000000000000028</v>
      </c>
      <c r="G209" s="333"/>
      <c r="I209" s="250">
        <f t="shared" si="25"/>
        <v>43710</v>
      </c>
      <c r="J209" s="343">
        <v>55</v>
      </c>
      <c r="M209" s="157"/>
    </row>
    <row r="210" spans="1:13" x14ac:dyDescent="0.25">
      <c r="A210" s="341">
        <f t="shared" si="21"/>
        <v>43711</v>
      </c>
      <c r="B210" s="219">
        <f t="shared" si="22"/>
        <v>55</v>
      </c>
      <c r="C210" s="197">
        <f t="shared" ref="C210:C273" si="26">IF(B210="","",B210*$H$2)</f>
        <v>833.33333333333337</v>
      </c>
      <c r="D210" s="198">
        <f t="shared" si="20"/>
        <v>-833.33333333333337</v>
      </c>
      <c r="E210" s="198">
        <f t="shared" si="24"/>
        <v>0</v>
      </c>
      <c r="F210" s="223">
        <f t="shared" si="23"/>
        <v>0</v>
      </c>
      <c r="G210" s="333"/>
      <c r="I210" s="250">
        <f t="shared" si="25"/>
        <v>43711</v>
      </c>
      <c r="M210" s="157"/>
    </row>
    <row r="211" spans="1:13" x14ac:dyDescent="0.25">
      <c r="A211" s="341">
        <f t="shared" si="21"/>
        <v>43712</v>
      </c>
      <c r="B211" s="219">
        <f t="shared" si="22"/>
        <v>55</v>
      </c>
      <c r="C211" s="197">
        <f t="shared" si="26"/>
        <v>833.33333333333337</v>
      </c>
      <c r="D211" s="198">
        <f t="shared" ref="D211:D274" si="27">IF(C211="","",C211-(2*C211))</f>
        <v>-833.33333333333337</v>
      </c>
      <c r="E211" s="198">
        <f t="shared" si="24"/>
        <v>0</v>
      </c>
      <c r="F211" s="223">
        <f t="shared" si="23"/>
        <v>0</v>
      </c>
      <c r="G211" s="333"/>
      <c r="I211" s="250">
        <f t="shared" si="25"/>
        <v>43712</v>
      </c>
      <c r="M211" s="157"/>
    </row>
    <row r="212" spans="1:13" x14ac:dyDescent="0.25">
      <c r="A212" s="341">
        <f t="shared" si="21"/>
        <v>43713</v>
      </c>
      <c r="B212" s="219">
        <f t="shared" si="22"/>
        <v>55</v>
      </c>
      <c r="C212" s="197">
        <f t="shared" si="26"/>
        <v>833.33333333333337</v>
      </c>
      <c r="D212" s="198">
        <f t="shared" si="27"/>
        <v>-833.33333333333337</v>
      </c>
      <c r="E212" s="198">
        <f t="shared" si="24"/>
        <v>0</v>
      </c>
      <c r="F212" s="223">
        <f t="shared" si="23"/>
        <v>0</v>
      </c>
      <c r="G212" s="333"/>
      <c r="I212" s="250">
        <f t="shared" si="25"/>
        <v>43713</v>
      </c>
      <c r="M212" s="157"/>
    </row>
    <row r="213" spans="1:13" x14ac:dyDescent="0.25">
      <c r="A213" s="341">
        <f t="shared" si="21"/>
        <v>43714</v>
      </c>
      <c r="B213" s="219">
        <f t="shared" si="22"/>
        <v>55</v>
      </c>
      <c r="C213" s="197">
        <f t="shared" si="26"/>
        <v>833.33333333333337</v>
      </c>
      <c r="D213" s="198">
        <f t="shared" si="27"/>
        <v>-833.33333333333337</v>
      </c>
      <c r="E213" s="198">
        <f t="shared" si="24"/>
        <v>0</v>
      </c>
      <c r="F213" s="223">
        <f t="shared" si="23"/>
        <v>0</v>
      </c>
      <c r="G213" s="333"/>
      <c r="I213" s="250">
        <f t="shared" si="25"/>
        <v>43714</v>
      </c>
      <c r="M213" s="157"/>
    </row>
    <row r="214" spans="1:13" x14ac:dyDescent="0.25">
      <c r="A214" s="341">
        <f t="shared" si="21"/>
        <v>43715</v>
      </c>
      <c r="B214" s="219">
        <f t="shared" si="22"/>
        <v>55</v>
      </c>
      <c r="C214" s="197">
        <f t="shared" si="26"/>
        <v>833.33333333333337</v>
      </c>
      <c r="D214" s="198">
        <f t="shared" si="27"/>
        <v>-833.33333333333337</v>
      </c>
      <c r="E214" s="198">
        <f t="shared" si="24"/>
        <v>0</v>
      </c>
      <c r="F214" s="223">
        <f t="shared" si="23"/>
        <v>0</v>
      </c>
      <c r="G214" s="333"/>
      <c r="I214" s="250">
        <f t="shared" si="25"/>
        <v>43715</v>
      </c>
      <c r="M214" s="157"/>
    </row>
    <row r="215" spans="1:13" x14ac:dyDescent="0.25">
      <c r="A215" s="341">
        <f t="shared" si="21"/>
        <v>43716</v>
      </c>
      <c r="B215" s="219">
        <f t="shared" si="22"/>
        <v>55</v>
      </c>
      <c r="C215" s="197">
        <f t="shared" si="26"/>
        <v>833.33333333333337</v>
      </c>
      <c r="D215" s="198">
        <f t="shared" si="27"/>
        <v>-833.33333333333337</v>
      </c>
      <c r="E215" s="198">
        <f t="shared" si="24"/>
        <v>0</v>
      </c>
      <c r="F215" s="223">
        <f t="shared" si="23"/>
        <v>0</v>
      </c>
      <c r="G215" s="333"/>
      <c r="I215" s="250">
        <f t="shared" si="25"/>
        <v>43716</v>
      </c>
      <c r="M215" s="157"/>
    </row>
    <row r="216" spans="1:13" x14ac:dyDescent="0.25">
      <c r="A216" s="342">
        <v>43717</v>
      </c>
      <c r="B216" s="219">
        <v>55.6</v>
      </c>
      <c r="C216" s="197">
        <f t="shared" si="26"/>
        <v>842.42424242424249</v>
      </c>
      <c r="D216" s="198">
        <f t="shared" si="27"/>
        <v>-842.42424242424249</v>
      </c>
      <c r="E216" s="198">
        <f t="shared" si="24"/>
        <v>-9.0909090909091219</v>
      </c>
      <c r="F216" s="223">
        <f t="shared" si="23"/>
        <v>0.60000000000000142</v>
      </c>
      <c r="G216" s="333"/>
      <c r="I216" s="250">
        <f t="shared" si="25"/>
        <v>43717</v>
      </c>
      <c r="J216" s="343">
        <v>55.6</v>
      </c>
      <c r="M216" s="157"/>
    </row>
    <row r="217" spans="1:13" x14ac:dyDescent="0.25">
      <c r="A217" s="341">
        <f t="shared" si="21"/>
        <v>43718</v>
      </c>
      <c r="B217" s="219">
        <f t="shared" si="22"/>
        <v>55.6</v>
      </c>
      <c r="C217" s="197">
        <f t="shared" si="26"/>
        <v>842.42424242424249</v>
      </c>
      <c r="D217" s="198">
        <f t="shared" si="27"/>
        <v>-842.42424242424249</v>
      </c>
      <c r="E217" s="198">
        <f t="shared" si="24"/>
        <v>0</v>
      </c>
      <c r="F217" s="223">
        <f t="shared" si="23"/>
        <v>0</v>
      </c>
      <c r="G217" s="333"/>
      <c r="I217" s="250">
        <f t="shared" si="25"/>
        <v>43718</v>
      </c>
      <c r="M217" s="157"/>
    </row>
    <row r="218" spans="1:13" x14ac:dyDescent="0.25">
      <c r="A218" s="341">
        <f t="shared" si="21"/>
        <v>43719</v>
      </c>
      <c r="B218" s="219">
        <f t="shared" si="22"/>
        <v>55.6</v>
      </c>
      <c r="C218" s="197">
        <f t="shared" si="26"/>
        <v>842.42424242424249</v>
      </c>
      <c r="D218" s="198">
        <f t="shared" si="27"/>
        <v>-842.42424242424249</v>
      </c>
      <c r="E218" s="198">
        <f t="shared" si="24"/>
        <v>0</v>
      </c>
      <c r="F218" s="223">
        <f t="shared" si="23"/>
        <v>0</v>
      </c>
      <c r="G218" s="333"/>
      <c r="I218" s="250">
        <f t="shared" si="25"/>
        <v>43719</v>
      </c>
      <c r="M218" s="157"/>
    </row>
    <row r="219" spans="1:13" x14ac:dyDescent="0.25">
      <c r="A219" s="341">
        <f t="shared" si="21"/>
        <v>43720</v>
      </c>
      <c r="B219" s="219">
        <f t="shared" si="22"/>
        <v>55.6</v>
      </c>
      <c r="C219" s="197">
        <f t="shared" si="26"/>
        <v>842.42424242424249</v>
      </c>
      <c r="D219" s="198">
        <f t="shared" si="27"/>
        <v>-842.42424242424249</v>
      </c>
      <c r="E219" s="198">
        <f t="shared" si="24"/>
        <v>0</v>
      </c>
      <c r="F219" s="223">
        <f t="shared" si="23"/>
        <v>0</v>
      </c>
      <c r="G219" s="333"/>
      <c r="I219" s="250">
        <f t="shared" si="25"/>
        <v>43720</v>
      </c>
      <c r="M219" s="157"/>
    </row>
    <row r="220" spans="1:13" x14ac:dyDescent="0.25">
      <c r="A220" s="341">
        <f t="shared" si="21"/>
        <v>43721</v>
      </c>
      <c r="B220" s="219">
        <f t="shared" si="22"/>
        <v>55.6</v>
      </c>
      <c r="C220" s="197">
        <f t="shared" si="26"/>
        <v>842.42424242424249</v>
      </c>
      <c r="D220" s="198">
        <f t="shared" si="27"/>
        <v>-842.42424242424249</v>
      </c>
      <c r="E220" s="198">
        <f t="shared" si="24"/>
        <v>0</v>
      </c>
      <c r="F220" s="223">
        <f t="shared" si="23"/>
        <v>0</v>
      </c>
      <c r="G220" s="333"/>
      <c r="I220" s="250">
        <f t="shared" si="25"/>
        <v>43721</v>
      </c>
      <c r="M220" s="157"/>
    </row>
    <row r="221" spans="1:13" x14ac:dyDescent="0.25">
      <c r="A221" s="341">
        <f t="shared" si="21"/>
        <v>43722</v>
      </c>
      <c r="B221" s="219">
        <f t="shared" si="22"/>
        <v>55.6</v>
      </c>
      <c r="C221" s="197">
        <f t="shared" si="26"/>
        <v>842.42424242424249</v>
      </c>
      <c r="D221" s="198">
        <f t="shared" si="27"/>
        <v>-842.42424242424249</v>
      </c>
      <c r="E221" s="198">
        <f t="shared" si="24"/>
        <v>0</v>
      </c>
      <c r="F221" s="223">
        <f t="shared" si="23"/>
        <v>0</v>
      </c>
      <c r="G221" s="333"/>
      <c r="I221" s="250">
        <f t="shared" si="25"/>
        <v>43722</v>
      </c>
      <c r="M221" s="157"/>
    </row>
    <row r="222" spans="1:13" x14ac:dyDescent="0.25">
      <c r="A222" s="341">
        <f t="shared" si="21"/>
        <v>43723</v>
      </c>
      <c r="B222" s="219">
        <f t="shared" si="22"/>
        <v>55.6</v>
      </c>
      <c r="C222" s="197">
        <f t="shared" si="26"/>
        <v>842.42424242424249</v>
      </c>
      <c r="D222" s="198">
        <f t="shared" si="27"/>
        <v>-842.42424242424249</v>
      </c>
      <c r="E222" s="198">
        <f t="shared" si="24"/>
        <v>0</v>
      </c>
      <c r="F222" s="223">
        <f t="shared" si="23"/>
        <v>0</v>
      </c>
      <c r="G222" s="333"/>
      <c r="I222" s="250">
        <f t="shared" si="25"/>
        <v>43723</v>
      </c>
      <c r="M222" s="157"/>
    </row>
    <row r="223" spans="1:13" x14ac:dyDescent="0.25">
      <c r="A223" s="342">
        <v>43724</v>
      </c>
      <c r="B223" s="219">
        <v>56.6</v>
      </c>
      <c r="C223" s="197">
        <f t="shared" si="26"/>
        <v>857.57575757575762</v>
      </c>
      <c r="D223" s="198">
        <f t="shared" si="27"/>
        <v>-857.57575757575762</v>
      </c>
      <c r="E223" s="198">
        <f t="shared" si="24"/>
        <v>-15.151515151515127</v>
      </c>
      <c r="F223" s="223">
        <f t="shared" si="23"/>
        <v>1</v>
      </c>
      <c r="G223" s="333"/>
      <c r="I223" s="250">
        <f t="shared" si="25"/>
        <v>43724</v>
      </c>
      <c r="J223" s="343">
        <v>56.6</v>
      </c>
      <c r="M223" s="157"/>
    </row>
    <row r="224" spans="1:13" x14ac:dyDescent="0.25">
      <c r="A224" s="341">
        <f t="shared" si="21"/>
        <v>43725</v>
      </c>
      <c r="B224" s="219">
        <f t="shared" si="22"/>
        <v>56.6</v>
      </c>
      <c r="C224" s="197">
        <f t="shared" si="26"/>
        <v>857.57575757575762</v>
      </c>
      <c r="D224" s="198">
        <f t="shared" si="27"/>
        <v>-857.57575757575762</v>
      </c>
      <c r="E224" s="198">
        <f t="shared" si="24"/>
        <v>0</v>
      </c>
      <c r="F224" s="223">
        <f t="shared" si="23"/>
        <v>0</v>
      </c>
      <c r="G224" s="333"/>
      <c r="I224" s="250">
        <f t="shared" si="25"/>
        <v>43725</v>
      </c>
      <c r="M224" s="157"/>
    </row>
    <row r="225" spans="1:13" x14ac:dyDescent="0.25">
      <c r="A225" s="341">
        <f t="shared" si="21"/>
        <v>43726</v>
      </c>
      <c r="B225" s="219">
        <f t="shared" si="22"/>
        <v>56.6</v>
      </c>
      <c r="C225" s="197">
        <f t="shared" si="26"/>
        <v>857.57575757575762</v>
      </c>
      <c r="D225" s="198">
        <f t="shared" si="27"/>
        <v>-857.57575757575762</v>
      </c>
      <c r="E225" s="198">
        <f t="shared" si="24"/>
        <v>0</v>
      </c>
      <c r="F225" s="223">
        <f t="shared" si="23"/>
        <v>0</v>
      </c>
      <c r="G225" s="333"/>
      <c r="I225" s="250">
        <f t="shared" si="25"/>
        <v>43726</v>
      </c>
      <c r="M225" s="157"/>
    </row>
    <row r="226" spans="1:13" x14ac:dyDescent="0.25">
      <c r="A226" s="341">
        <f t="shared" si="21"/>
        <v>43727</v>
      </c>
      <c r="B226" s="219">
        <f t="shared" si="22"/>
        <v>56.6</v>
      </c>
      <c r="C226" s="197">
        <f t="shared" si="26"/>
        <v>857.57575757575762</v>
      </c>
      <c r="D226" s="198">
        <f t="shared" si="27"/>
        <v>-857.57575757575762</v>
      </c>
      <c r="E226" s="198">
        <f t="shared" si="24"/>
        <v>0</v>
      </c>
      <c r="F226" s="223">
        <f t="shared" si="23"/>
        <v>0</v>
      </c>
      <c r="G226" s="333"/>
      <c r="I226" s="250">
        <f t="shared" si="25"/>
        <v>43727</v>
      </c>
      <c r="M226" s="157"/>
    </row>
    <row r="227" spans="1:13" x14ac:dyDescent="0.25">
      <c r="A227" s="341">
        <f t="shared" si="21"/>
        <v>43728</v>
      </c>
      <c r="B227" s="219">
        <f t="shared" si="22"/>
        <v>56.6</v>
      </c>
      <c r="C227" s="197">
        <f t="shared" si="26"/>
        <v>857.57575757575762</v>
      </c>
      <c r="D227" s="198">
        <f t="shared" si="27"/>
        <v>-857.57575757575762</v>
      </c>
      <c r="E227" s="198">
        <f t="shared" si="24"/>
        <v>0</v>
      </c>
      <c r="F227" s="223">
        <f t="shared" si="23"/>
        <v>0</v>
      </c>
      <c r="G227" s="333"/>
      <c r="I227" s="250">
        <f t="shared" si="25"/>
        <v>43728</v>
      </c>
      <c r="M227" s="157"/>
    </row>
    <row r="228" spans="1:13" x14ac:dyDescent="0.25">
      <c r="A228" s="341">
        <f t="shared" si="21"/>
        <v>43729</v>
      </c>
      <c r="B228" s="219">
        <f t="shared" si="22"/>
        <v>56.6</v>
      </c>
      <c r="C228" s="197">
        <f t="shared" si="26"/>
        <v>857.57575757575762</v>
      </c>
      <c r="D228" s="198">
        <f t="shared" si="27"/>
        <v>-857.57575757575762</v>
      </c>
      <c r="E228" s="198">
        <f t="shared" si="24"/>
        <v>0</v>
      </c>
      <c r="F228" s="223">
        <f t="shared" si="23"/>
        <v>0</v>
      </c>
      <c r="G228" s="333"/>
      <c r="I228" s="250">
        <f t="shared" si="25"/>
        <v>43729</v>
      </c>
      <c r="M228" s="157"/>
    </row>
    <row r="229" spans="1:13" x14ac:dyDescent="0.25">
      <c r="A229" s="341">
        <f t="shared" si="21"/>
        <v>43730</v>
      </c>
      <c r="B229" s="219">
        <f t="shared" si="22"/>
        <v>56.6</v>
      </c>
      <c r="C229" s="197">
        <f t="shared" si="26"/>
        <v>857.57575757575762</v>
      </c>
      <c r="D229" s="198">
        <f t="shared" si="27"/>
        <v>-857.57575757575762</v>
      </c>
      <c r="E229" s="198">
        <f t="shared" si="24"/>
        <v>0</v>
      </c>
      <c r="F229" s="223">
        <f t="shared" si="23"/>
        <v>0</v>
      </c>
      <c r="G229" s="333"/>
      <c r="I229" s="250">
        <f t="shared" si="25"/>
        <v>43730</v>
      </c>
      <c r="K229" s="220"/>
      <c r="M229" s="157"/>
    </row>
    <row r="230" spans="1:13" x14ac:dyDescent="0.25">
      <c r="A230" s="342">
        <v>43731</v>
      </c>
      <c r="B230" s="219">
        <v>56.8</v>
      </c>
      <c r="C230" s="197">
        <f t="shared" si="26"/>
        <v>860.60606060606062</v>
      </c>
      <c r="D230" s="198">
        <f t="shared" si="27"/>
        <v>-860.60606060606062</v>
      </c>
      <c r="E230" s="198">
        <f t="shared" si="24"/>
        <v>-3.0303030303030027</v>
      </c>
      <c r="F230" s="223">
        <f t="shared" si="23"/>
        <v>0.19999999999999574</v>
      </c>
      <c r="G230" s="333"/>
      <c r="I230" s="250">
        <f t="shared" si="25"/>
        <v>43731</v>
      </c>
      <c r="J230" s="343">
        <v>56.8</v>
      </c>
      <c r="M230" s="157"/>
    </row>
    <row r="231" spans="1:13" x14ac:dyDescent="0.25">
      <c r="A231" s="341">
        <f t="shared" si="21"/>
        <v>43732</v>
      </c>
      <c r="B231" s="219">
        <f t="shared" si="22"/>
        <v>56.8</v>
      </c>
      <c r="C231" s="197">
        <f t="shared" si="26"/>
        <v>860.60606060606062</v>
      </c>
      <c r="D231" s="198">
        <f t="shared" si="27"/>
        <v>-860.60606060606062</v>
      </c>
      <c r="E231" s="198">
        <f t="shared" si="24"/>
        <v>0</v>
      </c>
      <c r="F231" s="223">
        <f t="shared" si="23"/>
        <v>0</v>
      </c>
      <c r="G231" s="333"/>
      <c r="I231" s="250">
        <f t="shared" si="25"/>
        <v>43732</v>
      </c>
      <c r="M231" s="157"/>
    </row>
    <row r="232" spans="1:13" x14ac:dyDescent="0.25">
      <c r="A232" s="341">
        <f t="shared" si="21"/>
        <v>43733</v>
      </c>
      <c r="B232" s="219">
        <f t="shared" si="22"/>
        <v>56.8</v>
      </c>
      <c r="C232" s="197">
        <f t="shared" si="26"/>
        <v>860.60606060606062</v>
      </c>
      <c r="D232" s="198">
        <f t="shared" si="27"/>
        <v>-860.60606060606062</v>
      </c>
      <c r="E232" s="198">
        <f t="shared" si="24"/>
        <v>0</v>
      </c>
      <c r="F232" s="223">
        <f t="shared" si="23"/>
        <v>0</v>
      </c>
      <c r="G232" s="333"/>
      <c r="I232" s="250">
        <f t="shared" si="25"/>
        <v>43733</v>
      </c>
      <c r="M232" s="157"/>
    </row>
    <row r="233" spans="1:13" x14ac:dyDescent="0.25">
      <c r="A233" s="341">
        <f t="shared" si="21"/>
        <v>43734</v>
      </c>
      <c r="B233" s="219">
        <f t="shared" si="22"/>
        <v>56.8</v>
      </c>
      <c r="C233" s="197">
        <f t="shared" si="26"/>
        <v>860.60606060606062</v>
      </c>
      <c r="D233" s="198">
        <f t="shared" si="27"/>
        <v>-860.60606060606062</v>
      </c>
      <c r="E233" s="198">
        <f t="shared" si="24"/>
        <v>0</v>
      </c>
      <c r="F233" s="223">
        <f t="shared" si="23"/>
        <v>0</v>
      </c>
      <c r="G233" s="333"/>
      <c r="I233" s="250">
        <f t="shared" si="25"/>
        <v>43734</v>
      </c>
      <c r="M233" s="157"/>
    </row>
    <row r="234" spans="1:13" x14ac:dyDescent="0.25">
      <c r="A234" s="341">
        <f t="shared" si="21"/>
        <v>43735</v>
      </c>
      <c r="B234" s="219">
        <f t="shared" si="22"/>
        <v>56.8</v>
      </c>
      <c r="C234" s="197">
        <f t="shared" si="26"/>
        <v>860.60606060606062</v>
      </c>
      <c r="D234" s="198">
        <f t="shared" si="27"/>
        <v>-860.60606060606062</v>
      </c>
      <c r="E234" s="198">
        <f t="shared" si="24"/>
        <v>0</v>
      </c>
      <c r="F234" s="223">
        <f t="shared" si="23"/>
        <v>0</v>
      </c>
      <c r="G234" s="333"/>
      <c r="I234" s="250">
        <f t="shared" si="25"/>
        <v>43735</v>
      </c>
      <c r="M234" s="157"/>
    </row>
    <row r="235" spans="1:13" x14ac:dyDescent="0.25">
      <c r="A235" s="341">
        <f t="shared" si="21"/>
        <v>43736</v>
      </c>
      <c r="B235" s="219">
        <f t="shared" si="22"/>
        <v>56.8</v>
      </c>
      <c r="C235" s="197">
        <f t="shared" si="26"/>
        <v>860.60606060606062</v>
      </c>
      <c r="D235" s="198">
        <f t="shared" si="27"/>
        <v>-860.60606060606062</v>
      </c>
      <c r="E235" s="198">
        <f t="shared" si="24"/>
        <v>0</v>
      </c>
      <c r="F235" s="223">
        <f t="shared" si="23"/>
        <v>0</v>
      </c>
      <c r="G235" s="333"/>
      <c r="I235" s="250">
        <f t="shared" si="25"/>
        <v>43736</v>
      </c>
      <c r="M235" s="157"/>
    </row>
    <row r="236" spans="1:13" x14ac:dyDescent="0.25">
      <c r="A236" s="341">
        <f t="shared" si="21"/>
        <v>43737</v>
      </c>
      <c r="B236" s="219">
        <f t="shared" si="22"/>
        <v>56.8</v>
      </c>
      <c r="C236" s="197">
        <f t="shared" si="26"/>
        <v>860.60606060606062</v>
      </c>
      <c r="D236" s="198">
        <f t="shared" si="27"/>
        <v>-860.60606060606062</v>
      </c>
      <c r="E236" s="198">
        <f t="shared" si="24"/>
        <v>0</v>
      </c>
      <c r="F236" s="223">
        <f t="shared" si="23"/>
        <v>0</v>
      </c>
      <c r="G236" s="333"/>
      <c r="I236" s="250">
        <f t="shared" si="25"/>
        <v>43737</v>
      </c>
      <c r="M236" s="157"/>
    </row>
    <row r="237" spans="1:13" x14ac:dyDescent="0.25">
      <c r="A237" s="341">
        <f t="shared" si="21"/>
        <v>43738</v>
      </c>
      <c r="B237" s="228">
        <v>57.3</v>
      </c>
      <c r="C237" s="197">
        <f t="shared" si="26"/>
        <v>868.18181818181813</v>
      </c>
      <c r="D237" s="198">
        <f t="shared" si="27"/>
        <v>-868.18181818181813</v>
      </c>
      <c r="E237" s="198">
        <f t="shared" si="24"/>
        <v>-7.5757575757575069</v>
      </c>
      <c r="F237" s="223">
        <f t="shared" si="23"/>
        <v>0.5</v>
      </c>
      <c r="G237" s="333"/>
      <c r="I237" s="250">
        <f t="shared" si="25"/>
        <v>43738</v>
      </c>
      <c r="J237" s="343">
        <v>57.3</v>
      </c>
      <c r="M237" s="157"/>
    </row>
    <row r="238" spans="1:13" x14ac:dyDescent="0.25">
      <c r="A238" s="341">
        <f t="shared" si="21"/>
        <v>43739</v>
      </c>
      <c r="B238" s="228">
        <f t="shared" si="22"/>
        <v>57.3</v>
      </c>
      <c r="C238" s="197">
        <f t="shared" si="26"/>
        <v>868.18181818181813</v>
      </c>
      <c r="D238" s="198">
        <f t="shared" si="27"/>
        <v>-868.18181818181813</v>
      </c>
      <c r="E238" s="198">
        <f t="shared" si="24"/>
        <v>0</v>
      </c>
      <c r="F238" s="223">
        <f t="shared" si="23"/>
        <v>0</v>
      </c>
      <c r="G238" s="333"/>
      <c r="I238" s="250">
        <f t="shared" si="25"/>
        <v>43739</v>
      </c>
      <c r="M238" s="157"/>
    </row>
    <row r="239" spans="1:13" x14ac:dyDescent="0.25">
      <c r="A239" s="341">
        <f t="shared" si="21"/>
        <v>43740</v>
      </c>
      <c r="B239" s="228">
        <f t="shared" si="22"/>
        <v>57.3</v>
      </c>
      <c r="C239" s="197">
        <f t="shared" si="26"/>
        <v>868.18181818181813</v>
      </c>
      <c r="D239" s="198">
        <f t="shared" si="27"/>
        <v>-868.18181818181813</v>
      </c>
      <c r="E239" s="198">
        <f t="shared" si="24"/>
        <v>0</v>
      </c>
      <c r="F239" s="223">
        <f t="shared" si="23"/>
        <v>0</v>
      </c>
      <c r="G239" s="333"/>
      <c r="I239" s="250">
        <f t="shared" si="25"/>
        <v>43740</v>
      </c>
      <c r="M239" s="157"/>
    </row>
    <row r="240" spans="1:13" x14ac:dyDescent="0.25">
      <c r="A240" s="341">
        <f t="shared" si="21"/>
        <v>43741</v>
      </c>
      <c r="B240" s="228">
        <f t="shared" si="22"/>
        <v>57.3</v>
      </c>
      <c r="C240" s="197">
        <f t="shared" si="26"/>
        <v>868.18181818181813</v>
      </c>
      <c r="D240" s="198">
        <f t="shared" si="27"/>
        <v>-868.18181818181813</v>
      </c>
      <c r="E240" s="198">
        <f t="shared" si="24"/>
        <v>0</v>
      </c>
      <c r="F240" s="223">
        <f t="shared" si="23"/>
        <v>0</v>
      </c>
      <c r="G240" s="333"/>
      <c r="I240" s="250">
        <f t="shared" si="25"/>
        <v>43741</v>
      </c>
      <c r="M240" s="157"/>
    </row>
    <row r="241" spans="1:13" x14ac:dyDescent="0.25">
      <c r="A241" s="341">
        <f t="shared" si="21"/>
        <v>43742</v>
      </c>
      <c r="B241" s="228">
        <f t="shared" si="22"/>
        <v>57.3</v>
      </c>
      <c r="C241" s="197">
        <f t="shared" si="26"/>
        <v>868.18181818181813</v>
      </c>
      <c r="D241" s="198">
        <f t="shared" si="27"/>
        <v>-868.18181818181813</v>
      </c>
      <c r="E241" s="198">
        <f t="shared" si="24"/>
        <v>0</v>
      </c>
      <c r="F241" s="223">
        <f t="shared" si="23"/>
        <v>0</v>
      </c>
      <c r="G241" s="333"/>
      <c r="I241" s="250">
        <f t="shared" si="25"/>
        <v>43742</v>
      </c>
      <c r="M241" s="157"/>
    </row>
    <row r="242" spans="1:13" x14ac:dyDescent="0.25">
      <c r="A242" s="202">
        <v>43743</v>
      </c>
      <c r="B242" s="228">
        <v>58.3</v>
      </c>
      <c r="C242" s="197">
        <f t="shared" si="26"/>
        <v>883.33333333333337</v>
      </c>
      <c r="D242" s="198">
        <f t="shared" si="27"/>
        <v>-883.33333333333337</v>
      </c>
      <c r="E242" s="198">
        <f t="shared" si="24"/>
        <v>-15.151515151515241</v>
      </c>
      <c r="F242" s="223">
        <f t="shared" si="23"/>
        <v>1</v>
      </c>
      <c r="G242" s="333"/>
      <c r="I242" s="250">
        <f t="shared" si="25"/>
        <v>43743</v>
      </c>
      <c r="M242" s="157"/>
    </row>
    <row r="243" spans="1:13" x14ac:dyDescent="0.25">
      <c r="A243" s="202">
        <v>43744</v>
      </c>
      <c r="B243" s="228">
        <v>58.5</v>
      </c>
      <c r="C243" s="197">
        <f t="shared" si="26"/>
        <v>886.36363636363637</v>
      </c>
      <c r="D243" s="198">
        <f t="shared" si="27"/>
        <v>-886.36363636363637</v>
      </c>
      <c r="E243" s="198">
        <f t="shared" si="24"/>
        <v>-3.0303030303030027</v>
      </c>
      <c r="F243" s="223">
        <f t="shared" si="23"/>
        <v>0.20000000000000284</v>
      </c>
      <c r="G243" s="333"/>
      <c r="I243" s="250">
        <f t="shared" si="25"/>
        <v>43744</v>
      </c>
      <c r="M243" s="157"/>
    </row>
    <row r="244" spans="1:13" x14ac:dyDescent="0.25">
      <c r="A244" s="202">
        <v>43745</v>
      </c>
      <c r="B244" s="219">
        <v>58.7</v>
      </c>
      <c r="C244" s="197">
        <f t="shared" si="26"/>
        <v>889.39393939393949</v>
      </c>
      <c r="D244" s="198">
        <f t="shared" si="27"/>
        <v>-889.39393939393949</v>
      </c>
      <c r="E244" s="198">
        <f t="shared" si="24"/>
        <v>-3.0303030303031164</v>
      </c>
      <c r="F244" s="223">
        <f t="shared" si="23"/>
        <v>0.20000000000000284</v>
      </c>
      <c r="G244" s="333"/>
      <c r="I244" s="250">
        <f t="shared" si="25"/>
        <v>43745</v>
      </c>
      <c r="M244" s="157"/>
    </row>
    <row r="245" spans="1:13" x14ac:dyDescent="0.25">
      <c r="A245" s="202">
        <v>43746</v>
      </c>
      <c r="B245" s="219">
        <v>58.9</v>
      </c>
      <c r="C245" s="197">
        <f t="shared" si="26"/>
        <v>892.42424242424249</v>
      </c>
      <c r="D245" s="198">
        <f t="shared" si="27"/>
        <v>-892.42424242424249</v>
      </c>
      <c r="E245" s="198">
        <f t="shared" si="24"/>
        <v>-3.0303030303030027</v>
      </c>
      <c r="F245" s="223">
        <f t="shared" si="23"/>
        <v>0.19999999999999574</v>
      </c>
      <c r="G245" s="333"/>
      <c r="I245" s="250">
        <f t="shared" si="25"/>
        <v>43746</v>
      </c>
      <c r="M245" s="157"/>
    </row>
    <row r="246" spans="1:13" x14ac:dyDescent="0.25">
      <c r="A246" s="202">
        <v>43747</v>
      </c>
      <c r="B246" s="228">
        <v>59</v>
      </c>
      <c r="C246" s="197">
        <f t="shared" si="26"/>
        <v>893.93939393939399</v>
      </c>
      <c r="D246" s="198">
        <f t="shared" si="27"/>
        <v>-893.93939393939399</v>
      </c>
      <c r="E246" s="198">
        <f t="shared" si="24"/>
        <v>-1.5151515151515014</v>
      </c>
      <c r="F246" s="223">
        <f t="shared" si="23"/>
        <v>0.10000000000000142</v>
      </c>
      <c r="G246" s="333"/>
      <c r="I246" s="250">
        <f t="shared" si="25"/>
        <v>43747</v>
      </c>
      <c r="M246" s="157"/>
    </row>
    <row r="247" spans="1:13" x14ac:dyDescent="0.25">
      <c r="A247" s="202">
        <v>43748</v>
      </c>
      <c r="B247" s="228">
        <v>59.1</v>
      </c>
      <c r="C247" s="197">
        <f t="shared" si="26"/>
        <v>895.4545454545455</v>
      </c>
      <c r="D247" s="198">
        <f t="shared" si="27"/>
        <v>-895.4545454545455</v>
      </c>
      <c r="E247" s="198">
        <f t="shared" si="24"/>
        <v>-1.5151515151515014</v>
      </c>
      <c r="F247" s="223">
        <f t="shared" si="23"/>
        <v>0.10000000000000142</v>
      </c>
      <c r="G247" s="333"/>
      <c r="I247" s="250">
        <f t="shared" si="25"/>
        <v>43748</v>
      </c>
      <c r="M247" s="157"/>
    </row>
    <row r="248" spans="1:13" x14ac:dyDescent="0.25">
      <c r="A248" s="202">
        <v>43749</v>
      </c>
      <c r="B248" s="228">
        <v>59.2</v>
      </c>
      <c r="C248" s="197">
        <f t="shared" si="26"/>
        <v>896.96969696969711</v>
      </c>
      <c r="D248" s="198">
        <f t="shared" si="27"/>
        <v>-896.96969696969711</v>
      </c>
      <c r="E248" s="198">
        <f t="shared" si="24"/>
        <v>-1.5151515151516151</v>
      </c>
      <c r="F248" s="223">
        <f t="shared" si="23"/>
        <v>0.10000000000000142</v>
      </c>
      <c r="G248" s="333"/>
      <c r="I248" s="250">
        <f t="shared" si="25"/>
        <v>43749</v>
      </c>
      <c r="M248" s="157"/>
    </row>
    <row r="249" spans="1:13" x14ac:dyDescent="0.25">
      <c r="A249" s="202">
        <v>43750</v>
      </c>
      <c r="B249" s="228">
        <v>59.3</v>
      </c>
      <c r="C249" s="197">
        <f t="shared" si="26"/>
        <v>898.4848484848485</v>
      </c>
      <c r="D249" s="198">
        <f t="shared" si="27"/>
        <v>-898.4848484848485</v>
      </c>
      <c r="E249" s="198">
        <f t="shared" si="24"/>
        <v>-1.5151515151513877</v>
      </c>
      <c r="F249" s="223">
        <f t="shared" si="23"/>
        <v>9.9999999999994316E-2</v>
      </c>
      <c r="G249" s="333"/>
      <c r="I249" s="250">
        <f t="shared" si="25"/>
        <v>43750</v>
      </c>
    </row>
    <row r="250" spans="1:13" x14ac:dyDescent="0.25">
      <c r="A250" s="202">
        <v>43751</v>
      </c>
      <c r="B250" s="228">
        <v>59.4</v>
      </c>
      <c r="C250" s="197">
        <f t="shared" si="26"/>
        <v>900</v>
      </c>
      <c r="D250" s="198">
        <f t="shared" si="27"/>
        <v>-900</v>
      </c>
      <c r="E250" s="198">
        <f t="shared" si="24"/>
        <v>-1.5151515151515014</v>
      </c>
      <c r="F250" s="223">
        <f t="shared" si="23"/>
        <v>0.10000000000000142</v>
      </c>
      <c r="G250" s="333"/>
      <c r="I250" s="250">
        <f t="shared" si="25"/>
        <v>43751</v>
      </c>
    </row>
    <row r="251" spans="1:13" x14ac:dyDescent="0.25">
      <c r="A251" s="202">
        <v>43752</v>
      </c>
      <c r="B251" s="228">
        <v>59.5</v>
      </c>
      <c r="C251" s="197">
        <f t="shared" si="26"/>
        <v>901.51515151515162</v>
      </c>
      <c r="D251" s="198">
        <f t="shared" si="27"/>
        <v>-901.51515151515162</v>
      </c>
      <c r="E251" s="198">
        <f t="shared" si="24"/>
        <v>-1.5151515151516151</v>
      </c>
      <c r="F251" s="223">
        <f t="shared" si="23"/>
        <v>0.10000000000000142</v>
      </c>
      <c r="G251" s="333"/>
      <c r="I251" s="250">
        <f t="shared" si="25"/>
        <v>43752</v>
      </c>
    </row>
    <row r="252" spans="1:13" x14ac:dyDescent="0.25">
      <c r="A252" s="202">
        <v>43753</v>
      </c>
      <c r="B252" s="228">
        <v>59.7</v>
      </c>
      <c r="C252" s="197">
        <f t="shared" si="26"/>
        <v>904.54545454545462</v>
      </c>
      <c r="D252" s="198">
        <f t="shared" si="27"/>
        <v>-904.54545454545462</v>
      </c>
      <c r="E252" s="198">
        <f t="shared" si="24"/>
        <v>-3.0303030303030027</v>
      </c>
      <c r="F252" s="223">
        <f t="shared" si="23"/>
        <v>0.20000000000000284</v>
      </c>
      <c r="G252" s="333"/>
      <c r="I252" s="250">
        <f t="shared" si="25"/>
        <v>43753</v>
      </c>
    </row>
    <row r="253" spans="1:13" x14ac:dyDescent="0.25">
      <c r="A253" s="202">
        <v>43754</v>
      </c>
      <c r="B253" s="228">
        <v>59.9</v>
      </c>
      <c r="C253" s="197">
        <f t="shared" si="26"/>
        <v>907.57575757575762</v>
      </c>
      <c r="D253" s="198">
        <f t="shared" si="27"/>
        <v>-907.57575757575762</v>
      </c>
      <c r="E253" s="198">
        <f t="shared" si="24"/>
        <v>-3.0303030303030027</v>
      </c>
      <c r="F253" s="223">
        <f t="shared" si="23"/>
        <v>0.19999999999999574</v>
      </c>
      <c r="G253" s="333"/>
      <c r="I253" s="250">
        <f t="shared" si="25"/>
        <v>43754</v>
      </c>
    </row>
    <row r="254" spans="1:13" x14ac:dyDescent="0.25">
      <c r="A254" s="202">
        <v>43755</v>
      </c>
      <c r="B254" s="228">
        <v>60.2</v>
      </c>
      <c r="C254" s="197">
        <f t="shared" si="26"/>
        <v>912.12121212121224</v>
      </c>
      <c r="D254" s="198">
        <f t="shared" si="27"/>
        <v>-912.12121212121224</v>
      </c>
      <c r="E254" s="198">
        <f t="shared" si="24"/>
        <v>-4.5454545454546178</v>
      </c>
      <c r="F254" s="223">
        <f t="shared" si="23"/>
        <v>0.30000000000000426</v>
      </c>
      <c r="G254" s="333"/>
      <c r="I254" s="250">
        <f t="shared" si="25"/>
        <v>43755</v>
      </c>
    </row>
    <row r="255" spans="1:13" x14ac:dyDescent="0.25">
      <c r="A255" s="202">
        <v>43756</v>
      </c>
      <c r="B255" s="228">
        <v>60.4</v>
      </c>
      <c r="C255" s="197">
        <f t="shared" si="26"/>
        <v>915.15151515151513</v>
      </c>
      <c r="D255" s="198">
        <f t="shared" si="27"/>
        <v>-915.15151515151513</v>
      </c>
      <c r="E255" s="198">
        <f t="shared" si="24"/>
        <v>-3.0303030303028891</v>
      </c>
      <c r="F255" s="223">
        <f t="shared" si="23"/>
        <v>0.19999999999999574</v>
      </c>
      <c r="G255" s="333"/>
      <c r="I255" s="250">
        <f t="shared" si="25"/>
        <v>43756</v>
      </c>
    </row>
    <row r="256" spans="1:13" x14ac:dyDescent="0.25">
      <c r="A256" s="202">
        <v>43757</v>
      </c>
      <c r="B256" s="219">
        <v>60.5</v>
      </c>
      <c r="C256" s="197">
        <f t="shared" si="26"/>
        <v>916.66666666666674</v>
      </c>
      <c r="D256" s="198">
        <f t="shared" si="27"/>
        <v>-916.66666666666674</v>
      </c>
      <c r="E256" s="198">
        <f t="shared" si="24"/>
        <v>-1.5151515151516151</v>
      </c>
      <c r="F256" s="223">
        <f t="shared" si="23"/>
        <v>0.10000000000000142</v>
      </c>
      <c r="G256" s="333"/>
      <c r="I256" s="250">
        <f t="shared" si="25"/>
        <v>43757</v>
      </c>
      <c r="K256" s="220"/>
    </row>
    <row r="257" spans="1:10" x14ac:dyDescent="0.25">
      <c r="A257" s="202">
        <v>43758</v>
      </c>
      <c r="B257" s="219">
        <v>60.8</v>
      </c>
      <c r="C257" s="197">
        <f t="shared" si="26"/>
        <v>921.21212121212125</v>
      </c>
      <c r="D257" s="198">
        <f t="shared" si="27"/>
        <v>-921.21212121212125</v>
      </c>
      <c r="E257" s="198">
        <f t="shared" si="24"/>
        <v>-4.5454545454545041</v>
      </c>
      <c r="F257" s="223">
        <f t="shared" si="23"/>
        <v>0.29999999999999716</v>
      </c>
      <c r="G257" s="333"/>
      <c r="I257" s="250">
        <f t="shared" si="25"/>
        <v>43758</v>
      </c>
    </row>
    <row r="258" spans="1:10" x14ac:dyDescent="0.25">
      <c r="A258" s="202">
        <v>43759</v>
      </c>
      <c r="B258" s="219">
        <v>61.2</v>
      </c>
      <c r="C258" s="197">
        <f t="shared" si="26"/>
        <v>927.27272727272737</v>
      </c>
      <c r="D258" s="198">
        <f t="shared" si="27"/>
        <v>-927.27272727272737</v>
      </c>
      <c r="E258" s="198">
        <f t="shared" si="24"/>
        <v>-6.0606060606061192</v>
      </c>
      <c r="F258" s="223">
        <f t="shared" si="23"/>
        <v>0.40000000000000568</v>
      </c>
      <c r="G258" s="333"/>
      <c r="I258" s="250">
        <f t="shared" si="25"/>
        <v>43759</v>
      </c>
    </row>
    <row r="259" spans="1:10" x14ac:dyDescent="0.25">
      <c r="A259" s="202">
        <v>43760</v>
      </c>
      <c r="B259" s="228">
        <v>61.4</v>
      </c>
      <c r="C259" s="197">
        <f t="shared" si="26"/>
        <v>930.30303030303037</v>
      </c>
      <c r="D259" s="198">
        <f t="shared" si="27"/>
        <v>-930.30303030303037</v>
      </c>
      <c r="E259" s="198">
        <f t="shared" si="24"/>
        <v>-3.0303030303030027</v>
      </c>
      <c r="F259" s="223">
        <f t="shared" si="23"/>
        <v>0.19999999999999574</v>
      </c>
      <c r="G259" s="333"/>
      <c r="I259" s="250">
        <f t="shared" si="25"/>
        <v>43760</v>
      </c>
    </row>
    <row r="260" spans="1:10" x14ac:dyDescent="0.25">
      <c r="A260" s="202">
        <v>43761</v>
      </c>
      <c r="B260" s="219">
        <v>61.5</v>
      </c>
      <c r="C260" s="197">
        <f t="shared" si="26"/>
        <v>931.81818181818187</v>
      </c>
      <c r="D260" s="198">
        <f t="shared" si="27"/>
        <v>-931.81818181818187</v>
      </c>
      <c r="E260" s="198">
        <f t="shared" si="24"/>
        <v>-1.5151515151515014</v>
      </c>
      <c r="F260" s="223">
        <f t="shared" si="23"/>
        <v>0.10000000000000142</v>
      </c>
      <c r="G260" s="333"/>
      <c r="I260" s="250">
        <f t="shared" si="25"/>
        <v>43761</v>
      </c>
    </row>
    <row r="261" spans="1:10" x14ac:dyDescent="0.25">
      <c r="A261" s="202">
        <v>43762</v>
      </c>
      <c r="B261" s="219">
        <v>61.9</v>
      </c>
      <c r="C261" s="197">
        <f t="shared" si="26"/>
        <v>937.87878787878788</v>
      </c>
      <c r="D261" s="198">
        <f t="shared" si="27"/>
        <v>-937.87878787878788</v>
      </c>
      <c r="E261" s="198">
        <f t="shared" si="24"/>
        <v>-6.0606060606060055</v>
      </c>
      <c r="F261" s="223">
        <f t="shared" si="23"/>
        <v>0.39999999999999858</v>
      </c>
      <c r="G261" s="333"/>
      <c r="I261" s="250">
        <f t="shared" si="25"/>
        <v>43762</v>
      </c>
    </row>
    <row r="262" spans="1:10" x14ac:dyDescent="0.25">
      <c r="A262" s="202">
        <v>43763</v>
      </c>
      <c r="B262" s="219">
        <v>62</v>
      </c>
      <c r="C262" s="197">
        <f t="shared" si="26"/>
        <v>939.39393939393949</v>
      </c>
      <c r="D262" s="198">
        <f t="shared" si="27"/>
        <v>-939.39393939393949</v>
      </c>
      <c r="E262" s="198">
        <f t="shared" si="24"/>
        <v>-1.5151515151516151</v>
      </c>
      <c r="F262" s="223">
        <f t="shared" si="23"/>
        <v>0.10000000000000142</v>
      </c>
      <c r="G262" s="333"/>
      <c r="I262" s="250">
        <f t="shared" si="25"/>
        <v>43763</v>
      </c>
    </row>
    <row r="263" spans="1:10" x14ac:dyDescent="0.25">
      <c r="A263" s="202">
        <v>43764</v>
      </c>
      <c r="B263" s="219">
        <v>62.2</v>
      </c>
      <c r="C263" s="197">
        <f t="shared" si="26"/>
        <v>942.42424242424249</v>
      </c>
      <c r="D263" s="198">
        <f t="shared" si="27"/>
        <v>-942.42424242424249</v>
      </c>
      <c r="E263" s="198">
        <f t="shared" si="24"/>
        <v>-3.0303030303030027</v>
      </c>
      <c r="F263" s="223">
        <f t="shared" si="23"/>
        <v>0.20000000000000284</v>
      </c>
      <c r="G263" s="333"/>
      <c r="I263" s="250">
        <f t="shared" si="25"/>
        <v>43764</v>
      </c>
    </row>
    <row r="264" spans="1:10" x14ac:dyDescent="0.25">
      <c r="A264" s="202">
        <v>43765</v>
      </c>
      <c r="B264" s="228">
        <v>62.5</v>
      </c>
      <c r="C264" s="197">
        <f t="shared" si="26"/>
        <v>946.969696969697</v>
      </c>
      <c r="D264" s="198">
        <f t="shared" si="27"/>
        <v>-946.969696969697</v>
      </c>
      <c r="E264" s="198">
        <f t="shared" si="24"/>
        <v>-4.5454545454545041</v>
      </c>
      <c r="F264" s="223">
        <f t="shared" si="23"/>
        <v>0.29999999999999716</v>
      </c>
      <c r="G264" s="333"/>
      <c r="I264" s="250">
        <f t="shared" si="25"/>
        <v>43765</v>
      </c>
    </row>
    <row r="265" spans="1:10" x14ac:dyDescent="0.25">
      <c r="A265" s="202">
        <v>43766</v>
      </c>
      <c r="B265" s="228">
        <v>62.9</v>
      </c>
      <c r="C265" s="197">
        <f t="shared" si="26"/>
        <v>953.030303030303</v>
      </c>
      <c r="D265" s="198">
        <f t="shared" si="27"/>
        <v>-953.030303030303</v>
      </c>
      <c r="E265" s="198">
        <f t="shared" si="24"/>
        <v>-6.0606060606060055</v>
      </c>
      <c r="F265" s="223">
        <f t="shared" ref="F265:F328" si="28">IF(A265=0,"",B265-B264)</f>
        <v>0.39999999999999858</v>
      </c>
      <c r="G265" s="333"/>
      <c r="I265" s="250">
        <f t="shared" si="25"/>
        <v>43766</v>
      </c>
    </row>
    <row r="266" spans="1:10" x14ac:dyDescent="0.25">
      <c r="A266" s="202">
        <v>43767</v>
      </c>
      <c r="B266" s="228">
        <v>63.4</v>
      </c>
      <c r="C266" s="197">
        <f t="shared" si="26"/>
        <v>960.60606060606062</v>
      </c>
      <c r="D266" s="198">
        <f t="shared" si="27"/>
        <v>-960.60606060606062</v>
      </c>
      <c r="E266" s="198">
        <f t="shared" si="24"/>
        <v>-7.5757575757576205</v>
      </c>
      <c r="F266" s="223">
        <f t="shared" si="28"/>
        <v>0.5</v>
      </c>
      <c r="G266" s="333"/>
      <c r="I266" s="250">
        <f t="shared" si="25"/>
        <v>43767</v>
      </c>
    </row>
    <row r="267" spans="1:10" x14ac:dyDescent="0.25">
      <c r="A267" s="202">
        <v>43768</v>
      </c>
      <c r="B267" s="228">
        <v>63.7</v>
      </c>
      <c r="C267" s="197">
        <f t="shared" si="26"/>
        <v>965.15151515151524</v>
      </c>
      <c r="D267" s="198">
        <f t="shared" si="27"/>
        <v>-965.15151515151524</v>
      </c>
      <c r="E267" s="198">
        <f t="shared" ref="E267:E330" si="29">IF(D267="","",D267-D266)</f>
        <v>-4.5454545454546178</v>
      </c>
      <c r="F267" s="223">
        <f t="shared" si="28"/>
        <v>0.30000000000000426</v>
      </c>
      <c r="G267" s="333"/>
      <c r="I267" s="250">
        <f t="shared" si="25"/>
        <v>43768</v>
      </c>
    </row>
    <row r="268" spans="1:10" x14ac:dyDescent="0.25">
      <c r="A268" s="202">
        <v>43769</v>
      </c>
      <c r="B268" s="228">
        <v>64</v>
      </c>
      <c r="C268" s="197">
        <f t="shared" si="26"/>
        <v>969.69696969696975</v>
      </c>
      <c r="D268" s="198">
        <f t="shared" si="27"/>
        <v>-969.69696969696975</v>
      </c>
      <c r="E268" s="198">
        <f t="shared" si="29"/>
        <v>-4.5454545454545041</v>
      </c>
      <c r="F268" s="223">
        <f t="shared" si="28"/>
        <v>0.29999999999999716</v>
      </c>
      <c r="G268" s="333"/>
      <c r="I268" s="250">
        <f t="shared" si="25"/>
        <v>43769</v>
      </c>
    </row>
    <row r="269" spans="1:10" x14ac:dyDescent="0.25">
      <c r="A269" s="202">
        <v>43770</v>
      </c>
      <c r="B269" s="219">
        <v>64.400000000000006</v>
      </c>
      <c r="C269" s="197">
        <f t="shared" si="26"/>
        <v>975.75757575757586</v>
      </c>
      <c r="D269" s="198">
        <f t="shared" si="27"/>
        <v>-975.75757575757586</v>
      </c>
      <c r="E269" s="198">
        <f t="shared" si="29"/>
        <v>-6.0606060606061192</v>
      </c>
      <c r="F269" s="223">
        <f t="shared" si="28"/>
        <v>0.40000000000000568</v>
      </c>
      <c r="G269" s="333"/>
      <c r="I269" s="250">
        <f t="shared" ref="I269:I332" si="30">IF(A269="","",IF(A269&gt;A268+1,"Attention erreur de date",A269))</f>
        <v>43770</v>
      </c>
    </row>
    <row r="270" spans="1:10" x14ac:dyDescent="0.25">
      <c r="A270" s="202">
        <v>43771</v>
      </c>
      <c r="B270" s="228">
        <v>64.5</v>
      </c>
      <c r="C270" s="197">
        <f t="shared" si="26"/>
        <v>977.27272727272737</v>
      </c>
      <c r="D270" s="198">
        <f t="shared" si="27"/>
        <v>-977.27272727272737</v>
      </c>
      <c r="E270" s="198">
        <f t="shared" si="29"/>
        <v>-1.5151515151515014</v>
      </c>
      <c r="F270" s="223">
        <f t="shared" si="28"/>
        <v>9.9999999999994316E-2</v>
      </c>
      <c r="G270" s="333"/>
      <c r="I270" s="250">
        <f t="shared" si="30"/>
        <v>43771</v>
      </c>
    </row>
    <row r="271" spans="1:10" x14ac:dyDescent="0.25">
      <c r="A271" s="202">
        <v>43772</v>
      </c>
      <c r="B271" s="219">
        <v>65.8</v>
      </c>
      <c r="C271" s="197">
        <f t="shared" si="26"/>
        <v>996.969696969697</v>
      </c>
      <c r="D271" s="198">
        <f t="shared" si="27"/>
        <v>-996.969696969697</v>
      </c>
      <c r="E271" s="198">
        <f t="shared" si="29"/>
        <v>-19.696969696969632</v>
      </c>
      <c r="F271" s="223">
        <f t="shared" si="28"/>
        <v>1.2999999999999972</v>
      </c>
      <c r="G271" s="333"/>
      <c r="I271" s="250">
        <f t="shared" si="30"/>
        <v>43772</v>
      </c>
      <c r="J271" t="s">
        <v>150</v>
      </c>
    </row>
    <row r="272" spans="1:10" x14ac:dyDescent="0.25">
      <c r="A272" s="202">
        <v>43773</v>
      </c>
      <c r="B272" s="219">
        <v>66.8</v>
      </c>
      <c r="C272" s="197">
        <f t="shared" si="26"/>
        <v>1012.1212121212121</v>
      </c>
      <c r="D272" s="198">
        <f t="shared" si="27"/>
        <v>-1012.1212121212121</v>
      </c>
      <c r="E272" s="198">
        <f t="shared" si="29"/>
        <v>-15.151515151515127</v>
      </c>
      <c r="F272" s="223">
        <f t="shared" si="28"/>
        <v>1</v>
      </c>
      <c r="G272" s="333"/>
      <c r="I272" s="250">
        <f t="shared" si="30"/>
        <v>43773</v>
      </c>
      <c r="J272" t="s">
        <v>150</v>
      </c>
    </row>
    <row r="273" spans="1:10" x14ac:dyDescent="0.25">
      <c r="A273" s="202">
        <v>43774</v>
      </c>
      <c r="B273" s="219">
        <v>67</v>
      </c>
      <c r="C273" s="197">
        <f t="shared" si="26"/>
        <v>1015.1515151515152</v>
      </c>
      <c r="D273" s="198">
        <f t="shared" si="27"/>
        <v>-1015.1515151515152</v>
      </c>
      <c r="E273" s="198">
        <f t="shared" si="29"/>
        <v>-3.0303030303031164</v>
      </c>
      <c r="F273" s="223">
        <f t="shared" si="28"/>
        <v>0.20000000000000284</v>
      </c>
      <c r="G273" s="333"/>
      <c r="I273" s="250">
        <f t="shared" si="30"/>
        <v>43774</v>
      </c>
      <c r="J273" t="s">
        <v>150</v>
      </c>
    </row>
    <row r="274" spans="1:10" x14ac:dyDescent="0.25">
      <c r="A274" s="202">
        <v>43775</v>
      </c>
      <c r="B274" s="228">
        <v>67.3</v>
      </c>
      <c r="C274" s="197">
        <f t="shared" ref="C274:C337" si="31">IF(B274="","",B274*$H$2)</f>
        <v>1019.6969696969697</v>
      </c>
      <c r="D274" s="198">
        <f t="shared" si="27"/>
        <v>-1019.6969696969697</v>
      </c>
      <c r="E274" s="198">
        <f t="shared" si="29"/>
        <v>-4.5454545454545041</v>
      </c>
      <c r="F274" s="223">
        <f t="shared" si="28"/>
        <v>0.29999999999999716</v>
      </c>
      <c r="G274" s="333"/>
      <c r="I274" s="250">
        <f t="shared" si="30"/>
        <v>43775</v>
      </c>
    </row>
    <row r="275" spans="1:10" x14ac:dyDescent="0.25">
      <c r="A275" s="202">
        <v>43776</v>
      </c>
      <c r="B275" s="228">
        <v>68</v>
      </c>
      <c r="C275" s="197">
        <f t="shared" si="31"/>
        <v>1030.3030303030303</v>
      </c>
      <c r="D275" s="198">
        <f t="shared" ref="D275:D338" si="32">IF(C275="","",C275-(2*C275))</f>
        <v>-1030.3030303030303</v>
      </c>
      <c r="E275" s="198">
        <f t="shared" si="29"/>
        <v>-10.60606060606051</v>
      </c>
      <c r="F275" s="223">
        <f t="shared" si="28"/>
        <v>0.70000000000000284</v>
      </c>
      <c r="G275" s="333"/>
      <c r="I275" s="250">
        <f t="shared" si="30"/>
        <v>43776</v>
      </c>
      <c r="J275" s="220"/>
    </row>
    <row r="276" spans="1:10" x14ac:dyDescent="0.25">
      <c r="A276" s="202">
        <v>43777</v>
      </c>
      <c r="B276" s="228">
        <v>68.400000000000006</v>
      </c>
      <c r="C276" s="197">
        <f t="shared" si="31"/>
        <v>1036.3636363636365</v>
      </c>
      <c r="D276" s="198">
        <f t="shared" si="32"/>
        <v>-1036.3636363636365</v>
      </c>
      <c r="E276" s="198">
        <f t="shared" si="29"/>
        <v>-6.0606060606062329</v>
      </c>
      <c r="F276" s="223">
        <f t="shared" si="28"/>
        <v>0.40000000000000568</v>
      </c>
      <c r="G276" s="333"/>
      <c r="I276" s="250">
        <f t="shared" si="30"/>
        <v>43777</v>
      </c>
    </row>
    <row r="277" spans="1:10" x14ac:dyDescent="0.25">
      <c r="A277" s="202">
        <v>43778</v>
      </c>
      <c r="B277" s="228">
        <v>69.2</v>
      </c>
      <c r="C277" s="197">
        <f t="shared" si="31"/>
        <v>1048.4848484848485</v>
      </c>
      <c r="D277" s="198">
        <f t="shared" si="32"/>
        <v>-1048.4848484848485</v>
      </c>
      <c r="E277" s="198">
        <f t="shared" si="29"/>
        <v>-12.121212121212011</v>
      </c>
      <c r="F277" s="223">
        <f t="shared" si="28"/>
        <v>0.79999999999999716</v>
      </c>
      <c r="G277" s="333"/>
      <c r="I277" s="250">
        <f t="shared" si="30"/>
        <v>43778</v>
      </c>
    </row>
    <row r="278" spans="1:10" x14ac:dyDescent="0.25">
      <c r="A278" s="202">
        <v>43779</v>
      </c>
      <c r="B278" s="219">
        <v>69.8</v>
      </c>
      <c r="C278" s="197">
        <f t="shared" si="31"/>
        <v>1057.5757575757575</v>
      </c>
      <c r="D278" s="198">
        <f t="shared" si="32"/>
        <v>-1057.5757575757575</v>
      </c>
      <c r="E278" s="198">
        <f t="shared" si="29"/>
        <v>-9.0909090909090082</v>
      </c>
      <c r="F278" s="223">
        <f t="shared" si="28"/>
        <v>0.59999999999999432</v>
      </c>
      <c r="G278" s="333"/>
      <c r="I278" s="250">
        <f t="shared" si="30"/>
        <v>43779</v>
      </c>
    </row>
    <row r="279" spans="1:10" x14ac:dyDescent="0.25">
      <c r="A279" s="202">
        <v>43780</v>
      </c>
      <c r="B279" s="228">
        <v>70.3</v>
      </c>
      <c r="C279" s="197">
        <f t="shared" si="31"/>
        <v>1065.1515151515152</v>
      </c>
      <c r="D279" s="198">
        <f t="shared" si="32"/>
        <v>-1065.1515151515152</v>
      </c>
      <c r="E279" s="198">
        <f t="shared" si="29"/>
        <v>-7.5757575757577342</v>
      </c>
      <c r="F279" s="223">
        <f t="shared" si="28"/>
        <v>0.5</v>
      </c>
      <c r="G279" s="333"/>
      <c r="I279" s="250">
        <f t="shared" si="30"/>
        <v>43780</v>
      </c>
    </row>
    <row r="280" spans="1:10" x14ac:dyDescent="0.25">
      <c r="A280" s="202">
        <v>43781</v>
      </c>
      <c r="B280" s="219">
        <v>70.8</v>
      </c>
      <c r="C280" s="197">
        <f t="shared" si="31"/>
        <v>1072.7272727272727</v>
      </c>
      <c r="D280" s="198">
        <f t="shared" si="32"/>
        <v>-1072.7272727272727</v>
      </c>
      <c r="E280" s="198">
        <f t="shared" si="29"/>
        <v>-7.5757575757575069</v>
      </c>
      <c r="F280" s="223">
        <f t="shared" si="28"/>
        <v>0.5</v>
      </c>
      <c r="G280" s="333"/>
      <c r="I280" s="250">
        <f t="shared" si="30"/>
        <v>43781</v>
      </c>
    </row>
    <row r="281" spans="1:10" x14ac:dyDescent="0.25">
      <c r="A281" s="202">
        <v>43782</v>
      </c>
      <c r="B281" s="228">
        <v>71.5</v>
      </c>
      <c r="C281" s="197">
        <f t="shared" si="31"/>
        <v>1083.3333333333335</v>
      </c>
      <c r="D281" s="198">
        <f t="shared" si="32"/>
        <v>-1083.3333333333335</v>
      </c>
      <c r="E281" s="198">
        <f t="shared" si="29"/>
        <v>-10.606060606060737</v>
      </c>
      <c r="F281" s="223">
        <f t="shared" si="28"/>
        <v>0.70000000000000284</v>
      </c>
      <c r="G281" s="333"/>
      <c r="I281" s="250">
        <f t="shared" si="30"/>
        <v>43782</v>
      </c>
    </row>
    <row r="282" spans="1:10" x14ac:dyDescent="0.25">
      <c r="A282" s="202">
        <v>43783</v>
      </c>
      <c r="B282" s="219">
        <v>72.2</v>
      </c>
      <c r="C282" s="197">
        <f t="shared" si="31"/>
        <v>1093.939393939394</v>
      </c>
      <c r="D282" s="198">
        <f t="shared" si="32"/>
        <v>-1093.939393939394</v>
      </c>
      <c r="E282" s="198">
        <f t="shared" si="29"/>
        <v>-10.60606060606051</v>
      </c>
      <c r="F282" s="223">
        <f t="shared" si="28"/>
        <v>0.70000000000000284</v>
      </c>
      <c r="G282" s="333"/>
      <c r="I282" s="250">
        <f t="shared" si="30"/>
        <v>43783</v>
      </c>
    </row>
    <row r="283" spans="1:10" x14ac:dyDescent="0.25">
      <c r="A283" s="202">
        <v>43784</v>
      </c>
      <c r="B283" s="219">
        <v>72.8</v>
      </c>
      <c r="C283" s="197">
        <f t="shared" si="31"/>
        <v>1103.030303030303</v>
      </c>
      <c r="D283" s="198">
        <f t="shared" si="32"/>
        <v>-1103.030303030303</v>
      </c>
      <c r="E283" s="198">
        <f t="shared" si="29"/>
        <v>-9.0909090909090082</v>
      </c>
      <c r="F283" s="223">
        <f t="shared" si="28"/>
        <v>0.59999999999999432</v>
      </c>
      <c r="G283" s="333"/>
      <c r="I283" s="250">
        <f t="shared" si="30"/>
        <v>43784</v>
      </c>
    </row>
    <row r="284" spans="1:10" x14ac:dyDescent="0.25">
      <c r="A284" s="202">
        <v>43785</v>
      </c>
      <c r="B284" s="219">
        <v>73.7</v>
      </c>
      <c r="C284" s="197">
        <f t="shared" si="31"/>
        <v>1116.6666666666667</v>
      </c>
      <c r="D284" s="198">
        <f t="shared" si="32"/>
        <v>-1116.6666666666667</v>
      </c>
      <c r="E284" s="198">
        <f t="shared" si="29"/>
        <v>-13.63636363636374</v>
      </c>
      <c r="F284" s="223">
        <f t="shared" si="28"/>
        <v>0.90000000000000568</v>
      </c>
      <c r="G284" s="333"/>
      <c r="I284" s="250">
        <f t="shared" si="30"/>
        <v>43785</v>
      </c>
    </row>
    <row r="285" spans="1:10" x14ac:dyDescent="0.25">
      <c r="A285" s="202">
        <v>43786</v>
      </c>
      <c r="B285" s="219">
        <v>74.400000000000006</v>
      </c>
      <c r="C285" s="197">
        <f t="shared" si="31"/>
        <v>1127.2727272727275</v>
      </c>
      <c r="D285" s="198">
        <f t="shared" si="32"/>
        <v>-1127.2727272727275</v>
      </c>
      <c r="E285" s="198">
        <f t="shared" si="29"/>
        <v>-10.606060606060737</v>
      </c>
      <c r="F285" s="223">
        <f t="shared" si="28"/>
        <v>0.70000000000000284</v>
      </c>
      <c r="G285" s="333"/>
      <c r="I285" s="250">
        <f t="shared" si="30"/>
        <v>43786</v>
      </c>
    </row>
    <row r="286" spans="1:10" x14ac:dyDescent="0.25">
      <c r="A286" s="202">
        <v>43787</v>
      </c>
      <c r="B286" s="219">
        <v>74.900000000000006</v>
      </c>
      <c r="C286" s="197">
        <f t="shared" si="31"/>
        <v>1134.848484848485</v>
      </c>
      <c r="D286" s="198">
        <f t="shared" si="32"/>
        <v>-1134.848484848485</v>
      </c>
      <c r="E286" s="198">
        <f t="shared" si="29"/>
        <v>-7.5757575757575069</v>
      </c>
      <c r="F286" s="223">
        <f t="shared" si="28"/>
        <v>0.5</v>
      </c>
      <c r="G286" s="333"/>
      <c r="I286" s="250">
        <f t="shared" si="30"/>
        <v>43787</v>
      </c>
    </row>
    <row r="287" spans="1:10" x14ac:dyDescent="0.25">
      <c r="A287" s="202">
        <v>43788</v>
      </c>
      <c r="B287" s="219">
        <v>75.599999999999994</v>
      </c>
      <c r="C287" s="197">
        <f t="shared" si="31"/>
        <v>1145.4545454545455</v>
      </c>
      <c r="D287" s="198">
        <f t="shared" si="32"/>
        <v>-1145.4545454545455</v>
      </c>
      <c r="E287" s="198">
        <f t="shared" si="29"/>
        <v>-10.60606060606051</v>
      </c>
      <c r="F287" s="223">
        <f t="shared" si="28"/>
        <v>0.69999999999998863</v>
      </c>
      <c r="G287" s="333"/>
      <c r="I287" s="250">
        <f t="shared" si="30"/>
        <v>43788</v>
      </c>
    </row>
    <row r="288" spans="1:10" x14ac:dyDescent="0.25">
      <c r="A288" s="202">
        <v>43789</v>
      </c>
      <c r="B288" s="219">
        <v>76.5</v>
      </c>
      <c r="C288" s="197">
        <f t="shared" si="31"/>
        <v>1159.0909090909092</v>
      </c>
      <c r="D288" s="198">
        <f t="shared" si="32"/>
        <v>-1159.0909090909092</v>
      </c>
      <c r="E288" s="198">
        <f t="shared" si="29"/>
        <v>-13.63636363636374</v>
      </c>
      <c r="F288" s="223">
        <f t="shared" si="28"/>
        <v>0.90000000000000568</v>
      </c>
      <c r="G288" s="333"/>
      <c r="I288" s="250">
        <f t="shared" si="30"/>
        <v>43789</v>
      </c>
    </row>
    <row r="289" spans="1:11" x14ac:dyDescent="0.25">
      <c r="A289" s="202">
        <v>43790</v>
      </c>
      <c r="B289" s="219">
        <v>77.3</v>
      </c>
      <c r="C289" s="197">
        <f t="shared" si="31"/>
        <v>1171.2121212121212</v>
      </c>
      <c r="D289" s="198">
        <f t="shared" si="32"/>
        <v>-1171.2121212121212</v>
      </c>
      <c r="E289" s="198">
        <f t="shared" si="29"/>
        <v>-12.121212121212011</v>
      </c>
      <c r="F289" s="223">
        <f t="shared" si="28"/>
        <v>0.79999999999999716</v>
      </c>
      <c r="G289" s="333"/>
      <c r="I289" s="250">
        <f t="shared" si="30"/>
        <v>43790</v>
      </c>
    </row>
    <row r="290" spans="1:11" x14ac:dyDescent="0.25">
      <c r="A290" s="202">
        <v>43791</v>
      </c>
      <c r="B290" s="219">
        <v>77.900000000000006</v>
      </c>
      <c r="C290" s="197">
        <f t="shared" si="31"/>
        <v>1180.3030303030305</v>
      </c>
      <c r="D290" s="198">
        <f t="shared" si="32"/>
        <v>-1180.3030303030305</v>
      </c>
      <c r="E290" s="198">
        <f t="shared" si="29"/>
        <v>-9.0909090909092356</v>
      </c>
      <c r="F290" s="223">
        <f t="shared" si="28"/>
        <v>0.60000000000000853</v>
      </c>
      <c r="G290" s="333"/>
      <c r="I290" s="250">
        <f t="shared" si="30"/>
        <v>43791</v>
      </c>
    </row>
    <row r="291" spans="1:11" x14ac:dyDescent="0.25">
      <c r="A291" s="202">
        <v>43792</v>
      </c>
      <c r="B291" s="228">
        <v>78.599999999999994</v>
      </c>
      <c r="C291" s="197">
        <f t="shared" si="31"/>
        <v>1190.909090909091</v>
      </c>
      <c r="D291" s="198">
        <f t="shared" si="32"/>
        <v>-1190.909090909091</v>
      </c>
      <c r="E291" s="198">
        <f t="shared" si="29"/>
        <v>-10.60606060606051</v>
      </c>
      <c r="F291" s="223">
        <f t="shared" si="28"/>
        <v>0.69999999999998863</v>
      </c>
      <c r="G291" s="333"/>
      <c r="I291" s="250">
        <f t="shared" si="30"/>
        <v>43792</v>
      </c>
    </row>
    <row r="292" spans="1:11" x14ac:dyDescent="0.25">
      <c r="A292" s="202">
        <v>43793</v>
      </c>
      <c r="B292" s="219">
        <v>79.2</v>
      </c>
      <c r="C292" s="197">
        <f t="shared" si="31"/>
        <v>1200</v>
      </c>
      <c r="D292" s="198">
        <f t="shared" si="32"/>
        <v>-1200</v>
      </c>
      <c r="E292" s="198">
        <f t="shared" si="29"/>
        <v>-9.0909090909090082</v>
      </c>
      <c r="F292" s="223">
        <f t="shared" si="28"/>
        <v>0.60000000000000853</v>
      </c>
      <c r="G292" s="333"/>
      <c r="I292" s="250">
        <f t="shared" si="30"/>
        <v>43793</v>
      </c>
    </row>
    <row r="293" spans="1:11" x14ac:dyDescent="0.25">
      <c r="A293" s="202">
        <v>43794</v>
      </c>
      <c r="B293" s="228">
        <v>79.5</v>
      </c>
      <c r="C293" s="197">
        <f t="shared" si="31"/>
        <v>1204.5454545454545</v>
      </c>
      <c r="D293" s="198">
        <f t="shared" si="32"/>
        <v>-1204.5454545454545</v>
      </c>
      <c r="E293" s="198">
        <f t="shared" si="29"/>
        <v>-4.5454545454545041</v>
      </c>
      <c r="F293" s="223">
        <f t="shared" si="28"/>
        <v>0.29999999999999716</v>
      </c>
      <c r="G293" s="333"/>
      <c r="I293" s="250">
        <f t="shared" si="30"/>
        <v>43794</v>
      </c>
    </row>
    <row r="294" spans="1:11" x14ac:dyDescent="0.25">
      <c r="A294" s="202">
        <v>43795</v>
      </c>
      <c r="B294" s="219">
        <v>79.8</v>
      </c>
      <c r="C294" s="197">
        <f t="shared" si="31"/>
        <v>1209.090909090909</v>
      </c>
      <c r="D294" s="198">
        <f t="shared" si="32"/>
        <v>-1209.090909090909</v>
      </c>
      <c r="E294" s="198">
        <f t="shared" si="29"/>
        <v>-4.5454545454545041</v>
      </c>
      <c r="F294" s="223">
        <f t="shared" si="28"/>
        <v>0.29999999999999716</v>
      </c>
      <c r="G294" s="333"/>
      <c r="I294" s="250">
        <f t="shared" si="30"/>
        <v>43795</v>
      </c>
    </row>
    <row r="295" spans="1:11" x14ac:dyDescent="0.25">
      <c r="A295" s="202">
        <v>43796</v>
      </c>
      <c r="B295" s="219">
        <v>80.400000000000006</v>
      </c>
      <c r="C295" s="197">
        <f t="shared" si="31"/>
        <v>1218.1818181818182</v>
      </c>
      <c r="D295" s="198">
        <f t="shared" si="32"/>
        <v>-1218.1818181818182</v>
      </c>
      <c r="E295" s="198">
        <f t="shared" si="29"/>
        <v>-9.0909090909092356</v>
      </c>
      <c r="F295" s="223">
        <f t="shared" si="28"/>
        <v>0.60000000000000853</v>
      </c>
      <c r="G295" s="333"/>
      <c r="I295" s="250">
        <f t="shared" si="30"/>
        <v>43796</v>
      </c>
    </row>
    <row r="296" spans="1:11" x14ac:dyDescent="0.25">
      <c r="A296" s="202">
        <v>43797</v>
      </c>
      <c r="B296" s="228">
        <v>80.7</v>
      </c>
      <c r="C296" s="197">
        <f t="shared" si="31"/>
        <v>1222.7272727272727</v>
      </c>
      <c r="D296" s="198">
        <f t="shared" si="32"/>
        <v>-1222.7272727272727</v>
      </c>
      <c r="E296" s="198">
        <f t="shared" si="29"/>
        <v>-4.5454545454545041</v>
      </c>
      <c r="F296" s="223">
        <f t="shared" si="28"/>
        <v>0.29999999999999716</v>
      </c>
      <c r="G296" s="333"/>
      <c r="I296" s="250">
        <f t="shared" si="30"/>
        <v>43797</v>
      </c>
    </row>
    <row r="297" spans="1:11" x14ac:dyDescent="0.25">
      <c r="A297" s="202">
        <v>43798</v>
      </c>
      <c r="B297" s="219">
        <v>81.3</v>
      </c>
      <c r="C297" s="197">
        <f t="shared" si="31"/>
        <v>1231.8181818181818</v>
      </c>
      <c r="D297" s="198">
        <f t="shared" si="32"/>
        <v>-1231.8181818181818</v>
      </c>
      <c r="E297" s="198">
        <f t="shared" si="29"/>
        <v>-9.0909090909090082</v>
      </c>
      <c r="F297" s="223">
        <f t="shared" si="28"/>
        <v>0.59999999999999432</v>
      </c>
      <c r="G297" s="333"/>
      <c r="I297" s="250">
        <f t="shared" si="30"/>
        <v>43798</v>
      </c>
    </row>
    <row r="298" spans="1:11" x14ac:dyDescent="0.25">
      <c r="A298" s="202">
        <v>43799</v>
      </c>
      <c r="B298" s="219">
        <v>82.5</v>
      </c>
      <c r="C298" s="197">
        <f t="shared" si="31"/>
        <v>1250</v>
      </c>
      <c r="D298" s="198">
        <f t="shared" si="32"/>
        <v>-1250</v>
      </c>
      <c r="E298" s="198">
        <f t="shared" si="29"/>
        <v>-18.181818181818244</v>
      </c>
      <c r="F298" s="223">
        <f t="shared" si="28"/>
        <v>1.2000000000000028</v>
      </c>
      <c r="G298" s="333">
        <v>-5</v>
      </c>
      <c r="I298" s="250">
        <f t="shared" si="30"/>
        <v>43799</v>
      </c>
    </row>
    <row r="299" spans="1:11" x14ac:dyDescent="0.25">
      <c r="A299" s="202">
        <v>43800</v>
      </c>
      <c r="B299" s="219">
        <v>83</v>
      </c>
      <c r="C299" s="197">
        <f t="shared" si="31"/>
        <v>1257.5757575757577</v>
      </c>
      <c r="D299" s="198">
        <f t="shared" si="32"/>
        <v>-1257.5757575757577</v>
      </c>
      <c r="E299" s="198">
        <f t="shared" si="29"/>
        <v>-7.5757575757577342</v>
      </c>
      <c r="F299" s="223">
        <f t="shared" si="28"/>
        <v>0.5</v>
      </c>
      <c r="G299" s="333">
        <v>-2</v>
      </c>
      <c r="I299" s="250">
        <f t="shared" si="30"/>
        <v>43800</v>
      </c>
    </row>
    <row r="300" spans="1:11" x14ac:dyDescent="0.25">
      <c r="A300" s="202">
        <v>43801</v>
      </c>
      <c r="B300" s="228">
        <v>83.5</v>
      </c>
      <c r="C300" s="197">
        <f t="shared" si="31"/>
        <v>1265.1515151515152</v>
      </c>
      <c r="D300" s="198">
        <f t="shared" si="32"/>
        <v>-1265.1515151515152</v>
      </c>
      <c r="E300" s="198">
        <f t="shared" si="29"/>
        <v>-7.5757575757575069</v>
      </c>
      <c r="F300" s="223">
        <f t="shared" si="28"/>
        <v>0.5</v>
      </c>
      <c r="G300" s="333">
        <v>-2</v>
      </c>
      <c r="I300" s="250">
        <f t="shared" si="30"/>
        <v>43801</v>
      </c>
    </row>
    <row r="301" spans="1:11" x14ac:dyDescent="0.25">
      <c r="A301" s="202">
        <v>43802</v>
      </c>
      <c r="B301" s="228">
        <v>84.3</v>
      </c>
      <c r="C301" s="197">
        <f t="shared" si="31"/>
        <v>1277.2727272727273</v>
      </c>
      <c r="D301" s="198">
        <f t="shared" si="32"/>
        <v>-1277.2727272727273</v>
      </c>
      <c r="E301" s="198">
        <f t="shared" si="29"/>
        <v>-12.121212121212011</v>
      </c>
      <c r="F301" s="223">
        <f t="shared" si="28"/>
        <v>0.79999999999999716</v>
      </c>
      <c r="G301" s="333">
        <v>-3</v>
      </c>
      <c r="I301" s="250">
        <f t="shared" si="30"/>
        <v>43802</v>
      </c>
    </row>
    <row r="302" spans="1:11" x14ac:dyDescent="0.25">
      <c r="A302" s="202">
        <v>43803</v>
      </c>
      <c r="B302" s="219">
        <v>85.3</v>
      </c>
      <c r="C302" s="197">
        <f t="shared" si="31"/>
        <v>1292.4242424242425</v>
      </c>
      <c r="D302" s="198">
        <f t="shared" si="32"/>
        <v>-1292.4242424242425</v>
      </c>
      <c r="E302" s="198">
        <f t="shared" si="29"/>
        <v>-15.151515151515241</v>
      </c>
      <c r="F302" s="223">
        <f t="shared" si="28"/>
        <v>1</v>
      </c>
      <c r="G302" s="333">
        <v>-3</v>
      </c>
      <c r="I302" s="250">
        <f t="shared" si="30"/>
        <v>43803</v>
      </c>
    </row>
    <row r="303" spans="1:11" x14ac:dyDescent="0.25">
      <c r="A303" s="202">
        <v>43804</v>
      </c>
      <c r="B303" s="228">
        <v>86.2</v>
      </c>
      <c r="C303" s="197">
        <f t="shared" si="31"/>
        <v>1306.0606060606062</v>
      </c>
      <c r="D303" s="198">
        <f t="shared" si="32"/>
        <v>-1306.0606060606062</v>
      </c>
      <c r="E303" s="198">
        <f t="shared" si="29"/>
        <v>-13.63636363636374</v>
      </c>
      <c r="F303" s="223">
        <f t="shared" si="28"/>
        <v>0.90000000000000568</v>
      </c>
      <c r="G303" s="333">
        <v>-6</v>
      </c>
      <c r="I303" s="250">
        <f t="shared" si="30"/>
        <v>43804</v>
      </c>
      <c r="K303" s="346"/>
    </row>
    <row r="304" spans="1:11" x14ac:dyDescent="0.25">
      <c r="A304" s="202">
        <v>43805</v>
      </c>
      <c r="B304" s="219">
        <v>86.9</v>
      </c>
      <c r="C304" s="197">
        <f t="shared" si="31"/>
        <v>1316.6666666666667</v>
      </c>
      <c r="D304" s="198">
        <f t="shared" si="32"/>
        <v>-1316.6666666666667</v>
      </c>
      <c r="E304" s="198">
        <f t="shared" si="29"/>
        <v>-10.60606060606051</v>
      </c>
      <c r="F304" s="223">
        <f t="shared" si="28"/>
        <v>0.70000000000000284</v>
      </c>
      <c r="G304" s="333"/>
      <c r="I304" s="250">
        <f t="shared" si="30"/>
        <v>43805</v>
      </c>
    </row>
    <row r="305" spans="1:9" x14ac:dyDescent="0.25">
      <c r="A305" s="202">
        <v>43806</v>
      </c>
      <c r="B305" s="228">
        <v>87.5</v>
      </c>
      <c r="C305" s="197">
        <f t="shared" si="31"/>
        <v>1325.7575757575758</v>
      </c>
      <c r="D305" s="198">
        <f t="shared" si="32"/>
        <v>-1325.7575757575758</v>
      </c>
      <c r="E305" s="198">
        <f t="shared" si="29"/>
        <v>-9.0909090909090082</v>
      </c>
      <c r="F305" s="223">
        <f t="shared" si="28"/>
        <v>0.59999999999999432</v>
      </c>
      <c r="G305" s="333"/>
      <c r="I305" s="250">
        <f t="shared" si="30"/>
        <v>43806</v>
      </c>
    </row>
    <row r="306" spans="1:9" x14ac:dyDescent="0.25">
      <c r="A306" s="202">
        <v>43807</v>
      </c>
      <c r="B306" s="228">
        <v>88.2</v>
      </c>
      <c r="C306" s="197">
        <f t="shared" si="31"/>
        <v>1336.3636363636365</v>
      </c>
      <c r="D306" s="198">
        <f t="shared" si="32"/>
        <v>-1336.3636363636365</v>
      </c>
      <c r="E306" s="198">
        <f t="shared" si="29"/>
        <v>-10.606060606060737</v>
      </c>
      <c r="F306" s="223">
        <f t="shared" si="28"/>
        <v>0.70000000000000284</v>
      </c>
      <c r="G306" s="333"/>
      <c r="I306" s="250">
        <f t="shared" si="30"/>
        <v>43807</v>
      </c>
    </row>
    <row r="307" spans="1:9" x14ac:dyDescent="0.25">
      <c r="A307" s="202">
        <v>43808</v>
      </c>
      <c r="B307" s="219">
        <v>88.5</v>
      </c>
      <c r="C307" s="197">
        <f t="shared" si="31"/>
        <v>1340.909090909091</v>
      </c>
      <c r="D307" s="198">
        <f t="shared" si="32"/>
        <v>-1340.909090909091</v>
      </c>
      <c r="E307" s="198">
        <f t="shared" si="29"/>
        <v>-4.5454545454545041</v>
      </c>
      <c r="F307" s="223">
        <f t="shared" si="28"/>
        <v>0.29999999999999716</v>
      </c>
      <c r="G307" s="333"/>
      <c r="I307" s="250">
        <f t="shared" si="30"/>
        <v>43808</v>
      </c>
    </row>
    <row r="308" spans="1:9" x14ac:dyDescent="0.25">
      <c r="A308" s="202">
        <v>43809</v>
      </c>
      <c r="B308" s="219">
        <v>89.5</v>
      </c>
      <c r="C308" s="197">
        <f t="shared" si="31"/>
        <v>1356.0606060606062</v>
      </c>
      <c r="D308" s="198">
        <f t="shared" si="32"/>
        <v>-1356.0606060606062</v>
      </c>
      <c r="E308" s="198">
        <f t="shared" si="29"/>
        <v>-15.151515151515241</v>
      </c>
      <c r="F308" s="223">
        <f t="shared" si="28"/>
        <v>1</v>
      </c>
      <c r="G308" s="333"/>
      <c r="I308" s="250">
        <f t="shared" si="30"/>
        <v>43809</v>
      </c>
    </row>
    <row r="309" spans="1:9" x14ac:dyDescent="0.25">
      <c r="A309" s="202">
        <v>43810</v>
      </c>
      <c r="B309" s="219">
        <v>90.2</v>
      </c>
      <c r="C309" s="197">
        <f t="shared" si="31"/>
        <v>1366.6666666666667</v>
      </c>
      <c r="D309" s="198">
        <f t="shared" si="32"/>
        <v>-1366.6666666666667</v>
      </c>
      <c r="E309" s="198">
        <f t="shared" si="29"/>
        <v>-10.60606060606051</v>
      </c>
      <c r="F309" s="223">
        <f t="shared" si="28"/>
        <v>0.70000000000000284</v>
      </c>
      <c r="G309" s="333"/>
      <c r="I309" s="250">
        <f t="shared" si="30"/>
        <v>43810</v>
      </c>
    </row>
    <row r="310" spans="1:9" x14ac:dyDescent="0.25">
      <c r="A310" s="202">
        <v>43811</v>
      </c>
      <c r="B310" s="228">
        <v>91</v>
      </c>
      <c r="C310" s="197">
        <f t="shared" si="31"/>
        <v>1378.7878787878788</v>
      </c>
      <c r="D310" s="198">
        <f t="shared" si="32"/>
        <v>-1378.7878787878788</v>
      </c>
      <c r="E310" s="198">
        <f t="shared" si="29"/>
        <v>-12.121212121212011</v>
      </c>
      <c r="F310" s="223">
        <f t="shared" si="28"/>
        <v>0.79999999999999716</v>
      </c>
      <c r="G310" s="333"/>
      <c r="I310" s="250">
        <f t="shared" si="30"/>
        <v>43811</v>
      </c>
    </row>
    <row r="311" spans="1:9" x14ac:dyDescent="0.25">
      <c r="A311" s="202">
        <v>43812</v>
      </c>
      <c r="B311" s="228">
        <v>91.7</v>
      </c>
      <c r="C311" s="197">
        <f t="shared" si="31"/>
        <v>1389.3939393939395</v>
      </c>
      <c r="D311" s="198">
        <f t="shared" si="32"/>
        <v>-1389.3939393939395</v>
      </c>
      <c r="E311" s="198">
        <f t="shared" si="29"/>
        <v>-10.606060606060737</v>
      </c>
      <c r="F311" s="223">
        <f t="shared" si="28"/>
        <v>0.70000000000000284</v>
      </c>
      <c r="G311" s="333"/>
      <c r="I311" s="250">
        <f t="shared" si="30"/>
        <v>43812</v>
      </c>
    </row>
    <row r="312" spans="1:9" x14ac:dyDescent="0.25">
      <c r="A312" s="352">
        <v>43812</v>
      </c>
      <c r="B312" s="228">
        <v>7.5</v>
      </c>
      <c r="C312" s="197">
        <f t="shared" si="31"/>
        <v>113.63636363636364</v>
      </c>
      <c r="D312" s="198">
        <f t="shared" si="32"/>
        <v>-113.63636363636364</v>
      </c>
      <c r="E312" s="198">
        <f t="shared" si="29"/>
        <v>1275.7575757575758</v>
      </c>
      <c r="F312" s="223">
        <f t="shared" si="28"/>
        <v>-84.2</v>
      </c>
      <c r="G312" s="333"/>
      <c r="I312" s="250">
        <f t="shared" si="30"/>
        <v>43812</v>
      </c>
    </row>
    <row r="313" spans="1:9" x14ac:dyDescent="0.25">
      <c r="A313" s="202">
        <v>43813</v>
      </c>
      <c r="B313" s="228">
        <v>8.1999999999999993</v>
      </c>
      <c r="C313" s="197">
        <f t="shared" si="31"/>
        <v>124.24242424242424</v>
      </c>
      <c r="D313" s="198">
        <f t="shared" si="32"/>
        <v>-124.24242424242424</v>
      </c>
      <c r="E313" s="198">
        <f t="shared" si="29"/>
        <v>-10.606060606060595</v>
      </c>
      <c r="F313" s="223">
        <f t="shared" si="28"/>
        <v>0.69999999999999929</v>
      </c>
      <c r="G313" s="333"/>
      <c r="I313" s="250">
        <f t="shared" si="30"/>
        <v>43813</v>
      </c>
    </row>
    <row r="314" spans="1:9" x14ac:dyDescent="0.25">
      <c r="A314" s="202">
        <v>43814</v>
      </c>
      <c r="B314" s="228">
        <v>9</v>
      </c>
      <c r="C314" s="197">
        <f t="shared" si="31"/>
        <v>136.36363636363637</v>
      </c>
      <c r="D314" s="198">
        <f t="shared" si="32"/>
        <v>-136.36363636363637</v>
      </c>
      <c r="E314" s="198">
        <f t="shared" si="29"/>
        <v>-12.121212121212139</v>
      </c>
      <c r="F314" s="223">
        <f t="shared" si="28"/>
        <v>0.80000000000000071</v>
      </c>
      <c r="G314" s="333"/>
      <c r="I314" s="250">
        <f t="shared" si="30"/>
        <v>43814</v>
      </c>
    </row>
    <row r="315" spans="1:9" x14ac:dyDescent="0.25">
      <c r="A315" s="202">
        <v>43815</v>
      </c>
      <c r="B315" s="228">
        <v>9.5</v>
      </c>
      <c r="C315" s="197">
        <f t="shared" si="31"/>
        <v>143.93939393939394</v>
      </c>
      <c r="D315" s="198">
        <f t="shared" si="32"/>
        <v>-143.93939393939394</v>
      </c>
      <c r="E315" s="198">
        <f t="shared" si="29"/>
        <v>-7.5757575757575637</v>
      </c>
      <c r="F315" s="223">
        <f t="shared" si="28"/>
        <v>0.5</v>
      </c>
      <c r="G315" s="333"/>
      <c r="I315" s="250">
        <f t="shared" si="30"/>
        <v>43815</v>
      </c>
    </row>
    <row r="316" spans="1:9" x14ac:dyDescent="0.25">
      <c r="A316" s="202">
        <v>43816</v>
      </c>
      <c r="B316" s="228">
        <v>10</v>
      </c>
      <c r="C316" s="197">
        <f t="shared" si="31"/>
        <v>151.51515151515153</v>
      </c>
      <c r="D316" s="198">
        <f t="shared" si="32"/>
        <v>-151.51515151515153</v>
      </c>
      <c r="E316" s="198">
        <f t="shared" si="29"/>
        <v>-7.5757575757575921</v>
      </c>
      <c r="F316" s="223">
        <f t="shared" si="28"/>
        <v>0.5</v>
      </c>
      <c r="G316" s="333"/>
      <c r="I316" s="250">
        <f t="shared" si="30"/>
        <v>43816</v>
      </c>
    </row>
    <row r="317" spans="1:9" x14ac:dyDescent="0.25">
      <c r="A317" s="202">
        <v>43817</v>
      </c>
      <c r="B317" s="219">
        <v>10.6</v>
      </c>
      <c r="C317" s="197">
        <f t="shared" si="31"/>
        <v>160.60606060606059</v>
      </c>
      <c r="D317" s="198">
        <f t="shared" si="32"/>
        <v>-160.60606060606059</v>
      </c>
      <c r="E317" s="198">
        <f t="shared" si="29"/>
        <v>-9.0909090909090651</v>
      </c>
      <c r="F317" s="223">
        <f t="shared" si="28"/>
        <v>0.59999999999999964</v>
      </c>
      <c r="G317" s="333"/>
      <c r="I317" s="250">
        <f t="shared" si="30"/>
        <v>43817</v>
      </c>
    </row>
    <row r="318" spans="1:9" x14ac:dyDescent="0.25">
      <c r="A318" s="202">
        <v>43818</v>
      </c>
      <c r="B318" s="228">
        <v>11</v>
      </c>
      <c r="C318" s="197">
        <f t="shared" si="31"/>
        <v>166.66666666666669</v>
      </c>
      <c r="D318" s="198">
        <f t="shared" si="32"/>
        <v>-166.66666666666669</v>
      </c>
      <c r="E318" s="198">
        <f t="shared" si="29"/>
        <v>-6.0606060606060908</v>
      </c>
      <c r="F318" s="223">
        <f t="shared" si="28"/>
        <v>0.40000000000000036</v>
      </c>
      <c r="G318" s="333"/>
      <c r="I318" s="250">
        <f t="shared" si="30"/>
        <v>43818</v>
      </c>
    </row>
    <row r="319" spans="1:9" x14ac:dyDescent="0.25">
      <c r="A319" s="202">
        <v>43819</v>
      </c>
      <c r="B319" s="219">
        <v>11.3</v>
      </c>
      <c r="C319" s="197">
        <f t="shared" si="31"/>
        <v>171.21212121212122</v>
      </c>
      <c r="D319" s="198">
        <f t="shared" si="32"/>
        <v>-171.21212121212122</v>
      </c>
      <c r="E319" s="198">
        <f t="shared" si="29"/>
        <v>-4.5454545454545325</v>
      </c>
      <c r="F319" s="223">
        <f t="shared" si="28"/>
        <v>0.30000000000000071</v>
      </c>
      <c r="G319" s="333"/>
      <c r="H319" s="337" t="b">
        <f>IF(I3=H5,"OK",FALSE)</f>
        <v>0</v>
      </c>
      <c r="I319" s="250">
        <f t="shared" si="30"/>
        <v>43819</v>
      </c>
    </row>
    <row r="320" spans="1:9" x14ac:dyDescent="0.25">
      <c r="A320" s="323"/>
      <c r="B320" s="219"/>
      <c r="C320" s="197" t="str">
        <f t="shared" si="31"/>
        <v/>
      </c>
      <c r="D320" s="198" t="str">
        <f t="shared" si="32"/>
        <v/>
      </c>
      <c r="E320" s="198" t="str">
        <f t="shared" si="29"/>
        <v/>
      </c>
      <c r="F320" s="223" t="str">
        <f t="shared" si="28"/>
        <v/>
      </c>
      <c r="G320" s="333"/>
      <c r="I320" s="250" t="str">
        <f t="shared" si="30"/>
        <v/>
      </c>
    </row>
    <row r="321" spans="1:9" x14ac:dyDescent="0.25">
      <c r="A321" s="323"/>
      <c r="B321" s="228"/>
      <c r="C321" s="197" t="str">
        <f t="shared" si="31"/>
        <v/>
      </c>
      <c r="D321" s="198" t="str">
        <f t="shared" si="32"/>
        <v/>
      </c>
      <c r="E321" s="198" t="str">
        <f t="shared" si="29"/>
        <v/>
      </c>
      <c r="F321" s="223" t="str">
        <f t="shared" si="28"/>
        <v/>
      </c>
      <c r="G321" s="333"/>
      <c r="I321" s="250" t="str">
        <f t="shared" si="30"/>
        <v/>
      </c>
    </row>
    <row r="322" spans="1:9" x14ac:dyDescent="0.25">
      <c r="A322" s="323"/>
      <c r="B322" s="228"/>
      <c r="C322" s="197" t="str">
        <f t="shared" si="31"/>
        <v/>
      </c>
      <c r="D322" s="198" t="str">
        <f t="shared" si="32"/>
        <v/>
      </c>
      <c r="E322" s="198" t="str">
        <f t="shared" si="29"/>
        <v/>
      </c>
      <c r="F322" s="223" t="str">
        <f t="shared" si="28"/>
        <v/>
      </c>
      <c r="G322" s="333"/>
      <c r="I322" s="250" t="str">
        <f t="shared" si="30"/>
        <v/>
      </c>
    </row>
    <row r="323" spans="1:9" x14ac:dyDescent="0.25">
      <c r="A323" s="323"/>
      <c r="B323" s="228"/>
      <c r="C323" s="197" t="str">
        <f t="shared" si="31"/>
        <v/>
      </c>
      <c r="D323" s="198" t="str">
        <f t="shared" si="32"/>
        <v/>
      </c>
      <c r="E323" s="198" t="str">
        <f t="shared" si="29"/>
        <v/>
      </c>
      <c r="F323" s="223" t="str">
        <f t="shared" si="28"/>
        <v/>
      </c>
      <c r="G323" s="333"/>
      <c r="I323" s="250" t="str">
        <f t="shared" si="30"/>
        <v/>
      </c>
    </row>
    <row r="324" spans="1:9" x14ac:dyDescent="0.25">
      <c r="A324" s="323"/>
      <c r="B324" s="228"/>
      <c r="C324" s="197" t="str">
        <f t="shared" si="31"/>
        <v/>
      </c>
      <c r="D324" s="198" t="str">
        <f t="shared" si="32"/>
        <v/>
      </c>
      <c r="E324" s="198" t="str">
        <f t="shared" si="29"/>
        <v/>
      </c>
      <c r="F324" s="223" t="str">
        <f t="shared" si="28"/>
        <v/>
      </c>
      <c r="G324" s="333"/>
      <c r="I324" s="250" t="str">
        <f t="shared" si="30"/>
        <v/>
      </c>
    </row>
    <row r="325" spans="1:9" x14ac:dyDescent="0.25">
      <c r="A325" s="323"/>
      <c r="B325" s="228"/>
      <c r="C325" s="197" t="str">
        <f t="shared" si="31"/>
        <v/>
      </c>
      <c r="D325" s="198" t="str">
        <f t="shared" si="32"/>
        <v/>
      </c>
      <c r="E325" s="198" t="str">
        <f t="shared" si="29"/>
        <v/>
      </c>
      <c r="F325" s="223" t="str">
        <f t="shared" si="28"/>
        <v/>
      </c>
      <c r="G325" s="333"/>
      <c r="I325" s="250" t="str">
        <f t="shared" si="30"/>
        <v/>
      </c>
    </row>
    <row r="326" spans="1:9" x14ac:dyDescent="0.25">
      <c r="A326" s="323"/>
      <c r="B326" s="228"/>
      <c r="C326" s="197" t="str">
        <f t="shared" si="31"/>
        <v/>
      </c>
      <c r="D326" s="198" t="str">
        <f t="shared" si="32"/>
        <v/>
      </c>
      <c r="E326" s="198" t="str">
        <f t="shared" si="29"/>
        <v/>
      </c>
      <c r="F326" s="223" t="str">
        <f t="shared" si="28"/>
        <v/>
      </c>
      <c r="G326" s="333"/>
      <c r="I326" s="250" t="str">
        <f t="shared" si="30"/>
        <v/>
      </c>
    </row>
    <row r="327" spans="1:9" x14ac:dyDescent="0.25">
      <c r="A327" s="323"/>
      <c r="B327" s="228"/>
      <c r="C327" s="197" t="str">
        <f t="shared" si="31"/>
        <v/>
      </c>
      <c r="D327" s="198" t="str">
        <f t="shared" si="32"/>
        <v/>
      </c>
      <c r="E327" s="198" t="str">
        <f t="shared" si="29"/>
        <v/>
      </c>
      <c r="F327" s="223" t="str">
        <f t="shared" si="28"/>
        <v/>
      </c>
      <c r="G327" s="333"/>
      <c r="I327" s="250" t="str">
        <f t="shared" si="30"/>
        <v/>
      </c>
    </row>
    <row r="328" spans="1:9" x14ac:dyDescent="0.25">
      <c r="A328" s="323"/>
      <c r="B328" s="228"/>
      <c r="C328" s="197" t="str">
        <f t="shared" si="31"/>
        <v/>
      </c>
      <c r="D328" s="198" t="str">
        <f t="shared" si="32"/>
        <v/>
      </c>
      <c r="E328" s="198" t="str">
        <f t="shared" si="29"/>
        <v/>
      </c>
      <c r="F328" s="223" t="str">
        <f t="shared" si="28"/>
        <v/>
      </c>
      <c r="G328" s="333"/>
      <c r="I328" s="250" t="str">
        <f t="shared" si="30"/>
        <v/>
      </c>
    </row>
    <row r="329" spans="1:9" x14ac:dyDescent="0.25">
      <c r="A329" s="323"/>
      <c r="B329" s="228"/>
      <c r="C329" s="197" t="str">
        <f t="shared" si="31"/>
        <v/>
      </c>
      <c r="D329" s="198" t="str">
        <f t="shared" si="32"/>
        <v/>
      </c>
      <c r="E329" s="198" t="str">
        <f t="shared" si="29"/>
        <v/>
      </c>
      <c r="F329" s="223" t="str">
        <f t="shared" ref="F329:F372" si="33">IF(A329=0,"",B329-B328)</f>
        <v/>
      </c>
      <c r="G329" s="333"/>
      <c r="I329" s="250" t="str">
        <f t="shared" si="30"/>
        <v/>
      </c>
    </row>
    <row r="330" spans="1:9" x14ac:dyDescent="0.25">
      <c r="A330" s="323"/>
      <c r="B330" s="228"/>
      <c r="C330" s="197" t="str">
        <f t="shared" si="31"/>
        <v/>
      </c>
      <c r="D330" s="198" t="str">
        <f t="shared" si="32"/>
        <v/>
      </c>
      <c r="E330" s="198" t="str">
        <f t="shared" si="29"/>
        <v/>
      </c>
      <c r="F330" s="223" t="str">
        <f t="shared" si="33"/>
        <v/>
      </c>
      <c r="G330" s="333"/>
      <c r="I330" s="250" t="str">
        <f t="shared" si="30"/>
        <v/>
      </c>
    </row>
    <row r="331" spans="1:9" x14ac:dyDescent="0.25">
      <c r="A331" s="323"/>
      <c r="B331" s="228"/>
      <c r="C331" s="197" t="str">
        <f t="shared" si="31"/>
        <v/>
      </c>
      <c r="D331" s="198" t="str">
        <f t="shared" si="32"/>
        <v/>
      </c>
      <c r="E331" s="198" t="str">
        <f t="shared" ref="E331:E372" si="34">IF(D331="","",D331-D330)</f>
        <v/>
      </c>
      <c r="F331" s="223" t="str">
        <f t="shared" si="33"/>
        <v/>
      </c>
      <c r="G331" s="333"/>
      <c r="I331" s="250" t="str">
        <f t="shared" si="30"/>
        <v/>
      </c>
    </row>
    <row r="332" spans="1:9" x14ac:dyDescent="0.25">
      <c r="A332" s="323"/>
      <c r="B332" s="228"/>
      <c r="C332" s="197" t="str">
        <f t="shared" si="31"/>
        <v/>
      </c>
      <c r="D332" s="198" t="str">
        <f t="shared" si="32"/>
        <v/>
      </c>
      <c r="E332" s="198" t="str">
        <f t="shared" si="34"/>
        <v/>
      </c>
      <c r="F332" s="223" t="str">
        <f t="shared" si="33"/>
        <v/>
      </c>
      <c r="G332" s="333"/>
      <c r="I332" s="250" t="str">
        <f t="shared" si="30"/>
        <v/>
      </c>
    </row>
    <row r="333" spans="1:9" x14ac:dyDescent="0.25">
      <c r="A333" s="323"/>
      <c r="B333" s="228"/>
      <c r="C333" s="197" t="str">
        <f t="shared" si="31"/>
        <v/>
      </c>
      <c r="D333" s="198" t="str">
        <f t="shared" si="32"/>
        <v/>
      </c>
      <c r="E333" s="198" t="str">
        <f t="shared" si="34"/>
        <v/>
      </c>
      <c r="F333" s="223" t="str">
        <f t="shared" si="33"/>
        <v/>
      </c>
      <c r="G333" s="333"/>
      <c r="I333" s="250" t="str">
        <f t="shared" ref="I333:I372" si="35">IF(A333="","",IF(A333&gt;A332+1,"Attention erreur de date",A333))</f>
        <v/>
      </c>
    </row>
    <row r="334" spans="1:9" x14ac:dyDescent="0.25">
      <c r="A334" s="323"/>
      <c r="B334" s="228"/>
      <c r="C334" s="197" t="str">
        <f t="shared" si="31"/>
        <v/>
      </c>
      <c r="D334" s="198" t="str">
        <f t="shared" si="32"/>
        <v/>
      </c>
      <c r="E334" s="198" t="str">
        <f t="shared" si="34"/>
        <v/>
      </c>
      <c r="F334" s="223" t="str">
        <f t="shared" si="33"/>
        <v/>
      </c>
      <c r="G334" s="333"/>
      <c r="I334" s="250" t="str">
        <f t="shared" si="35"/>
        <v/>
      </c>
    </row>
    <row r="335" spans="1:9" x14ac:dyDescent="0.25">
      <c r="A335" s="323"/>
      <c r="B335" s="228"/>
      <c r="C335" s="197" t="str">
        <f t="shared" si="31"/>
        <v/>
      </c>
      <c r="D335" s="198" t="str">
        <f t="shared" si="32"/>
        <v/>
      </c>
      <c r="E335" s="198" t="str">
        <f t="shared" si="34"/>
        <v/>
      </c>
      <c r="F335" s="223" t="str">
        <f t="shared" si="33"/>
        <v/>
      </c>
      <c r="G335" s="333"/>
      <c r="I335" s="250" t="str">
        <f t="shared" si="35"/>
        <v/>
      </c>
    </row>
    <row r="336" spans="1:9" x14ac:dyDescent="0.25">
      <c r="A336" s="323"/>
      <c r="B336" s="228"/>
      <c r="C336" s="197" t="str">
        <f t="shared" si="31"/>
        <v/>
      </c>
      <c r="D336" s="198" t="str">
        <f t="shared" si="32"/>
        <v/>
      </c>
      <c r="E336" s="198" t="str">
        <f t="shared" si="34"/>
        <v/>
      </c>
      <c r="F336" s="223" t="str">
        <f t="shared" si="33"/>
        <v/>
      </c>
      <c r="G336" s="333"/>
      <c r="I336" s="250" t="str">
        <f t="shared" si="35"/>
        <v/>
      </c>
    </row>
    <row r="337" spans="1:9" x14ac:dyDescent="0.25">
      <c r="A337" s="323"/>
      <c r="B337" s="228"/>
      <c r="C337" s="197" t="str">
        <f t="shared" si="31"/>
        <v/>
      </c>
      <c r="D337" s="198" t="str">
        <f t="shared" si="32"/>
        <v/>
      </c>
      <c r="E337" s="198" t="str">
        <f t="shared" si="34"/>
        <v/>
      </c>
      <c r="F337" s="223" t="str">
        <f t="shared" si="33"/>
        <v/>
      </c>
      <c r="G337" s="333"/>
      <c r="I337" s="250" t="str">
        <f t="shared" si="35"/>
        <v/>
      </c>
    </row>
    <row r="338" spans="1:9" x14ac:dyDescent="0.25">
      <c r="A338" s="323"/>
      <c r="B338" s="228"/>
      <c r="C338" s="197" t="str">
        <f t="shared" ref="C338:C372" si="36">IF(B338="","",B338*$H$2)</f>
        <v/>
      </c>
      <c r="D338" s="198" t="str">
        <f t="shared" si="32"/>
        <v/>
      </c>
      <c r="E338" s="198" t="str">
        <f t="shared" si="34"/>
        <v/>
      </c>
      <c r="F338" s="223" t="str">
        <f t="shared" si="33"/>
        <v/>
      </c>
      <c r="G338" s="333"/>
      <c r="I338" s="250" t="str">
        <f t="shared" si="35"/>
        <v/>
      </c>
    </row>
    <row r="339" spans="1:9" x14ac:dyDescent="0.25">
      <c r="A339" s="323"/>
      <c r="B339" s="228"/>
      <c r="C339" s="197" t="str">
        <f t="shared" si="36"/>
        <v/>
      </c>
      <c r="D339" s="198" t="str">
        <f t="shared" ref="D339:D372" si="37">IF(C339="","",C339-(2*C339))</f>
        <v/>
      </c>
      <c r="E339" s="198" t="str">
        <f t="shared" si="34"/>
        <v/>
      </c>
      <c r="F339" s="223" t="str">
        <f t="shared" si="33"/>
        <v/>
      </c>
      <c r="G339" s="333"/>
      <c r="I339" s="250" t="str">
        <f t="shared" si="35"/>
        <v/>
      </c>
    </row>
    <row r="340" spans="1:9" x14ac:dyDescent="0.25">
      <c r="A340" s="323"/>
      <c r="B340" s="228"/>
      <c r="C340" s="197" t="str">
        <f t="shared" si="36"/>
        <v/>
      </c>
      <c r="D340" s="198" t="str">
        <f t="shared" si="37"/>
        <v/>
      </c>
      <c r="E340" s="198" t="str">
        <f t="shared" si="34"/>
        <v/>
      </c>
      <c r="F340" s="223" t="str">
        <f t="shared" si="33"/>
        <v/>
      </c>
      <c r="G340" s="333"/>
      <c r="I340" s="250" t="str">
        <f t="shared" si="35"/>
        <v/>
      </c>
    </row>
    <row r="341" spans="1:9" x14ac:dyDescent="0.25">
      <c r="A341" s="323"/>
      <c r="B341" s="228"/>
      <c r="C341" s="197" t="str">
        <f t="shared" si="36"/>
        <v/>
      </c>
      <c r="D341" s="198" t="str">
        <f t="shared" si="37"/>
        <v/>
      </c>
      <c r="E341" s="198" t="str">
        <f t="shared" si="34"/>
        <v/>
      </c>
      <c r="F341" s="223" t="str">
        <f t="shared" si="33"/>
        <v/>
      </c>
      <c r="G341" s="333"/>
      <c r="I341" s="250" t="str">
        <f t="shared" si="35"/>
        <v/>
      </c>
    </row>
    <row r="342" spans="1:9" x14ac:dyDescent="0.25">
      <c r="A342" s="323"/>
      <c r="B342" s="228"/>
      <c r="C342" s="197" t="str">
        <f t="shared" si="36"/>
        <v/>
      </c>
      <c r="D342" s="198" t="str">
        <f t="shared" si="37"/>
        <v/>
      </c>
      <c r="E342" s="198" t="str">
        <f t="shared" si="34"/>
        <v/>
      </c>
      <c r="F342" s="223" t="str">
        <f t="shared" si="33"/>
        <v/>
      </c>
      <c r="G342" s="333"/>
      <c r="I342" s="250" t="str">
        <f t="shared" si="35"/>
        <v/>
      </c>
    </row>
    <row r="343" spans="1:9" x14ac:dyDescent="0.25">
      <c r="A343" s="323"/>
      <c r="B343" s="228"/>
      <c r="C343" s="197" t="str">
        <f t="shared" si="36"/>
        <v/>
      </c>
      <c r="D343" s="198" t="str">
        <f t="shared" si="37"/>
        <v/>
      </c>
      <c r="E343" s="198" t="str">
        <f t="shared" si="34"/>
        <v/>
      </c>
      <c r="F343" s="223" t="str">
        <f t="shared" si="33"/>
        <v/>
      </c>
      <c r="G343" s="333"/>
      <c r="I343" s="250" t="str">
        <f t="shared" si="35"/>
        <v/>
      </c>
    </row>
    <row r="344" spans="1:9" x14ac:dyDescent="0.25">
      <c r="A344" s="323"/>
      <c r="B344" s="228"/>
      <c r="C344" s="197" t="str">
        <f t="shared" si="36"/>
        <v/>
      </c>
      <c r="D344" s="198" t="str">
        <f t="shared" si="37"/>
        <v/>
      </c>
      <c r="E344" s="198" t="str">
        <f t="shared" si="34"/>
        <v/>
      </c>
      <c r="F344" s="223" t="str">
        <f t="shared" si="33"/>
        <v/>
      </c>
      <c r="G344" s="333"/>
      <c r="I344" s="250" t="str">
        <f t="shared" si="35"/>
        <v/>
      </c>
    </row>
    <row r="345" spans="1:9" x14ac:dyDescent="0.25">
      <c r="A345" s="323"/>
      <c r="B345" s="228"/>
      <c r="C345" s="197" t="str">
        <f t="shared" si="36"/>
        <v/>
      </c>
      <c r="D345" s="198" t="str">
        <f t="shared" si="37"/>
        <v/>
      </c>
      <c r="E345" s="198" t="str">
        <f t="shared" si="34"/>
        <v/>
      </c>
      <c r="F345" s="223" t="str">
        <f t="shared" si="33"/>
        <v/>
      </c>
      <c r="G345" s="333"/>
      <c r="I345" s="250" t="str">
        <f t="shared" si="35"/>
        <v/>
      </c>
    </row>
    <row r="346" spans="1:9" x14ac:dyDescent="0.25">
      <c r="A346" s="323"/>
      <c r="B346" s="228"/>
      <c r="C346" s="197" t="str">
        <f t="shared" si="36"/>
        <v/>
      </c>
      <c r="D346" s="198" t="str">
        <f t="shared" si="37"/>
        <v/>
      </c>
      <c r="E346" s="198" t="str">
        <f t="shared" si="34"/>
        <v/>
      </c>
      <c r="F346" s="223" t="str">
        <f t="shared" si="33"/>
        <v/>
      </c>
      <c r="G346" s="333"/>
      <c r="I346" s="250" t="str">
        <f t="shared" si="35"/>
        <v/>
      </c>
    </row>
    <row r="347" spans="1:9" x14ac:dyDescent="0.25">
      <c r="A347" s="323"/>
      <c r="B347" s="228"/>
      <c r="C347" s="197" t="str">
        <f t="shared" si="36"/>
        <v/>
      </c>
      <c r="D347" s="198" t="str">
        <f t="shared" si="37"/>
        <v/>
      </c>
      <c r="E347" s="198" t="str">
        <f t="shared" si="34"/>
        <v/>
      </c>
      <c r="F347" s="223" t="str">
        <f t="shared" si="33"/>
        <v/>
      </c>
      <c r="G347" s="333"/>
      <c r="I347" s="250" t="str">
        <f t="shared" si="35"/>
        <v/>
      </c>
    </row>
    <row r="348" spans="1:9" x14ac:dyDescent="0.25">
      <c r="A348" s="323"/>
      <c r="B348" s="228"/>
      <c r="C348" s="197" t="str">
        <f t="shared" si="36"/>
        <v/>
      </c>
      <c r="D348" s="198" t="str">
        <f t="shared" si="37"/>
        <v/>
      </c>
      <c r="E348" s="198" t="str">
        <f t="shared" si="34"/>
        <v/>
      </c>
      <c r="F348" s="223" t="str">
        <f t="shared" si="33"/>
        <v/>
      </c>
      <c r="G348" s="333"/>
      <c r="I348" s="250" t="str">
        <f t="shared" si="35"/>
        <v/>
      </c>
    </row>
    <row r="349" spans="1:9" x14ac:dyDescent="0.25">
      <c r="A349" s="323"/>
      <c r="B349" s="228"/>
      <c r="C349" s="197" t="str">
        <f t="shared" si="36"/>
        <v/>
      </c>
      <c r="D349" s="198" t="str">
        <f t="shared" si="37"/>
        <v/>
      </c>
      <c r="E349" s="198" t="str">
        <f t="shared" si="34"/>
        <v/>
      </c>
      <c r="F349" s="223" t="str">
        <f t="shared" si="33"/>
        <v/>
      </c>
      <c r="G349" s="333"/>
      <c r="I349" s="250" t="str">
        <f t="shared" si="35"/>
        <v/>
      </c>
    </row>
    <row r="350" spans="1:9" x14ac:dyDescent="0.25">
      <c r="A350" s="323"/>
      <c r="B350" s="228"/>
      <c r="C350" s="197" t="str">
        <f t="shared" si="36"/>
        <v/>
      </c>
      <c r="D350" s="198" t="str">
        <f t="shared" si="37"/>
        <v/>
      </c>
      <c r="E350" s="198" t="str">
        <f t="shared" si="34"/>
        <v/>
      </c>
      <c r="F350" s="223" t="str">
        <f t="shared" si="33"/>
        <v/>
      </c>
      <c r="G350" s="333"/>
      <c r="I350" s="250" t="str">
        <f t="shared" si="35"/>
        <v/>
      </c>
    </row>
    <row r="351" spans="1:9" x14ac:dyDescent="0.25">
      <c r="A351" s="323"/>
      <c r="B351" s="228"/>
      <c r="C351" s="197" t="str">
        <f t="shared" si="36"/>
        <v/>
      </c>
      <c r="D351" s="198" t="str">
        <f t="shared" si="37"/>
        <v/>
      </c>
      <c r="E351" s="198" t="str">
        <f t="shared" si="34"/>
        <v/>
      </c>
      <c r="F351" s="223" t="str">
        <f t="shared" si="33"/>
        <v/>
      </c>
      <c r="G351" s="333"/>
      <c r="I351" s="250" t="str">
        <f t="shared" si="35"/>
        <v/>
      </c>
    </row>
    <row r="352" spans="1:9" x14ac:dyDescent="0.25">
      <c r="A352" s="323"/>
      <c r="B352" s="228"/>
      <c r="C352" s="197" t="str">
        <f t="shared" si="36"/>
        <v/>
      </c>
      <c r="D352" s="198" t="str">
        <f t="shared" si="37"/>
        <v/>
      </c>
      <c r="E352" s="198" t="str">
        <f t="shared" si="34"/>
        <v/>
      </c>
      <c r="F352" s="223" t="str">
        <f t="shared" si="33"/>
        <v/>
      </c>
      <c r="G352" s="333"/>
      <c r="I352" s="250" t="str">
        <f t="shared" si="35"/>
        <v/>
      </c>
    </row>
    <row r="353" spans="1:9" x14ac:dyDescent="0.25">
      <c r="A353" s="323"/>
      <c r="B353" s="228"/>
      <c r="C353" s="197" t="str">
        <f t="shared" si="36"/>
        <v/>
      </c>
      <c r="D353" s="198" t="str">
        <f t="shared" si="37"/>
        <v/>
      </c>
      <c r="E353" s="198" t="str">
        <f t="shared" si="34"/>
        <v/>
      </c>
      <c r="F353" s="223" t="str">
        <f t="shared" si="33"/>
        <v/>
      </c>
      <c r="G353" s="333"/>
      <c r="I353" s="250" t="str">
        <f t="shared" si="35"/>
        <v/>
      </c>
    </row>
    <row r="354" spans="1:9" x14ac:dyDescent="0.25">
      <c r="A354" s="323"/>
      <c r="B354" s="228"/>
      <c r="C354" s="197" t="str">
        <f t="shared" si="36"/>
        <v/>
      </c>
      <c r="D354" s="198" t="str">
        <f t="shared" si="37"/>
        <v/>
      </c>
      <c r="E354" s="198" t="str">
        <f t="shared" si="34"/>
        <v/>
      </c>
      <c r="F354" s="223" t="str">
        <f t="shared" si="33"/>
        <v/>
      </c>
      <c r="G354" s="333"/>
      <c r="I354" s="250" t="str">
        <f t="shared" si="35"/>
        <v/>
      </c>
    </row>
    <row r="355" spans="1:9" x14ac:dyDescent="0.25">
      <c r="A355" s="323"/>
      <c r="B355" s="228"/>
      <c r="C355" s="197" t="str">
        <f t="shared" si="36"/>
        <v/>
      </c>
      <c r="D355" s="198" t="str">
        <f t="shared" si="37"/>
        <v/>
      </c>
      <c r="E355" s="198" t="str">
        <f t="shared" si="34"/>
        <v/>
      </c>
      <c r="F355" s="223" t="str">
        <f t="shared" si="33"/>
        <v/>
      </c>
      <c r="G355" s="333"/>
      <c r="I355" s="250" t="str">
        <f t="shared" si="35"/>
        <v/>
      </c>
    </row>
    <row r="356" spans="1:9" x14ac:dyDescent="0.25">
      <c r="A356" s="323"/>
      <c r="B356" s="228"/>
      <c r="C356" s="197" t="str">
        <f t="shared" si="36"/>
        <v/>
      </c>
      <c r="D356" s="198" t="str">
        <f t="shared" si="37"/>
        <v/>
      </c>
      <c r="E356" s="198" t="str">
        <f t="shared" si="34"/>
        <v/>
      </c>
      <c r="F356" s="223" t="str">
        <f t="shared" si="33"/>
        <v/>
      </c>
      <c r="G356" s="333"/>
      <c r="I356" s="250" t="str">
        <f t="shared" si="35"/>
        <v/>
      </c>
    </row>
    <row r="357" spans="1:9" x14ac:dyDescent="0.25">
      <c r="A357" s="323"/>
      <c r="B357" s="228"/>
      <c r="C357" s="197" t="str">
        <f t="shared" si="36"/>
        <v/>
      </c>
      <c r="D357" s="198" t="str">
        <f t="shared" si="37"/>
        <v/>
      </c>
      <c r="E357" s="198" t="str">
        <f t="shared" si="34"/>
        <v/>
      </c>
      <c r="F357" s="223" t="str">
        <f t="shared" si="33"/>
        <v/>
      </c>
      <c r="G357" s="333"/>
      <c r="I357" s="250" t="str">
        <f t="shared" si="35"/>
        <v/>
      </c>
    </row>
    <row r="358" spans="1:9" x14ac:dyDescent="0.25">
      <c r="A358" s="323"/>
      <c r="B358" s="228"/>
      <c r="C358" s="197" t="str">
        <f t="shared" si="36"/>
        <v/>
      </c>
      <c r="D358" s="198" t="str">
        <f t="shared" si="37"/>
        <v/>
      </c>
      <c r="E358" s="198" t="str">
        <f t="shared" si="34"/>
        <v/>
      </c>
      <c r="F358" s="223" t="str">
        <f t="shared" si="33"/>
        <v/>
      </c>
      <c r="G358" s="333"/>
      <c r="I358" s="250" t="str">
        <f t="shared" si="35"/>
        <v/>
      </c>
    </row>
    <row r="359" spans="1:9" x14ac:dyDescent="0.25">
      <c r="A359" s="323"/>
      <c r="B359" s="228"/>
      <c r="C359" s="197" t="str">
        <f t="shared" si="36"/>
        <v/>
      </c>
      <c r="D359" s="198" t="str">
        <f t="shared" si="37"/>
        <v/>
      </c>
      <c r="E359" s="198" t="str">
        <f t="shared" si="34"/>
        <v/>
      </c>
      <c r="F359" s="223" t="str">
        <f t="shared" si="33"/>
        <v/>
      </c>
      <c r="G359" s="333"/>
      <c r="I359" s="250" t="str">
        <f t="shared" si="35"/>
        <v/>
      </c>
    </row>
    <row r="360" spans="1:9" x14ac:dyDescent="0.25">
      <c r="A360" s="323"/>
      <c r="B360" s="228"/>
      <c r="C360" s="197" t="str">
        <f t="shared" si="36"/>
        <v/>
      </c>
      <c r="D360" s="198" t="str">
        <f t="shared" si="37"/>
        <v/>
      </c>
      <c r="E360" s="198" t="str">
        <f t="shared" si="34"/>
        <v/>
      </c>
      <c r="F360" s="223" t="str">
        <f t="shared" si="33"/>
        <v/>
      </c>
      <c r="G360" s="333"/>
      <c r="I360" s="250" t="str">
        <f t="shared" si="35"/>
        <v/>
      </c>
    </row>
    <row r="361" spans="1:9" x14ac:dyDescent="0.25">
      <c r="A361" s="323"/>
      <c r="B361" s="228"/>
      <c r="C361" s="197" t="str">
        <f t="shared" si="36"/>
        <v/>
      </c>
      <c r="D361" s="198" t="str">
        <f t="shared" si="37"/>
        <v/>
      </c>
      <c r="E361" s="198" t="str">
        <f t="shared" si="34"/>
        <v/>
      </c>
      <c r="F361" s="223" t="str">
        <f t="shared" si="33"/>
        <v/>
      </c>
      <c r="G361" s="333"/>
      <c r="I361" s="250" t="str">
        <f t="shared" si="35"/>
        <v/>
      </c>
    </row>
    <row r="362" spans="1:9" x14ac:dyDescent="0.25">
      <c r="A362" s="323"/>
      <c r="B362" s="228"/>
      <c r="C362" s="197" t="str">
        <f t="shared" si="36"/>
        <v/>
      </c>
      <c r="D362" s="198" t="str">
        <f t="shared" si="37"/>
        <v/>
      </c>
      <c r="E362" s="198" t="str">
        <f t="shared" si="34"/>
        <v/>
      </c>
      <c r="F362" s="223" t="str">
        <f t="shared" si="33"/>
        <v/>
      </c>
      <c r="G362" s="333"/>
      <c r="I362" s="250" t="str">
        <f t="shared" si="35"/>
        <v/>
      </c>
    </row>
    <row r="363" spans="1:9" x14ac:dyDescent="0.25">
      <c r="A363" s="323"/>
      <c r="B363" s="228"/>
      <c r="C363" s="197" t="str">
        <f t="shared" si="36"/>
        <v/>
      </c>
      <c r="D363" s="198" t="str">
        <f t="shared" si="37"/>
        <v/>
      </c>
      <c r="E363" s="198" t="str">
        <f t="shared" si="34"/>
        <v/>
      </c>
      <c r="F363" s="223" t="str">
        <f t="shared" si="33"/>
        <v/>
      </c>
      <c r="G363" s="333"/>
      <c r="I363" s="250" t="str">
        <f t="shared" si="35"/>
        <v/>
      </c>
    </row>
    <row r="364" spans="1:9" x14ac:dyDescent="0.25">
      <c r="A364" s="323"/>
      <c r="B364" s="228"/>
      <c r="C364" s="197" t="str">
        <f t="shared" si="36"/>
        <v/>
      </c>
      <c r="D364" s="198" t="str">
        <f t="shared" si="37"/>
        <v/>
      </c>
      <c r="E364" s="198" t="str">
        <f t="shared" si="34"/>
        <v/>
      </c>
      <c r="F364" s="223" t="str">
        <f t="shared" si="33"/>
        <v/>
      </c>
      <c r="G364" s="333"/>
      <c r="I364" s="250" t="str">
        <f t="shared" si="35"/>
        <v/>
      </c>
    </row>
    <row r="365" spans="1:9" x14ac:dyDescent="0.25">
      <c r="A365" s="323"/>
      <c r="B365" s="228"/>
      <c r="C365" s="197" t="str">
        <f t="shared" si="36"/>
        <v/>
      </c>
      <c r="D365" s="198" t="str">
        <f t="shared" si="37"/>
        <v/>
      </c>
      <c r="E365" s="198" t="str">
        <f t="shared" si="34"/>
        <v/>
      </c>
      <c r="F365" s="223" t="str">
        <f t="shared" si="33"/>
        <v/>
      </c>
      <c r="G365" s="333"/>
      <c r="I365" s="250" t="str">
        <f t="shared" si="35"/>
        <v/>
      </c>
    </row>
    <row r="366" spans="1:9" x14ac:dyDescent="0.25">
      <c r="A366" s="323"/>
      <c r="B366" s="228"/>
      <c r="C366" s="197" t="str">
        <f t="shared" si="36"/>
        <v/>
      </c>
      <c r="D366" s="198" t="str">
        <f t="shared" si="37"/>
        <v/>
      </c>
      <c r="E366" s="198" t="str">
        <f t="shared" si="34"/>
        <v/>
      </c>
      <c r="F366" s="223" t="str">
        <f t="shared" si="33"/>
        <v/>
      </c>
      <c r="G366" s="333"/>
      <c r="I366" s="250" t="str">
        <f t="shared" si="35"/>
        <v/>
      </c>
    </row>
    <row r="367" spans="1:9" x14ac:dyDescent="0.25">
      <c r="A367" s="323"/>
      <c r="B367" s="228"/>
      <c r="C367" s="197" t="str">
        <f t="shared" si="36"/>
        <v/>
      </c>
      <c r="D367" s="198" t="str">
        <f t="shared" si="37"/>
        <v/>
      </c>
      <c r="E367" s="198" t="str">
        <f t="shared" si="34"/>
        <v/>
      </c>
      <c r="F367" s="223" t="str">
        <f t="shared" si="33"/>
        <v/>
      </c>
      <c r="G367" s="333"/>
      <c r="I367" s="250" t="str">
        <f t="shared" si="35"/>
        <v/>
      </c>
    </row>
    <row r="368" spans="1:9" x14ac:dyDescent="0.25">
      <c r="A368" s="323"/>
      <c r="B368" s="228"/>
      <c r="C368" s="197" t="str">
        <f t="shared" si="36"/>
        <v/>
      </c>
      <c r="D368" s="198" t="str">
        <f t="shared" si="37"/>
        <v/>
      </c>
      <c r="E368" s="198" t="str">
        <f t="shared" si="34"/>
        <v/>
      </c>
      <c r="F368" s="223" t="str">
        <f t="shared" si="33"/>
        <v/>
      </c>
      <c r="G368" s="333"/>
      <c r="I368" s="250" t="str">
        <f t="shared" si="35"/>
        <v/>
      </c>
    </row>
    <row r="369" spans="1:9" x14ac:dyDescent="0.25">
      <c r="A369" s="323"/>
      <c r="B369" s="228"/>
      <c r="C369" s="197" t="str">
        <f t="shared" si="36"/>
        <v/>
      </c>
      <c r="D369" s="198" t="str">
        <f t="shared" si="37"/>
        <v/>
      </c>
      <c r="E369" s="198" t="str">
        <f t="shared" si="34"/>
        <v/>
      </c>
      <c r="F369" s="223" t="str">
        <f t="shared" si="33"/>
        <v/>
      </c>
      <c r="G369" s="333"/>
      <c r="I369" s="250" t="str">
        <f t="shared" si="35"/>
        <v/>
      </c>
    </row>
    <row r="370" spans="1:9" x14ac:dyDescent="0.25">
      <c r="A370" s="323"/>
      <c r="B370" s="228"/>
      <c r="C370" s="197" t="str">
        <f t="shared" si="36"/>
        <v/>
      </c>
      <c r="D370" s="198" t="str">
        <f t="shared" si="37"/>
        <v/>
      </c>
      <c r="E370" s="198" t="str">
        <f t="shared" si="34"/>
        <v/>
      </c>
      <c r="F370" s="223" t="str">
        <f t="shared" si="33"/>
        <v/>
      </c>
      <c r="G370" s="333"/>
      <c r="I370" s="250" t="str">
        <f t="shared" si="35"/>
        <v/>
      </c>
    </row>
    <row r="371" spans="1:9" x14ac:dyDescent="0.25">
      <c r="A371" s="323"/>
      <c r="B371" s="228"/>
      <c r="C371" s="197" t="str">
        <f t="shared" si="36"/>
        <v/>
      </c>
      <c r="D371" s="198" t="str">
        <f t="shared" si="37"/>
        <v/>
      </c>
      <c r="E371" s="198" t="str">
        <f t="shared" si="34"/>
        <v/>
      </c>
      <c r="F371" s="223" t="str">
        <f t="shared" si="33"/>
        <v/>
      </c>
      <c r="G371" s="333"/>
      <c r="I371" s="250" t="str">
        <f t="shared" si="35"/>
        <v/>
      </c>
    </row>
    <row r="372" spans="1:9" x14ac:dyDescent="0.25">
      <c r="A372" s="323"/>
      <c r="B372" s="228"/>
      <c r="C372" s="197" t="str">
        <f t="shared" si="36"/>
        <v/>
      </c>
      <c r="D372" s="198" t="str">
        <f t="shared" si="37"/>
        <v/>
      </c>
      <c r="E372" s="198" t="str">
        <f t="shared" si="34"/>
        <v/>
      </c>
      <c r="F372" s="223" t="str">
        <f t="shared" si="33"/>
        <v/>
      </c>
      <c r="G372" s="333"/>
      <c r="I372" s="250" t="str">
        <f t="shared" si="35"/>
        <v/>
      </c>
    </row>
    <row r="373" spans="1:9" x14ac:dyDescent="0.25">
      <c r="A373"/>
      <c r="B373"/>
      <c r="E373"/>
      <c r="F373"/>
    </row>
    <row r="374" spans="1:9" x14ac:dyDescent="0.25">
      <c r="A374"/>
      <c r="B374"/>
      <c r="E374"/>
      <c r="F374"/>
    </row>
    <row r="375" spans="1:9" x14ac:dyDescent="0.25">
      <c r="A375"/>
      <c r="B375"/>
      <c r="E375"/>
      <c r="F375"/>
    </row>
    <row r="376" spans="1:9" x14ac:dyDescent="0.25">
      <c r="A376"/>
      <c r="B376"/>
      <c r="E376"/>
      <c r="F376"/>
    </row>
    <row r="377" spans="1:9" x14ac:dyDescent="0.25">
      <c r="A377"/>
      <c r="B377"/>
      <c r="E377"/>
      <c r="F377"/>
    </row>
    <row r="378" spans="1:9" x14ac:dyDescent="0.25">
      <c r="A378"/>
      <c r="B378"/>
      <c r="E378"/>
      <c r="F378"/>
    </row>
    <row r="379" spans="1:9" x14ac:dyDescent="0.25">
      <c r="A379"/>
      <c r="B379"/>
      <c r="E379"/>
      <c r="F379"/>
    </row>
    <row r="380" spans="1:9" x14ac:dyDescent="0.25">
      <c r="A380"/>
      <c r="B380"/>
      <c r="E380"/>
      <c r="F380"/>
    </row>
    <row r="381" spans="1:9" x14ac:dyDescent="0.25">
      <c r="A381"/>
      <c r="B381"/>
      <c r="E381"/>
      <c r="F381"/>
    </row>
    <row r="382" spans="1:9" x14ac:dyDescent="0.25">
      <c r="A382"/>
      <c r="B382"/>
      <c r="E382"/>
      <c r="F382"/>
    </row>
    <row r="383" spans="1:9" x14ac:dyDescent="0.25">
      <c r="A383"/>
      <c r="B383"/>
      <c r="E383"/>
      <c r="F383"/>
    </row>
    <row r="384" spans="1:9" x14ac:dyDescent="0.25">
      <c r="A384"/>
      <c r="B384"/>
      <c r="E384"/>
      <c r="F384"/>
    </row>
    <row r="385" spans="1:6" x14ac:dyDescent="0.25">
      <c r="A385"/>
      <c r="B385"/>
      <c r="E385"/>
      <c r="F385"/>
    </row>
    <row r="386" spans="1:6" x14ac:dyDescent="0.25">
      <c r="A386"/>
      <c r="B386"/>
      <c r="E386"/>
      <c r="F386"/>
    </row>
    <row r="387" spans="1:6" x14ac:dyDescent="0.25">
      <c r="A387"/>
      <c r="B387"/>
      <c r="E387"/>
      <c r="F387"/>
    </row>
    <row r="388" spans="1:6" x14ac:dyDescent="0.25">
      <c r="A388"/>
      <c r="B388"/>
      <c r="E388"/>
      <c r="F388"/>
    </row>
    <row r="389" spans="1:6" x14ac:dyDescent="0.25">
      <c r="A389"/>
      <c r="B389"/>
      <c r="E389"/>
      <c r="F389"/>
    </row>
    <row r="390" spans="1:6" x14ac:dyDescent="0.25">
      <c r="A390"/>
      <c r="B390"/>
      <c r="E390"/>
      <c r="F390"/>
    </row>
    <row r="391" spans="1:6" x14ac:dyDescent="0.25">
      <c r="A391"/>
      <c r="B391"/>
      <c r="E391"/>
      <c r="F391"/>
    </row>
    <row r="392" spans="1:6" x14ac:dyDescent="0.25">
      <c r="A392"/>
      <c r="B392"/>
      <c r="E392"/>
      <c r="F392"/>
    </row>
    <row r="393" spans="1:6" x14ac:dyDescent="0.25">
      <c r="A393"/>
      <c r="B393"/>
      <c r="E393"/>
      <c r="F393"/>
    </row>
    <row r="394" spans="1:6" x14ac:dyDescent="0.25">
      <c r="A394"/>
      <c r="B394"/>
      <c r="E394"/>
      <c r="F394"/>
    </row>
    <row r="395" spans="1:6" x14ac:dyDescent="0.25">
      <c r="A395"/>
      <c r="B395"/>
      <c r="E395"/>
      <c r="F395"/>
    </row>
    <row r="396" spans="1:6" x14ac:dyDescent="0.25">
      <c r="A396"/>
      <c r="B396"/>
      <c r="E396"/>
      <c r="F396"/>
    </row>
    <row r="397" spans="1:6" x14ac:dyDescent="0.25">
      <c r="A397"/>
      <c r="B397"/>
      <c r="E397"/>
      <c r="F397"/>
    </row>
    <row r="398" spans="1:6" x14ac:dyDescent="0.25">
      <c r="A398"/>
      <c r="B398"/>
      <c r="E398"/>
      <c r="F398"/>
    </row>
    <row r="399" spans="1:6" x14ac:dyDescent="0.25">
      <c r="A399"/>
      <c r="B399"/>
      <c r="E399"/>
      <c r="F399"/>
    </row>
    <row r="400" spans="1:6" x14ac:dyDescent="0.25">
      <c r="A400"/>
      <c r="B400"/>
      <c r="E400"/>
      <c r="F400"/>
    </row>
    <row r="401" spans="1:6" x14ac:dyDescent="0.25">
      <c r="A401"/>
      <c r="B401"/>
      <c r="E401"/>
      <c r="F401"/>
    </row>
    <row r="402" spans="1:6" x14ac:dyDescent="0.25">
      <c r="A402"/>
      <c r="B402"/>
      <c r="E402"/>
      <c r="F402"/>
    </row>
  </sheetData>
  <sheetProtection selectLockedCells="1"/>
  <mergeCells count="23">
    <mergeCell ref="I1:I2"/>
    <mergeCell ref="A2:B2"/>
    <mergeCell ref="J2:J3"/>
    <mergeCell ref="P2:Q2"/>
    <mergeCell ref="A3:B4"/>
    <mergeCell ref="D3:D4"/>
    <mergeCell ref="E3:E4"/>
    <mergeCell ref="F3:F4"/>
    <mergeCell ref="G3:G4"/>
    <mergeCell ref="M3:M4"/>
    <mergeCell ref="N3:N4"/>
    <mergeCell ref="P3:Q4"/>
    <mergeCell ref="A5:A6"/>
    <mergeCell ref="B5:B6"/>
    <mergeCell ref="D5:D6"/>
    <mergeCell ref="E5:E6"/>
    <mergeCell ref="A1:B1"/>
    <mergeCell ref="J5:J6"/>
    <mergeCell ref="H3:H4"/>
    <mergeCell ref="I3:I4"/>
    <mergeCell ref="K3:K4"/>
    <mergeCell ref="L3:L4"/>
    <mergeCell ref="H5:I6"/>
  </mergeCells>
  <conditionalFormatting sqref="B7:B372">
    <cfRule type="cellIs" priority="21" stopIfTrue="1" operator="lessThan">
      <formula>30</formula>
    </cfRule>
    <cfRule type="cellIs" dxfId="89" priority="22" operator="greaterThanOrEqual">
      <formula>90</formula>
    </cfRule>
    <cfRule type="cellIs" dxfId="88" priority="23" stopIfTrue="1" operator="greaterThanOrEqual">
      <formula>100</formula>
    </cfRule>
    <cfRule type="cellIs" dxfId="87" priority="24" stopIfTrue="1" operator="between">
      <formula>66.1</formula>
      <formula>99</formula>
    </cfRule>
    <cfRule type="cellIs" dxfId="86" priority="27" stopIfTrue="1" operator="between">
      <formula>34</formula>
      <formula>66</formula>
    </cfRule>
    <cfRule type="cellIs" dxfId="85" priority="28" stopIfTrue="1" operator="greaterThanOrEqual">
      <formula>30</formula>
    </cfRule>
  </conditionalFormatting>
  <conditionalFormatting sqref="A7:A372">
    <cfRule type="expression" dxfId="84" priority="20">
      <formula>IF(A7="","",WEEKDAY($A7,2)&gt;5)</formula>
    </cfRule>
  </conditionalFormatting>
  <conditionalFormatting sqref="A7:F372">
    <cfRule type="expression" dxfId="83" priority="11">
      <formula>CELL("ligne")=ROW()</formula>
    </cfRule>
  </conditionalFormatting>
  <conditionalFormatting sqref="K3">
    <cfRule type="cellIs" dxfId="82" priority="18" operator="lessThan">
      <formula>0</formula>
    </cfRule>
  </conditionalFormatting>
  <conditionalFormatting sqref="J5:J6">
    <cfRule type="cellIs" dxfId="81" priority="15" operator="lessThanOrEqual">
      <formula>500</formula>
    </cfRule>
    <cfRule type="cellIs" dxfId="80" priority="16" operator="lessThan">
      <formula>1000</formula>
    </cfRule>
    <cfRule type="cellIs" dxfId="79" priority="17" operator="between">
      <formula>2200</formula>
      <formula>1000</formula>
    </cfRule>
  </conditionalFormatting>
  <conditionalFormatting sqref="H319">
    <cfRule type="cellIs" dxfId="78" priority="13" operator="equal">
      <formula>FALSE</formula>
    </cfRule>
    <cfRule type="cellIs" dxfId="77" priority="14" operator="equal">
      <formula>"ok"</formula>
    </cfRule>
  </conditionalFormatting>
  <conditionalFormatting sqref="E7:E372">
    <cfRule type="top10" dxfId="76" priority="25" rank="1"/>
    <cfRule type="top10" dxfId="75" priority="26" bottom="1" rank="2"/>
  </conditionalFormatting>
  <conditionalFormatting sqref="F7:F372">
    <cfRule type="top10" dxfId="74" priority="12" bottom="1" rank="1"/>
    <cfRule type="top10" dxfId="73" priority="19" rank="1"/>
  </conditionalFormatting>
  <conditionalFormatting sqref="L3:L4">
    <cfRule type="cellIs" dxfId="72" priority="10" operator="lessThanOrEqual">
      <formula>0</formula>
    </cfRule>
  </conditionalFormatting>
  <conditionalFormatting sqref="M3:M4">
    <cfRule type="cellIs" dxfId="71" priority="9" operator="lessThanOrEqual">
      <formula>0</formula>
    </cfRule>
  </conditionalFormatting>
  <conditionalFormatting sqref="Z9:Z26 G7:G372">
    <cfRule type="cellIs" dxfId="70" priority="7" operator="lessThan">
      <formula>0</formula>
    </cfRule>
  </conditionalFormatting>
  <conditionalFormatting sqref="K9:K10 K12:K22 L11:L12">
    <cfRule type="cellIs" dxfId="69" priority="6" operator="lessThan">
      <formula>0</formula>
    </cfRule>
  </conditionalFormatting>
  <conditionalFormatting sqref="K8">
    <cfRule type="cellIs" dxfId="68" priority="4" operator="equal">
      <formula>"FAUX"</formula>
    </cfRule>
    <cfRule type="cellIs" dxfId="67" priority="5" operator="equal">
      <formula>"ok"</formula>
    </cfRule>
  </conditionalFormatting>
  <conditionalFormatting sqref="M11:M22">
    <cfRule type="cellIs" dxfId="66" priority="2" operator="lessThan">
      <formula>0</formula>
    </cfRule>
  </conditionalFormatting>
  <conditionalFormatting sqref="I7:I372">
    <cfRule type="cellIs" dxfId="65" priority="1" operator="equal">
      <formula>"Attention erreur de date"</formula>
    </cfRule>
  </conditionalFormatting>
  <dataValidations count="1">
    <dataValidation type="list" allowBlank="1" showInputMessage="1" showErrorMessage="1" sqref="Z9:Z26 G7:G372">
      <formula1>Température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6146" r:id="rId4" name="Sauvegarder">
          <controlPr defaultSize="0" autoLine="0" r:id="rId5">
            <anchor moveWithCells="1">
              <from>
                <xdr:col>10</xdr:col>
                <xdr:colOff>952500</xdr:colOff>
                <xdr:row>5</xdr:row>
                <xdr:rowOff>9525</xdr:rowOff>
              </from>
              <to>
                <xdr:col>11</xdr:col>
                <xdr:colOff>161925</xdr:colOff>
                <xdr:row>6</xdr:row>
                <xdr:rowOff>161925</xdr:rowOff>
              </to>
            </anchor>
          </controlPr>
        </control>
      </mc:Choice>
      <mc:Fallback>
        <control shapeId="6146" r:id="rId4" name="Sauvegarder"/>
      </mc:Fallback>
    </mc:AlternateContent>
    <mc:AlternateContent xmlns:mc="http://schemas.openxmlformats.org/markup-compatibility/2006">
      <mc:Choice Requires="x14">
        <control shapeId="6145" r:id="rId6" name="Button 1">
          <controlPr defaultSize="0" print="0" autoFill="0" autoPict="0" macro="[0]!Compteur_de_Clic_Gasoil">
            <anchor moveWithCells="1">
              <from>
                <xdr:col>10</xdr:col>
                <xdr:colOff>771525</xdr:colOff>
                <xdr:row>4</xdr:row>
                <xdr:rowOff>38100</xdr:rowOff>
              </from>
              <to>
                <xdr:col>11</xdr:col>
                <xdr:colOff>304800</xdr:colOff>
                <xdr:row>4</xdr:row>
                <xdr:rowOff>333375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6150" r:id="rId7" name="Button 6">
          <controlPr defaultSize="0" print="0" autoFill="0" autoPict="0" macro="[0]!F_Melange_conso_gasoil">
            <anchor moveWithCells="1" sizeWithCells="1">
              <from>
                <xdr:col>17</xdr:col>
                <xdr:colOff>152400</xdr:colOff>
                <xdr:row>1</xdr:row>
                <xdr:rowOff>114300</xdr:rowOff>
              </from>
              <to>
                <xdr:col>19</xdr:col>
                <xdr:colOff>752475</xdr:colOff>
                <xdr:row>3</xdr:row>
                <xdr:rowOff>57150</xdr:rowOff>
              </to>
            </anchor>
          </controlPr>
        </control>
      </mc:Choice>
    </mc:AlternateContent>
  </control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9" operator="containsText" id="{B6DA2C5C-20D5-48BC-90D7-150EEA4A465D}">
            <xm:f>NOT(ISERROR(SEARCH("erreur",I8)))</xm:f>
            <xm:f>"erreur"</xm:f>
            <x14:dxf>
              <font>
                <b/>
                <i val="0"/>
                <color theme="0"/>
              </font>
              <fill>
                <patternFill>
                  <bgColor rgb="FFFF0000"/>
                </patternFill>
              </fill>
            </x14:dxf>
          </x14:cfRule>
          <xm:sqref>I8:I372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2">
    <tabColor rgb="FF00B050"/>
  </sheetPr>
  <dimension ref="A1:Z402"/>
  <sheetViews>
    <sheetView zoomScale="90" zoomScaleNormal="90" workbookViewId="0">
      <pane ySplit="22" topLeftCell="A93" activePane="bottomLeft" state="frozenSplit"/>
      <selection activeCell="B40" sqref="B40"/>
      <selection pane="bottomLeft" activeCell="L105" sqref="L105"/>
    </sheetView>
  </sheetViews>
  <sheetFormatPr baseColWidth="10" defaultRowHeight="15" x14ac:dyDescent="0.25"/>
  <cols>
    <col min="1" max="1" width="26.42578125" style="221" bestFit="1" customWidth="1"/>
    <col min="2" max="2" width="9.5703125" style="222" customWidth="1"/>
    <col min="3" max="3" width="11.42578125" hidden="1" customWidth="1"/>
    <col min="4" max="4" width="8.7109375" customWidth="1"/>
    <col min="5" max="5" width="8.7109375" style="186" customWidth="1"/>
    <col min="6" max="6" width="11.85546875" style="186" bestFit="1" customWidth="1"/>
    <col min="7" max="8" width="9.7109375" customWidth="1"/>
    <col min="9" max="9" width="23.140625" bestFit="1" customWidth="1"/>
    <col min="10" max="10" width="16.85546875" bestFit="1" customWidth="1"/>
    <col min="11" max="14" width="25.7109375" customWidth="1"/>
    <col min="15" max="15" width="3.7109375" customWidth="1"/>
    <col min="16" max="16" width="22.140625" bestFit="1" customWidth="1"/>
    <col min="18" max="18" width="2.7109375" customWidth="1"/>
  </cols>
  <sheetData>
    <row r="1" spans="1:26" ht="15.75" thickBot="1" x14ac:dyDescent="0.3">
      <c r="A1" s="402" t="s">
        <v>98</v>
      </c>
      <c r="B1" s="403"/>
      <c r="G1" s="196" t="s">
        <v>54</v>
      </c>
      <c r="H1" s="203" t="s">
        <v>71</v>
      </c>
      <c r="I1" s="412">
        <v>70</v>
      </c>
      <c r="J1" s="212" t="s">
        <v>105</v>
      </c>
    </row>
    <row r="2" spans="1:26" ht="15.75" thickBot="1" x14ac:dyDescent="0.3">
      <c r="A2" s="404">
        <f>A7</f>
        <v>43812</v>
      </c>
      <c r="B2" s="405"/>
      <c r="D2" s="200" t="s">
        <v>96</v>
      </c>
      <c r="E2" s="201" t="s">
        <v>97</v>
      </c>
      <c r="F2" s="210" t="s">
        <v>110</v>
      </c>
      <c r="G2" s="207">
        <v>1</v>
      </c>
      <c r="H2" s="208">
        <f>H3/G3</f>
        <v>15.151515151515152</v>
      </c>
      <c r="I2" s="413"/>
      <c r="J2" s="436">
        <v>2200</v>
      </c>
      <c r="K2" s="206" t="s">
        <v>100</v>
      </c>
      <c r="L2" s="206" t="s">
        <v>109</v>
      </c>
      <c r="M2" s="206" t="s">
        <v>108</v>
      </c>
      <c r="N2" s="206" t="s">
        <v>107</v>
      </c>
      <c r="P2" s="426" t="s">
        <v>99</v>
      </c>
      <c r="Q2" s="427"/>
    </row>
    <row r="3" spans="1:26" ht="15.75" thickBot="1" x14ac:dyDescent="0.3">
      <c r="A3" s="456">
        <f>SUM(E8:E402)-2*SUM(E8:E402)</f>
        <v>946.969696969697</v>
      </c>
      <c r="B3" s="457"/>
      <c r="D3" s="410">
        <f>MAX(E8:E402)-2*MAX(E8:E402)</f>
        <v>3.0303030303027754</v>
      </c>
      <c r="E3" s="420">
        <f>MIN(E8:E402)-2*MIN(E8:E402)</f>
        <v>16.666666666666515</v>
      </c>
      <c r="F3" s="414">
        <f>AVERAGE(E8:E402)-2*AVERAGE(E8:E402)</f>
        <v>9.1054778554778562</v>
      </c>
      <c r="G3" s="422">
        <v>33</v>
      </c>
      <c r="H3" s="416">
        <v>500</v>
      </c>
      <c r="I3" s="418">
        <f>I1*$H$2</f>
        <v>1060.6060606060607</v>
      </c>
      <c r="J3" s="437"/>
      <c r="K3" s="452">
        <f>$H$3-$H$5+M6</f>
        <v>-560.60606060606074</v>
      </c>
      <c r="L3" s="452">
        <f>$H$3*2-$H$5+M6</f>
        <v>-60.606060606060737</v>
      </c>
      <c r="M3" s="452">
        <f>$H$3*3-$H$5+M6</f>
        <v>439.39393939393926</v>
      </c>
      <c r="N3" s="454">
        <f>$H$3*4-$H$5+M6</f>
        <v>939.39393939393926</v>
      </c>
      <c r="P3" s="428">
        <f ca="1">TODAY()</f>
        <v>43916</v>
      </c>
      <c r="Q3" s="429"/>
    </row>
    <row r="4" spans="1:26" ht="15.75" thickBot="1" x14ac:dyDescent="0.3">
      <c r="A4" s="458"/>
      <c r="B4" s="459"/>
      <c r="D4" s="411"/>
      <c r="E4" s="421"/>
      <c r="F4" s="415"/>
      <c r="G4" s="423"/>
      <c r="H4" s="417"/>
      <c r="I4" s="419"/>
      <c r="J4" s="211" t="s">
        <v>106</v>
      </c>
      <c r="K4" s="453"/>
      <c r="L4" s="453"/>
      <c r="M4" s="453"/>
      <c r="N4" s="455"/>
      <c r="P4" s="430"/>
      <c r="Q4" s="431"/>
    </row>
    <row r="5" spans="1:26" ht="30.75" thickBot="1" x14ac:dyDescent="0.3">
      <c r="A5" s="424" t="s">
        <v>101</v>
      </c>
      <c r="B5" s="434" t="s">
        <v>94</v>
      </c>
      <c r="C5" s="204"/>
      <c r="D5" s="438" t="s">
        <v>102</v>
      </c>
      <c r="E5" s="438" t="s">
        <v>103</v>
      </c>
      <c r="F5" s="226" t="s">
        <v>111</v>
      </c>
      <c r="G5" s="224" t="s">
        <v>104</v>
      </c>
      <c r="H5" s="460">
        <f>MIN(D7:D402)-(2*MIN(D7:D402))</f>
        <v>1060.6060606060607</v>
      </c>
      <c r="I5" s="461"/>
      <c r="J5" s="444">
        <f>J2-H5+M6</f>
        <v>1139.3939393939393</v>
      </c>
      <c r="K5" s="220"/>
      <c r="M5" s="354">
        <v>43508</v>
      </c>
      <c r="N5" s="318" t="s">
        <v>135</v>
      </c>
    </row>
    <row r="6" spans="1:26" ht="16.5" thickBot="1" x14ac:dyDescent="0.3">
      <c r="A6" s="425"/>
      <c r="B6" s="435"/>
      <c r="C6" s="205" t="s">
        <v>95</v>
      </c>
      <c r="D6" s="439"/>
      <c r="E6" s="439"/>
      <c r="F6" s="227">
        <f>AVERAGE(F7:F188)</f>
        <v>0.60096153846153844</v>
      </c>
      <c r="G6" s="225"/>
      <c r="H6" s="462"/>
      <c r="I6" s="463"/>
      <c r="J6" s="445"/>
      <c r="L6" s="220"/>
      <c r="M6" s="353"/>
      <c r="N6" s="355">
        <v>43812</v>
      </c>
      <c r="P6" s="365">
        <f>MIN(D7:D372)-D7</f>
        <v>-946.96969696969711</v>
      </c>
      <c r="Q6" s="346"/>
    </row>
    <row r="7" spans="1:26" ht="15.75" thickBot="1" x14ac:dyDescent="0.3">
      <c r="A7" s="202">
        <v>43812</v>
      </c>
      <c r="B7" s="219">
        <v>7.5</v>
      </c>
      <c r="C7" s="197">
        <f>B7*$H$2</f>
        <v>113.63636363636364</v>
      </c>
      <c r="D7" s="198">
        <f>C7-(2*C7)</f>
        <v>-113.63636363636364</v>
      </c>
      <c r="E7" s="344"/>
      <c r="F7" s="209"/>
      <c r="G7" s="333"/>
      <c r="I7" s="345">
        <f>MIN(D7:D500)</f>
        <v>-1060.6060606060607</v>
      </c>
      <c r="K7" s="220"/>
      <c r="P7" s="364"/>
    </row>
    <row r="8" spans="1:26" ht="15.75" thickBot="1" x14ac:dyDescent="0.3">
      <c r="A8" s="202">
        <v>43813</v>
      </c>
      <c r="B8" s="219">
        <v>8.1999999999999993</v>
      </c>
      <c r="C8" s="197">
        <f t="shared" ref="C8:C71" si="0">IF(B8="","",B8*$H$2)</f>
        <v>124.24242424242424</v>
      </c>
      <c r="D8" s="198">
        <f t="shared" ref="D8:D17" si="1">IF(C8="","",C8-(2*C8))</f>
        <v>-124.24242424242424</v>
      </c>
      <c r="E8" s="198">
        <f>IF(D8="","",D8-D7)</f>
        <v>-10.606060606060595</v>
      </c>
      <c r="F8" s="223">
        <f>IF(A8=0,"",B8-B7)</f>
        <v>0.69999999999999929</v>
      </c>
      <c r="G8" s="333"/>
      <c r="I8" s="250">
        <f t="shared" ref="I8:I71" si="2">IF(A8="","",IF(A8&gt;A7+1,"Attention erreur de date",A8))</f>
        <v>43813</v>
      </c>
      <c r="J8" s="239"/>
      <c r="K8" s="322" t="str">
        <f>IF(A3=K9,"OK","faux")</f>
        <v>OK</v>
      </c>
      <c r="L8" s="240"/>
    </row>
    <row r="9" spans="1:26" ht="15.75" thickBot="1" x14ac:dyDescent="0.3">
      <c r="A9" s="202">
        <v>43814</v>
      </c>
      <c r="B9" s="219">
        <v>9</v>
      </c>
      <c r="C9" s="197">
        <f t="shared" si="0"/>
        <v>136.36363636363637</v>
      </c>
      <c r="D9" s="198">
        <f t="shared" si="1"/>
        <v>-136.36363636363637</v>
      </c>
      <c r="E9" s="198">
        <f>IF(D9="","",D9-D8)</f>
        <v>-12.121212121212139</v>
      </c>
      <c r="F9" s="223">
        <f t="shared" ref="F9:F72" si="3">IF(A9=0,"",B9-B8)</f>
        <v>0.80000000000000071</v>
      </c>
      <c r="G9" s="333"/>
      <c r="I9" s="250">
        <f t="shared" si="2"/>
        <v>43814</v>
      </c>
      <c r="J9" s="241"/>
      <c r="K9" s="321">
        <f>SUM(K10:K22)-2*SUM(K10:K22)</f>
        <v>946.96969696969711</v>
      </c>
      <c r="L9" s="251"/>
      <c r="M9" s="332">
        <f>SUM(M11:M22)</f>
        <v>-946.97</v>
      </c>
      <c r="V9" s="279">
        <v>43508</v>
      </c>
      <c r="W9">
        <v>97.6</v>
      </c>
      <c r="X9" t="s">
        <v>130</v>
      </c>
      <c r="Y9">
        <v>12.8</v>
      </c>
      <c r="Z9" s="235">
        <v>-3</v>
      </c>
    </row>
    <row r="10" spans="1:26" x14ac:dyDescent="0.25">
      <c r="A10" s="202">
        <v>43815</v>
      </c>
      <c r="B10" s="219">
        <v>9.5</v>
      </c>
      <c r="C10" s="197">
        <f t="shared" si="0"/>
        <v>143.93939393939394</v>
      </c>
      <c r="D10" s="198">
        <f t="shared" si="1"/>
        <v>-143.93939393939394</v>
      </c>
      <c r="E10" s="198">
        <f>IF(D10="","",D10-D9)</f>
        <v>-7.5757575757575637</v>
      </c>
      <c r="F10" s="223">
        <f t="shared" si="3"/>
        <v>0.5</v>
      </c>
      <c r="G10" s="333"/>
      <c r="I10" s="250">
        <f t="shared" si="2"/>
        <v>43815</v>
      </c>
      <c r="J10" s="242"/>
      <c r="K10" s="243"/>
      <c r="L10" s="244"/>
      <c r="V10" s="279">
        <v>43509</v>
      </c>
      <c r="W10">
        <v>13.8</v>
      </c>
      <c r="Z10" s="235">
        <v>-3</v>
      </c>
    </row>
    <row r="11" spans="1:26" x14ac:dyDescent="0.25">
      <c r="A11" s="202">
        <v>43816</v>
      </c>
      <c r="B11" s="219">
        <v>10</v>
      </c>
      <c r="C11" s="197">
        <f t="shared" si="0"/>
        <v>151.51515151515153</v>
      </c>
      <c r="D11" s="198">
        <f t="shared" si="1"/>
        <v>-151.51515151515153</v>
      </c>
      <c r="E11" s="198">
        <f t="shared" ref="E11:E74" si="4">IF(D11="","",D11-D10)</f>
        <v>-7.5757575757575921</v>
      </c>
      <c r="F11" s="223">
        <f t="shared" si="3"/>
        <v>0.5</v>
      </c>
      <c r="G11" s="333"/>
      <c r="I11" s="250">
        <f t="shared" si="2"/>
        <v>43816</v>
      </c>
      <c r="J11" s="326">
        <v>43466</v>
      </c>
      <c r="K11" s="324"/>
      <c r="L11" s="325">
        <f>SUM('1-12-18 au 12-02-19'!E38:E68)</f>
        <v>-356.06060606060612</v>
      </c>
      <c r="M11" s="238">
        <f t="array" ref="M11">ROUND(SUMPRODUCT((MONTH($A$7:$A$372)=MONTH(J11))*IF(ISNUMBER($E$7:$E$372),$E$7:$E$372,0)),2)</f>
        <v>-303.02999999999997</v>
      </c>
      <c r="N11" s="315" t="s">
        <v>148</v>
      </c>
      <c r="V11" s="279">
        <v>43510</v>
      </c>
      <c r="W11">
        <v>14.5</v>
      </c>
      <c r="X11" s="316">
        <f>W11-W10</f>
        <v>0.69999999999999929</v>
      </c>
      <c r="Z11" s="235">
        <v>-3</v>
      </c>
    </row>
    <row r="12" spans="1:26" x14ac:dyDescent="0.25">
      <c r="A12" s="202">
        <v>43817</v>
      </c>
      <c r="B12" s="219">
        <v>10.6</v>
      </c>
      <c r="C12" s="197">
        <f t="shared" si="0"/>
        <v>160.60606060606059</v>
      </c>
      <c r="D12" s="198">
        <f t="shared" si="1"/>
        <v>-160.60606060606059</v>
      </c>
      <c r="E12" s="198">
        <f t="shared" si="4"/>
        <v>-9.0909090909090651</v>
      </c>
      <c r="F12" s="223">
        <f t="shared" si="3"/>
        <v>0.59999999999999964</v>
      </c>
      <c r="G12" s="333"/>
      <c r="I12" s="250">
        <f t="shared" si="2"/>
        <v>43817</v>
      </c>
      <c r="J12" s="326">
        <v>43497</v>
      </c>
      <c r="K12" s="238">
        <f>SUM(E7:E23)</f>
        <v>-154.54545454545453</v>
      </c>
      <c r="L12" s="325">
        <f>SUM('1-12-18 au 12-02-19'!E69:E81)+K12</f>
        <v>-295.45454545454527</v>
      </c>
      <c r="M12" s="238">
        <f t="array" ref="M12">ROUND(SUMPRODUCT((MONTH($A$7:$A$372)=MONTH(J12))*IF(ISNUMBER($E$7:$E$372),$E$7:$E$372,0)),2)</f>
        <v>-260.61</v>
      </c>
      <c r="N12" s="315" t="s">
        <v>149</v>
      </c>
      <c r="V12" s="279">
        <v>43511</v>
      </c>
      <c r="W12">
        <v>15</v>
      </c>
      <c r="X12" s="316">
        <f t="shared" ref="X12:X26" si="5">W12-W11</f>
        <v>0.5</v>
      </c>
      <c r="Z12" s="235">
        <v>-3</v>
      </c>
    </row>
    <row r="13" spans="1:26" x14ac:dyDescent="0.25">
      <c r="A13" s="202">
        <v>43818</v>
      </c>
      <c r="B13" s="219">
        <v>11</v>
      </c>
      <c r="C13" s="197">
        <f t="shared" si="0"/>
        <v>166.66666666666669</v>
      </c>
      <c r="D13" s="198">
        <f t="shared" si="1"/>
        <v>-166.66666666666669</v>
      </c>
      <c r="E13" s="198">
        <f t="shared" si="4"/>
        <v>-6.0606060606060908</v>
      </c>
      <c r="F13" s="223">
        <f t="shared" si="3"/>
        <v>0.40000000000000036</v>
      </c>
      <c r="G13" s="333"/>
      <c r="I13" s="250">
        <f t="shared" si="2"/>
        <v>43818</v>
      </c>
      <c r="J13" s="326">
        <v>43525</v>
      </c>
      <c r="K13" s="238">
        <f>SUM(E24:E54)</f>
        <v>-310.60606060606068</v>
      </c>
      <c r="L13" s="338" t="b">
        <f>IF(K13=0,"",IF(K13=M13,"OK"))</f>
        <v>0</v>
      </c>
      <c r="M13" s="238">
        <f t="array" ref="M13">ROUND(SUMPRODUCT((MONTH($A$7:$A$372)=MONTH(J13))*IF(ISNUMBER($E$7:$E$372),$E$7:$E$372,0)),2)</f>
        <v>-206.06</v>
      </c>
      <c r="N13" t="s">
        <v>137</v>
      </c>
      <c r="V13" s="279">
        <v>43512</v>
      </c>
      <c r="W13">
        <v>15.5</v>
      </c>
      <c r="X13" s="316">
        <f t="shared" si="5"/>
        <v>0.5</v>
      </c>
      <c r="Z13" s="235">
        <v>-1</v>
      </c>
    </row>
    <row r="14" spans="1:26" x14ac:dyDescent="0.25">
      <c r="A14" s="202">
        <v>43819</v>
      </c>
      <c r="B14" s="219">
        <v>11.3</v>
      </c>
      <c r="C14" s="197">
        <f t="shared" si="0"/>
        <v>171.21212121212122</v>
      </c>
      <c r="D14" s="198">
        <f t="shared" si="1"/>
        <v>-171.21212121212122</v>
      </c>
      <c r="E14" s="198">
        <f t="shared" si="4"/>
        <v>-4.5454545454545325</v>
      </c>
      <c r="F14" s="223">
        <f t="shared" si="3"/>
        <v>0.30000000000000071</v>
      </c>
      <c r="G14" s="333"/>
      <c r="I14" s="250">
        <f t="shared" si="2"/>
        <v>43819</v>
      </c>
      <c r="J14" s="326">
        <v>43556</v>
      </c>
      <c r="K14" s="238">
        <f>SUM(E55:E84)</f>
        <v>-266.66666666666663</v>
      </c>
      <c r="L14" s="246" t="b">
        <f t="shared" ref="L14:L22" si="6">IF(K14=0,"",IF(K14=M14,"OK"))</f>
        <v>0</v>
      </c>
      <c r="M14" s="238">
        <f t="array" ref="M14">ROUND(SUMPRODUCT((MONTH($A$7:$A$372)=MONTH(J14))*IF(ISNUMBER($E$7:$E$372),$E$7:$E$372,0)),2)</f>
        <v>0</v>
      </c>
      <c r="N14" t="s">
        <v>138</v>
      </c>
      <c r="V14" s="279">
        <v>43513</v>
      </c>
      <c r="W14">
        <v>15.8</v>
      </c>
      <c r="X14" s="316">
        <f t="shared" si="5"/>
        <v>0.30000000000000071</v>
      </c>
      <c r="Z14" s="235">
        <v>-1</v>
      </c>
    </row>
    <row r="15" spans="1:26" ht="15.75" thickBot="1" x14ac:dyDescent="0.3">
      <c r="A15" s="202">
        <v>43820</v>
      </c>
      <c r="B15" s="219">
        <v>12</v>
      </c>
      <c r="C15" s="197">
        <f t="shared" si="0"/>
        <v>181.81818181818181</v>
      </c>
      <c r="D15" s="198">
        <f t="shared" si="1"/>
        <v>-181.81818181818181</v>
      </c>
      <c r="E15" s="198">
        <f t="shared" si="4"/>
        <v>-10.606060606060595</v>
      </c>
      <c r="F15" s="223">
        <f t="shared" si="3"/>
        <v>0.69999999999999929</v>
      </c>
      <c r="G15" s="333"/>
      <c r="I15" s="250">
        <f t="shared" si="2"/>
        <v>43820</v>
      </c>
      <c r="J15" s="326">
        <v>43586</v>
      </c>
      <c r="K15" s="238">
        <f>SUM(E85:E115)</f>
        <v>-215.15151515151524</v>
      </c>
      <c r="L15" s="246" t="b">
        <f t="shared" si="6"/>
        <v>0</v>
      </c>
      <c r="M15" s="238">
        <f t="array" ref="M15">ROUND(SUMPRODUCT((MONTH($A$7:$A$372)=MONTH(J15))*IF(ISNUMBER($E$7:$E$372),$E$7:$E$372,0)),2)</f>
        <v>0</v>
      </c>
      <c r="N15" t="s">
        <v>139</v>
      </c>
      <c r="V15" s="279">
        <v>43514</v>
      </c>
      <c r="W15">
        <v>16</v>
      </c>
      <c r="X15" s="316">
        <f t="shared" si="5"/>
        <v>0.19999999999999929</v>
      </c>
      <c r="Z15" s="235">
        <v>-1</v>
      </c>
    </row>
    <row r="16" spans="1:26" x14ac:dyDescent="0.25">
      <c r="A16" s="202">
        <v>43821</v>
      </c>
      <c r="B16" s="219">
        <v>12.6</v>
      </c>
      <c r="C16" s="197">
        <f t="shared" si="0"/>
        <v>190.90909090909091</v>
      </c>
      <c r="D16" s="198">
        <f t="shared" si="1"/>
        <v>-190.90909090909091</v>
      </c>
      <c r="E16" s="198">
        <f t="shared" si="4"/>
        <v>-9.0909090909090935</v>
      </c>
      <c r="F16" s="223">
        <f t="shared" si="3"/>
        <v>0.59999999999999964</v>
      </c>
      <c r="G16" s="333"/>
      <c r="I16" s="250">
        <f t="shared" si="2"/>
        <v>43821</v>
      </c>
      <c r="J16" s="326">
        <v>43617</v>
      </c>
      <c r="K16" s="340">
        <f>SUM(E116:E145)</f>
        <v>0</v>
      </c>
      <c r="L16" s="246" t="str">
        <f t="shared" si="6"/>
        <v/>
      </c>
      <c r="M16" s="340">
        <f t="array" ref="M16">ROUND(SUMPRODUCT((MONTH($A$7:$A$372)=MONTH(J16))*IF(ISNUMBER($E$7:$E$372),$E$7:$E$372,0)),2)</f>
        <v>0</v>
      </c>
      <c r="N16" t="s">
        <v>140</v>
      </c>
      <c r="P16" s="239" t="s">
        <v>153</v>
      </c>
      <c r="Q16" s="358"/>
      <c r="R16" s="358"/>
      <c r="S16" s="240"/>
      <c r="V16" s="279">
        <v>43515</v>
      </c>
      <c r="W16">
        <v>16.399999999999999</v>
      </c>
      <c r="X16" s="316">
        <f t="shared" si="5"/>
        <v>0.39999999999999858</v>
      </c>
      <c r="Z16" s="235">
        <v>0</v>
      </c>
    </row>
    <row r="17" spans="1:26" ht="15.75" thickBot="1" x14ac:dyDescent="0.3">
      <c r="A17" s="202">
        <v>43822</v>
      </c>
      <c r="B17" s="219">
        <v>13.3133</v>
      </c>
      <c r="C17" s="197">
        <f t="shared" si="0"/>
        <v>201.71666666666667</v>
      </c>
      <c r="D17" s="198">
        <f t="shared" si="1"/>
        <v>-201.71666666666667</v>
      </c>
      <c r="E17" s="198">
        <f t="shared" si="4"/>
        <v>-10.807575757575762</v>
      </c>
      <c r="F17" s="223">
        <f t="shared" si="3"/>
        <v>0.71330000000000027</v>
      </c>
      <c r="G17" s="333"/>
      <c r="I17" s="250">
        <f t="shared" si="2"/>
        <v>43822</v>
      </c>
      <c r="J17" s="326">
        <v>43647</v>
      </c>
      <c r="K17" s="238">
        <f>SUM(E146:E176)</f>
        <v>0</v>
      </c>
      <c r="L17" s="339" t="str">
        <f t="shared" si="6"/>
        <v/>
      </c>
      <c r="M17" s="238">
        <f t="array" ref="M17">ROUND(SUMPRODUCT((MONTH($A$7:$A$372)=MONTH(J17))*IF(ISNUMBER($E$7:$E$372),$E$7:$E$372,0)),2)</f>
        <v>0</v>
      </c>
      <c r="N17" t="s">
        <v>141</v>
      </c>
      <c r="P17" s="359" t="s">
        <v>151</v>
      </c>
      <c r="Q17" s="360" t="s">
        <v>152</v>
      </c>
      <c r="R17" s="361"/>
      <c r="S17" s="280"/>
      <c r="V17" s="279">
        <v>43516</v>
      </c>
      <c r="W17">
        <v>17.100000000000001</v>
      </c>
      <c r="X17" s="316">
        <f t="shared" si="5"/>
        <v>0.70000000000000284</v>
      </c>
      <c r="Z17" s="235">
        <v>-1</v>
      </c>
    </row>
    <row r="18" spans="1:26" x14ac:dyDescent="0.25">
      <c r="A18" s="202">
        <v>43823</v>
      </c>
      <c r="B18" s="219">
        <v>13.9</v>
      </c>
      <c r="C18" s="197">
        <f t="shared" si="0"/>
        <v>210.60606060606062</v>
      </c>
      <c r="D18" s="198">
        <f>IF(C18="","",C18-(2*C18))</f>
        <v>-210.60606060606062</v>
      </c>
      <c r="E18" s="198">
        <f t="shared" si="4"/>
        <v>-8.8893939393939547</v>
      </c>
      <c r="F18" s="223">
        <f t="shared" si="3"/>
        <v>0.58670000000000044</v>
      </c>
      <c r="G18" s="333"/>
      <c r="I18" s="250">
        <f t="shared" si="2"/>
        <v>43823</v>
      </c>
      <c r="J18" s="326">
        <v>43678</v>
      </c>
      <c r="K18" s="238">
        <f>SUM(E177:E207)</f>
        <v>0</v>
      </c>
      <c r="L18" s="246" t="str">
        <f t="shared" si="6"/>
        <v/>
      </c>
      <c r="M18" s="238">
        <f t="array" ref="M18">ROUND(SUMPRODUCT((MONTH($A$7:$A$372)=MONTH(J18))*IF(ISNUMBER($E$7:$E$372),$E$7:$E$372,0)),2)</f>
        <v>0</v>
      </c>
      <c r="N18" t="s">
        <v>142</v>
      </c>
      <c r="V18" s="279">
        <v>43517</v>
      </c>
      <c r="W18" s="220">
        <v>17.399999999999999</v>
      </c>
      <c r="X18" s="316">
        <f t="shared" si="5"/>
        <v>0.29999999999999716</v>
      </c>
      <c r="Z18" s="236">
        <v>0</v>
      </c>
    </row>
    <row r="19" spans="1:26" x14ac:dyDescent="0.25">
      <c r="A19" s="202">
        <v>43824</v>
      </c>
      <c r="B19" s="219">
        <v>14.5</v>
      </c>
      <c r="C19" s="197">
        <f t="shared" si="0"/>
        <v>219.69696969696972</v>
      </c>
      <c r="D19" s="198">
        <f t="shared" ref="D19:D82" si="7">IF(C19="","",C19-(2*C19))</f>
        <v>-219.69696969696972</v>
      </c>
      <c r="E19" s="198">
        <f t="shared" si="4"/>
        <v>-9.0909090909090935</v>
      </c>
      <c r="F19" s="223">
        <f t="shared" si="3"/>
        <v>0.59999999999999964</v>
      </c>
      <c r="G19" s="333"/>
      <c r="I19" s="250">
        <f t="shared" si="2"/>
        <v>43824</v>
      </c>
      <c r="J19" s="326">
        <v>43709</v>
      </c>
      <c r="K19" s="238">
        <f>SUM(E208:E237)</f>
        <v>0</v>
      </c>
      <c r="L19" s="246" t="str">
        <f t="shared" si="6"/>
        <v/>
      </c>
      <c r="M19" s="238">
        <f t="array" ref="M19">ROUND(SUMPRODUCT((MONTH($A$7:$A$372)=MONTH(J19))*IF(ISNUMBER($E$7:$E$372),$E$7:$E$372,0)),2)</f>
        <v>0</v>
      </c>
      <c r="N19" t="s">
        <v>143</v>
      </c>
      <c r="V19" s="279">
        <v>43518</v>
      </c>
      <c r="W19" s="220">
        <v>17.7</v>
      </c>
      <c r="X19" s="316">
        <f t="shared" si="5"/>
        <v>0.30000000000000071</v>
      </c>
      <c r="Z19" s="235">
        <v>1</v>
      </c>
    </row>
    <row r="20" spans="1:26" x14ac:dyDescent="0.25">
      <c r="A20" s="202">
        <v>43825</v>
      </c>
      <c r="B20" s="219">
        <v>15.4</v>
      </c>
      <c r="C20" s="197">
        <f t="shared" si="0"/>
        <v>233.33333333333334</v>
      </c>
      <c r="D20" s="198">
        <f t="shared" si="7"/>
        <v>-233.33333333333334</v>
      </c>
      <c r="E20" s="198">
        <f t="shared" si="4"/>
        <v>-13.636363636363626</v>
      </c>
      <c r="F20" s="223">
        <f t="shared" si="3"/>
        <v>0.90000000000000036</v>
      </c>
      <c r="G20" s="333"/>
      <c r="I20" s="250">
        <f t="shared" si="2"/>
        <v>43825</v>
      </c>
      <c r="J20" s="326">
        <v>43739</v>
      </c>
      <c r="K20" s="238">
        <f>SUM(E238:E268)</f>
        <v>0</v>
      </c>
      <c r="L20" s="246" t="str">
        <f t="shared" si="6"/>
        <v/>
      </c>
      <c r="M20" s="238">
        <f t="array" ref="M20">ROUND(SUMPRODUCT((MONTH($A$7:$A$372)=MONTH(J20))*IF(ISNUMBER($E$7:$E$372),$E$7:$E$372,0)),2)</f>
        <v>0</v>
      </c>
      <c r="N20" t="s">
        <v>144</v>
      </c>
      <c r="V20" s="279">
        <v>43519</v>
      </c>
      <c r="W20" s="220">
        <v>18</v>
      </c>
      <c r="X20" s="316">
        <f t="shared" si="5"/>
        <v>0.30000000000000071</v>
      </c>
      <c r="Y20">
        <v>18.2</v>
      </c>
      <c r="Z20" s="235">
        <v>-1</v>
      </c>
    </row>
    <row r="21" spans="1:26" x14ac:dyDescent="0.25">
      <c r="A21" s="202">
        <v>43826</v>
      </c>
      <c r="B21" s="219">
        <v>16.100000000000001</v>
      </c>
      <c r="C21" s="197">
        <f t="shared" si="0"/>
        <v>243.93939393939397</v>
      </c>
      <c r="D21" s="198">
        <f t="shared" si="7"/>
        <v>-243.93939393939397</v>
      </c>
      <c r="E21" s="198">
        <f t="shared" si="4"/>
        <v>-10.606060606060623</v>
      </c>
      <c r="F21" s="223">
        <f t="shared" si="3"/>
        <v>0.70000000000000107</v>
      </c>
      <c r="G21" s="333"/>
      <c r="I21" s="250">
        <f t="shared" si="2"/>
        <v>43826</v>
      </c>
      <c r="J21" s="326">
        <v>43770</v>
      </c>
      <c r="K21" s="238">
        <f>SUM(E269:E298)</f>
        <v>0</v>
      </c>
      <c r="L21" s="246" t="str">
        <f t="shared" si="6"/>
        <v/>
      </c>
      <c r="M21" s="238">
        <f t="array" ref="M21">ROUND(SUMPRODUCT((MONTH($A$7:$A$372)=MONTH(J21))*IF(ISNUMBER($E$7:$E$372),$E$7:$E$372,0)),2)</f>
        <v>0</v>
      </c>
      <c r="N21" t="s">
        <v>145</v>
      </c>
      <c r="V21" s="279">
        <v>43520</v>
      </c>
      <c r="W21" s="220">
        <v>18.600000000000001</v>
      </c>
      <c r="X21" s="316">
        <f t="shared" si="5"/>
        <v>0.60000000000000142</v>
      </c>
      <c r="Y21">
        <v>19.2</v>
      </c>
      <c r="Z21" s="235">
        <v>-4</v>
      </c>
    </row>
    <row r="22" spans="1:26" ht="15.75" thickBot="1" x14ac:dyDescent="0.3">
      <c r="A22" s="202">
        <v>43827</v>
      </c>
      <c r="B22" s="219">
        <v>16.899999999999999</v>
      </c>
      <c r="C22" s="197">
        <f t="shared" si="0"/>
        <v>256.06060606060606</v>
      </c>
      <c r="D22" s="198">
        <f t="shared" si="7"/>
        <v>-256.06060606060606</v>
      </c>
      <c r="E22" s="198">
        <f t="shared" si="4"/>
        <v>-12.121212121212096</v>
      </c>
      <c r="F22" s="223">
        <f t="shared" si="3"/>
        <v>0.79999999999999716</v>
      </c>
      <c r="G22" s="333"/>
      <c r="I22" s="250">
        <f t="shared" si="2"/>
        <v>43827</v>
      </c>
      <c r="J22" s="327">
        <v>43800</v>
      </c>
      <c r="K22" s="248">
        <f>SUM(E299:E329)</f>
        <v>0</v>
      </c>
      <c r="L22" s="249" t="str">
        <f t="shared" si="6"/>
        <v/>
      </c>
      <c r="M22" s="238">
        <f t="array" ref="M22">ROUND(SUMPRODUCT((MONTH($A$7:$A$372)=MONTH(J22))*IF(ISNUMBER($E$7:$E$372),$E$7:$E$372,0)),2)</f>
        <v>-177.27</v>
      </c>
      <c r="N22" t="s">
        <v>146</v>
      </c>
      <c r="V22" s="279">
        <v>43521</v>
      </c>
      <c r="W22" s="220">
        <v>18.899999999999999</v>
      </c>
      <c r="X22" s="316">
        <f t="shared" si="5"/>
        <v>0.29999999999999716</v>
      </c>
      <c r="Y22">
        <v>19.7</v>
      </c>
      <c r="Z22" s="235">
        <v>-1</v>
      </c>
    </row>
    <row r="23" spans="1:26" x14ac:dyDescent="0.25">
      <c r="A23" s="202">
        <v>43828</v>
      </c>
      <c r="B23" s="219">
        <v>17.7</v>
      </c>
      <c r="C23" s="197">
        <f t="shared" si="0"/>
        <v>268.18181818181819</v>
      </c>
      <c r="D23" s="198">
        <f t="shared" si="7"/>
        <v>-268.18181818181819</v>
      </c>
      <c r="E23" s="198">
        <f t="shared" si="4"/>
        <v>-12.121212121212125</v>
      </c>
      <c r="F23" s="223">
        <f t="shared" si="3"/>
        <v>0.80000000000000071</v>
      </c>
      <c r="G23" s="333"/>
      <c r="I23" s="250">
        <f t="shared" si="2"/>
        <v>43828</v>
      </c>
      <c r="M23" s="157"/>
      <c r="V23" s="279">
        <v>43522</v>
      </c>
      <c r="W23" s="220">
        <v>19.2</v>
      </c>
      <c r="X23" s="316">
        <f t="shared" si="5"/>
        <v>0.30000000000000071</v>
      </c>
      <c r="Y23" s="220">
        <v>19.7</v>
      </c>
      <c r="Z23" s="236">
        <v>-1</v>
      </c>
    </row>
    <row r="24" spans="1:26" x14ac:dyDescent="0.25">
      <c r="A24" s="202">
        <v>43829</v>
      </c>
      <c r="B24" s="219">
        <v>18.2</v>
      </c>
      <c r="C24" s="197">
        <f t="shared" si="0"/>
        <v>275.75757575757575</v>
      </c>
      <c r="D24" s="198">
        <f t="shared" si="7"/>
        <v>-275.75757575757575</v>
      </c>
      <c r="E24" s="198">
        <f t="shared" si="4"/>
        <v>-7.5757575757575637</v>
      </c>
      <c r="F24" s="223">
        <f t="shared" si="3"/>
        <v>0.5</v>
      </c>
      <c r="G24" s="333"/>
      <c r="I24" s="250">
        <f t="shared" si="2"/>
        <v>43829</v>
      </c>
      <c r="M24" s="157"/>
      <c r="V24" s="279">
        <v>43523</v>
      </c>
      <c r="W24" s="220">
        <v>19.7</v>
      </c>
      <c r="X24" s="316">
        <f t="shared" si="5"/>
        <v>0.5</v>
      </c>
      <c r="Z24" s="235">
        <v>-2</v>
      </c>
    </row>
    <row r="25" spans="1:26" x14ac:dyDescent="0.25">
      <c r="A25" s="202">
        <v>43830</v>
      </c>
      <c r="B25" s="219">
        <v>19.2</v>
      </c>
      <c r="C25" s="197">
        <f t="shared" si="0"/>
        <v>290.90909090909093</v>
      </c>
      <c r="D25" s="198">
        <f t="shared" si="7"/>
        <v>-290.90909090909093</v>
      </c>
      <c r="E25" s="198">
        <f t="shared" si="4"/>
        <v>-15.151515151515184</v>
      </c>
      <c r="F25" s="223">
        <f t="shared" si="3"/>
        <v>1</v>
      </c>
      <c r="G25" s="333"/>
      <c r="I25" s="250">
        <f t="shared" si="2"/>
        <v>43830</v>
      </c>
      <c r="M25" s="157"/>
      <c r="V25" s="279">
        <v>43524</v>
      </c>
      <c r="W25" s="220">
        <v>20</v>
      </c>
      <c r="X25" s="316">
        <f t="shared" si="5"/>
        <v>0.30000000000000071</v>
      </c>
      <c r="Z25" s="235">
        <v>-1</v>
      </c>
    </row>
    <row r="26" spans="1:26" x14ac:dyDescent="0.25">
      <c r="A26" s="202">
        <v>43831</v>
      </c>
      <c r="B26" s="219">
        <v>20</v>
      </c>
      <c r="C26" s="197">
        <f t="shared" si="0"/>
        <v>303.03030303030306</v>
      </c>
      <c r="D26" s="198">
        <f t="shared" si="7"/>
        <v>-303.03030303030306</v>
      </c>
      <c r="E26" s="198">
        <f t="shared" si="4"/>
        <v>-12.121212121212125</v>
      </c>
      <c r="F26" s="223">
        <f t="shared" si="3"/>
        <v>0.80000000000000071</v>
      </c>
      <c r="G26" s="333"/>
      <c r="I26" s="250">
        <f t="shared" si="2"/>
        <v>43831</v>
      </c>
      <c r="M26" s="157"/>
      <c r="V26" s="279">
        <v>43525</v>
      </c>
      <c r="W26">
        <v>20.3</v>
      </c>
      <c r="X26" s="316">
        <f t="shared" si="5"/>
        <v>0.30000000000000071</v>
      </c>
      <c r="Z26" s="236">
        <v>2</v>
      </c>
    </row>
    <row r="27" spans="1:26" x14ac:dyDescent="0.25">
      <c r="A27" s="202">
        <v>43832</v>
      </c>
      <c r="B27" s="219">
        <v>20.6</v>
      </c>
      <c r="C27" s="197">
        <f t="shared" si="0"/>
        <v>312.12121212121218</v>
      </c>
      <c r="D27" s="198">
        <f t="shared" si="7"/>
        <v>-312.12121212121218</v>
      </c>
      <c r="E27" s="198">
        <f t="shared" si="4"/>
        <v>-9.0909090909091219</v>
      </c>
      <c r="F27" s="223">
        <f t="shared" si="3"/>
        <v>0.60000000000000142</v>
      </c>
      <c r="G27" s="333"/>
      <c r="I27" s="250">
        <f t="shared" si="2"/>
        <v>43832</v>
      </c>
      <c r="J27" s="220"/>
      <c r="M27" s="157"/>
      <c r="Z27" t="s">
        <v>136</v>
      </c>
    </row>
    <row r="28" spans="1:26" x14ac:dyDescent="0.25">
      <c r="A28" s="202">
        <v>43833</v>
      </c>
      <c r="B28" s="219">
        <v>21</v>
      </c>
      <c r="C28" s="197">
        <f t="shared" si="0"/>
        <v>318.18181818181819</v>
      </c>
      <c r="D28" s="198">
        <f t="shared" si="7"/>
        <v>-318.18181818181819</v>
      </c>
      <c r="E28" s="198">
        <f t="shared" si="4"/>
        <v>-6.0606060606060055</v>
      </c>
      <c r="F28" s="223">
        <f t="shared" si="3"/>
        <v>0.39999999999999858</v>
      </c>
      <c r="G28" s="333"/>
      <c r="I28" s="250">
        <f t="shared" si="2"/>
        <v>43833</v>
      </c>
      <c r="M28" s="157"/>
    </row>
    <row r="29" spans="1:26" x14ac:dyDescent="0.25">
      <c r="A29" s="202">
        <v>43834</v>
      </c>
      <c r="B29" s="219">
        <v>22</v>
      </c>
      <c r="C29" s="197">
        <f t="shared" si="0"/>
        <v>333.33333333333337</v>
      </c>
      <c r="D29" s="198">
        <f t="shared" si="7"/>
        <v>-333.33333333333337</v>
      </c>
      <c r="E29" s="198">
        <f t="shared" si="4"/>
        <v>-15.151515151515184</v>
      </c>
      <c r="F29" s="223">
        <f t="shared" si="3"/>
        <v>1</v>
      </c>
      <c r="G29" s="333"/>
      <c r="I29" s="250">
        <f t="shared" si="2"/>
        <v>43834</v>
      </c>
      <c r="M29" s="157"/>
    </row>
    <row r="30" spans="1:26" x14ac:dyDescent="0.25">
      <c r="A30" s="202">
        <v>43835</v>
      </c>
      <c r="B30" s="219">
        <v>22.5</v>
      </c>
      <c r="C30" s="197">
        <f t="shared" si="0"/>
        <v>340.90909090909093</v>
      </c>
      <c r="D30" s="198">
        <f t="shared" si="7"/>
        <v>-340.90909090909093</v>
      </c>
      <c r="E30" s="198">
        <f t="shared" si="4"/>
        <v>-7.5757575757575637</v>
      </c>
      <c r="F30" s="223">
        <f t="shared" si="3"/>
        <v>0.5</v>
      </c>
      <c r="G30" s="333"/>
      <c r="I30" s="250">
        <f t="shared" si="2"/>
        <v>43835</v>
      </c>
      <c r="M30" s="157"/>
    </row>
    <row r="31" spans="1:26" x14ac:dyDescent="0.25">
      <c r="A31" s="202">
        <v>43836</v>
      </c>
      <c r="B31" s="219">
        <v>23</v>
      </c>
      <c r="C31" s="197">
        <f t="shared" si="0"/>
        <v>348.4848484848485</v>
      </c>
      <c r="D31" s="198">
        <f t="shared" si="7"/>
        <v>-348.4848484848485</v>
      </c>
      <c r="E31" s="198">
        <f t="shared" si="4"/>
        <v>-7.5757575757575637</v>
      </c>
      <c r="F31" s="223">
        <f t="shared" si="3"/>
        <v>0.5</v>
      </c>
      <c r="G31" s="334"/>
      <c r="I31" s="250">
        <f t="shared" si="2"/>
        <v>43836</v>
      </c>
      <c r="M31" s="157"/>
    </row>
    <row r="32" spans="1:26" x14ac:dyDescent="0.25">
      <c r="A32" s="202">
        <v>43837</v>
      </c>
      <c r="B32" s="219">
        <v>23.6</v>
      </c>
      <c r="C32" s="197">
        <f t="shared" si="0"/>
        <v>357.57575757575762</v>
      </c>
      <c r="D32" s="198">
        <f t="shared" si="7"/>
        <v>-357.57575757575762</v>
      </c>
      <c r="E32" s="198">
        <f t="shared" si="4"/>
        <v>-9.0909090909091219</v>
      </c>
      <c r="F32" s="223">
        <f t="shared" si="3"/>
        <v>0.60000000000000142</v>
      </c>
      <c r="G32" s="334"/>
      <c r="I32" s="250">
        <f t="shared" si="2"/>
        <v>43837</v>
      </c>
      <c r="M32" s="157"/>
      <c r="P32" s="220"/>
    </row>
    <row r="33" spans="1:13" x14ac:dyDescent="0.25">
      <c r="A33" s="202">
        <v>43838</v>
      </c>
      <c r="B33" s="219">
        <v>24</v>
      </c>
      <c r="C33" s="197">
        <f t="shared" si="0"/>
        <v>363.63636363636363</v>
      </c>
      <c r="D33" s="198">
        <f t="shared" si="7"/>
        <v>-363.63636363636363</v>
      </c>
      <c r="E33" s="198">
        <f t="shared" si="4"/>
        <v>-6.0606060606060055</v>
      </c>
      <c r="F33" s="223">
        <f t="shared" si="3"/>
        <v>0.39999999999999858</v>
      </c>
      <c r="G33" s="333"/>
      <c r="I33" s="250">
        <f t="shared" si="2"/>
        <v>43838</v>
      </c>
      <c r="M33" s="157"/>
    </row>
    <row r="34" spans="1:13" x14ac:dyDescent="0.25">
      <c r="A34" s="202">
        <v>43839</v>
      </c>
      <c r="B34" s="228">
        <v>24.3</v>
      </c>
      <c r="C34" s="197">
        <f t="shared" si="0"/>
        <v>368.18181818181819</v>
      </c>
      <c r="D34" s="198">
        <f t="shared" si="7"/>
        <v>-368.18181818181819</v>
      </c>
      <c r="E34" s="198">
        <f t="shared" si="4"/>
        <v>-4.545454545454561</v>
      </c>
      <c r="F34" s="223">
        <f t="shared" si="3"/>
        <v>0.30000000000000071</v>
      </c>
      <c r="G34" s="333"/>
      <c r="I34" s="250">
        <f t="shared" si="2"/>
        <v>43839</v>
      </c>
      <c r="M34" s="157"/>
    </row>
    <row r="35" spans="1:13" x14ac:dyDescent="0.25">
      <c r="A35" s="202">
        <v>43840</v>
      </c>
      <c r="B35" s="219">
        <v>25</v>
      </c>
      <c r="C35" s="197">
        <f t="shared" si="0"/>
        <v>378.78787878787881</v>
      </c>
      <c r="D35" s="198">
        <f t="shared" si="7"/>
        <v>-378.78787878787881</v>
      </c>
      <c r="E35" s="198">
        <f t="shared" si="4"/>
        <v>-10.606060606060623</v>
      </c>
      <c r="F35" s="223">
        <f t="shared" si="3"/>
        <v>0.69999999999999929</v>
      </c>
      <c r="G35" s="333"/>
      <c r="I35" s="250">
        <f t="shared" si="2"/>
        <v>43840</v>
      </c>
      <c r="M35" s="157"/>
    </row>
    <row r="36" spans="1:13" x14ac:dyDescent="0.25">
      <c r="A36" s="202">
        <v>43841</v>
      </c>
      <c r="B36" s="219">
        <v>25.8</v>
      </c>
      <c r="C36" s="197">
        <f t="shared" si="0"/>
        <v>390.90909090909093</v>
      </c>
      <c r="D36" s="198">
        <f t="shared" si="7"/>
        <v>-390.90909090909093</v>
      </c>
      <c r="E36" s="198">
        <f t="shared" si="4"/>
        <v>-12.121212121212125</v>
      </c>
      <c r="F36" s="223">
        <f t="shared" si="3"/>
        <v>0.80000000000000071</v>
      </c>
      <c r="G36" s="333"/>
      <c r="I36" s="250">
        <f t="shared" si="2"/>
        <v>43841</v>
      </c>
      <c r="M36" s="157"/>
    </row>
    <row r="37" spans="1:13" x14ac:dyDescent="0.25">
      <c r="A37" s="202">
        <v>43842</v>
      </c>
      <c r="B37" s="219">
        <v>26.3</v>
      </c>
      <c r="C37" s="197">
        <f t="shared" si="0"/>
        <v>398.4848484848485</v>
      </c>
      <c r="D37" s="198">
        <f t="shared" si="7"/>
        <v>-398.4848484848485</v>
      </c>
      <c r="E37" s="198">
        <f t="shared" si="4"/>
        <v>-7.5757575757575637</v>
      </c>
      <c r="F37" s="223">
        <f t="shared" si="3"/>
        <v>0.5</v>
      </c>
      <c r="G37" s="333"/>
      <c r="I37" s="250">
        <f t="shared" si="2"/>
        <v>43842</v>
      </c>
      <c r="K37" s="220"/>
      <c r="M37" s="157"/>
    </row>
    <row r="38" spans="1:13" x14ac:dyDescent="0.25">
      <c r="A38" s="202">
        <v>43843</v>
      </c>
      <c r="B38" s="219">
        <v>26.9</v>
      </c>
      <c r="C38" s="197">
        <f t="shared" si="0"/>
        <v>407.57575757575756</v>
      </c>
      <c r="D38" s="198">
        <f t="shared" si="7"/>
        <v>-407.57575757575756</v>
      </c>
      <c r="E38" s="198">
        <f t="shared" si="4"/>
        <v>-9.0909090909090651</v>
      </c>
      <c r="F38" s="223">
        <f t="shared" si="3"/>
        <v>0.59999999999999787</v>
      </c>
      <c r="G38" s="333"/>
      <c r="I38" s="250">
        <f t="shared" si="2"/>
        <v>43843</v>
      </c>
      <c r="M38" s="157"/>
    </row>
    <row r="39" spans="1:13" x14ac:dyDescent="0.25">
      <c r="A39" s="202">
        <v>43844</v>
      </c>
      <c r="B39" s="228">
        <v>27.4</v>
      </c>
      <c r="C39" s="197">
        <f t="shared" si="0"/>
        <v>415.15151515151513</v>
      </c>
      <c r="D39" s="229">
        <f t="shared" si="7"/>
        <v>-415.15151515151513</v>
      </c>
      <c r="E39" s="198">
        <f t="shared" si="4"/>
        <v>-7.5757575757575637</v>
      </c>
      <c r="F39" s="223">
        <f t="shared" si="3"/>
        <v>0.5</v>
      </c>
      <c r="G39" s="333"/>
      <c r="I39" s="250">
        <f t="shared" si="2"/>
        <v>43844</v>
      </c>
      <c r="J39" s="220"/>
      <c r="M39" s="157"/>
    </row>
    <row r="40" spans="1:13" x14ac:dyDescent="0.25">
      <c r="A40" s="202">
        <v>43845</v>
      </c>
      <c r="B40" s="219">
        <v>27.9</v>
      </c>
      <c r="C40" s="197">
        <f t="shared" si="0"/>
        <v>422.72727272727275</v>
      </c>
      <c r="D40" s="198">
        <f t="shared" si="7"/>
        <v>-422.72727272727275</v>
      </c>
      <c r="E40" s="198">
        <f t="shared" si="4"/>
        <v>-7.5757575757576205</v>
      </c>
      <c r="F40" s="223">
        <f t="shared" si="3"/>
        <v>0.5</v>
      </c>
      <c r="G40" s="333"/>
      <c r="I40" s="250">
        <f t="shared" si="2"/>
        <v>43845</v>
      </c>
      <c r="M40" s="157"/>
    </row>
    <row r="41" spans="1:13" x14ac:dyDescent="0.25">
      <c r="A41" s="202">
        <v>43846</v>
      </c>
      <c r="B41" s="219">
        <v>28.7</v>
      </c>
      <c r="C41" s="197">
        <f t="shared" si="0"/>
        <v>434.84848484848487</v>
      </c>
      <c r="D41" s="198">
        <f t="shared" si="7"/>
        <v>-434.84848484848487</v>
      </c>
      <c r="E41" s="198">
        <f t="shared" si="4"/>
        <v>-12.121212121212125</v>
      </c>
      <c r="F41" s="223">
        <f t="shared" si="3"/>
        <v>0.80000000000000071</v>
      </c>
      <c r="G41" s="236"/>
      <c r="I41" s="250">
        <f t="shared" si="2"/>
        <v>43846</v>
      </c>
      <c r="L41" s="220"/>
      <c r="M41" s="157"/>
    </row>
    <row r="42" spans="1:13" x14ac:dyDescent="0.25">
      <c r="A42" s="202">
        <v>43847</v>
      </c>
      <c r="B42" s="219">
        <v>29</v>
      </c>
      <c r="C42" s="197">
        <f t="shared" si="0"/>
        <v>439.39393939393943</v>
      </c>
      <c r="D42" s="198">
        <f t="shared" si="7"/>
        <v>-439.39393939393943</v>
      </c>
      <c r="E42" s="198">
        <f t="shared" si="4"/>
        <v>-4.545454545454561</v>
      </c>
      <c r="F42" s="223">
        <f t="shared" si="3"/>
        <v>0.30000000000000071</v>
      </c>
      <c r="G42" s="236"/>
      <c r="I42" s="250">
        <f t="shared" si="2"/>
        <v>43847</v>
      </c>
      <c r="M42" s="157"/>
    </row>
    <row r="43" spans="1:13" x14ac:dyDescent="0.25">
      <c r="A43" s="202">
        <v>43848</v>
      </c>
      <c r="B43" s="219">
        <v>29.9</v>
      </c>
      <c r="C43" s="197">
        <f t="shared" si="0"/>
        <v>453.03030303030306</v>
      </c>
      <c r="D43" s="198">
        <f t="shared" si="7"/>
        <v>-453.03030303030306</v>
      </c>
      <c r="E43" s="198">
        <f t="shared" si="4"/>
        <v>-13.636363636363626</v>
      </c>
      <c r="F43" s="223">
        <f t="shared" si="3"/>
        <v>0.89999999999999858</v>
      </c>
      <c r="G43" s="236">
        <v>-3</v>
      </c>
      <c r="I43" s="250">
        <f t="shared" si="2"/>
        <v>43848</v>
      </c>
      <c r="M43" s="157"/>
    </row>
    <row r="44" spans="1:13" x14ac:dyDescent="0.25">
      <c r="A44" s="202">
        <v>43849</v>
      </c>
      <c r="B44" s="219">
        <v>30.8</v>
      </c>
      <c r="C44" s="197">
        <f t="shared" si="0"/>
        <v>466.66666666666669</v>
      </c>
      <c r="D44" s="198">
        <f t="shared" si="7"/>
        <v>-466.66666666666669</v>
      </c>
      <c r="E44" s="198">
        <f t="shared" si="4"/>
        <v>-13.636363636363626</v>
      </c>
      <c r="F44" s="223">
        <f t="shared" si="3"/>
        <v>0.90000000000000213</v>
      </c>
      <c r="G44" s="236">
        <v>1</v>
      </c>
      <c r="I44" s="250">
        <f t="shared" si="2"/>
        <v>43849</v>
      </c>
      <c r="M44" s="157"/>
    </row>
    <row r="45" spans="1:13" x14ac:dyDescent="0.25">
      <c r="A45" s="202">
        <v>43850</v>
      </c>
      <c r="B45" s="228">
        <v>31.6</v>
      </c>
      <c r="C45" s="197">
        <f t="shared" si="0"/>
        <v>478.78787878787881</v>
      </c>
      <c r="D45" s="198">
        <f t="shared" si="7"/>
        <v>-478.78787878787881</v>
      </c>
      <c r="E45" s="198">
        <f t="shared" si="4"/>
        <v>-12.121212121212125</v>
      </c>
      <c r="F45" s="336">
        <f t="shared" si="3"/>
        <v>0.80000000000000071</v>
      </c>
      <c r="G45" s="333">
        <v>-1</v>
      </c>
      <c r="I45" s="250">
        <f t="shared" si="2"/>
        <v>43850</v>
      </c>
      <c r="M45" s="157"/>
    </row>
    <row r="46" spans="1:13" x14ac:dyDescent="0.25">
      <c r="A46" s="202">
        <v>43851</v>
      </c>
      <c r="B46" s="228">
        <v>32.5</v>
      </c>
      <c r="C46" s="197">
        <f t="shared" si="0"/>
        <v>492.42424242424244</v>
      </c>
      <c r="D46" s="198">
        <f t="shared" si="7"/>
        <v>-492.42424242424244</v>
      </c>
      <c r="E46" s="198">
        <f t="shared" si="4"/>
        <v>-13.636363636363626</v>
      </c>
      <c r="F46" s="223">
        <f t="shared" si="3"/>
        <v>0.89999999999999858</v>
      </c>
      <c r="G46" s="236">
        <v>-3</v>
      </c>
      <c r="I46" s="250">
        <f t="shared" si="2"/>
        <v>43851</v>
      </c>
      <c r="M46" s="157"/>
    </row>
    <row r="47" spans="1:13" x14ac:dyDescent="0.25">
      <c r="A47" s="202">
        <v>43852</v>
      </c>
      <c r="B47" s="219">
        <v>33.299999999999997</v>
      </c>
      <c r="C47" s="197">
        <f t="shared" si="0"/>
        <v>504.5454545454545</v>
      </c>
      <c r="D47" s="198">
        <f t="shared" si="7"/>
        <v>-504.5454545454545</v>
      </c>
      <c r="E47" s="229">
        <f t="shared" si="4"/>
        <v>-12.121212121212068</v>
      </c>
      <c r="F47" s="223">
        <f t="shared" si="3"/>
        <v>0.79999999999999716</v>
      </c>
      <c r="G47" s="335"/>
      <c r="I47" s="250">
        <f t="shared" si="2"/>
        <v>43852</v>
      </c>
      <c r="M47" s="157"/>
    </row>
    <row r="48" spans="1:13" x14ac:dyDescent="0.25">
      <c r="A48" s="202">
        <v>43853</v>
      </c>
      <c r="B48" s="219">
        <v>34</v>
      </c>
      <c r="C48" s="197">
        <f t="shared" si="0"/>
        <v>515.15151515151513</v>
      </c>
      <c r="D48" s="198">
        <f t="shared" si="7"/>
        <v>-515.15151515151513</v>
      </c>
      <c r="E48" s="198">
        <f t="shared" si="4"/>
        <v>-10.606060606060623</v>
      </c>
      <c r="F48" s="223">
        <f t="shared" si="3"/>
        <v>0.70000000000000284</v>
      </c>
      <c r="G48" s="333"/>
      <c r="I48" s="250">
        <f t="shared" si="2"/>
        <v>43853</v>
      </c>
      <c r="M48" s="157"/>
    </row>
    <row r="49" spans="1:13" x14ac:dyDescent="0.25">
      <c r="A49" s="202">
        <v>43855</v>
      </c>
      <c r="B49" s="228">
        <v>34.799999999999997</v>
      </c>
      <c r="C49" s="197">
        <f t="shared" si="0"/>
        <v>527.27272727272725</v>
      </c>
      <c r="D49" s="198">
        <f t="shared" si="7"/>
        <v>-527.27272727272725</v>
      </c>
      <c r="E49" s="198">
        <f t="shared" si="4"/>
        <v>-12.121212121212125</v>
      </c>
      <c r="F49" s="223">
        <f t="shared" si="3"/>
        <v>0.79999999999999716</v>
      </c>
      <c r="G49" s="333"/>
      <c r="I49" s="250" t="str">
        <f t="shared" si="2"/>
        <v>Attention erreur de date</v>
      </c>
      <c r="M49" s="157"/>
    </row>
    <row r="50" spans="1:13" x14ac:dyDescent="0.25">
      <c r="A50" s="202">
        <v>43855</v>
      </c>
      <c r="B50" s="219">
        <v>35.700000000000003</v>
      </c>
      <c r="C50" s="197">
        <f t="shared" si="0"/>
        <v>540.90909090909099</v>
      </c>
      <c r="D50" s="198">
        <f t="shared" si="7"/>
        <v>-540.90909090909099</v>
      </c>
      <c r="E50" s="198">
        <f t="shared" si="4"/>
        <v>-13.63636363636374</v>
      </c>
      <c r="F50" s="223">
        <f t="shared" si="3"/>
        <v>0.90000000000000568</v>
      </c>
      <c r="G50" s="333"/>
      <c r="I50" s="250">
        <f t="shared" si="2"/>
        <v>43855</v>
      </c>
      <c r="M50" s="157"/>
    </row>
    <row r="51" spans="1:13" x14ac:dyDescent="0.25">
      <c r="A51" s="202">
        <v>43856</v>
      </c>
      <c r="B51" s="228">
        <v>36.5</v>
      </c>
      <c r="C51" s="197">
        <f t="shared" si="0"/>
        <v>553.030303030303</v>
      </c>
      <c r="D51" s="198">
        <f t="shared" si="7"/>
        <v>-553.030303030303</v>
      </c>
      <c r="E51" s="198">
        <f t="shared" si="4"/>
        <v>-12.121212121212011</v>
      </c>
      <c r="F51" s="223">
        <f t="shared" si="3"/>
        <v>0.79999999999999716</v>
      </c>
      <c r="G51" s="236"/>
      <c r="I51" s="250">
        <f t="shared" si="2"/>
        <v>43856</v>
      </c>
      <c r="M51" s="157"/>
    </row>
    <row r="52" spans="1:13" x14ac:dyDescent="0.25">
      <c r="A52" s="202">
        <v>43857</v>
      </c>
      <c r="B52" s="219">
        <v>36.9</v>
      </c>
      <c r="C52" s="197">
        <f t="shared" si="0"/>
        <v>559.09090909090912</v>
      </c>
      <c r="D52" s="198">
        <f t="shared" si="7"/>
        <v>-559.09090909090912</v>
      </c>
      <c r="E52" s="198">
        <f t="shared" si="4"/>
        <v>-6.0606060606061192</v>
      </c>
      <c r="F52" s="223">
        <f t="shared" si="3"/>
        <v>0.39999999999999858</v>
      </c>
      <c r="G52" s="333"/>
      <c r="I52" s="250">
        <f t="shared" si="2"/>
        <v>43857</v>
      </c>
      <c r="M52" s="157"/>
    </row>
    <row r="53" spans="1:13" x14ac:dyDescent="0.25">
      <c r="A53" s="202">
        <v>43858</v>
      </c>
      <c r="B53" s="219">
        <v>37.5</v>
      </c>
      <c r="C53" s="197">
        <f t="shared" si="0"/>
        <v>568.18181818181824</v>
      </c>
      <c r="D53" s="198">
        <f t="shared" si="7"/>
        <v>-568.18181818181824</v>
      </c>
      <c r="E53" s="198">
        <f t="shared" si="4"/>
        <v>-9.0909090909091219</v>
      </c>
      <c r="F53" s="223">
        <f t="shared" si="3"/>
        <v>0.60000000000000142</v>
      </c>
      <c r="G53" s="333"/>
      <c r="I53" s="250">
        <f t="shared" si="2"/>
        <v>43858</v>
      </c>
      <c r="M53" s="157"/>
    </row>
    <row r="54" spans="1:13" x14ac:dyDescent="0.25">
      <c r="A54" s="202">
        <v>43859</v>
      </c>
      <c r="B54" s="228">
        <v>38.200000000000003</v>
      </c>
      <c r="C54" s="197">
        <f t="shared" si="0"/>
        <v>578.78787878787887</v>
      </c>
      <c r="D54" s="198">
        <f t="shared" si="7"/>
        <v>-578.78787878787887</v>
      </c>
      <c r="E54" s="198">
        <f t="shared" si="4"/>
        <v>-10.606060606060623</v>
      </c>
      <c r="F54" s="223">
        <f t="shared" si="3"/>
        <v>0.70000000000000284</v>
      </c>
      <c r="G54" s="333"/>
      <c r="I54" s="250">
        <f t="shared" si="2"/>
        <v>43859</v>
      </c>
      <c r="M54" s="157"/>
    </row>
    <row r="55" spans="1:13" x14ac:dyDescent="0.25">
      <c r="A55" s="202">
        <v>43860</v>
      </c>
      <c r="B55" s="219">
        <v>38.799999999999997</v>
      </c>
      <c r="C55" s="197">
        <f t="shared" si="0"/>
        <v>587.87878787878788</v>
      </c>
      <c r="D55" s="198">
        <f t="shared" si="7"/>
        <v>-587.87878787878788</v>
      </c>
      <c r="E55" s="198">
        <f t="shared" si="4"/>
        <v>-9.0909090909090082</v>
      </c>
      <c r="F55" s="223">
        <f t="shared" si="3"/>
        <v>0.59999999999999432</v>
      </c>
      <c r="G55" s="236"/>
      <c r="I55" s="250">
        <f t="shared" si="2"/>
        <v>43860</v>
      </c>
      <c r="M55" s="157"/>
    </row>
    <row r="56" spans="1:13" x14ac:dyDescent="0.25">
      <c r="A56" s="202">
        <v>43861</v>
      </c>
      <c r="B56" s="228">
        <v>39.200000000000003</v>
      </c>
      <c r="C56" s="197">
        <f t="shared" si="0"/>
        <v>593.93939393939399</v>
      </c>
      <c r="D56" s="198">
        <f t="shared" si="7"/>
        <v>-593.93939393939399</v>
      </c>
      <c r="E56" s="198">
        <f t="shared" si="4"/>
        <v>-6.0606060606061192</v>
      </c>
      <c r="F56" s="223">
        <f t="shared" si="3"/>
        <v>0.40000000000000568</v>
      </c>
      <c r="G56" s="333"/>
      <c r="I56" s="250">
        <f t="shared" si="2"/>
        <v>43861</v>
      </c>
      <c r="J56" s="231"/>
      <c r="M56" s="157"/>
    </row>
    <row r="57" spans="1:13" x14ac:dyDescent="0.25">
      <c r="A57" s="202">
        <v>43862</v>
      </c>
      <c r="B57" s="219">
        <v>39.5</v>
      </c>
      <c r="C57" s="197">
        <f t="shared" si="0"/>
        <v>598.4848484848485</v>
      </c>
      <c r="D57" s="198">
        <f t="shared" si="7"/>
        <v>-598.4848484848485</v>
      </c>
      <c r="E57" s="198">
        <f t="shared" si="4"/>
        <v>-4.5454545454545041</v>
      </c>
      <c r="F57" s="223">
        <f t="shared" si="3"/>
        <v>0.29999999999999716</v>
      </c>
      <c r="G57" s="236"/>
      <c r="I57" s="250">
        <f t="shared" si="2"/>
        <v>43862</v>
      </c>
      <c r="M57" s="157"/>
    </row>
    <row r="58" spans="1:13" x14ac:dyDescent="0.25">
      <c r="A58" s="202">
        <v>43863</v>
      </c>
      <c r="B58" s="219">
        <v>40</v>
      </c>
      <c r="C58" s="197">
        <f t="shared" si="0"/>
        <v>606.06060606060612</v>
      </c>
      <c r="D58" s="198">
        <f t="shared" si="7"/>
        <v>-606.06060606060612</v>
      </c>
      <c r="E58" s="198">
        <f t="shared" si="4"/>
        <v>-7.5757575757576205</v>
      </c>
      <c r="F58" s="223">
        <f t="shared" si="3"/>
        <v>0.5</v>
      </c>
      <c r="G58" s="333"/>
      <c r="I58" s="250">
        <f t="shared" si="2"/>
        <v>43863</v>
      </c>
      <c r="M58" s="157"/>
    </row>
    <row r="59" spans="1:13" x14ac:dyDescent="0.25">
      <c r="A59" s="202">
        <v>43864</v>
      </c>
      <c r="B59" s="219">
        <v>40.5</v>
      </c>
      <c r="C59" s="197">
        <f t="shared" si="0"/>
        <v>613.63636363636363</v>
      </c>
      <c r="D59" s="198">
        <f t="shared" si="7"/>
        <v>-613.63636363636363</v>
      </c>
      <c r="E59" s="198">
        <f t="shared" si="4"/>
        <v>-7.5757575757575069</v>
      </c>
      <c r="F59" s="223">
        <f t="shared" si="3"/>
        <v>0.5</v>
      </c>
      <c r="G59" s="333"/>
      <c r="I59" s="250">
        <f t="shared" si="2"/>
        <v>43864</v>
      </c>
      <c r="M59" s="157"/>
    </row>
    <row r="60" spans="1:13" x14ac:dyDescent="0.25">
      <c r="A60" s="202">
        <v>43865</v>
      </c>
      <c r="B60" s="228">
        <v>41.3</v>
      </c>
      <c r="C60" s="197">
        <f t="shared" si="0"/>
        <v>625.75757575757575</v>
      </c>
      <c r="D60" s="198">
        <f t="shared" si="7"/>
        <v>-625.75757575757575</v>
      </c>
      <c r="E60" s="198">
        <f t="shared" si="4"/>
        <v>-12.121212121212125</v>
      </c>
      <c r="F60" s="223">
        <f t="shared" si="3"/>
        <v>0.79999999999999716</v>
      </c>
      <c r="G60" s="333"/>
      <c r="I60" s="250">
        <f t="shared" si="2"/>
        <v>43865</v>
      </c>
      <c r="K60" s="220"/>
      <c r="M60" s="157"/>
    </row>
    <row r="61" spans="1:13" x14ac:dyDescent="0.25">
      <c r="A61" s="202">
        <v>43866</v>
      </c>
      <c r="B61" s="228">
        <v>42.3</v>
      </c>
      <c r="C61" s="197">
        <f t="shared" si="0"/>
        <v>640.90909090909088</v>
      </c>
      <c r="D61" s="198">
        <f t="shared" si="7"/>
        <v>-640.90909090909088</v>
      </c>
      <c r="E61" s="198">
        <f t="shared" si="4"/>
        <v>-15.151515151515127</v>
      </c>
      <c r="F61" s="223">
        <f t="shared" si="3"/>
        <v>1</v>
      </c>
      <c r="G61" s="236">
        <v>-1</v>
      </c>
      <c r="I61" s="250">
        <f t="shared" si="2"/>
        <v>43866</v>
      </c>
      <c r="J61" s="220"/>
      <c r="M61" s="157"/>
    </row>
    <row r="62" spans="1:13" x14ac:dyDescent="0.25">
      <c r="A62" s="202">
        <v>43867</v>
      </c>
      <c r="B62" s="219">
        <v>42.9</v>
      </c>
      <c r="C62" s="197">
        <f t="shared" si="0"/>
        <v>650</v>
      </c>
      <c r="D62" s="198">
        <f t="shared" si="7"/>
        <v>-650</v>
      </c>
      <c r="E62" s="198">
        <f t="shared" si="4"/>
        <v>-9.0909090909091219</v>
      </c>
      <c r="F62" s="223">
        <f t="shared" si="3"/>
        <v>0.60000000000000142</v>
      </c>
      <c r="G62" s="236">
        <v>-2</v>
      </c>
      <c r="I62" s="250">
        <f t="shared" si="2"/>
        <v>43867</v>
      </c>
      <c r="M62" s="157"/>
    </row>
    <row r="63" spans="1:13" x14ac:dyDescent="0.25">
      <c r="A63" s="202">
        <v>43868</v>
      </c>
      <c r="B63" s="228">
        <v>43.7</v>
      </c>
      <c r="C63" s="197">
        <f t="shared" si="0"/>
        <v>662.12121212121224</v>
      </c>
      <c r="D63" s="198">
        <f t="shared" si="7"/>
        <v>-662.12121212121224</v>
      </c>
      <c r="E63" s="198">
        <f t="shared" si="4"/>
        <v>-12.121212121212238</v>
      </c>
      <c r="F63" s="223">
        <f t="shared" si="3"/>
        <v>0.80000000000000426</v>
      </c>
      <c r="G63" s="333">
        <v>-3</v>
      </c>
      <c r="I63" s="250">
        <f t="shared" si="2"/>
        <v>43868</v>
      </c>
      <c r="M63" s="157"/>
    </row>
    <row r="64" spans="1:13" x14ac:dyDescent="0.25">
      <c r="A64" s="202">
        <v>43869</v>
      </c>
      <c r="B64" s="228">
        <v>44.2</v>
      </c>
      <c r="C64" s="197">
        <f t="shared" si="0"/>
        <v>669.69696969696975</v>
      </c>
      <c r="D64" s="198">
        <f t="shared" si="7"/>
        <v>-669.69696969696975</v>
      </c>
      <c r="E64" s="198">
        <f t="shared" si="4"/>
        <v>-7.5757575757575069</v>
      </c>
      <c r="F64" s="223">
        <f t="shared" si="3"/>
        <v>0.5</v>
      </c>
      <c r="G64" s="333"/>
      <c r="I64" s="250">
        <f t="shared" si="2"/>
        <v>43869</v>
      </c>
      <c r="M64" s="157"/>
    </row>
    <row r="65" spans="1:13" x14ac:dyDescent="0.25">
      <c r="A65" s="202">
        <v>43870</v>
      </c>
      <c r="B65" s="219">
        <v>44.7</v>
      </c>
      <c r="C65" s="197">
        <f t="shared" si="0"/>
        <v>677.27272727272737</v>
      </c>
      <c r="D65" s="198">
        <f t="shared" si="7"/>
        <v>-677.27272727272737</v>
      </c>
      <c r="E65" s="198">
        <f t="shared" si="4"/>
        <v>-7.5757575757576205</v>
      </c>
      <c r="F65" s="223">
        <f t="shared" si="3"/>
        <v>0.5</v>
      </c>
      <c r="G65" s="333"/>
      <c r="I65" s="250">
        <f t="shared" si="2"/>
        <v>43870</v>
      </c>
      <c r="M65" s="157"/>
    </row>
    <row r="66" spans="1:13" x14ac:dyDescent="0.25">
      <c r="A66" s="202">
        <v>43871</v>
      </c>
      <c r="B66" s="219">
        <v>45.3</v>
      </c>
      <c r="C66" s="197">
        <f t="shared" si="0"/>
        <v>686.36363636363637</v>
      </c>
      <c r="D66" s="198">
        <f t="shared" si="7"/>
        <v>-686.36363636363637</v>
      </c>
      <c r="E66" s="198">
        <f t="shared" si="4"/>
        <v>-9.0909090909090082</v>
      </c>
      <c r="F66" s="223">
        <f t="shared" si="3"/>
        <v>0.59999999999999432</v>
      </c>
      <c r="G66" s="236"/>
      <c r="I66" s="250">
        <f t="shared" si="2"/>
        <v>43871</v>
      </c>
      <c r="M66" s="157"/>
    </row>
    <row r="67" spans="1:13" x14ac:dyDescent="0.25">
      <c r="A67" s="202">
        <v>43872</v>
      </c>
      <c r="B67" s="219">
        <v>46</v>
      </c>
      <c r="C67" s="197">
        <f t="shared" si="0"/>
        <v>696.969696969697</v>
      </c>
      <c r="D67" s="198">
        <f t="shared" si="7"/>
        <v>-696.969696969697</v>
      </c>
      <c r="E67" s="198">
        <f t="shared" si="4"/>
        <v>-10.606060606060623</v>
      </c>
      <c r="F67" s="223">
        <f t="shared" si="3"/>
        <v>0.70000000000000284</v>
      </c>
      <c r="G67" s="333"/>
      <c r="I67" s="250">
        <f t="shared" si="2"/>
        <v>43872</v>
      </c>
      <c r="M67" s="157"/>
    </row>
    <row r="68" spans="1:13" x14ac:dyDescent="0.25">
      <c r="A68" s="202">
        <v>43873</v>
      </c>
      <c r="B68" s="219">
        <v>46.4</v>
      </c>
      <c r="C68" s="197">
        <f t="shared" si="0"/>
        <v>703.030303030303</v>
      </c>
      <c r="D68" s="198">
        <f t="shared" si="7"/>
        <v>-703.030303030303</v>
      </c>
      <c r="E68" s="198">
        <f t="shared" si="4"/>
        <v>-6.0606060606060055</v>
      </c>
      <c r="F68" s="223">
        <f t="shared" si="3"/>
        <v>0.39999999999999858</v>
      </c>
      <c r="G68" s="333"/>
      <c r="I68" s="250">
        <f t="shared" si="2"/>
        <v>43873</v>
      </c>
      <c r="M68" s="157"/>
    </row>
    <row r="69" spans="1:13" x14ac:dyDescent="0.25">
      <c r="A69" s="202">
        <v>43874</v>
      </c>
      <c r="B69" s="219">
        <v>47.2</v>
      </c>
      <c r="C69" s="197">
        <f t="shared" si="0"/>
        <v>715.15151515151524</v>
      </c>
      <c r="D69" s="198">
        <f t="shared" si="7"/>
        <v>-715.15151515151524</v>
      </c>
      <c r="E69" s="198">
        <f t="shared" si="4"/>
        <v>-12.121212121212238</v>
      </c>
      <c r="F69" s="223">
        <f t="shared" si="3"/>
        <v>0.80000000000000426</v>
      </c>
      <c r="G69" s="333"/>
      <c r="I69" s="250">
        <f t="shared" si="2"/>
        <v>43874</v>
      </c>
      <c r="M69" s="157"/>
    </row>
    <row r="70" spans="1:13" x14ac:dyDescent="0.25">
      <c r="A70" s="202">
        <v>43875</v>
      </c>
      <c r="B70" s="219">
        <v>47.7</v>
      </c>
      <c r="C70" s="197">
        <f t="shared" si="0"/>
        <v>722.72727272727286</v>
      </c>
      <c r="D70" s="198">
        <f t="shared" si="7"/>
        <v>-722.72727272727286</v>
      </c>
      <c r="E70" s="198">
        <f t="shared" si="4"/>
        <v>-7.5757575757576205</v>
      </c>
      <c r="F70" s="223">
        <f t="shared" si="3"/>
        <v>0.5</v>
      </c>
      <c r="G70" s="333"/>
      <c r="I70" s="250">
        <f t="shared" si="2"/>
        <v>43875</v>
      </c>
      <c r="M70" s="157"/>
    </row>
    <row r="71" spans="1:13" x14ac:dyDescent="0.25">
      <c r="A71" s="202">
        <v>43876</v>
      </c>
      <c r="B71" s="219">
        <v>48.2</v>
      </c>
      <c r="C71" s="197">
        <f t="shared" si="0"/>
        <v>730.30303030303037</v>
      </c>
      <c r="D71" s="198">
        <f t="shared" si="7"/>
        <v>-730.30303030303037</v>
      </c>
      <c r="E71" s="198">
        <f t="shared" si="4"/>
        <v>-7.5757575757575069</v>
      </c>
      <c r="F71" s="223">
        <f t="shared" si="3"/>
        <v>0.5</v>
      </c>
      <c r="G71" s="333"/>
      <c r="I71" s="250">
        <f t="shared" si="2"/>
        <v>43876</v>
      </c>
      <c r="M71" s="157"/>
    </row>
    <row r="72" spans="1:13" x14ac:dyDescent="0.25">
      <c r="A72" s="202">
        <v>43877</v>
      </c>
      <c r="B72" s="219">
        <v>48.8</v>
      </c>
      <c r="C72" s="197">
        <f t="shared" ref="C72:C135" si="8">IF(B72="","",B72*$H$2)</f>
        <v>739.39393939393938</v>
      </c>
      <c r="D72" s="198">
        <f t="shared" si="7"/>
        <v>-739.39393939393938</v>
      </c>
      <c r="E72" s="198">
        <f t="shared" si="4"/>
        <v>-9.0909090909090082</v>
      </c>
      <c r="F72" s="223">
        <f t="shared" si="3"/>
        <v>0.59999999999999432</v>
      </c>
      <c r="G72" s="333"/>
      <c r="I72" s="250">
        <f>IF(A72="","",IF(A72&gt;A71+1,"Attention erreur de date",A72))</f>
        <v>43877</v>
      </c>
      <c r="M72" s="157"/>
    </row>
    <row r="73" spans="1:13" x14ac:dyDescent="0.25">
      <c r="A73" s="202">
        <v>43878</v>
      </c>
      <c r="B73" s="219">
        <v>49.3</v>
      </c>
      <c r="C73" s="197">
        <f t="shared" si="8"/>
        <v>746.969696969697</v>
      </c>
      <c r="D73" s="198">
        <f t="shared" si="7"/>
        <v>-746.969696969697</v>
      </c>
      <c r="E73" s="198">
        <f t="shared" si="4"/>
        <v>-7.5757575757576205</v>
      </c>
      <c r="F73" s="223">
        <f t="shared" ref="F73:F136" si="9">IF(A73=0,"",B73-B72)</f>
        <v>0.5</v>
      </c>
      <c r="G73" s="333"/>
      <c r="I73" s="250">
        <f>IF(A73="","",IF(A73&gt;A72+1,"Attention erreur de date",A73))</f>
        <v>43878</v>
      </c>
      <c r="M73" s="157"/>
    </row>
    <row r="74" spans="1:13" x14ac:dyDescent="0.25">
      <c r="A74" s="202">
        <v>43879</v>
      </c>
      <c r="B74" s="219">
        <v>49.9</v>
      </c>
      <c r="C74" s="197">
        <f t="shared" si="8"/>
        <v>756.06060606060612</v>
      </c>
      <c r="D74" s="198">
        <f t="shared" si="7"/>
        <v>-756.06060606060612</v>
      </c>
      <c r="E74" s="198">
        <f t="shared" si="4"/>
        <v>-9.0909090909091219</v>
      </c>
      <c r="F74" s="223">
        <f t="shared" si="9"/>
        <v>0.60000000000000142</v>
      </c>
      <c r="G74" s="333"/>
      <c r="I74" s="250">
        <f>IF(A74="","",IF(A74&gt;A73+1,"Attention erreur de date",A74))</f>
        <v>43879</v>
      </c>
      <c r="M74" s="157"/>
    </row>
    <row r="75" spans="1:13" x14ac:dyDescent="0.25">
      <c r="A75" s="202">
        <v>43880</v>
      </c>
      <c r="B75" s="228">
        <v>50.5</v>
      </c>
      <c r="C75" s="197">
        <f t="shared" si="8"/>
        <v>765.15151515151524</v>
      </c>
      <c r="D75" s="198">
        <f t="shared" si="7"/>
        <v>-765.15151515151524</v>
      </c>
      <c r="E75" s="198">
        <f t="shared" ref="E75:E138" si="10">IF(D75="","",D75-D74)</f>
        <v>-9.0909090909091219</v>
      </c>
      <c r="F75" s="223">
        <f t="shared" si="9"/>
        <v>0.60000000000000142</v>
      </c>
      <c r="G75" s="333"/>
      <c r="I75" s="250">
        <f>IF(A75="","",IF(A75&gt;A74+1,"Attention erreur de date",A75))</f>
        <v>43880</v>
      </c>
      <c r="M75" s="157"/>
    </row>
    <row r="76" spans="1:13" x14ac:dyDescent="0.25">
      <c r="A76" s="202">
        <v>43881</v>
      </c>
      <c r="B76" s="219">
        <v>50.9</v>
      </c>
      <c r="C76" s="197">
        <f t="shared" si="8"/>
        <v>771.21212121212125</v>
      </c>
      <c r="D76" s="198">
        <f t="shared" si="7"/>
        <v>-771.21212121212125</v>
      </c>
      <c r="E76" s="198">
        <f t="shared" si="10"/>
        <v>-6.0606060606060055</v>
      </c>
      <c r="F76" s="223">
        <f t="shared" si="9"/>
        <v>0.39999999999999858</v>
      </c>
      <c r="G76" s="333"/>
      <c r="I76" s="250">
        <f>IF(A76="","",IF(A76&gt;A75+1,"Attention erreur de date",A76))</f>
        <v>43881</v>
      </c>
      <c r="M76" s="157"/>
    </row>
    <row r="77" spans="1:13" x14ac:dyDescent="0.25">
      <c r="A77" s="202">
        <v>43882</v>
      </c>
      <c r="B77" s="219">
        <v>51.7</v>
      </c>
      <c r="C77" s="197">
        <f t="shared" si="8"/>
        <v>783.33333333333337</v>
      </c>
      <c r="D77" s="198">
        <f t="shared" si="7"/>
        <v>-783.33333333333337</v>
      </c>
      <c r="E77" s="198">
        <f t="shared" si="10"/>
        <v>-12.121212121212125</v>
      </c>
      <c r="F77" s="223">
        <f t="shared" si="9"/>
        <v>0.80000000000000426</v>
      </c>
      <c r="G77" s="333"/>
      <c r="I77" s="250">
        <f t="shared" ref="I77:I140" si="11">IF(A77="","",IF(A77&gt;A76+1,"Attention erreur de date",A77))</f>
        <v>43882</v>
      </c>
      <c r="M77" s="157"/>
    </row>
    <row r="78" spans="1:13" x14ac:dyDescent="0.25">
      <c r="A78" s="202">
        <v>43883</v>
      </c>
      <c r="B78" s="219">
        <v>52.1</v>
      </c>
      <c r="C78" s="197">
        <f t="shared" si="8"/>
        <v>789.39393939393949</v>
      </c>
      <c r="D78" s="198">
        <f t="shared" si="7"/>
        <v>-789.39393939393949</v>
      </c>
      <c r="E78" s="198">
        <f t="shared" si="10"/>
        <v>-6.0606060606061192</v>
      </c>
      <c r="F78" s="223">
        <f t="shared" si="9"/>
        <v>0.39999999999999858</v>
      </c>
      <c r="G78" s="333"/>
      <c r="I78" s="250">
        <f t="shared" si="11"/>
        <v>43883</v>
      </c>
      <c r="M78" s="157"/>
    </row>
    <row r="79" spans="1:13" x14ac:dyDescent="0.25">
      <c r="A79" s="202">
        <v>43884</v>
      </c>
      <c r="B79" s="219">
        <v>52.7</v>
      </c>
      <c r="C79" s="197">
        <f t="shared" si="8"/>
        <v>798.48484848484861</v>
      </c>
      <c r="D79" s="198">
        <f t="shared" si="7"/>
        <v>-798.48484848484861</v>
      </c>
      <c r="E79" s="198">
        <f t="shared" si="10"/>
        <v>-9.0909090909091219</v>
      </c>
      <c r="F79" s="223">
        <f t="shared" si="9"/>
        <v>0.60000000000000142</v>
      </c>
      <c r="G79" s="236"/>
      <c r="I79" s="250">
        <f t="shared" si="11"/>
        <v>43884</v>
      </c>
      <c r="M79" s="157"/>
    </row>
    <row r="80" spans="1:13" x14ac:dyDescent="0.25">
      <c r="A80" s="202">
        <v>43885</v>
      </c>
      <c r="B80" s="219">
        <v>53.3</v>
      </c>
      <c r="C80" s="197">
        <f t="shared" si="8"/>
        <v>807.57575757575762</v>
      </c>
      <c r="D80" s="198">
        <f t="shared" si="7"/>
        <v>-807.57575757575762</v>
      </c>
      <c r="E80" s="198">
        <f t="shared" si="10"/>
        <v>-9.0909090909090082</v>
      </c>
      <c r="F80" s="223">
        <f t="shared" si="9"/>
        <v>0.59999999999999432</v>
      </c>
      <c r="G80" s="236"/>
      <c r="I80" s="250">
        <f t="shared" si="11"/>
        <v>43885</v>
      </c>
      <c r="M80" s="157"/>
    </row>
    <row r="81" spans="1:13" x14ac:dyDescent="0.25">
      <c r="A81" s="202">
        <v>43886</v>
      </c>
      <c r="B81" s="219">
        <v>53.7</v>
      </c>
      <c r="C81" s="197">
        <f t="shared" si="8"/>
        <v>813.63636363636374</v>
      </c>
      <c r="D81" s="198">
        <f t="shared" si="7"/>
        <v>-813.63636363636374</v>
      </c>
      <c r="E81" s="198">
        <f t="shared" si="10"/>
        <v>-6.0606060606061192</v>
      </c>
      <c r="F81" s="223">
        <f t="shared" si="9"/>
        <v>0.40000000000000568</v>
      </c>
      <c r="G81" s="236"/>
      <c r="I81" s="250">
        <f t="shared" si="11"/>
        <v>43886</v>
      </c>
      <c r="M81" s="157"/>
    </row>
    <row r="82" spans="1:13" x14ac:dyDescent="0.25">
      <c r="A82" s="202">
        <v>43887</v>
      </c>
      <c r="B82" s="219">
        <v>54.3</v>
      </c>
      <c r="C82" s="197">
        <f t="shared" si="8"/>
        <v>822.72727272727275</v>
      </c>
      <c r="D82" s="198">
        <f t="shared" si="7"/>
        <v>-822.72727272727275</v>
      </c>
      <c r="E82" s="198">
        <f t="shared" si="10"/>
        <v>-9.0909090909090082</v>
      </c>
      <c r="F82" s="223">
        <f t="shared" si="9"/>
        <v>0.59999999999999432</v>
      </c>
      <c r="G82" s="236"/>
      <c r="I82" s="250">
        <f t="shared" si="11"/>
        <v>43887</v>
      </c>
      <c r="M82" s="157"/>
    </row>
    <row r="83" spans="1:13" x14ac:dyDescent="0.25">
      <c r="A83" s="202">
        <v>43888</v>
      </c>
      <c r="B83" s="228">
        <v>55.1</v>
      </c>
      <c r="C83" s="197">
        <f t="shared" si="8"/>
        <v>834.84848484848487</v>
      </c>
      <c r="D83" s="198">
        <f t="shared" ref="D83:D146" si="12">IF(C83="","",C83-(2*C83))</f>
        <v>-834.84848484848487</v>
      </c>
      <c r="E83" s="198">
        <f t="shared" si="10"/>
        <v>-12.121212121212125</v>
      </c>
      <c r="F83" s="223">
        <f t="shared" si="9"/>
        <v>0.80000000000000426</v>
      </c>
      <c r="G83" s="333"/>
      <c r="I83" s="250">
        <f t="shared" si="11"/>
        <v>43888</v>
      </c>
      <c r="M83" s="157"/>
    </row>
    <row r="84" spans="1:13" x14ac:dyDescent="0.25">
      <c r="A84" s="202">
        <v>43889</v>
      </c>
      <c r="B84" s="228">
        <v>55.8</v>
      </c>
      <c r="C84" s="197">
        <f t="shared" si="8"/>
        <v>845.4545454545455</v>
      </c>
      <c r="D84" s="198">
        <f t="shared" si="12"/>
        <v>-845.4545454545455</v>
      </c>
      <c r="E84" s="198">
        <f t="shared" si="10"/>
        <v>-10.606060606060623</v>
      </c>
      <c r="F84" s="223">
        <f t="shared" si="9"/>
        <v>0.69999999999999574</v>
      </c>
      <c r="G84" s="236">
        <v>-2</v>
      </c>
      <c r="I84" s="250">
        <f t="shared" si="11"/>
        <v>43889</v>
      </c>
      <c r="M84" s="157"/>
    </row>
    <row r="85" spans="1:13" x14ac:dyDescent="0.25">
      <c r="A85" s="202">
        <v>43890</v>
      </c>
      <c r="B85" s="228">
        <v>56.4</v>
      </c>
      <c r="C85" s="197">
        <f t="shared" si="8"/>
        <v>854.54545454545462</v>
      </c>
      <c r="D85" s="198">
        <f t="shared" si="12"/>
        <v>-854.54545454545462</v>
      </c>
      <c r="E85" s="198">
        <f t="shared" si="10"/>
        <v>-9.0909090909091219</v>
      </c>
      <c r="F85" s="223">
        <f t="shared" si="9"/>
        <v>0.60000000000000142</v>
      </c>
      <c r="G85" s="333"/>
      <c r="I85" s="250">
        <f t="shared" si="11"/>
        <v>43890</v>
      </c>
      <c r="M85" s="157"/>
    </row>
    <row r="86" spans="1:13" x14ac:dyDescent="0.25">
      <c r="A86" s="202">
        <v>43891</v>
      </c>
      <c r="B86" s="219">
        <v>57</v>
      </c>
      <c r="C86" s="197">
        <f t="shared" si="8"/>
        <v>863.63636363636363</v>
      </c>
      <c r="D86" s="229">
        <f t="shared" si="12"/>
        <v>-863.63636363636363</v>
      </c>
      <c r="E86" s="198">
        <f t="shared" si="10"/>
        <v>-9.0909090909090082</v>
      </c>
      <c r="F86" s="223">
        <f t="shared" si="9"/>
        <v>0.60000000000000142</v>
      </c>
      <c r="G86" s="333"/>
      <c r="I86" s="250">
        <f t="shared" si="11"/>
        <v>43891</v>
      </c>
      <c r="M86" s="157"/>
    </row>
    <row r="87" spans="1:13" x14ac:dyDescent="0.25">
      <c r="A87" s="202">
        <v>43892</v>
      </c>
      <c r="B87" s="228">
        <v>57.7</v>
      </c>
      <c r="C87" s="197">
        <f t="shared" si="8"/>
        <v>874.24242424242436</v>
      </c>
      <c r="D87" s="198">
        <f t="shared" si="12"/>
        <v>-874.24242424242436</v>
      </c>
      <c r="E87" s="198">
        <f t="shared" si="10"/>
        <v>-10.606060606060737</v>
      </c>
      <c r="F87" s="223">
        <f t="shared" si="9"/>
        <v>0.70000000000000284</v>
      </c>
      <c r="G87" s="333"/>
      <c r="I87" s="250">
        <f t="shared" si="11"/>
        <v>43892</v>
      </c>
      <c r="M87" s="157"/>
    </row>
    <row r="88" spans="1:13" x14ac:dyDescent="0.25">
      <c r="A88" s="202">
        <v>43893</v>
      </c>
      <c r="B88" s="228">
        <v>58.8</v>
      </c>
      <c r="C88" s="197">
        <f t="shared" si="8"/>
        <v>890.90909090909088</v>
      </c>
      <c r="D88" s="198">
        <f t="shared" si="12"/>
        <v>-890.90909090909088</v>
      </c>
      <c r="E88" s="198">
        <f t="shared" si="10"/>
        <v>-16.666666666666515</v>
      </c>
      <c r="F88" s="223">
        <f t="shared" si="9"/>
        <v>1.0999999999999943</v>
      </c>
      <c r="G88" s="333"/>
      <c r="I88" s="250">
        <f t="shared" si="11"/>
        <v>43893</v>
      </c>
      <c r="M88" s="157"/>
    </row>
    <row r="89" spans="1:13" x14ac:dyDescent="0.25">
      <c r="A89" s="202">
        <v>43894</v>
      </c>
      <c r="B89" s="219">
        <v>59.4</v>
      </c>
      <c r="C89" s="197">
        <f t="shared" si="8"/>
        <v>900</v>
      </c>
      <c r="D89" s="198">
        <f t="shared" si="12"/>
        <v>-900</v>
      </c>
      <c r="E89" s="198">
        <f t="shared" si="10"/>
        <v>-9.0909090909091219</v>
      </c>
      <c r="F89" s="223">
        <f t="shared" si="9"/>
        <v>0.60000000000000142</v>
      </c>
      <c r="G89" s="333"/>
      <c r="I89" s="250">
        <f t="shared" si="11"/>
        <v>43894</v>
      </c>
      <c r="M89" s="157"/>
    </row>
    <row r="90" spans="1:13" x14ac:dyDescent="0.25">
      <c r="A90" s="202">
        <v>43895</v>
      </c>
      <c r="B90" s="228">
        <v>59.8</v>
      </c>
      <c r="C90" s="197">
        <f t="shared" si="8"/>
        <v>906.06060606060612</v>
      </c>
      <c r="D90" s="198">
        <f t="shared" si="12"/>
        <v>-906.06060606060612</v>
      </c>
      <c r="E90" s="198">
        <f t="shared" si="10"/>
        <v>-6.0606060606061192</v>
      </c>
      <c r="F90" s="223">
        <f t="shared" si="9"/>
        <v>0.39999999999999858</v>
      </c>
      <c r="G90" s="333"/>
      <c r="I90" s="250">
        <f t="shared" si="11"/>
        <v>43895</v>
      </c>
      <c r="M90" s="157"/>
    </row>
    <row r="91" spans="1:13" x14ac:dyDescent="0.25">
      <c r="A91" s="202">
        <v>43896</v>
      </c>
      <c r="B91" s="219">
        <v>60.3</v>
      </c>
      <c r="C91" s="197">
        <f t="shared" si="8"/>
        <v>913.63636363636363</v>
      </c>
      <c r="D91" s="229">
        <f t="shared" si="12"/>
        <v>-913.63636363636363</v>
      </c>
      <c r="E91" s="198">
        <f t="shared" si="10"/>
        <v>-7.5757575757575069</v>
      </c>
      <c r="F91" s="223">
        <f t="shared" si="9"/>
        <v>0.5</v>
      </c>
      <c r="G91" s="333"/>
      <c r="I91" s="250">
        <f t="shared" si="11"/>
        <v>43896</v>
      </c>
      <c r="M91" s="157"/>
    </row>
    <row r="92" spans="1:13" x14ac:dyDescent="0.25">
      <c r="A92" s="202">
        <v>43897</v>
      </c>
      <c r="B92" s="228">
        <v>60.9</v>
      </c>
      <c r="C92" s="197">
        <f t="shared" si="8"/>
        <v>922.72727272727275</v>
      </c>
      <c r="D92" s="198">
        <f t="shared" si="12"/>
        <v>-922.72727272727275</v>
      </c>
      <c r="E92" s="198">
        <f t="shared" si="10"/>
        <v>-9.0909090909091219</v>
      </c>
      <c r="F92" s="223">
        <f t="shared" si="9"/>
        <v>0.60000000000000142</v>
      </c>
      <c r="G92" s="333"/>
      <c r="I92" s="250">
        <f t="shared" si="11"/>
        <v>43897</v>
      </c>
      <c r="M92" s="157"/>
    </row>
    <row r="93" spans="1:13" x14ac:dyDescent="0.25">
      <c r="A93" s="202">
        <v>43898</v>
      </c>
      <c r="B93" s="219">
        <v>61.5</v>
      </c>
      <c r="C93" s="197">
        <f t="shared" si="8"/>
        <v>931.81818181818187</v>
      </c>
      <c r="D93" s="198">
        <f t="shared" si="12"/>
        <v>-931.81818181818187</v>
      </c>
      <c r="E93" s="198">
        <f t="shared" si="10"/>
        <v>-9.0909090909091219</v>
      </c>
      <c r="F93" s="223">
        <f t="shared" si="9"/>
        <v>0.60000000000000142</v>
      </c>
      <c r="G93" s="333"/>
      <c r="I93" s="250">
        <f t="shared" si="11"/>
        <v>43898</v>
      </c>
      <c r="M93" s="157"/>
    </row>
    <row r="94" spans="1:13" x14ac:dyDescent="0.25">
      <c r="A94" s="202">
        <v>43899</v>
      </c>
      <c r="B94" s="228">
        <v>62.2</v>
      </c>
      <c r="C94" s="197">
        <f t="shared" si="8"/>
        <v>942.42424242424249</v>
      </c>
      <c r="D94" s="229">
        <f t="shared" si="12"/>
        <v>-942.42424242424249</v>
      </c>
      <c r="E94" s="198">
        <f t="shared" si="10"/>
        <v>-10.606060606060623</v>
      </c>
      <c r="F94" s="223">
        <f t="shared" si="9"/>
        <v>0.70000000000000284</v>
      </c>
      <c r="G94" s="236"/>
      <c r="I94" s="250">
        <f t="shared" si="11"/>
        <v>43899</v>
      </c>
      <c r="M94" s="157"/>
    </row>
    <row r="95" spans="1:13" x14ac:dyDescent="0.25">
      <c r="A95" s="202">
        <v>43900</v>
      </c>
      <c r="B95" s="228">
        <v>62.5</v>
      </c>
      <c r="C95" s="197">
        <f t="shared" si="8"/>
        <v>946.969696969697</v>
      </c>
      <c r="D95" s="229">
        <f t="shared" si="12"/>
        <v>-946.969696969697</v>
      </c>
      <c r="E95" s="198">
        <f t="shared" si="10"/>
        <v>-4.5454545454545041</v>
      </c>
      <c r="F95" s="223">
        <f t="shared" si="9"/>
        <v>0.29999999999999716</v>
      </c>
      <c r="G95" s="333"/>
      <c r="I95" s="250">
        <f t="shared" si="11"/>
        <v>43900</v>
      </c>
      <c r="M95" s="157"/>
    </row>
    <row r="96" spans="1:13" x14ac:dyDescent="0.25">
      <c r="A96" s="202">
        <v>43901</v>
      </c>
      <c r="B96" s="228">
        <v>62.8</v>
      </c>
      <c r="C96" s="197">
        <f t="shared" si="8"/>
        <v>951.5151515151515</v>
      </c>
      <c r="D96" s="229">
        <f t="shared" si="12"/>
        <v>-951.5151515151515</v>
      </c>
      <c r="E96" s="198">
        <f t="shared" si="10"/>
        <v>-4.5454545454545041</v>
      </c>
      <c r="F96" s="223">
        <f t="shared" si="9"/>
        <v>0.29999999999999716</v>
      </c>
      <c r="G96" s="236"/>
      <c r="I96" s="250">
        <f t="shared" si="11"/>
        <v>43901</v>
      </c>
      <c r="M96" s="157"/>
    </row>
    <row r="97" spans="1:13" x14ac:dyDescent="0.25">
      <c r="A97" s="202">
        <v>43902</v>
      </c>
      <c r="B97" s="228">
        <v>63.5</v>
      </c>
      <c r="C97" s="197">
        <f t="shared" si="8"/>
        <v>962.12121212121212</v>
      </c>
      <c r="D97" s="229">
        <f t="shared" si="12"/>
        <v>-962.12121212121212</v>
      </c>
      <c r="E97" s="198">
        <f t="shared" si="10"/>
        <v>-10.606060606060623</v>
      </c>
      <c r="F97" s="223">
        <f t="shared" si="9"/>
        <v>0.70000000000000284</v>
      </c>
      <c r="G97" s="333"/>
      <c r="I97" s="250">
        <f t="shared" si="11"/>
        <v>43902</v>
      </c>
      <c r="M97" s="157"/>
    </row>
    <row r="98" spans="1:13" x14ac:dyDescent="0.25">
      <c r="A98" s="202">
        <v>43903</v>
      </c>
      <c r="B98" s="219">
        <v>64</v>
      </c>
      <c r="C98" s="197">
        <f t="shared" si="8"/>
        <v>969.69696969696975</v>
      </c>
      <c r="D98" s="198">
        <f t="shared" si="12"/>
        <v>-969.69696969696975</v>
      </c>
      <c r="E98" s="198">
        <f t="shared" si="10"/>
        <v>-7.5757575757576205</v>
      </c>
      <c r="F98" s="223">
        <f t="shared" si="9"/>
        <v>0.5</v>
      </c>
      <c r="G98" s="333"/>
      <c r="I98" s="250">
        <f t="shared" si="11"/>
        <v>43903</v>
      </c>
      <c r="M98" s="157"/>
    </row>
    <row r="99" spans="1:13" x14ac:dyDescent="0.25">
      <c r="A99" s="202">
        <v>43904</v>
      </c>
      <c r="B99" s="219">
        <v>64.599999999999994</v>
      </c>
      <c r="C99" s="197">
        <f t="shared" si="8"/>
        <v>978.78787878787875</v>
      </c>
      <c r="D99" s="229">
        <f t="shared" si="12"/>
        <v>-978.78787878787875</v>
      </c>
      <c r="E99" s="198">
        <f t="shared" si="10"/>
        <v>-9.0909090909090082</v>
      </c>
      <c r="F99" s="223">
        <f t="shared" si="9"/>
        <v>0.59999999999999432</v>
      </c>
      <c r="G99" s="333"/>
      <c r="I99" s="250">
        <f t="shared" si="11"/>
        <v>43904</v>
      </c>
      <c r="M99" s="157"/>
    </row>
    <row r="100" spans="1:13" x14ac:dyDescent="0.25">
      <c r="A100" s="202">
        <v>43905</v>
      </c>
      <c r="B100" s="228">
        <v>64.900000000000006</v>
      </c>
      <c r="C100" s="197">
        <f t="shared" si="8"/>
        <v>983.33333333333348</v>
      </c>
      <c r="D100" s="229">
        <f t="shared" si="12"/>
        <v>-983.33333333333348</v>
      </c>
      <c r="E100" s="198">
        <f t="shared" si="10"/>
        <v>-4.5454545454547315</v>
      </c>
      <c r="F100" s="223">
        <f t="shared" si="9"/>
        <v>0.30000000000001137</v>
      </c>
      <c r="G100" s="333"/>
      <c r="I100" s="250">
        <f t="shared" si="11"/>
        <v>43905</v>
      </c>
      <c r="M100" s="157"/>
    </row>
    <row r="101" spans="1:13" x14ac:dyDescent="0.25">
      <c r="A101" s="202">
        <v>43906</v>
      </c>
      <c r="B101" s="228">
        <v>65.5</v>
      </c>
      <c r="C101" s="197">
        <f t="shared" si="8"/>
        <v>992.42424242424249</v>
      </c>
      <c r="D101" s="229">
        <f t="shared" si="12"/>
        <v>-992.42424242424249</v>
      </c>
      <c r="E101" s="198">
        <f t="shared" si="10"/>
        <v>-9.0909090909090082</v>
      </c>
      <c r="F101" s="223">
        <f t="shared" si="9"/>
        <v>0.59999999999999432</v>
      </c>
      <c r="G101" s="333"/>
      <c r="I101" s="250">
        <f t="shared" si="11"/>
        <v>43906</v>
      </c>
      <c r="M101" s="157"/>
    </row>
    <row r="102" spans="1:13" x14ac:dyDescent="0.25">
      <c r="A102" s="202">
        <v>43907</v>
      </c>
      <c r="B102" s="228">
        <v>66</v>
      </c>
      <c r="C102" s="197">
        <f t="shared" si="8"/>
        <v>1000</v>
      </c>
      <c r="D102" s="229">
        <f t="shared" si="12"/>
        <v>-1000</v>
      </c>
      <c r="E102" s="198">
        <f t="shared" si="10"/>
        <v>-7.5757575757575069</v>
      </c>
      <c r="F102" s="223">
        <f t="shared" si="9"/>
        <v>0.5</v>
      </c>
      <c r="G102" s="333"/>
      <c r="I102" s="250">
        <f t="shared" si="11"/>
        <v>43907</v>
      </c>
      <c r="J102" s="204"/>
      <c r="M102" s="157"/>
    </row>
    <row r="103" spans="1:13" x14ac:dyDescent="0.25">
      <c r="A103" s="202">
        <v>43908</v>
      </c>
      <c r="B103" s="219">
        <v>66.400000000000006</v>
      </c>
      <c r="C103" s="197">
        <f t="shared" si="8"/>
        <v>1006.0606060606062</v>
      </c>
      <c r="D103" s="229">
        <f t="shared" si="12"/>
        <v>-1006.0606060606062</v>
      </c>
      <c r="E103" s="198">
        <f t="shared" si="10"/>
        <v>-6.0606060606062329</v>
      </c>
      <c r="F103" s="223">
        <f t="shared" si="9"/>
        <v>0.40000000000000568</v>
      </c>
      <c r="G103" s="333"/>
      <c r="I103" s="250">
        <f t="shared" si="11"/>
        <v>43908</v>
      </c>
      <c r="J103" s="204"/>
      <c r="M103" s="157"/>
    </row>
    <row r="104" spans="1:13" x14ac:dyDescent="0.25">
      <c r="A104" s="202">
        <v>43909</v>
      </c>
      <c r="B104" s="228">
        <v>66.599999999999994</v>
      </c>
      <c r="C104" s="197">
        <f t="shared" si="8"/>
        <v>1009.090909090909</v>
      </c>
      <c r="D104" s="198">
        <f t="shared" si="12"/>
        <v>-1009.090909090909</v>
      </c>
      <c r="E104" s="198">
        <f t="shared" si="10"/>
        <v>-3.0303030303027754</v>
      </c>
      <c r="F104" s="223">
        <f t="shared" si="9"/>
        <v>0.19999999999998863</v>
      </c>
      <c r="G104" s="333"/>
      <c r="I104" s="250">
        <f t="shared" si="11"/>
        <v>43909</v>
      </c>
      <c r="J104" s="204"/>
      <c r="M104" s="157"/>
    </row>
    <row r="105" spans="1:13" x14ac:dyDescent="0.25">
      <c r="A105" s="202">
        <v>43910</v>
      </c>
      <c r="B105" s="219">
        <v>66.8</v>
      </c>
      <c r="C105" s="197">
        <f t="shared" si="8"/>
        <v>1012.1212121212121</v>
      </c>
      <c r="D105" s="198">
        <f t="shared" si="12"/>
        <v>-1012.1212121212121</v>
      </c>
      <c r="E105" s="198">
        <f t="shared" si="10"/>
        <v>-3.0303030303031164</v>
      </c>
      <c r="F105" s="223">
        <f t="shared" si="9"/>
        <v>0.20000000000000284</v>
      </c>
      <c r="G105" s="333"/>
      <c r="I105" s="250">
        <f t="shared" si="11"/>
        <v>43910</v>
      </c>
      <c r="J105" s="204"/>
      <c r="M105" s="157"/>
    </row>
    <row r="106" spans="1:13" x14ac:dyDescent="0.25">
      <c r="A106" s="202">
        <v>43911</v>
      </c>
      <c r="B106" s="219">
        <v>67.400000000000006</v>
      </c>
      <c r="C106" s="197">
        <f t="shared" si="8"/>
        <v>1021.2121212121214</v>
      </c>
      <c r="D106" s="198">
        <f t="shared" si="12"/>
        <v>-1021.2121212121214</v>
      </c>
      <c r="E106" s="198">
        <f t="shared" si="10"/>
        <v>-9.0909090909092356</v>
      </c>
      <c r="F106" s="223">
        <f t="shared" si="9"/>
        <v>0.60000000000000853</v>
      </c>
      <c r="G106" s="333"/>
      <c r="I106" s="250">
        <f t="shared" si="11"/>
        <v>43911</v>
      </c>
      <c r="J106" s="204"/>
      <c r="M106" s="157"/>
    </row>
    <row r="107" spans="1:13" x14ac:dyDescent="0.25">
      <c r="A107" s="202">
        <v>43912</v>
      </c>
      <c r="B107" s="219">
        <v>68.2</v>
      </c>
      <c r="C107" s="197">
        <f t="shared" si="8"/>
        <v>1033.3333333333335</v>
      </c>
      <c r="D107" s="198">
        <f t="shared" si="12"/>
        <v>-1033.3333333333335</v>
      </c>
      <c r="E107" s="198">
        <f t="shared" si="10"/>
        <v>-12.121212121212125</v>
      </c>
      <c r="F107" s="223">
        <f t="shared" si="9"/>
        <v>0.79999999999999716</v>
      </c>
      <c r="G107" s="333"/>
      <c r="I107" s="250">
        <f t="shared" si="11"/>
        <v>43912</v>
      </c>
      <c r="J107" s="204"/>
      <c r="M107" s="157"/>
    </row>
    <row r="108" spans="1:13" x14ac:dyDescent="0.25">
      <c r="A108" s="202">
        <v>43913</v>
      </c>
      <c r="B108" s="219">
        <v>68.7</v>
      </c>
      <c r="C108" s="197">
        <f t="shared" si="8"/>
        <v>1040.909090909091</v>
      </c>
      <c r="D108" s="198">
        <f t="shared" si="12"/>
        <v>-1040.909090909091</v>
      </c>
      <c r="E108" s="198">
        <f t="shared" si="10"/>
        <v>-7.5757575757575069</v>
      </c>
      <c r="F108" s="223">
        <f t="shared" si="9"/>
        <v>0.5</v>
      </c>
      <c r="G108" s="333"/>
      <c r="I108" s="250">
        <f t="shared" si="11"/>
        <v>43913</v>
      </c>
      <c r="J108" s="204"/>
      <c r="M108" s="157"/>
    </row>
    <row r="109" spans="1:13" x14ac:dyDescent="0.25">
      <c r="A109" s="202">
        <v>43914</v>
      </c>
      <c r="B109" s="219">
        <v>69.3</v>
      </c>
      <c r="C109" s="197">
        <f t="shared" si="8"/>
        <v>1050</v>
      </c>
      <c r="D109" s="198">
        <f t="shared" si="12"/>
        <v>-1050</v>
      </c>
      <c r="E109" s="198">
        <f t="shared" si="10"/>
        <v>-9.0909090909090082</v>
      </c>
      <c r="F109" s="223">
        <f t="shared" si="9"/>
        <v>0.59999999999999432</v>
      </c>
      <c r="G109" s="333"/>
      <c r="I109" s="250">
        <f t="shared" si="11"/>
        <v>43914</v>
      </c>
      <c r="J109" s="204"/>
      <c r="M109" s="157"/>
    </row>
    <row r="110" spans="1:13" x14ac:dyDescent="0.25">
      <c r="A110" s="202">
        <v>43915</v>
      </c>
      <c r="B110" s="219">
        <v>69.7</v>
      </c>
      <c r="C110" s="197">
        <f t="shared" si="8"/>
        <v>1056.0606060606062</v>
      </c>
      <c r="D110" s="198">
        <f t="shared" si="12"/>
        <v>-1056.0606060606062</v>
      </c>
      <c r="E110" s="198">
        <f t="shared" si="10"/>
        <v>-6.0606060606062329</v>
      </c>
      <c r="F110" s="223">
        <f t="shared" si="9"/>
        <v>0.40000000000000568</v>
      </c>
      <c r="G110" s="333"/>
      <c r="I110" s="250">
        <f t="shared" si="11"/>
        <v>43915</v>
      </c>
      <c r="J110" s="204"/>
      <c r="M110" s="157"/>
    </row>
    <row r="111" spans="1:13" x14ac:dyDescent="0.25">
      <c r="A111" s="202">
        <v>43916</v>
      </c>
      <c r="B111" s="219">
        <v>70</v>
      </c>
      <c r="C111" s="197">
        <f t="shared" si="8"/>
        <v>1060.6060606060607</v>
      </c>
      <c r="D111" s="198">
        <f t="shared" si="12"/>
        <v>-1060.6060606060607</v>
      </c>
      <c r="E111" s="198">
        <f t="shared" si="10"/>
        <v>-4.5454545454545041</v>
      </c>
      <c r="F111" s="223">
        <f t="shared" si="9"/>
        <v>0.29999999999999716</v>
      </c>
      <c r="G111" s="333"/>
      <c r="H111" s="337" t="str">
        <f>IF(I3=H5,"OK",FALSE)</f>
        <v>OK</v>
      </c>
      <c r="I111" s="250">
        <f t="shared" si="11"/>
        <v>43916</v>
      </c>
      <c r="J111" s="204"/>
      <c r="M111" s="157"/>
    </row>
    <row r="112" spans="1:13" x14ac:dyDescent="0.25">
      <c r="A112" s="323"/>
      <c r="B112" s="219"/>
      <c r="C112" s="197" t="str">
        <f t="shared" si="8"/>
        <v/>
      </c>
      <c r="D112" s="198" t="str">
        <f t="shared" si="12"/>
        <v/>
      </c>
      <c r="E112" s="198" t="str">
        <f t="shared" si="10"/>
        <v/>
      </c>
      <c r="F112" s="223" t="str">
        <f t="shared" si="9"/>
        <v/>
      </c>
      <c r="G112" s="333"/>
      <c r="I112" s="250" t="str">
        <f t="shared" si="11"/>
        <v/>
      </c>
      <c r="J112" s="204"/>
      <c r="M112" s="157"/>
    </row>
    <row r="113" spans="1:13" x14ac:dyDescent="0.25">
      <c r="A113" s="323"/>
      <c r="B113" s="219"/>
      <c r="C113" s="197" t="str">
        <f t="shared" si="8"/>
        <v/>
      </c>
      <c r="D113" s="198" t="str">
        <f t="shared" si="12"/>
        <v/>
      </c>
      <c r="E113" s="198" t="str">
        <f t="shared" si="10"/>
        <v/>
      </c>
      <c r="F113" s="223" t="str">
        <f t="shared" si="9"/>
        <v/>
      </c>
      <c r="G113" s="333"/>
      <c r="I113" s="250" t="str">
        <f t="shared" si="11"/>
        <v/>
      </c>
      <c r="J113" s="204"/>
      <c r="M113" s="157"/>
    </row>
    <row r="114" spans="1:13" x14ac:dyDescent="0.25">
      <c r="A114" s="323"/>
      <c r="B114" s="219"/>
      <c r="C114" s="197" t="str">
        <f t="shared" si="8"/>
        <v/>
      </c>
      <c r="D114" s="198" t="str">
        <f t="shared" si="12"/>
        <v/>
      </c>
      <c r="E114" s="198" t="str">
        <f t="shared" si="10"/>
        <v/>
      </c>
      <c r="F114" s="223" t="str">
        <f t="shared" si="9"/>
        <v/>
      </c>
      <c r="G114" s="333"/>
      <c r="I114" s="250" t="str">
        <f t="shared" si="11"/>
        <v/>
      </c>
      <c r="J114" s="204"/>
      <c r="M114" s="157"/>
    </row>
    <row r="115" spans="1:13" x14ac:dyDescent="0.25">
      <c r="A115" s="323"/>
      <c r="B115" s="219"/>
      <c r="C115" s="197" t="str">
        <f t="shared" si="8"/>
        <v/>
      </c>
      <c r="D115" s="198" t="str">
        <f t="shared" si="12"/>
        <v/>
      </c>
      <c r="E115" s="198" t="str">
        <f t="shared" si="10"/>
        <v/>
      </c>
      <c r="F115" s="223" t="str">
        <f t="shared" si="9"/>
        <v/>
      </c>
      <c r="G115" s="333"/>
      <c r="I115" s="250" t="str">
        <f t="shared" si="11"/>
        <v/>
      </c>
      <c r="J115" s="204"/>
      <c r="M115" s="157"/>
    </row>
    <row r="116" spans="1:13" x14ac:dyDescent="0.25">
      <c r="A116" s="323"/>
      <c r="B116" s="219"/>
      <c r="C116" s="197" t="str">
        <f t="shared" si="8"/>
        <v/>
      </c>
      <c r="D116" s="198" t="str">
        <f t="shared" si="12"/>
        <v/>
      </c>
      <c r="E116" s="198" t="str">
        <f t="shared" si="10"/>
        <v/>
      </c>
      <c r="F116" s="223" t="str">
        <f t="shared" si="9"/>
        <v/>
      </c>
      <c r="G116" s="333"/>
      <c r="I116" s="250" t="str">
        <f t="shared" si="11"/>
        <v/>
      </c>
      <c r="J116" s="356"/>
      <c r="M116" s="157"/>
    </row>
    <row r="117" spans="1:13" x14ac:dyDescent="0.25">
      <c r="A117" s="323"/>
      <c r="B117" s="219"/>
      <c r="C117" s="197" t="str">
        <f t="shared" si="8"/>
        <v/>
      </c>
      <c r="D117" s="198" t="str">
        <f t="shared" si="12"/>
        <v/>
      </c>
      <c r="E117" s="198" t="str">
        <f t="shared" si="10"/>
        <v/>
      </c>
      <c r="F117" s="223" t="str">
        <f t="shared" si="9"/>
        <v/>
      </c>
      <c r="G117" s="333"/>
      <c r="I117" s="250" t="str">
        <f t="shared" si="11"/>
        <v/>
      </c>
      <c r="J117" s="204"/>
      <c r="M117" s="157"/>
    </row>
    <row r="118" spans="1:13" x14ac:dyDescent="0.25">
      <c r="A118" s="323"/>
      <c r="B118" s="219"/>
      <c r="C118" s="197" t="str">
        <f t="shared" si="8"/>
        <v/>
      </c>
      <c r="D118" s="198" t="str">
        <f t="shared" si="12"/>
        <v/>
      </c>
      <c r="E118" s="198" t="str">
        <f t="shared" si="10"/>
        <v/>
      </c>
      <c r="F118" s="223" t="str">
        <f t="shared" si="9"/>
        <v/>
      </c>
      <c r="G118" s="333"/>
      <c r="I118" s="250" t="str">
        <f t="shared" si="11"/>
        <v/>
      </c>
      <c r="J118" s="356"/>
      <c r="M118" s="157"/>
    </row>
    <row r="119" spans="1:13" x14ac:dyDescent="0.25">
      <c r="A119" s="323"/>
      <c r="B119" s="219"/>
      <c r="C119" s="197" t="str">
        <f t="shared" si="8"/>
        <v/>
      </c>
      <c r="D119" s="198" t="str">
        <f t="shared" si="12"/>
        <v/>
      </c>
      <c r="E119" s="198" t="str">
        <f t="shared" si="10"/>
        <v/>
      </c>
      <c r="F119" s="223" t="str">
        <f t="shared" si="9"/>
        <v/>
      </c>
      <c r="G119" s="333"/>
      <c r="I119" s="250" t="str">
        <f t="shared" si="11"/>
        <v/>
      </c>
      <c r="J119" s="204"/>
      <c r="M119" s="157"/>
    </row>
    <row r="120" spans="1:13" x14ac:dyDescent="0.25">
      <c r="A120" s="323"/>
      <c r="B120" s="219"/>
      <c r="C120" s="197" t="str">
        <f t="shared" si="8"/>
        <v/>
      </c>
      <c r="D120" s="198" t="str">
        <f t="shared" si="12"/>
        <v/>
      </c>
      <c r="E120" s="198" t="str">
        <f t="shared" si="10"/>
        <v/>
      </c>
      <c r="F120" s="223" t="str">
        <f t="shared" si="9"/>
        <v/>
      </c>
      <c r="G120" s="333"/>
      <c r="I120" s="250" t="str">
        <f t="shared" si="11"/>
        <v/>
      </c>
      <c r="J120" s="204"/>
      <c r="M120" s="157"/>
    </row>
    <row r="121" spans="1:13" x14ac:dyDescent="0.25">
      <c r="A121" s="323"/>
      <c r="B121" s="219"/>
      <c r="C121" s="197" t="str">
        <f t="shared" si="8"/>
        <v/>
      </c>
      <c r="D121" s="198" t="str">
        <f t="shared" si="12"/>
        <v/>
      </c>
      <c r="E121" s="198" t="str">
        <f t="shared" si="10"/>
        <v/>
      </c>
      <c r="F121" s="223" t="str">
        <f t="shared" si="9"/>
        <v/>
      </c>
      <c r="G121" s="333"/>
      <c r="I121" s="250" t="str">
        <f t="shared" si="11"/>
        <v/>
      </c>
      <c r="J121" s="204"/>
      <c r="M121" s="157"/>
    </row>
    <row r="122" spans="1:13" x14ac:dyDescent="0.25">
      <c r="A122" s="323"/>
      <c r="B122" s="219"/>
      <c r="C122" s="197" t="str">
        <f t="shared" si="8"/>
        <v/>
      </c>
      <c r="D122" s="198" t="str">
        <f t="shared" si="12"/>
        <v/>
      </c>
      <c r="E122" s="198" t="str">
        <f t="shared" si="10"/>
        <v/>
      </c>
      <c r="F122" s="223" t="str">
        <f t="shared" si="9"/>
        <v/>
      </c>
      <c r="G122" s="333"/>
      <c r="I122" s="250" t="str">
        <f t="shared" si="11"/>
        <v/>
      </c>
      <c r="J122" s="204"/>
      <c r="M122" s="157"/>
    </row>
    <row r="123" spans="1:13" x14ac:dyDescent="0.25">
      <c r="A123" s="323"/>
      <c r="B123" s="219"/>
      <c r="C123" s="197" t="str">
        <f t="shared" si="8"/>
        <v/>
      </c>
      <c r="D123" s="198" t="str">
        <f t="shared" si="12"/>
        <v/>
      </c>
      <c r="E123" s="198" t="str">
        <f t="shared" si="10"/>
        <v/>
      </c>
      <c r="F123" s="223" t="str">
        <f t="shared" si="9"/>
        <v/>
      </c>
      <c r="G123" s="333"/>
      <c r="I123" s="250" t="str">
        <f t="shared" si="11"/>
        <v/>
      </c>
      <c r="J123" s="204"/>
      <c r="M123" s="157"/>
    </row>
    <row r="124" spans="1:13" x14ac:dyDescent="0.25">
      <c r="A124" s="323"/>
      <c r="B124" s="219"/>
      <c r="C124" s="197" t="str">
        <f t="shared" si="8"/>
        <v/>
      </c>
      <c r="D124" s="198" t="str">
        <f t="shared" si="12"/>
        <v/>
      </c>
      <c r="E124" s="198" t="str">
        <f t="shared" si="10"/>
        <v/>
      </c>
      <c r="F124" s="223" t="str">
        <f t="shared" si="9"/>
        <v/>
      </c>
      <c r="G124" s="333"/>
      <c r="I124" s="250" t="str">
        <f t="shared" si="11"/>
        <v/>
      </c>
      <c r="J124" s="204"/>
      <c r="M124" s="157"/>
    </row>
    <row r="125" spans="1:13" x14ac:dyDescent="0.25">
      <c r="A125" s="323"/>
      <c r="B125" s="219"/>
      <c r="C125" s="197" t="str">
        <f t="shared" si="8"/>
        <v/>
      </c>
      <c r="D125" s="198" t="str">
        <f t="shared" si="12"/>
        <v/>
      </c>
      <c r="E125" s="198" t="str">
        <f t="shared" si="10"/>
        <v/>
      </c>
      <c r="F125" s="223" t="str">
        <f t="shared" si="9"/>
        <v/>
      </c>
      <c r="G125" s="333"/>
      <c r="I125" s="250" t="str">
        <f t="shared" si="11"/>
        <v/>
      </c>
      <c r="J125" s="356"/>
      <c r="M125" s="157"/>
    </row>
    <row r="126" spans="1:13" x14ac:dyDescent="0.25">
      <c r="A126" s="323"/>
      <c r="B126" s="219"/>
      <c r="C126" s="197" t="str">
        <f t="shared" si="8"/>
        <v/>
      </c>
      <c r="D126" s="198" t="str">
        <f t="shared" si="12"/>
        <v/>
      </c>
      <c r="E126" s="198" t="str">
        <f t="shared" si="10"/>
        <v/>
      </c>
      <c r="F126" s="223" t="str">
        <f t="shared" si="9"/>
        <v/>
      </c>
      <c r="G126" s="333"/>
      <c r="I126" s="250" t="str">
        <f t="shared" si="11"/>
        <v/>
      </c>
      <c r="J126" s="204"/>
      <c r="M126" s="157"/>
    </row>
    <row r="127" spans="1:13" x14ac:dyDescent="0.25">
      <c r="A127" s="323"/>
      <c r="B127" s="219"/>
      <c r="C127" s="197" t="str">
        <f t="shared" si="8"/>
        <v/>
      </c>
      <c r="D127" s="198" t="str">
        <f t="shared" si="12"/>
        <v/>
      </c>
      <c r="E127" s="198" t="str">
        <f t="shared" si="10"/>
        <v/>
      </c>
      <c r="F127" s="223" t="str">
        <f t="shared" si="9"/>
        <v/>
      </c>
      <c r="G127" s="333"/>
      <c r="I127" s="250" t="str">
        <f t="shared" si="11"/>
        <v/>
      </c>
      <c r="J127" s="204"/>
      <c r="M127" s="157"/>
    </row>
    <row r="128" spans="1:13" x14ac:dyDescent="0.25">
      <c r="A128" s="323"/>
      <c r="B128" s="219"/>
      <c r="C128" s="197" t="str">
        <f t="shared" si="8"/>
        <v/>
      </c>
      <c r="D128" s="198" t="str">
        <f t="shared" si="12"/>
        <v/>
      </c>
      <c r="E128" s="198" t="str">
        <f t="shared" si="10"/>
        <v/>
      </c>
      <c r="F128" s="223" t="str">
        <f t="shared" si="9"/>
        <v/>
      </c>
      <c r="G128" s="333"/>
      <c r="I128" s="250" t="str">
        <f t="shared" si="11"/>
        <v/>
      </c>
      <c r="J128" s="204"/>
      <c r="M128" s="157"/>
    </row>
    <row r="129" spans="1:13" x14ac:dyDescent="0.25">
      <c r="A129" s="323"/>
      <c r="B129" s="219"/>
      <c r="C129" s="197" t="str">
        <f t="shared" si="8"/>
        <v/>
      </c>
      <c r="D129" s="198" t="str">
        <f t="shared" si="12"/>
        <v/>
      </c>
      <c r="E129" s="198" t="str">
        <f t="shared" si="10"/>
        <v/>
      </c>
      <c r="F129" s="223" t="str">
        <f t="shared" si="9"/>
        <v/>
      </c>
      <c r="G129" s="333"/>
      <c r="I129" s="250" t="str">
        <f t="shared" si="11"/>
        <v/>
      </c>
      <c r="J129" s="204"/>
      <c r="M129" s="157"/>
    </row>
    <row r="130" spans="1:13" x14ac:dyDescent="0.25">
      <c r="A130" s="323"/>
      <c r="B130" s="219"/>
      <c r="C130" s="197" t="str">
        <f t="shared" si="8"/>
        <v/>
      </c>
      <c r="D130" s="198" t="str">
        <f t="shared" si="12"/>
        <v/>
      </c>
      <c r="E130" s="198" t="str">
        <f t="shared" si="10"/>
        <v/>
      </c>
      <c r="F130" s="223" t="str">
        <f t="shared" si="9"/>
        <v/>
      </c>
      <c r="G130" s="333"/>
      <c r="I130" s="250" t="str">
        <f t="shared" si="11"/>
        <v/>
      </c>
      <c r="J130" s="204"/>
      <c r="M130" s="157"/>
    </row>
    <row r="131" spans="1:13" x14ac:dyDescent="0.25">
      <c r="A131" s="323"/>
      <c r="B131" s="219"/>
      <c r="C131" s="197" t="str">
        <f t="shared" si="8"/>
        <v/>
      </c>
      <c r="D131" s="198" t="str">
        <f t="shared" si="12"/>
        <v/>
      </c>
      <c r="E131" s="198" t="str">
        <f t="shared" si="10"/>
        <v/>
      </c>
      <c r="F131" s="223" t="str">
        <f t="shared" si="9"/>
        <v/>
      </c>
      <c r="G131" s="333"/>
      <c r="I131" s="250" t="str">
        <f t="shared" si="11"/>
        <v/>
      </c>
      <c r="J131" s="204"/>
      <c r="M131" s="157"/>
    </row>
    <row r="132" spans="1:13" x14ac:dyDescent="0.25">
      <c r="A132" s="323"/>
      <c r="B132" s="219"/>
      <c r="C132" s="197" t="str">
        <f t="shared" si="8"/>
        <v/>
      </c>
      <c r="D132" s="198" t="str">
        <f t="shared" si="12"/>
        <v/>
      </c>
      <c r="E132" s="198" t="str">
        <f t="shared" si="10"/>
        <v/>
      </c>
      <c r="F132" s="223" t="str">
        <f t="shared" si="9"/>
        <v/>
      </c>
      <c r="G132" s="333"/>
      <c r="I132" s="250" t="str">
        <f t="shared" si="11"/>
        <v/>
      </c>
      <c r="J132" s="356"/>
      <c r="M132" s="157"/>
    </row>
    <row r="133" spans="1:13" x14ac:dyDescent="0.25">
      <c r="A133" s="323"/>
      <c r="B133" s="219"/>
      <c r="C133" s="197" t="str">
        <f t="shared" si="8"/>
        <v/>
      </c>
      <c r="D133" s="198" t="str">
        <f t="shared" si="12"/>
        <v/>
      </c>
      <c r="E133" s="198" t="str">
        <f t="shared" si="10"/>
        <v/>
      </c>
      <c r="F133" s="223" t="str">
        <f t="shared" si="9"/>
        <v/>
      </c>
      <c r="G133" s="333"/>
      <c r="I133" s="250" t="str">
        <f t="shared" si="11"/>
        <v/>
      </c>
      <c r="J133" s="204"/>
      <c r="M133" s="157"/>
    </row>
    <row r="134" spans="1:13" x14ac:dyDescent="0.25">
      <c r="A134" s="323"/>
      <c r="B134" s="219"/>
      <c r="C134" s="197" t="str">
        <f t="shared" si="8"/>
        <v/>
      </c>
      <c r="D134" s="198" t="str">
        <f t="shared" si="12"/>
        <v/>
      </c>
      <c r="E134" s="198" t="str">
        <f t="shared" si="10"/>
        <v/>
      </c>
      <c r="F134" s="223" t="str">
        <f t="shared" si="9"/>
        <v/>
      </c>
      <c r="G134" s="333"/>
      <c r="I134" s="250" t="str">
        <f t="shared" si="11"/>
        <v/>
      </c>
      <c r="J134" s="204"/>
      <c r="M134" s="157"/>
    </row>
    <row r="135" spans="1:13" x14ac:dyDescent="0.25">
      <c r="A135" s="323"/>
      <c r="B135" s="219"/>
      <c r="C135" s="197" t="str">
        <f t="shared" si="8"/>
        <v/>
      </c>
      <c r="D135" s="198" t="str">
        <f t="shared" si="12"/>
        <v/>
      </c>
      <c r="E135" s="198" t="str">
        <f t="shared" si="10"/>
        <v/>
      </c>
      <c r="F135" s="223" t="str">
        <f t="shared" si="9"/>
        <v/>
      </c>
      <c r="G135" s="333"/>
      <c r="I135" s="250" t="str">
        <f t="shared" si="11"/>
        <v/>
      </c>
      <c r="J135" s="204"/>
      <c r="M135" s="157"/>
    </row>
    <row r="136" spans="1:13" x14ac:dyDescent="0.25">
      <c r="A136" s="323"/>
      <c r="B136" s="219"/>
      <c r="C136" s="197" t="str">
        <f t="shared" ref="C136:C199" si="13">IF(B136="","",B136*$H$2)</f>
        <v/>
      </c>
      <c r="D136" s="229" t="str">
        <f t="shared" si="12"/>
        <v/>
      </c>
      <c r="E136" s="198" t="str">
        <f t="shared" si="10"/>
        <v/>
      </c>
      <c r="F136" s="223" t="str">
        <f t="shared" si="9"/>
        <v/>
      </c>
      <c r="G136" s="333"/>
      <c r="I136" s="250" t="str">
        <f t="shared" si="11"/>
        <v/>
      </c>
      <c r="J136" s="204"/>
      <c r="M136" s="157"/>
    </row>
    <row r="137" spans="1:13" x14ac:dyDescent="0.25">
      <c r="A137" s="323"/>
      <c r="B137" s="219"/>
      <c r="C137" s="197" t="str">
        <f t="shared" si="13"/>
        <v/>
      </c>
      <c r="D137" s="198" t="str">
        <f t="shared" si="12"/>
        <v/>
      </c>
      <c r="E137" s="198" t="str">
        <f t="shared" si="10"/>
        <v/>
      </c>
      <c r="F137" s="223" t="str">
        <f t="shared" ref="F137:F200" si="14">IF(A137=0,"",B137-B136)</f>
        <v/>
      </c>
      <c r="G137" s="333"/>
      <c r="I137" s="250" t="str">
        <f t="shared" si="11"/>
        <v/>
      </c>
      <c r="J137" s="204"/>
      <c r="M137" s="157"/>
    </row>
    <row r="138" spans="1:13" x14ac:dyDescent="0.25">
      <c r="A138" s="323"/>
      <c r="B138" s="219"/>
      <c r="C138" s="197" t="str">
        <f t="shared" si="13"/>
        <v/>
      </c>
      <c r="D138" s="198" t="str">
        <f t="shared" si="12"/>
        <v/>
      </c>
      <c r="E138" s="198" t="str">
        <f t="shared" si="10"/>
        <v/>
      </c>
      <c r="F138" s="223" t="str">
        <f t="shared" si="14"/>
        <v/>
      </c>
      <c r="G138" s="333"/>
      <c r="I138" s="250" t="str">
        <f t="shared" si="11"/>
        <v/>
      </c>
      <c r="J138" s="204"/>
      <c r="M138" s="157"/>
    </row>
    <row r="139" spans="1:13" x14ac:dyDescent="0.25">
      <c r="A139" s="323"/>
      <c r="B139" s="219"/>
      <c r="C139" s="197" t="str">
        <f t="shared" si="13"/>
        <v/>
      </c>
      <c r="D139" s="198" t="str">
        <f t="shared" si="12"/>
        <v/>
      </c>
      <c r="E139" s="198" t="str">
        <f t="shared" ref="E139:E202" si="15">IF(D139="","",D139-D138)</f>
        <v/>
      </c>
      <c r="F139" s="223" t="str">
        <f t="shared" si="14"/>
        <v/>
      </c>
      <c r="G139" s="333"/>
      <c r="I139" s="250" t="str">
        <f t="shared" si="11"/>
        <v/>
      </c>
      <c r="J139" s="356"/>
      <c r="M139" s="157"/>
    </row>
    <row r="140" spans="1:13" x14ac:dyDescent="0.25">
      <c r="A140" s="323"/>
      <c r="B140" s="219"/>
      <c r="C140" s="197" t="str">
        <f t="shared" si="13"/>
        <v/>
      </c>
      <c r="D140" s="198" t="str">
        <f t="shared" si="12"/>
        <v/>
      </c>
      <c r="E140" s="198" t="str">
        <f t="shared" si="15"/>
        <v/>
      </c>
      <c r="F140" s="223" t="str">
        <f t="shared" si="14"/>
        <v/>
      </c>
      <c r="G140" s="333"/>
      <c r="I140" s="250" t="str">
        <f t="shared" si="11"/>
        <v/>
      </c>
      <c r="J140" s="204"/>
      <c r="M140" s="157"/>
    </row>
    <row r="141" spans="1:13" x14ac:dyDescent="0.25">
      <c r="A141" s="323"/>
      <c r="B141" s="219"/>
      <c r="C141" s="197" t="str">
        <f t="shared" si="13"/>
        <v/>
      </c>
      <c r="D141" s="198" t="str">
        <f t="shared" si="12"/>
        <v/>
      </c>
      <c r="E141" s="198" t="str">
        <f t="shared" si="15"/>
        <v/>
      </c>
      <c r="F141" s="223" t="str">
        <f t="shared" si="14"/>
        <v/>
      </c>
      <c r="G141" s="333"/>
      <c r="I141" s="250" t="str">
        <f t="shared" ref="I141:I204" si="16">IF(A141="","",IF(A141&gt;A140+1,"Attention erreur de date",A141))</f>
        <v/>
      </c>
      <c r="J141" s="204"/>
      <c r="M141" s="157"/>
    </row>
    <row r="142" spans="1:13" x14ac:dyDescent="0.25">
      <c r="A142" s="323"/>
      <c r="B142" s="219"/>
      <c r="C142" s="197" t="str">
        <f t="shared" si="13"/>
        <v/>
      </c>
      <c r="D142" s="198" t="str">
        <f t="shared" si="12"/>
        <v/>
      </c>
      <c r="E142" s="198" t="str">
        <f t="shared" si="15"/>
        <v/>
      </c>
      <c r="F142" s="223" t="str">
        <f t="shared" si="14"/>
        <v/>
      </c>
      <c r="G142" s="333"/>
      <c r="I142" s="250" t="str">
        <f t="shared" si="16"/>
        <v/>
      </c>
      <c r="J142" s="204"/>
      <c r="M142" s="157"/>
    </row>
    <row r="143" spans="1:13" x14ac:dyDescent="0.25">
      <c r="A143" s="323"/>
      <c r="B143" s="219"/>
      <c r="C143" s="197" t="str">
        <f t="shared" si="13"/>
        <v/>
      </c>
      <c r="D143" s="198" t="str">
        <f t="shared" si="12"/>
        <v/>
      </c>
      <c r="E143" s="198" t="str">
        <f t="shared" si="15"/>
        <v/>
      </c>
      <c r="F143" s="223" t="str">
        <f t="shared" si="14"/>
        <v/>
      </c>
      <c r="G143" s="333"/>
      <c r="I143" s="250" t="str">
        <f t="shared" si="16"/>
        <v/>
      </c>
      <c r="J143" s="204"/>
      <c r="M143" s="157"/>
    </row>
    <row r="144" spans="1:13" x14ac:dyDescent="0.25">
      <c r="A144" s="323"/>
      <c r="B144" s="219"/>
      <c r="C144" s="197" t="str">
        <f t="shared" si="13"/>
        <v/>
      </c>
      <c r="D144" s="198" t="str">
        <f t="shared" si="12"/>
        <v/>
      </c>
      <c r="E144" s="198" t="str">
        <f t="shared" si="15"/>
        <v/>
      </c>
      <c r="F144" s="223" t="str">
        <f t="shared" si="14"/>
        <v/>
      </c>
      <c r="G144" s="333"/>
      <c r="I144" s="250" t="str">
        <f t="shared" si="16"/>
        <v/>
      </c>
      <c r="J144" s="204"/>
      <c r="M144" s="157"/>
    </row>
    <row r="145" spans="1:13" x14ac:dyDescent="0.25">
      <c r="A145" s="323"/>
      <c r="B145" s="219"/>
      <c r="C145" s="197" t="str">
        <f t="shared" si="13"/>
        <v/>
      </c>
      <c r="D145" s="198" t="str">
        <f t="shared" si="12"/>
        <v/>
      </c>
      <c r="E145" s="198" t="str">
        <f t="shared" si="15"/>
        <v/>
      </c>
      <c r="F145" s="223" t="str">
        <f t="shared" si="14"/>
        <v/>
      </c>
      <c r="G145" s="333"/>
      <c r="I145" s="250" t="str">
        <f t="shared" si="16"/>
        <v/>
      </c>
      <c r="J145" s="204"/>
      <c r="M145" s="157"/>
    </row>
    <row r="146" spans="1:13" x14ac:dyDescent="0.25">
      <c r="A146" s="323"/>
      <c r="B146" s="219"/>
      <c r="C146" s="197" t="str">
        <f t="shared" si="13"/>
        <v/>
      </c>
      <c r="D146" s="198" t="str">
        <f t="shared" si="12"/>
        <v/>
      </c>
      <c r="E146" s="198" t="str">
        <f t="shared" si="15"/>
        <v/>
      </c>
      <c r="F146" s="223" t="str">
        <f t="shared" si="14"/>
        <v/>
      </c>
      <c r="G146" s="333"/>
      <c r="I146" s="250" t="str">
        <f t="shared" si="16"/>
        <v/>
      </c>
      <c r="J146" s="356"/>
      <c r="M146" s="157"/>
    </row>
    <row r="147" spans="1:13" x14ac:dyDescent="0.25">
      <c r="A147" s="323"/>
      <c r="B147" s="219"/>
      <c r="C147" s="197" t="str">
        <f t="shared" si="13"/>
        <v/>
      </c>
      <c r="D147" s="198" t="str">
        <f t="shared" ref="D147:D210" si="17">IF(C147="","",C147-(2*C147))</f>
        <v/>
      </c>
      <c r="E147" s="198" t="str">
        <f t="shared" si="15"/>
        <v/>
      </c>
      <c r="F147" s="223" t="str">
        <f t="shared" si="14"/>
        <v/>
      </c>
      <c r="G147" s="333"/>
      <c r="I147" s="250" t="str">
        <f t="shared" si="16"/>
        <v/>
      </c>
      <c r="J147" s="204"/>
      <c r="M147" s="157"/>
    </row>
    <row r="148" spans="1:13" x14ac:dyDescent="0.25">
      <c r="A148" s="323"/>
      <c r="B148" s="219"/>
      <c r="C148" s="197" t="str">
        <f t="shared" si="13"/>
        <v/>
      </c>
      <c r="D148" s="198" t="str">
        <f t="shared" si="17"/>
        <v/>
      </c>
      <c r="E148" s="198" t="str">
        <f t="shared" si="15"/>
        <v/>
      </c>
      <c r="F148" s="223" t="str">
        <f t="shared" si="14"/>
        <v/>
      </c>
      <c r="G148" s="333"/>
      <c r="I148" s="250" t="str">
        <f t="shared" si="16"/>
        <v/>
      </c>
      <c r="J148" s="204"/>
      <c r="M148" s="157"/>
    </row>
    <row r="149" spans="1:13" x14ac:dyDescent="0.25">
      <c r="A149" s="323"/>
      <c r="B149" s="219"/>
      <c r="C149" s="197" t="str">
        <f t="shared" si="13"/>
        <v/>
      </c>
      <c r="D149" s="198" t="str">
        <f t="shared" si="17"/>
        <v/>
      </c>
      <c r="E149" s="198" t="str">
        <f t="shared" si="15"/>
        <v/>
      </c>
      <c r="F149" s="223" t="str">
        <f t="shared" si="14"/>
        <v/>
      </c>
      <c r="G149" s="333"/>
      <c r="I149" s="250" t="str">
        <f t="shared" si="16"/>
        <v/>
      </c>
      <c r="J149" s="204"/>
      <c r="M149" s="157"/>
    </row>
    <row r="150" spans="1:13" x14ac:dyDescent="0.25">
      <c r="A150" s="323"/>
      <c r="B150" s="219"/>
      <c r="C150" s="197" t="str">
        <f t="shared" si="13"/>
        <v/>
      </c>
      <c r="D150" s="198" t="str">
        <f t="shared" si="17"/>
        <v/>
      </c>
      <c r="E150" s="198" t="str">
        <f t="shared" si="15"/>
        <v/>
      </c>
      <c r="F150" s="223" t="str">
        <f t="shared" si="14"/>
        <v/>
      </c>
      <c r="G150" s="333"/>
      <c r="I150" s="250" t="str">
        <f t="shared" si="16"/>
        <v/>
      </c>
      <c r="J150" s="204"/>
      <c r="M150" s="157"/>
    </row>
    <row r="151" spans="1:13" x14ac:dyDescent="0.25">
      <c r="A151" s="323"/>
      <c r="B151" s="219"/>
      <c r="C151" s="197" t="str">
        <f t="shared" si="13"/>
        <v/>
      </c>
      <c r="D151" s="198" t="str">
        <f t="shared" si="17"/>
        <v/>
      </c>
      <c r="E151" s="198" t="str">
        <f t="shared" si="15"/>
        <v/>
      </c>
      <c r="F151" s="223" t="str">
        <f t="shared" si="14"/>
        <v/>
      </c>
      <c r="G151" s="333"/>
      <c r="I151" s="250" t="str">
        <f t="shared" si="16"/>
        <v/>
      </c>
      <c r="J151" s="204"/>
      <c r="M151" s="157"/>
    </row>
    <row r="152" spans="1:13" x14ac:dyDescent="0.25">
      <c r="A152" s="323"/>
      <c r="B152" s="219"/>
      <c r="C152" s="197" t="str">
        <f t="shared" si="13"/>
        <v/>
      </c>
      <c r="D152" s="198" t="str">
        <f t="shared" si="17"/>
        <v/>
      </c>
      <c r="E152" s="198" t="str">
        <f t="shared" si="15"/>
        <v/>
      </c>
      <c r="F152" s="223" t="str">
        <f t="shared" si="14"/>
        <v/>
      </c>
      <c r="G152" s="333"/>
      <c r="I152" s="250" t="str">
        <f t="shared" si="16"/>
        <v/>
      </c>
      <c r="J152" s="204"/>
      <c r="M152" s="157"/>
    </row>
    <row r="153" spans="1:13" x14ac:dyDescent="0.25">
      <c r="A153" s="323"/>
      <c r="B153" s="219"/>
      <c r="C153" s="197" t="str">
        <f t="shared" si="13"/>
        <v/>
      </c>
      <c r="D153" s="198" t="str">
        <f t="shared" si="17"/>
        <v/>
      </c>
      <c r="E153" s="198" t="str">
        <f t="shared" si="15"/>
        <v/>
      </c>
      <c r="F153" s="223" t="str">
        <f t="shared" si="14"/>
        <v/>
      </c>
      <c r="G153" s="333"/>
      <c r="I153" s="250" t="str">
        <f t="shared" si="16"/>
        <v/>
      </c>
      <c r="J153" s="356"/>
      <c r="M153" s="157"/>
    </row>
    <row r="154" spans="1:13" x14ac:dyDescent="0.25">
      <c r="A154" s="323"/>
      <c r="B154" s="219"/>
      <c r="C154" s="197" t="str">
        <f t="shared" si="13"/>
        <v/>
      </c>
      <c r="D154" s="198" t="str">
        <f t="shared" si="17"/>
        <v/>
      </c>
      <c r="E154" s="198" t="str">
        <f t="shared" si="15"/>
        <v/>
      </c>
      <c r="F154" s="223" t="str">
        <f t="shared" si="14"/>
        <v/>
      </c>
      <c r="G154" s="333"/>
      <c r="I154" s="250" t="str">
        <f t="shared" si="16"/>
        <v/>
      </c>
      <c r="J154" s="204"/>
      <c r="M154" s="157"/>
    </row>
    <row r="155" spans="1:13" x14ac:dyDescent="0.25">
      <c r="A155" s="323"/>
      <c r="B155" s="219"/>
      <c r="C155" s="197" t="str">
        <f t="shared" si="13"/>
        <v/>
      </c>
      <c r="D155" s="198" t="str">
        <f t="shared" si="17"/>
        <v/>
      </c>
      <c r="E155" s="198" t="str">
        <f t="shared" si="15"/>
        <v/>
      </c>
      <c r="F155" s="223" t="str">
        <f t="shared" si="14"/>
        <v/>
      </c>
      <c r="G155" s="333"/>
      <c r="I155" s="250" t="str">
        <f t="shared" si="16"/>
        <v/>
      </c>
      <c r="J155" s="204"/>
      <c r="M155" s="157"/>
    </row>
    <row r="156" spans="1:13" x14ac:dyDescent="0.25">
      <c r="A156" s="323"/>
      <c r="B156" s="219"/>
      <c r="C156" s="197" t="str">
        <f t="shared" si="13"/>
        <v/>
      </c>
      <c r="D156" s="198" t="str">
        <f t="shared" si="17"/>
        <v/>
      </c>
      <c r="E156" s="198" t="str">
        <f t="shared" si="15"/>
        <v/>
      </c>
      <c r="F156" s="223" t="str">
        <f t="shared" si="14"/>
        <v/>
      </c>
      <c r="G156" s="333"/>
      <c r="I156" s="250" t="str">
        <f t="shared" si="16"/>
        <v/>
      </c>
      <c r="J156" s="204"/>
      <c r="M156" s="157"/>
    </row>
    <row r="157" spans="1:13" x14ac:dyDescent="0.25">
      <c r="A157" s="323"/>
      <c r="B157" s="219"/>
      <c r="C157" s="197" t="str">
        <f t="shared" si="13"/>
        <v/>
      </c>
      <c r="D157" s="198" t="str">
        <f t="shared" si="17"/>
        <v/>
      </c>
      <c r="E157" s="198" t="str">
        <f t="shared" si="15"/>
        <v/>
      </c>
      <c r="F157" s="223" t="str">
        <f t="shared" si="14"/>
        <v/>
      </c>
      <c r="G157" s="333"/>
      <c r="I157" s="250" t="str">
        <f t="shared" si="16"/>
        <v/>
      </c>
      <c r="J157" s="204"/>
      <c r="M157" s="157"/>
    </row>
    <row r="158" spans="1:13" x14ac:dyDescent="0.25">
      <c r="A158" s="323"/>
      <c r="B158" s="219"/>
      <c r="C158" s="197" t="str">
        <f t="shared" si="13"/>
        <v/>
      </c>
      <c r="D158" s="198" t="str">
        <f t="shared" si="17"/>
        <v/>
      </c>
      <c r="E158" s="198" t="str">
        <f t="shared" si="15"/>
        <v/>
      </c>
      <c r="F158" s="223" t="str">
        <f t="shared" si="14"/>
        <v/>
      </c>
      <c r="G158" s="333"/>
      <c r="I158" s="250" t="str">
        <f t="shared" si="16"/>
        <v/>
      </c>
      <c r="J158" s="204"/>
      <c r="M158" s="157"/>
    </row>
    <row r="159" spans="1:13" x14ac:dyDescent="0.25">
      <c r="A159" s="323"/>
      <c r="B159" s="219"/>
      <c r="C159" s="197" t="str">
        <f t="shared" si="13"/>
        <v/>
      </c>
      <c r="D159" s="198" t="str">
        <f t="shared" si="17"/>
        <v/>
      </c>
      <c r="E159" s="198" t="str">
        <f t="shared" si="15"/>
        <v/>
      </c>
      <c r="F159" s="223" t="str">
        <f t="shared" si="14"/>
        <v/>
      </c>
      <c r="G159" s="333"/>
      <c r="I159" s="250" t="str">
        <f t="shared" si="16"/>
        <v/>
      </c>
      <c r="J159" s="204"/>
      <c r="M159" s="157"/>
    </row>
    <row r="160" spans="1:13" x14ac:dyDescent="0.25">
      <c r="A160" s="323"/>
      <c r="B160" s="219"/>
      <c r="C160" s="197" t="str">
        <f t="shared" si="13"/>
        <v/>
      </c>
      <c r="D160" s="198" t="str">
        <f t="shared" si="17"/>
        <v/>
      </c>
      <c r="E160" s="198" t="str">
        <f t="shared" si="15"/>
        <v/>
      </c>
      <c r="F160" s="223" t="str">
        <f t="shared" si="14"/>
        <v/>
      </c>
      <c r="G160" s="333"/>
      <c r="I160" s="250" t="str">
        <f t="shared" si="16"/>
        <v/>
      </c>
      <c r="J160" s="356"/>
      <c r="M160" s="157"/>
    </row>
    <row r="161" spans="1:13" x14ac:dyDescent="0.25">
      <c r="A161" s="323"/>
      <c r="B161" s="219"/>
      <c r="C161" s="197" t="str">
        <f t="shared" si="13"/>
        <v/>
      </c>
      <c r="D161" s="198" t="str">
        <f t="shared" si="17"/>
        <v/>
      </c>
      <c r="E161" s="198" t="str">
        <f t="shared" si="15"/>
        <v/>
      </c>
      <c r="F161" s="223" t="str">
        <f t="shared" si="14"/>
        <v/>
      </c>
      <c r="G161" s="333"/>
      <c r="I161" s="250" t="str">
        <f t="shared" si="16"/>
        <v/>
      </c>
      <c r="J161" s="204"/>
      <c r="M161" s="157"/>
    </row>
    <row r="162" spans="1:13" x14ac:dyDescent="0.25">
      <c r="A162" s="323"/>
      <c r="B162" s="219"/>
      <c r="C162" s="197" t="str">
        <f t="shared" si="13"/>
        <v/>
      </c>
      <c r="D162" s="198" t="str">
        <f t="shared" si="17"/>
        <v/>
      </c>
      <c r="E162" s="198" t="str">
        <f t="shared" si="15"/>
        <v/>
      </c>
      <c r="F162" s="223" t="str">
        <f t="shared" si="14"/>
        <v/>
      </c>
      <c r="G162" s="333"/>
      <c r="I162" s="250" t="str">
        <f t="shared" si="16"/>
        <v/>
      </c>
      <c r="J162" s="204"/>
      <c r="M162" s="157"/>
    </row>
    <row r="163" spans="1:13" x14ac:dyDescent="0.25">
      <c r="A163" s="323"/>
      <c r="B163" s="219"/>
      <c r="C163" s="197" t="str">
        <f t="shared" si="13"/>
        <v/>
      </c>
      <c r="D163" s="198" t="str">
        <f t="shared" si="17"/>
        <v/>
      </c>
      <c r="E163" s="198" t="str">
        <f t="shared" si="15"/>
        <v/>
      </c>
      <c r="F163" s="223" t="str">
        <f t="shared" si="14"/>
        <v/>
      </c>
      <c r="G163" s="333"/>
      <c r="I163" s="250" t="str">
        <f t="shared" si="16"/>
        <v/>
      </c>
      <c r="J163" s="204"/>
      <c r="M163" s="157"/>
    </row>
    <row r="164" spans="1:13" x14ac:dyDescent="0.25">
      <c r="A164" s="323"/>
      <c r="B164" s="219"/>
      <c r="C164" s="197" t="str">
        <f t="shared" si="13"/>
        <v/>
      </c>
      <c r="D164" s="198" t="str">
        <f t="shared" si="17"/>
        <v/>
      </c>
      <c r="E164" s="198" t="str">
        <f t="shared" si="15"/>
        <v/>
      </c>
      <c r="F164" s="223" t="str">
        <f t="shared" si="14"/>
        <v/>
      </c>
      <c r="G164" s="333"/>
      <c r="I164" s="250" t="str">
        <f t="shared" si="16"/>
        <v/>
      </c>
      <c r="J164" s="204"/>
      <c r="M164" s="157"/>
    </row>
    <row r="165" spans="1:13" x14ac:dyDescent="0.25">
      <c r="A165" s="323"/>
      <c r="B165" s="219"/>
      <c r="C165" s="197" t="str">
        <f t="shared" si="13"/>
        <v/>
      </c>
      <c r="D165" s="198" t="str">
        <f t="shared" si="17"/>
        <v/>
      </c>
      <c r="E165" s="198" t="str">
        <f t="shared" si="15"/>
        <v/>
      </c>
      <c r="F165" s="223" t="str">
        <f t="shared" si="14"/>
        <v/>
      </c>
      <c r="G165" s="333"/>
      <c r="I165" s="250" t="str">
        <f t="shared" si="16"/>
        <v/>
      </c>
      <c r="J165" s="204"/>
      <c r="M165" s="157"/>
    </row>
    <row r="166" spans="1:13" x14ac:dyDescent="0.25">
      <c r="A166" s="323"/>
      <c r="B166" s="219"/>
      <c r="C166" s="197" t="str">
        <f t="shared" si="13"/>
        <v/>
      </c>
      <c r="D166" s="198" t="str">
        <f t="shared" si="17"/>
        <v/>
      </c>
      <c r="E166" s="198" t="str">
        <f t="shared" si="15"/>
        <v/>
      </c>
      <c r="F166" s="223" t="str">
        <f t="shared" si="14"/>
        <v/>
      </c>
      <c r="G166" s="333"/>
      <c r="I166" s="250" t="str">
        <f t="shared" si="16"/>
        <v/>
      </c>
      <c r="J166" s="204"/>
      <c r="M166" s="157"/>
    </row>
    <row r="167" spans="1:13" x14ac:dyDescent="0.25">
      <c r="A167" s="323"/>
      <c r="B167" s="219"/>
      <c r="C167" s="197" t="str">
        <f t="shared" si="13"/>
        <v/>
      </c>
      <c r="D167" s="198" t="str">
        <f t="shared" si="17"/>
        <v/>
      </c>
      <c r="E167" s="198" t="str">
        <f t="shared" si="15"/>
        <v/>
      </c>
      <c r="F167" s="223" t="str">
        <f t="shared" si="14"/>
        <v/>
      </c>
      <c r="G167" s="333"/>
      <c r="I167" s="250" t="str">
        <f t="shared" si="16"/>
        <v/>
      </c>
      <c r="J167" s="356"/>
      <c r="M167" s="157"/>
    </row>
    <row r="168" spans="1:13" x14ac:dyDescent="0.25">
      <c r="A168" s="323"/>
      <c r="B168" s="219"/>
      <c r="C168" s="197" t="str">
        <f t="shared" si="13"/>
        <v/>
      </c>
      <c r="D168" s="198" t="str">
        <f t="shared" si="17"/>
        <v/>
      </c>
      <c r="E168" s="198" t="str">
        <f t="shared" si="15"/>
        <v/>
      </c>
      <c r="F168" s="223" t="str">
        <f t="shared" si="14"/>
        <v/>
      </c>
      <c r="G168" s="333"/>
      <c r="I168" s="250" t="str">
        <f t="shared" si="16"/>
        <v/>
      </c>
      <c r="J168" s="204"/>
      <c r="M168" s="157"/>
    </row>
    <row r="169" spans="1:13" x14ac:dyDescent="0.25">
      <c r="A169" s="323"/>
      <c r="B169" s="219"/>
      <c r="C169" s="197" t="str">
        <f t="shared" si="13"/>
        <v/>
      </c>
      <c r="D169" s="198" t="str">
        <f t="shared" si="17"/>
        <v/>
      </c>
      <c r="E169" s="198" t="str">
        <f t="shared" si="15"/>
        <v/>
      </c>
      <c r="F169" s="223" t="str">
        <f t="shared" si="14"/>
        <v/>
      </c>
      <c r="G169" s="333"/>
      <c r="I169" s="250" t="str">
        <f t="shared" si="16"/>
        <v/>
      </c>
      <c r="J169" s="204"/>
      <c r="M169" s="157"/>
    </row>
    <row r="170" spans="1:13" x14ac:dyDescent="0.25">
      <c r="A170" s="323"/>
      <c r="B170" s="219"/>
      <c r="C170" s="197" t="str">
        <f t="shared" si="13"/>
        <v/>
      </c>
      <c r="D170" s="198" t="str">
        <f t="shared" si="17"/>
        <v/>
      </c>
      <c r="E170" s="198" t="str">
        <f t="shared" si="15"/>
        <v/>
      </c>
      <c r="F170" s="223" t="str">
        <f t="shared" si="14"/>
        <v/>
      </c>
      <c r="G170" s="333"/>
      <c r="I170" s="250" t="str">
        <f t="shared" si="16"/>
        <v/>
      </c>
      <c r="J170" s="204"/>
      <c r="M170" s="157"/>
    </row>
    <row r="171" spans="1:13" x14ac:dyDescent="0.25">
      <c r="A171" s="323"/>
      <c r="B171" s="219"/>
      <c r="C171" s="197" t="str">
        <f t="shared" si="13"/>
        <v/>
      </c>
      <c r="D171" s="198" t="str">
        <f t="shared" si="17"/>
        <v/>
      </c>
      <c r="E171" s="198" t="str">
        <f t="shared" si="15"/>
        <v/>
      </c>
      <c r="F171" s="223" t="str">
        <f t="shared" si="14"/>
        <v/>
      </c>
      <c r="G171" s="333"/>
      <c r="I171" s="250" t="str">
        <f t="shared" si="16"/>
        <v/>
      </c>
      <c r="J171" s="204"/>
      <c r="M171" s="157"/>
    </row>
    <row r="172" spans="1:13" x14ac:dyDescent="0.25">
      <c r="A172" s="323"/>
      <c r="B172" s="219"/>
      <c r="C172" s="197" t="str">
        <f t="shared" si="13"/>
        <v/>
      </c>
      <c r="D172" s="198" t="str">
        <f t="shared" si="17"/>
        <v/>
      </c>
      <c r="E172" s="198" t="str">
        <f t="shared" si="15"/>
        <v/>
      </c>
      <c r="F172" s="223" t="str">
        <f t="shared" si="14"/>
        <v/>
      </c>
      <c r="G172" s="333"/>
      <c r="I172" s="250" t="str">
        <f t="shared" si="16"/>
        <v/>
      </c>
      <c r="J172" s="204"/>
      <c r="M172" s="157"/>
    </row>
    <row r="173" spans="1:13" x14ac:dyDescent="0.25">
      <c r="A173" s="323"/>
      <c r="B173" s="219"/>
      <c r="C173" s="197" t="str">
        <f t="shared" si="13"/>
        <v/>
      </c>
      <c r="D173" s="198" t="str">
        <f t="shared" si="17"/>
        <v/>
      </c>
      <c r="E173" s="198" t="str">
        <f t="shared" si="15"/>
        <v/>
      </c>
      <c r="F173" s="223" t="str">
        <f t="shared" si="14"/>
        <v/>
      </c>
      <c r="G173" s="333"/>
      <c r="I173" s="250" t="str">
        <f t="shared" si="16"/>
        <v/>
      </c>
      <c r="J173" s="204"/>
      <c r="M173" s="157"/>
    </row>
    <row r="174" spans="1:13" x14ac:dyDescent="0.25">
      <c r="A174" s="323"/>
      <c r="B174" s="219"/>
      <c r="C174" s="197" t="str">
        <f t="shared" si="13"/>
        <v/>
      </c>
      <c r="D174" s="198" t="str">
        <f t="shared" si="17"/>
        <v/>
      </c>
      <c r="E174" s="198" t="str">
        <f t="shared" si="15"/>
        <v/>
      </c>
      <c r="F174" s="223" t="str">
        <f t="shared" si="14"/>
        <v/>
      </c>
      <c r="G174" s="333"/>
      <c r="I174" s="250" t="str">
        <f t="shared" si="16"/>
        <v/>
      </c>
      <c r="J174" s="356"/>
      <c r="M174" s="157"/>
    </row>
    <row r="175" spans="1:13" x14ac:dyDescent="0.25">
      <c r="A175" s="323"/>
      <c r="B175" s="219"/>
      <c r="C175" s="197" t="str">
        <f t="shared" si="13"/>
        <v/>
      </c>
      <c r="D175" s="198" t="str">
        <f t="shared" si="17"/>
        <v/>
      </c>
      <c r="E175" s="198" t="str">
        <f t="shared" si="15"/>
        <v/>
      </c>
      <c r="F175" s="223" t="str">
        <f t="shared" si="14"/>
        <v/>
      </c>
      <c r="G175" s="333"/>
      <c r="I175" s="250" t="str">
        <f t="shared" si="16"/>
        <v/>
      </c>
      <c r="J175" s="204"/>
      <c r="M175" s="157"/>
    </row>
    <row r="176" spans="1:13" x14ac:dyDescent="0.25">
      <c r="A176" s="323"/>
      <c r="B176" s="219"/>
      <c r="C176" s="197" t="str">
        <f t="shared" si="13"/>
        <v/>
      </c>
      <c r="D176" s="198" t="str">
        <f t="shared" si="17"/>
        <v/>
      </c>
      <c r="E176" s="198" t="str">
        <f t="shared" si="15"/>
        <v/>
      </c>
      <c r="F176" s="223" t="str">
        <f t="shared" si="14"/>
        <v/>
      </c>
      <c r="G176" s="333"/>
      <c r="I176" s="250" t="str">
        <f t="shared" si="16"/>
        <v/>
      </c>
      <c r="J176" s="204"/>
      <c r="M176" s="157"/>
    </row>
    <row r="177" spans="1:13" x14ac:dyDescent="0.25">
      <c r="A177" s="362"/>
      <c r="B177" s="357"/>
      <c r="C177" s="197" t="str">
        <f t="shared" si="13"/>
        <v/>
      </c>
      <c r="D177" s="198" t="str">
        <f t="shared" si="17"/>
        <v/>
      </c>
      <c r="E177" s="198" t="str">
        <f t="shared" si="15"/>
        <v/>
      </c>
      <c r="F177" s="223" t="str">
        <f t="shared" si="14"/>
        <v/>
      </c>
      <c r="G177" s="333"/>
      <c r="I177" s="250" t="str">
        <f t="shared" si="16"/>
        <v/>
      </c>
      <c r="J177" s="204"/>
      <c r="M177" s="157"/>
    </row>
    <row r="178" spans="1:13" x14ac:dyDescent="0.25">
      <c r="A178" s="363"/>
      <c r="B178" s="357"/>
      <c r="C178" s="197" t="str">
        <f t="shared" si="13"/>
        <v/>
      </c>
      <c r="D178" s="198" t="str">
        <f t="shared" si="17"/>
        <v/>
      </c>
      <c r="E178" s="198" t="str">
        <f t="shared" si="15"/>
        <v/>
      </c>
      <c r="F178" s="223" t="str">
        <f t="shared" si="14"/>
        <v/>
      </c>
      <c r="G178" s="333"/>
      <c r="I178" s="250" t="str">
        <f t="shared" si="16"/>
        <v/>
      </c>
      <c r="J178" s="204"/>
      <c r="M178" s="157"/>
    </row>
    <row r="179" spans="1:13" x14ac:dyDescent="0.25">
      <c r="A179" s="363"/>
      <c r="B179" s="357"/>
      <c r="C179" s="197" t="str">
        <f t="shared" si="13"/>
        <v/>
      </c>
      <c r="D179" s="198" t="str">
        <f t="shared" si="17"/>
        <v/>
      </c>
      <c r="E179" s="198" t="str">
        <f t="shared" si="15"/>
        <v/>
      </c>
      <c r="F179" s="223" t="str">
        <f t="shared" si="14"/>
        <v/>
      </c>
      <c r="G179" s="333"/>
      <c r="I179" s="250" t="str">
        <f t="shared" si="16"/>
        <v/>
      </c>
      <c r="J179" s="204"/>
      <c r="K179" s="220"/>
      <c r="M179" s="157"/>
    </row>
    <row r="180" spans="1:13" x14ac:dyDescent="0.25">
      <c r="A180" s="363"/>
      <c r="B180" s="357"/>
      <c r="C180" s="197" t="str">
        <f t="shared" si="13"/>
        <v/>
      </c>
      <c r="D180" s="198" t="str">
        <f t="shared" si="17"/>
        <v/>
      </c>
      <c r="E180" s="198" t="str">
        <f t="shared" si="15"/>
        <v/>
      </c>
      <c r="F180" s="223" t="str">
        <f t="shared" si="14"/>
        <v/>
      </c>
      <c r="G180" s="333"/>
      <c r="I180" s="250" t="str">
        <f t="shared" si="16"/>
        <v/>
      </c>
      <c r="J180" s="204"/>
      <c r="M180" s="157"/>
    </row>
    <row r="181" spans="1:13" x14ac:dyDescent="0.25">
      <c r="A181" s="363"/>
      <c r="B181" s="357"/>
      <c r="C181" s="197" t="str">
        <f t="shared" si="13"/>
        <v/>
      </c>
      <c r="D181" s="198" t="str">
        <f t="shared" si="17"/>
        <v/>
      </c>
      <c r="E181" s="198" t="str">
        <f t="shared" si="15"/>
        <v/>
      </c>
      <c r="F181" s="223" t="str">
        <f t="shared" si="14"/>
        <v/>
      </c>
      <c r="G181" s="333"/>
      <c r="I181" s="250" t="str">
        <f t="shared" si="16"/>
        <v/>
      </c>
      <c r="J181" s="356"/>
      <c r="M181" s="157"/>
    </row>
    <row r="182" spans="1:13" x14ac:dyDescent="0.25">
      <c r="A182" s="363"/>
      <c r="B182" s="357"/>
      <c r="C182" s="197" t="str">
        <f t="shared" si="13"/>
        <v/>
      </c>
      <c r="D182" s="198" t="str">
        <f t="shared" si="17"/>
        <v/>
      </c>
      <c r="E182" s="198" t="str">
        <f t="shared" si="15"/>
        <v/>
      </c>
      <c r="F182" s="223" t="str">
        <f t="shared" si="14"/>
        <v/>
      </c>
      <c r="G182" s="333"/>
      <c r="I182" s="250" t="str">
        <f t="shared" si="16"/>
        <v/>
      </c>
      <c r="J182" s="204"/>
      <c r="M182" s="157"/>
    </row>
    <row r="183" spans="1:13" x14ac:dyDescent="0.25">
      <c r="A183" s="363"/>
      <c r="B183" s="357"/>
      <c r="C183" s="197" t="str">
        <f t="shared" si="13"/>
        <v/>
      </c>
      <c r="D183" s="198" t="str">
        <f t="shared" si="17"/>
        <v/>
      </c>
      <c r="E183" s="198" t="str">
        <f t="shared" si="15"/>
        <v/>
      </c>
      <c r="F183" s="223" t="str">
        <f t="shared" si="14"/>
        <v/>
      </c>
      <c r="G183" s="333"/>
      <c r="I183" s="250" t="str">
        <f t="shared" si="16"/>
        <v/>
      </c>
      <c r="J183" s="204"/>
      <c r="M183" s="157"/>
    </row>
    <row r="184" spans="1:13" x14ac:dyDescent="0.25">
      <c r="A184" s="363"/>
      <c r="B184" s="357"/>
      <c r="C184" s="197" t="str">
        <f t="shared" si="13"/>
        <v/>
      </c>
      <c r="D184" s="198" t="str">
        <f t="shared" si="17"/>
        <v/>
      </c>
      <c r="E184" s="198" t="str">
        <f t="shared" si="15"/>
        <v/>
      </c>
      <c r="F184" s="223" t="str">
        <f t="shared" si="14"/>
        <v/>
      </c>
      <c r="G184" s="333"/>
      <c r="I184" s="250" t="str">
        <f t="shared" si="16"/>
        <v/>
      </c>
      <c r="J184" s="204"/>
      <c r="M184" s="157"/>
    </row>
    <row r="185" spans="1:13" x14ac:dyDescent="0.25">
      <c r="A185" s="363"/>
      <c r="B185" s="357"/>
      <c r="C185" s="197" t="str">
        <f t="shared" si="13"/>
        <v/>
      </c>
      <c r="D185" s="198" t="str">
        <f t="shared" si="17"/>
        <v/>
      </c>
      <c r="E185" s="198" t="str">
        <f t="shared" si="15"/>
        <v/>
      </c>
      <c r="F185" s="223" t="str">
        <f t="shared" si="14"/>
        <v/>
      </c>
      <c r="G185" s="333"/>
      <c r="I185" s="250" t="str">
        <f t="shared" si="16"/>
        <v/>
      </c>
      <c r="J185" s="204"/>
      <c r="M185" s="157"/>
    </row>
    <row r="186" spans="1:13" x14ac:dyDescent="0.25">
      <c r="A186" s="363"/>
      <c r="B186" s="357"/>
      <c r="C186" s="197" t="str">
        <f t="shared" si="13"/>
        <v/>
      </c>
      <c r="D186" s="198" t="str">
        <f t="shared" si="17"/>
        <v/>
      </c>
      <c r="E186" s="198" t="str">
        <f t="shared" si="15"/>
        <v/>
      </c>
      <c r="F186" s="223" t="str">
        <f t="shared" si="14"/>
        <v/>
      </c>
      <c r="G186" s="333"/>
      <c r="I186" s="250" t="str">
        <f t="shared" si="16"/>
        <v/>
      </c>
      <c r="J186" s="204"/>
      <c r="M186" s="157"/>
    </row>
    <row r="187" spans="1:13" x14ac:dyDescent="0.25">
      <c r="A187" s="363"/>
      <c r="B187" s="357"/>
      <c r="C187" s="197" t="str">
        <f t="shared" si="13"/>
        <v/>
      </c>
      <c r="D187" s="198" t="str">
        <f t="shared" si="17"/>
        <v/>
      </c>
      <c r="E187" s="198" t="str">
        <f t="shared" si="15"/>
        <v/>
      </c>
      <c r="F187" s="223" t="str">
        <f t="shared" si="14"/>
        <v/>
      </c>
      <c r="G187" s="333"/>
      <c r="I187" s="250" t="str">
        <f t="shared" si="16"/>
        <v/>
      </c>
      <c r="J187" s="204"/>
      <c r="M187" s="157"/>
    </row>
    <row r="188" spans="1:13" x14ac:dyDescent="0.25">
      <c r="A188" s="363"/>
      <c r="B188" s="357"/>
      <c r="C188" s="197" t="str">
        <f t="shared" si="13"/>
        <v/>
      </c>
      <c r="D188" s="198" t="str">
        <f t="shared" si="17"/>
        <v/>
      </c>
      <c r="E188" s="198" t="str">
        <f t="shared" si="15"/>
        <v/>
      </c>
      <c r="F188" s="223" t="str">
        <f t="shared" si="14"/>
        <v/>
      </c>
      <c r="G188" s="333"/>
      <c r="I188" s="250" t="str">
        <f t="shared" si="16"/>
        <v/>
      </c>
      <c r="J188" s="356"/>
      <c r="M188" s="157"/>
    </row>
    <row r="189" spans="1:13" x14ac:dyDescent="0.25">
      <c r="A189" s="363"/>
      <c r="B189" s="357"/>
      <c r="C189" s="197" t="str">
        <f t="shared" si="13"/>
        <v/>
      </c>
      <c r="D189" s="198" t="str">
        <f t="shared" si="17"/>
        <v/>
      </c>
      <c r="E189" s="198" t="str">
        <f t="shared" si="15"/>
        <v/>
      </c>
      <c r="F189" s="223" t="str">
        <f t="shared" si="14"/>
        <v/>
      </c>
      <c r="G189" s="333"/>
      <c r="I189" s="250" t="str">
        <f t="shared" si="16"/>
        <v/>
      </c>
      <c r="J189" s="204"/>
      <c r="M189" s="157"/>
    </row>
    <row r="190" spans="1:13" x14ac:dyDescent="0.25">
      <c r="A190" s="363"/>
      <c r="B190" s="357"/>
      <c r="C190" s="197" t="str">
        <f t="shared" si="13"/>
        <v/>
      </c>
      <c r="D190" s="198" t="str">
        <f t="shared" si="17"/>
        <v/>
      </c>
      <c r="E190" s="198" t="str">
        <f t="shared" si="15"/>
        <v/>
      </c>
      <c r="F190" s="223" t="str">
        <f t="shared" si="14"/>
        <v/>
      </c>
      <c r="G190" s="333"/>
      <c r="I190" s="250" t="str">
        <f t="shared" si="16"/>
        <v/>
      </c>
      <c r="J190" s="204"/>
      <c r="M190" s="157"/>
    </row>
    <row r="191" spans="1:13" x14ac:dyDescent="0.25">
      <c r="A191" s="363"/>
      <c r="B191" s="357"/>
      <c r="C191" s="197" t="str">
        <f t="shared" si="13"/>
        <v/>
      </c>
      <c r="D191" s="198" t="str">
        <f t="shared" si="17"/>
        <v/>
      </c>
      <c r="E191" s="198" t="str">
        <f t="shared" si="15"/>
        <v/>
      </c>
      <c r="F191" s="223" t="str">
        <f t="shared" si="14"/>
        <v/>
      </c>
      <c r="G191" s="333"/>
      <c r="I191" s="250" t="str">
        <f t="shared" si="16"/>
        <v/>
      </c>
      <c r="J191" s="204"/>
      <c r="M191" s="157"/>
    </row>
    <row r="192" spans="1:13" x14ac:dyDescent="0.25">
      <c r="A192" s="363"/>
      <c r="B192" s="357"/>
      <c r="C192" s="197" t="str">
        <f t="shared" si="13"/>
        <v/>
      </c>
      <c r="D192" s="198" t="str">
        <f t="shared" si="17"/>
        <v/>
      </c>
      <c r="E192" s="198" t="str">
        <f t="shared" si="15"/>
        <v/>
      </c>
      <c r="F192" s="223" t="str">
        <f t="shared" si="14"/>
        <v/>
      </c>
      <c r="G192" s="333"/>
      <c r="I192" s="250" t="str">
        <f t="shared" si="16"/>
        <v/>
      </c>
      <c r="J192" s="204"/>
      <c r="M192" s="157"/>
    </row>
    <row r="193" spans="1:13" x14ac:dyDescent="0.25">
      <c r="A193" s="363"/>
      <c r="B193" s="357"/>
      <c r="C193" s="197" t="str">
        <f t="shared" si="13"/>
        <v/>
      </c>
      <c r="D193" s="198" t="str">
        <f t="shared" si="17"/>
        <v/>
      </c>
      <c r="E193" s="198" t="str">
        <f t="shared" si="15"/>
        <v/>
      </c>
      <c r="F193" s="223" t="str">
        <f t="shared" si="14"/>
        <v/>
      </c>
      <c r="G193" s="333"/>
      <c r="I193" s="250" t="str">
        <f t="shared" si="16"/>
        <v/>
      </c>
      <c r="J193" s="204"/>
      <c r="M193" s="157"/>
    </row>
    <row r="194" spans="1:13" x14ac:dyDescent="0.25">
      <c r="A194" s="363"/>
      <c r="B194" s="357"/>
      <c r="C194" s="197" t="str">
        <f t="shared" si="13"/>
        <v/>
      </c>
      <c r="D194" s="198" t="str">
        <f t="shared" si="17"/>
        <v/>
      </c>
      <c r="E194" s="198" t="str">
        <f t="shared" si="15"/>
        <v/>
      </c>
      <c r="F194" s="223" t="str">
        <f t="shared" si="14"/>
        <v/>
      </c>
      <c r="G194" s="333"/>
      <c r="I194" s="250" t="str">
        <f t="shared" si="16"/>
        <v/>
      </c>
      <c r="J194" s="204"/>
      <c r="M194" s="157"/>
    </row>
    <row r="195" spans="1:13" x14ac:dyDescent="0.25">
      <c r="A195" s="363"/>
      <c r="B195" s="357"/>
      <c r="C195" s="197" t="str">
        <f t="shared" si="13"/>
        <v/>
      </c>
      <c r="D195" s="198" t="str">
        <f t="shared" si="17"/>
        <v/>
      </c>
      <c r="E195" s="198" t="str">
        <f t="shared" si="15"/>
        <v/>
      </c>
      <c r="F195" s="223" t="str">
        <f t="shared" si="14"/>
        <v/>
      </c>
      <c r="G195" s="333"/>
      <c r="I195" s="250" t="str">
        <f t="shared" si="16"/>
        <v/>
      </c>
      <c r="J195" s="356"/>
      <c r="M195" s="157"/>
    </row>
    <row r="196" spans="1:13" x14ac:dyDescent="0.25">
      <c r="A196" s="363"/>
      <c r="B196" s="357"/>
      <c r="C196" s="197" t="str">
        <f t="shared" si="13"/>
        <v/>
      </c>
      <c r="D196" s="198" t="str">
        <f t="shared" si="17"/>
        <v/>
      </c>
      <c r="E196" s="198" t="str">
        <f t="shared" si="15"/>
        <v/>
      </c>
      <c r="F196" s="223" t="str">
        <f t="shared" si="14"/>
        <v/>
      </c>
      <c r="G196" s="333"/>
      <c r="I196" s="250" t="str">
        <f t="shared" si="16"/>
        <v/>
      </c>
      <c r="J196" s="204"/>
      <c r="M196" s="157"/>
    </row>
    <row r="197" spans="1:13" x14ac:dyDescent="0.25">
      <c r="A197" s="363"/>
      <c r="B197" s="357"/>
      <c r="C197" s="197" t="str">
        <f t="shared" si="13"/>
        <v/>
      </c>
      <c r="D197" s="198" t="str">
        <f t="shared" si="17"/>
        <v/>
      </c>
      <c r="E197" s="198" t="str">
        <f t="shared" si="15"/>
        <v/>
      </c>
      <c r="F197" s="223" t="str">
        <f t="shared" si="14"/>
        <v/>
      </c>
      <c r="G197" s="333"/>
      <c r="I197" s="250" t="str">
        <f t="shared" si="16"/>
        <v/>
      </c>
      <c r="J197" s="204"/>
      <c r="M197" s="157"/>
    </row>
    <row r="198" spans="1:13" x14ac:dyDescent="0.25">
      <c r="A198" s="363"/>
      <c r="B198" s="357"/>
      <c r="C198" s="197" t="str">
        <f t="shared" si="13"/>
        <v/>
      </c>
      <c r="D198" s="198" t="str">
        <f t="shared" si="17"/>
        <v/>
      </c>
      <c r="E198" s="198" t="str">
        <f t="shared" si="15"/>
        <v/>
      </c>
      <c r="F198" s="223" t="str">
        <f t="shared" si="14"/>
        <v/>
      </c>
      <c r="G198" s="333"/>
      <c r="I198" s="250" t="str">
        <f t="shared" si="16"/>
        <v/>
      </c>
      <c r="J198" s="204"/>
      <c r="M198" s="157"/>
    </row>
    <row r="199" spans="1:13" x14ac:dyDescent="0.25">
      <c r="A199" s="363"/>
      <c r="B199" s="357"/>
      <c r="C199" s="197" t="str">
        <f t="shared" si="13"/>
        <v/>
      </c>
      <c r="D199" s="198" t="str">
        <f t="shared" si="17"/>
        <v/>
      </c>
      <c r="E199" s="198" t="str">
        <f t="shared" si="15"/>
        <v/>
      </c>
      <c r="F199" s="223" t="str">
        <f t="shared" si="14"/>
        <v/>
      </c>
      <c r="G199" s="333"/>
      <c r="I199" s="250" t="str">
        <f t="shared" si="16"/>
        <v/>
      </c>
      <c r="J199" s="204"/>
      <c r="M199" s="157"/>
    </row>
    <row r="200" spans="1:13" x14ac:dyDescent="0.25">
      <c r="A200" s="363"/>
      <c r="B200" s="357"/>
      <c r="C200" s="197" t="str">
        <f t="shared" ref="C200:C263" si="18">IF(B200="","",B200*$H$2)</f>
        <v/>
      </c>
      <c r="D200" s="198" t="str">
        <f t="shared" si="17"/>
        <v/>
      </c>
      <c r="E200" s="198" t="str">
        <f t="shared" si="15"/>
        <v/>
      </c>
      <c r="F200" s="223" t="str">
        <f t="shared" si="14"/>
        <v/>
      </c>
      <c r="G200" s="333"/>
      <c r="I200" s="250" t="str">
        <f t="shared" si="16"/>
        <v/>
      </c>
      <c r="J200" s="204"/>
      <c r="M200" s="157"/>
    </row>
    <row r="201" spans="1:13" x14ac:dyDescent="0.25">
      <c r="A201" s="363"/>
      <c r="B201" s="357"/>
      <c r="C201" s="197" t="str">
        <f t="shared" si="18"/>
        <v/>
      </c>
      <c r="D201" s="198" t="str">
        <f t="shared" si="17"/>
        <v/>
      </c>
      <c r="E201" s="198" t="str">
        <f t="shared" si="15"/>
        <v/>
      </c>
      <c r="F201" s="223" t="str">
        <f t="shared" ref="F201:F264" si="19">IF(A201=0,"",B201-B200)</f>
        <v/>
      </c>
      <c r="G201" s="333"/>
      <c r="I201" s="250" t="str">
        <f t="shared" si="16"/>
        <v/>
      </c>
      <c r="J201" s="204"/>
      <c r="M201" s="157"/>
    </row>
    <row r="202" spans="1:13" x14ac:dyDescent="0.25">
      <c r="A202" s="363"/>
      <c r="B202" s="357"/>
      <c r="C202" s="197" t="str">
        <f t="shared" si="18"/>
        <v/>
      </c>
      <c r="D202" s="198" t="str">
        <f t="shared" si="17"/>
        <v/>
      </c>
      <c r="E202" s="198" t="str">
        <f t="shared" si="15"/>
        <v/>
      </c>
      <c r="F202" s="223" t="str">
        <f t="shared" si="19"/>
        <v/>
      </c>
      <c r="G202" s="333"/>
      <c r="I202" s="250" t="str">
        <f t="shared" si="16"/>
        <v/>
      </c>
      <c r="J202" s="356"/>
      <c r="M202" s="157"/>
    </row>
    <row r="203" spans="1:13" x14ac:dyDescent="0.25">
      <c r="A203" s="363"/>
      <c r="B203" s="357"/>
      <c r="C203" s="197" t="str">
        <f t="shared" si="18"/>
        <v/>
      </c>
      <c r="D203" s="198" t="str">
        <f t="shared" si="17"/>
        <v/>
      </c>
      <c r="E203" s="198" t="str">
        <f t="shared" ref="E203:E266" si="20">IF(D203="","",D203-D202)</f>
        <v/>
      </c>
      <c r="F203" s="223" t="str">
        <f t="shared" si="19"/>
        <v/>
      </c>
      <c r="G203" s="333"/>
      <c r="I203" s="250" t="str">
        <f t="shared" si="16"/>
        <v/>
      </c>
      <c r="J203" s="204"/>
      <c r="M203" s="157"/>
    </row>
    <row r="204" spans="1:13" x14ac:dyDescent="0.25">
      <c r="A204" s="363"/>
      <c r="B204" s="357"/>
      <c r="C204" s="197" t="str">
        <f t="shared" si="18"/>
        <v/>
      </c>
      <c r="D204" s="198" t="str">
        <f t="shared" si="17"/>
        <v/>
      </c>
      <c r="E204" s="198" t="str">
        <f t="shared" si="20"/>
        <v/>
      </c>
      <c r="F204" s="223" t="str">
        <f t="shared" si="19"/>
        <v/>
      </c>
      <c r="G204" s="333"/>
      <c r="I204" s="250" t="str">
        <f t="shared" si="16"/>
        <v/>
      </c>
      <c r="J204" s="204"/>
      <c r="M204" s="157"/>
    </row>
    <row r="205" spans="1:13" x14ac:dyDescent="0.25">
      <c r="A205" s="363"/>
      <c r="B205" s="357"/>
      <c r="C205" s="197" t="str">
        <f t="shared" si="18"/>
        <v/>
      </c>
      <c r="D205" s="198" t="str">
        <f t="shared" si="17"/>
        <v/>
      </c>
      <c r="E205" s="198" t="str">
        <f t="shared" si="20"/>
        <v/>
      </c>
      <c r="F205" s="223" t="str">
        <f t="shared" si="19"/>
        <v/>
      </c>
      <c r="G205" s="333"/>
      <c r="I205" s="250" t="str">
        <f t="shared" ref="I205:I268" si="21">IF(A205="","",IF(A205&gt;A204+1,"Attention erreur de date",A205))</f>
        <v/>
      </c>
      <c r="J205" s="204"/>
      <c r="M205" s="157"/>
    </row>
    <row r="206" spans="1:13" x14ac:dyDescent="0.25">
      <c r="A206" s="363"/>
      <c r="B206" s="357"/>
      <c r="C206" s="197" t="str">
        <f t="shared" si="18"/>
        <v/>
      </c>
      <c r="D206" s="198" t="str">
        <f t="shared" si="17"/>
        <v/>
      </c>
      <c r="E206" s="198" t="str">
        <f t="shared" si="20"/>
        <v/>
      </c>
      <c r="F206" s="223" t="str">
        <f t="shared" si="19"/>
        <v/>
      </c>
      <c r="G206" s="236"/>
      <c r="I206" s="250" t="str">
        <f t="shared" si="21"/>
        <v/>
      </c>
      <c r="J206" s="204"/>
      <c r="M206" s="157"/>
    </row>
    <row r="207" spans="1:13" x14ac:dyDescent="0.25">
      <c r="A207" s="363"/>
      <c r="B207" s="357"/>
      <c r="C207" s="197" t="str">
        <f t="shared" si="18"/>
        <v/>
      </c>
      <c r="D207" s="198" t="str">
        <f t="shared" si="17"/>
        <v/>
      </c>
      <c r="E207" s="198" t="str">
        <f t="shared" si="20"/>
        <v/>
      </c>
      <c r="F207" s="223" t="str">
        <f t="shared" si="19"/>
        <v/>
      </c>
      <c r="G207" s="333"/>
      <c r="I207" s="250" t="str">
        <f t="shared" si="21"/>
        <v/>
      </c>
      <c r="J207" s="204"/>
      <c r="M207" s="157"/>
    </row>
    <row r="208" spans="1:13" x14ac:dyDescent="0.25">
      <c r="A208" s="363"/>
      <c r="B208" s="357"/>
      <c r="C208" s="197" t="str">
        <f t="shared" si="18"/>
        <v/>
      </c>
      <c r="D208" s="198" t="str">
        <f t="shared" si="17"/>
        <v/>
      </c>
      <c r="E208" s="198" t="str">
        <f t="shared" si="20"/>
        <v/>
      </c>
      <c r="F208" s="223" t="str">
        <f t="shared" si="19"/>
        <v/>
      </c>
      <c r="G208" s="333"/>
      <c r="I208" s="250" t="str">
        <f t="shared" si="21"/>
        <v/>
      </c>
      <c r="J208" s="204"/>
      <c r="M208" s="157"/>
    </row>
    <row r="209" spans="1:13" x14ac:dyDescent="0.25">
      <c r="A209" s="363"/>
      <c r="B209" s="357"/>
      <c r="C209" s="197" t="str">
        <f t="shared" si="18"/>
        <v/>
      </c>
      <c r="D209" s="198" t="str">
        <f t="shared" si="17"/>
        <v/>
      </c>
      <c r="E209" s="198" t="str">
        <f t="shared" si="20"/>
        <v/>
      </c>
      <c r="F209" s="223" t="str">
        <f t="shared" si="19"/>
        <v/>
      </c>
      <c r="G209" s="333"/>
      <c r="I209" s="250" t="str">
        <f t="shared" si="21"/>
        <v/>
      </c>
      <c r="J209" s="356"/>
      <c r="M209" s="157"/>
    </row>
    <row r="210" spans="1:13" x14ac:dyDescent="0.25">
      <c r="A210" s="363"/>
      <c r="B210" s="357"/>
      <c r="C210" s="197" t="str">
        <f t="shared" si="18"/>
        <v/>
      </c>
      <c r="D210" s="198" t="str">
        <f t="shared" si="17"/>
        <v/>
      </c>
      <c r="E210" s="198" t="str">
        <f t="shared" si="20"/>
        <v/>
      </c>
      <c r="F210" s="223" t="str">
        <f t="shared" si="19"/>
        <v/>
      </c>
      <c r="G210" s="333"/>
      <c r="I210" s="250" t="str">
        <f t="shared" si="21"/>
        <v/>
      </c>
      <c r="J210" s="204"/>
      <c r="M210" s="157"/>
    </row>
    <row r="211" spans="1:13" x14ac:dyDescent="0.25">
      <c r="A211" s="363"/>
      <c r="B211" s="357"/>
      <c r="C211" s="197" t="str">
        <f t="shared" si="18"/>
        <v/>
      </c>
      <c r="D211" s="198" t="str">
        <f t="shared" ref="D211:D274" si="22">IF(C211="","",C211-(2*C211))</f>
        <v/>
      </c>
      <c r="E211" s="198" t="str">
        <f t="shared" si="20"/>
        <v/>
      </c>
      <c r="F211" s="223" t="str">
        <f t="shared" si="19"/>
        <v/>
      </c>
      <c r="G211" s="333"/>
      <c r="I211" s="250" t="str">
        <f t="shared" si="21"/>
        <v/>
      </c>
      <c r="J211" s="204"/>
      <c r="M211" s="157"/>
    </row>
    <row r="212" spans="1:13" x14ac:dyDescent="0.25">
      <c r="A212" s="363"/>
      <c r="B212" s="357"/>
      <c r="C212" s="197" t="str">
        <f t="shared" si="18"/>
        <v/>
      </c>
      <c r="D212" s="198" t="str">
        <f t="shared" si="22"/>
        <v/>
      </c>
      <c r="E212" s="198" t="str">
        <f t="shared" si="20"/>
        <v/>
      </c>
      <c r="F212" s="223" t="str">
        <f t="shared" si="19"/>
        <v/>
      </c>
      <c r="G212" s="333"/>
      <c r="I212" s="250" t="str">
        <f t="shared" si="21"/>
        <v/>
      </c>
      <c r="J212" s="204"/>
      <c r="M212" s="157"/>
    </row>
    <row r="213" spans="1:13" x14ac:dyDescent="0.25">
      <c r="A213" s="363"/>
      <c r="B213" s="357"/>
      <c r="C213" s="197" t="str">
        <f t="shared" si="18"/>
        <v/>
      </c>
      <c r="D213" s="198" t="str">
        <f t="shared" si="22"/>
        <v/>
      </c>
      <c r="E213" s="198" t="str">
        <f t="shared" si="20"/>
        <v/>
      </c>
      <c r="F213" s="223" t="str">
        <f t="shared" si="19"/>
        <v/>
      </c>
      <c r="G213" s="333"/>
      <c r="I213" s="250" t="str">
        <f t="shared" si="21"/>
        <v/>
      </c>
      <c r="J213" s="204"/>
      <c r="M213" s="157"/>
    </row>
    <row r="214" spans="1:13" x14ac:dyDescent="0.25">
      <c r="A214" s="363"/>
      <c r="B214" s="357"/>
      <c r="C214" s="197" t="str">
        <f t="shared" si="18"/>
        <v/>
      </c>
      <c r="D214" s="198" t="str">
        <f t="shared" si="22"/>
        <v/>
      </c>
      <c r="E214" s="198" t="str">
        <f t="shared" si="20"/>
        <v/>
      </c>
      <c r="F214" s="223" t="str">
        <f t="shared" si="19"/>
        <v/>
      </c>
      <c r="G214" s="333"/>
      <c r="I214" s="250" t="str">
        <f t="shared" si="21"/>
        <v/>
      </c>
      <c r="J214" s="204"/>
      <c r="M214" s="157"/>
    </row>
    <row r="215" spans="1:13" x14ac:dyDescent="0.25">
      <c r="A215" s="363"/>
      <c r="B215" s="357"/>
      <c r="C215" s="197" t="str">
        <f t="shared" si="18"/>
        <v/>
      </c>
      <c r="D215" s="198" t="str">
        <f t="shared" si="22"/>
        <v/>
      </c>
      <c r="E215" s="198" t="str">
        <f t="shared" si="20"/>
        <v/>
      </c>
      <c r="F215" s="223" t="str">
        <f t="shared" si="19"/>
        <v/>
      </c>
      <c r="G215" s="333"/>
      <c r="I215" s="250" t="str">
        <f t="shared" si="21"/>
        <v/>
      </c>
      <c r="J215" s="204"/>
      <c r="M215" s="157"/>
    </row>
    <row r="216" spans="1:13" x14ac:dyDescent="0.25">
      <c r="A216" s="363"/>
      <c r="B216" s="357"/>
      <c r="C216" s="197" t="str">
        <f t="shared" si="18"/>
        <v/>
      </c>
      <c r="D216" s="198" t="str">
        <f t="shared" si="22"/>
        <v/>
      </c>
      <c r="E216" s="198" t="str">
        <f t="shared" si="20"/>
        <v/>
      </c>
      <c r="F216" s="223" t="str">
        <f t="shared" si="19"/>
        <v/>
      </c>
      <c r="G216" s="333"/>
      <c r="I216" s="250" t="str">
        <f t="shared" si="21"/>
        <v/>
      </c>
      <c r="J216" s="356"/>
      <c r="M216" s="157"/>
    </row>
    <row r="217" spans="1:13" x14ac:dyDescent="0.25">
      <c r="A217" s="363"/>
      <c r="B217" s="357"/>
      <c r="C217" s="197" t="str">
        <f t="shared" si="18"/>
        <v/>
      </c>
      <c r="D217" s="198" t="str">
        <f t="shared" si="22"/>
        <v/>
      </c>
      <c r="E217" s="198" t="str">
        <f t="shared" si="20"/>
        <v/>
      </c>
      <c r="F217" s="223" t="str">
        <f t="shared" si="19"/>
        <v/>
      </c>
      <c r="G217" s="333"/>
      <c r="I217" s="250" t="str">
        <f t="shared" si="21"/>
        <v/>
      </c>
      <c r="J217" s="204"/>
      <c r="M217" s="157"/>
    </row>
    <row r="218" spans="1:13" x14ac:dyDescent="0.25">
      <c r="A218" s="363"/>
      <c r="B218" s="357"/>
      <c r="C218" s="197" t="str">
        <f t="shared" si="18"/>
        <v/>
      </c>
      <c r="D218" s="198" t="str">
        <f t="shared" si="22"/>
        <v/>
      </c>
      <c r="E218" s="198" t="str">
        <f t="shared" si="20"/>
        <v/>
      </c>
      <c r="F218" s="223" t="str">
        <f t="shared" si="19"/>
        <v/>
      </c>
      <c r="G218" s="333"/>
      <c r="I218" s="250" t="str">
        <f t="shared" si="21"/>
        <v/>
      </c>
      <c r="J218" s="204"/>
      <c r="M218" s="157"/>
    </row>
    <row r="219" spans="1:13" x14ac:dyDescent="0.25">
      <c r="A219" s="363"/>
      <c r="B219" s="357"/>
      <c r="C219" s="197" t="str">
        <f t="shared" si="18"/>
        <v/>
      </c>
      <c r="D219" s="198" t="str">
        <f t="shared" si="22"/>
        <v/>
      </c>
      <c r="E219" s="198" t="str">
        <f t="shared" si="20"/>
        <v/>
      </c>
      <c r="F219" s="223" t="str">
        <f t="shared" si="19"/>
        <v/>
      </c>
      <c r="G219" s="333"/>
      <c r="I219" s="250" t="str">
        <f t="shared" si="21"/>
        <v/>
      </c>
      <c r="J219" s="204"/>
      <c r="M219" s="157"/>
    </row>
    <row r="220" spans="1:13" x14ac:dyDescent="0.25">
      <c r="A220" s="363"/>
      <c r="B220" s="357"/>
      <c r="C220" s="197" t="str">
        <f t="shared" si="18"/>
        <v/>
      </c>
      <c r="D220" s="198" t="str">
        <f t="shared" si="22"/>
        <v/>
      </c>
      <c r="E220" s="198" t="str">
        <f t="shared" si="20"/>
        <v/>
      </c>
      <c r="F220" s="223" t="str">
        <f t="shared" si="19"/>
        <v/>
      </c>
      <c r="G220" s="333"/>
      <c r="I220" s="250" t="str">
        <f t="shared" si="21"/>
        <v/>
      </c>
      <c r="J220" s="204"/>
      <c r="M220" s="157"/>
    </row>
    <row r="221" spans="1:13" x14ac:dyDescent="0.25">
      <c r="A221" s="363"/>
      <c r="B221" s="357"/>
      <c r="C221" s="197" t="str">
        <f t="shared" si="18"/>
        <v/>
      </c>
      <c r="D221" s="198" t="str">
        <f t="shared" si="22"/>
        <v/>
      </c>
      <c r="E221" s="198" t="str">
        <f t="shared" si="20"/>
        <v/>
      </c>
      <c r="F221" s="223" t="str">
        <f t="shared" si="19"/>
        <v/>
      </c>
      <c r="G221" s="333"/>
      <c r="I221" s="250" t="str">
        <f t="shared" si="21"/>
        <v/>
      </c>
      <c r="J221" s="204"/>
      <c r="M221" s="157"/>
    </row>
    <row r="222" spans="1:13" x14ac:dyDescent="0.25">
      <c r="A222" s="363"/>
      <c r="B222" s="357"/>
      <c r="C222" s="197" t="str">
        <f t="shared" si="18"/>
        <v/>
      </c>
      <c r="D222" s="198" t="str">
        <f t="shared" si="22"/>
        <v/>
      </c>
      <c r="E222" s="198" t="str">
        <f t="shared" si="20"/>
        <v/>
      </c>
      <c r="F222" s="223" t="str">
        <f t="shared" si="19"/>
        <v/>
      </c>
      <c r="G222" s="333"/>
      <c r="I222" s="250" t="str">
        <f t="shared" si="21"/>
        <v/>
      </c>
      <c r="J222" s="204"/>
      <c r="M222" s="157"/>
    </row>
    <row r="223" spans="1:13" x14ac:dyDescent="0.25">
      <c r="A223" s="363"/>
      <c r="B223" s="357"/>
      <c r="C223" s="197" t="str">
        <f t="shared" si="18"/>
        <v/>
      </c>
      <c r="D223" s="198" t="str">
        <f t="shared" si="22"/>
        <v/>
      </c>
      <c r="E223" s="198" t="str">
        <f t="shared" si="20"/>
        <v/>
      </c>
      <c r="F223" s="223" t="str">
        <f t="shared" si="19"/>
        <v/>
      </c>
      <c r="G223" s="333"/>
      <c r="I223" s="250" t="str">
        <f t="shared" si="21"/>
        <v/>
      </c>
      <c r="J223" s="356"/>
      <c r="M223" s="157"/>
    </row>
    <row r="224" spans="1:13" x14ac:dyDescent="0.25">
      <c r="A224" s="363"/>
      <c r="B224" s="357"/>
      <c r="C224" s="197" t="str">
        <f t="shared" si="18"/>
        <v/>
      </c>
      <c r="D224" s="198" t="str">
        <f t="shared" si="22"/>
        <v/>
      </c>
      <c r="E224" s="198" t="str">
        <f t="shared" si="20"/>
        <v/>
      </c>
      <c r="F224" s="223" t="str">
        <f t="shared" si="19"/>
        <v/>
      </c>
      <c r="G224" s="333"/>
      <c r="I224" s="250" t="str">
        <f t="shared" si="21"/>
        <v/>
      </c>
      <c r="J224" s="204"/>
      <c r="M224" s="157"/>
    </row>
    <row r="225" spans="1:13" x14ac:dyDescent="0.25">
      <c r="A225" s="363"/>
      <c r="B225" s="357"/>
      <c r="C225" s="197" t="str">
        <f t="shared" si="18"/>
        <v/>
      </c>
      <c r="D225" s="198" t="str">
        <f t="shared" si="22"/>
        <v/>
      </c>
      <c r="E225" s="198" t="str">
        <f t="shared" si="20"/>
        <v/>
      </c>
      <c r="F225" s="223" t="str">
        <f t="shared" si="19"/>
        <v/>
      </c>
      <c r="G225" s="333"/>
      <c r="I225" s="250" t="str">
        <f t="shared" si="21"/>
        <v/>
      </c>
      <c r="J225" s="204"/>
      <c r="M225" s="157"/>
    </row>
    <row r="226" spans="1:13" x14ac:dyDescent="0.25">
      <c r="A226" s="363"/>
      <c r="B226" s="357"/>
      <c r="C226" s="197" t="str">
        <f t="shared" si="18"/>
        <v/>
      </c>
      <c r="D226" s="198" t="str">
        <f t="shared" si="22"/>
        <v/>
      </c>
      <c r="E226" s="198" t="str">
        <f t="shared" si="20"/>
        <v/>
      </c>
      <c r="F226" s="223" t="str">
        <f t="shared" si="19"/>
        <v/>
      </c>
      <c r="G226" s="333"/>
      <c r="I226" s="250" t="str">
        <f t="shared" si="21"/>
        <v/>
      </c>
      <c r="J226" s="204"/>
      <c r="M226" s="157"/>
    </row>
    <row r="227" spans="1:13" x14ac:dyDescent="0.25">
      <c r="A227" s="363"/>
      <c r="B227" s="357"/>
      <c r="C227" s="197" t="str">
        <f t="shared" si="18"/>
        <v/>
      </c>
      <c r="D227" s="198" t="str">
        <f t="shared" si="22"/>
        <v/>
      </c>
      <c r="E227" s="198" t="str">
        <f t="shared" si="20"/>
        <v/>
      </c>
      <c r="F227" s="223" t="str">
        <f t="shared" si="19"/>
        <v/>
      </c>
      <c r="G227" s="333"/>
      <c r="I227" s="250" t="str">
        <f t="shared" si="21"/>
        <v/>
      </c>
      <c r="J227" s="204"/>
      <c r="M227" s="157"/>
    </row>
    <row r="228" spans="1:13" x14ac:dyDescent="0.25">
      <c r="A228" s="363"/>
      <c r="B228" s="357"/>
      <c r="C228" s="197" t="str">
        <f t="shared" si="18"/>
        <v/>
      </c>
      <c r="D228" s="198" t="str">
        <f t="shared" si="22"/>
        <v/>
      </c>
      <c r="E228" s="198" t="str">
        <f t="shared" si="20"/>
        <v/>
      </c>
      <c r="F228" s="223" t="str">
        <f t="shared" si="19"/>
        <v/>
      </c>
      <c r="G228" s="333"/>
      <c r="I228" s="250" t="str">
        <f t="shared" si="21"/>
        <v/>
      </c>
      <c r="J228" s="204"/>
      <c r="M228" s="157"/>
    </row>
    <row r="229" spans="1:13" x14ac:dyDescent="0.25">
      <c r="A229" s="363"/>
      <c r="B229" s="357"/>
      <c r="C229" s="197" t="str">
        <f t="shared" si="18"/>
        <v/>
      </c>
      <c r="D229" s="198" t="str">
        <f t="shared" si="22"/>
        <v/>
      </c>
      <c r="E229" s="198" t="str">
        <f t="shared" si="20"/>
        <v/>
      </c>
      <c r="F229" s="223" t="str">
        <f t="shared" si="19"/>
        <v/>
      </c>
      <c r="G229" s="333"/>
      <c r="I229" s="250" t="str">
        <f t="shared" si="21"/>
        <v/>
      </c>
      <c r="J229" s="204"/>
      <c r="K229" s="220"/>
      <c r="M229" s="157"/>
    </row>
    <row r="230" spans="1:13" x14ac:dyDescent="0.25">
      <c r="A230" s="363"/>
      <c r="B230" s="357"/>
      <c r="C230" s="197" t="str">
        <f t="shared" si="18"/>
        <v/>
      </c>
      <c r="D230" s="198" t="str">
        <f t="shared" si="22"/>
        <v/>
      </c>
      <c r="E230" s="198" t="str">
        <f t="shared" si="20"/>
        <v/>
      </c>
      <c r="F230" s="223" t="str">
        <f t="shared" si="19"/>
        <v/>
      </c>
      <c r="G230" s="333"/>
      <c r="I230" s="250" t="str">
        <f t="shared" si="21"/>
        <v/>
      </c>
      <c r="J230" s="356"/>
      <c r="M230" s="157"/>
    </row>
    <row r="231" spans="1:13" x14ac:dyDescent="0.25">
      <c r="A231" s="363"/>
      <c r="B231" s="357"/>
      <c r="C231" s="197" t="str">
        <f t="shared" si="18"/>
        <v/>
      </c>
      <c r="D231" s="198" t="str">
        <f t="shared" si="22"/>
        <v/>
      </c>
      <c r="E231" s="198" t="str">
        <f t="shared" si="20"/>
        <v/>
      </c>
      <c r="F231" s="223" t="str">
        <f t="shared" si="19"/>
        <v/>
      </c>
      <c r="G231" s="333"/>
      <c r="I231" s="250" t="str">
        <f t="shared" si="21"/>
        <v/>
      </c>
      <c r="J231" s="204"/>
      <c r="M231" s="157"/>
    </row>
    <row r="232" spans="1:13" x14ac:dyDescent="0.25">
      <c r="A232" s="363"/>
      <c r="B232" s="357"/>
      <c r="C232" s="197" t="str">
        <f t="shared" si="18"/>
        <v/>
      </c>
      <c r="D232" s="198" t="str">
        <f t="shared" si="22"/>
        <v/>
      </c>
      <c r="E232" s="198" t="str">
        <f t="shared" si="20"/>
        <v/>
      </c>
      <c r="F232" s="223" t="str">
        <f t="shared" si="19"/>
        <v/>
      </c>
      <c r="G232" s="333"/>
      <c r="I232" s="250" t="str">
        <f t="shared" si="21"/>
        <v/>
      </c>
      <c r="J232" s="204"/>
      <c r="M232" s="157"/>
    </row>
    <row r="233" spans="1:13" x14ac:dyDescent="0.25">
      <c r="A233" s="363"/>
      <c r="B233" s="357"/>
      <c r="C233" s="197" t="str">
        <f t="shared" si="18"/>
        <v/>
      </c>
      <c r="D233" s="198" t="str">
        <f t="shared" si="22"/>
        <v/>
      </c>
      <c r="E233" s="198" t="str">
        <f t="shared" si="20"/>
        <v/>
      </c>
      <c r="F233" s="223" t="str">
        <f t="shared" si="19"/>
        <v/>
      </c>
      <c r="G233" s="333"/>
      <c r="I233" s="250" t="str">
        <f t="shared" si="21"/>
        <v/>
      </c>
      <c r="J233" s="204"/>
      <c r="M233" s="157"/>
    </row>
    <row r="234" spans="1:13" x14ac:dyDescent="0.25">
      <c r="A234" s="363"/>
      <c r="B234" s="357"/>
      <c r="C234" s="197" t="str">
        <f t="shared" si="18"/>
        <v/>
      </c>
      <c r="D234" s="198" t="str">
        <f t="shared" si="22"/>
        <v/>
      </c>
      <c r="E234" s="198" t="str">
        <f t="shared" si="20"/>
        <v/>
      </c>
      <c r="F234" s="223" t="str">
        <f t="shared" si="19"/>
        <v/>
      </c>
      <c r="G234" s="333"/>
      <c r="I234" s="250" t="str">
        <f t="shared" si="21"/>
        <v/>
      </c>
      <c r="J234" s="204"/>
      <c r="M234" s="157"/>
    </row>
    <row r="235" spans="1:13" x14ac:dyDescent="0.25">
      <c r="A235" s="363"/>
      <c r="B235" s="357"/>
      <c r="C235" s="197" t="str">
        <f t="shared" si="18"/>
        <v/>
      </c>
      <c r="D235" s="198" t="str">
        <f t="shared" si="22"/>
        <v/>
      </c>
      <c r="E235" s="198" t="str">
        <f t="shared" si="20"/>
        <v/>
      </c>
      <c r="F235" s="223" t="str">
        <f t="shared" si="19"/>
        <v/>
      </c>
      <c r="G235" s="333"/>
      <c r="I235" s="250" t="str">
        <f t="shared" si="21"/>
        <v/>
      </c>
      <c r="J235" s="204"/>
      <c r="M235" s="157"/>
    </row>
    <row r="236" spans="1:13" x14ac:dyDescent="0.25">
      <c r="A236" s="363"/>
      <c r="B236" s="357"/>
      <c r="C236" s="197" t="str">
        <f t="shared" si="18"/>
        <v/>
      </c>
      <c r="D236" s="198" t="str">
        <f t="shared" si="22"/>
        <v/>
      </c>
      <c r="E236" s="198" t="str">
        <f t="shared" si="20"/>
        <v/>
      </c>
      <c r="F236" s="223" t="str">
        <f t="shared" si="19"/>
        <v/>
      </c>
      <c r="G236" s="333"/>
      <c r="I236" s="250" t="str">
        <f t="shared" si="21"/>
        <v/>
      </c>
      <c r="J236" s="204"/>
      <c r="M236" s="157"/>
    </row>
    <row r="237" spans="1:13" x14ac:dyDescent="0.25">
      <c r="A237" s="363"/>
      <c r="B237" s="357"/>
      <c r="C237" s="197" t="str">
        <f t="shared" si="18"/>
        <v/>
      </c>
      <c r="D237" s="198" t="str">
        <f t="shared" si="22"/>
        <v/>
      </c>
      <c r="E237" s="198" t="str">
        <f t="shared" si="20"/>
        <v/>
      </c>
      <c r="F237" s="223" t="str">
        <f t="shared" si="19"/>
        <v/>
      </c>
      <c r="G237" s="333"/>
      <c r="I237" s="250" t="str">
        <f t="shared" si="21"/>
        <v/>
      </c>
      <c r="J237" s="356"/>
      <c r="M237" s="157"/>
    </row>
    <row r="238" spans="1:13" x14ac:dyDescent="0.25">
      <c r="A238" s="363"/>
      <c r="B238" s="357"/>
      <c r="C238" s="197" t="str">
        <f t="shared" si="18"/>
        <v/>
      </c>
      <c r="D238" s="198" t="str">
        <f t="shared" si="22"/>
        <v/>
      </c>
      <c r="E238" s="198" t="str">
        <f t="shared" si="20"/>
        <v/>
      </c>
      <c r="F238" s="223" t="str">
        <f t="shared" si="19"/>
        <v/>
      </c>
      <c r="G238" s="333"/>
      <c r="I238" s="250" t="str">
        <f t="shared" si="21"/>
        <v/>
      </c>
      <c r="M238" s="157"/>
    </row>
    <row r="239" spans="1:13" x14ac:dyDescent="0.25">
      <c r="A239" s="363"/>
      <c r="B239" s="357"/>
      <c r="C239" s="197" t="str">
        <f t="shared" si="18"/>
        <v/>
      </c>
      <c r="D239" s="198" t="str">
        <f t="shared" si="22"/>
        <v/>
      </c>
      <c r="E239" s="198" t="str">
        <f t="shared" si="20"/>
        <v/>
      </c>
      <c r="F239" s="223" t="str">
        <f t="shared" si="19"/>
        <v/>
      </c>
      <c r="G239" s="333"/>
      <c r="I239" s="250" t="str">
        <f t="shared" si="21"/>
        <v/>
      </c>
      <c r="M239" s="157"/>
    </row>
    <row r="240" spans="1:13" x14ac:dyDescent="0.25">
      <c r="A240" s="363"/>
      <c r="B240" s="357"/>
      <c r="C240" s="197" t="str">
        <f t="shared" si="18"/>
        <v/>
      </c>
      <c r="D240" s="198" t="str">
        <f t="shared" si="22"/>
        <v/>
      </c>
      <c r="E240" s="198" t="str">
        <f t="shared" si="20"/>
        <v/>
      </c>
      <c r="F240" s="223" t="str">
        <f t="shared" si="19"/>
        <v/>
      </c>
      <c r="G240" s="333"/>
      <c r="I240" s="250" t="str">
        <f t="shared" si="21"/>
        <v/>
      </c>
      <c r="M240" s="157"/>
    </row>
    <row r="241" spans="1:13" x14ac:dyDescent="0.25">
      <c r="A241" s="363"/>
      <c r="B241" s="357"/>
      <c r="C241" s="197" t="str">
        <f t="shared" si="18"/>
        <v/>
      </c>
      <c r="D241" s="198" t="str">
        <f t="shared" si="22"/>
        <v/>
      </c>
      <c r="E241" s="198" t="str">
        <f t="shared" si="20"/>
        <v/>
      </c>
      <c r="F241" s="223" t="str">
        <f t="shared" si="19"/>
        <v/>
      </c>
      <c r="G241" s="333"/>
      <c r="I241" s="250" t="str">
        <f t="shared" si="21"/>
        <v/>
      </c>
      <c r="M241" s="157"/>
    </row>
    <row r="242" spans="1:13" x14ac:dyDescent="0.25">
      <c r="A242" s="363"/>
      <c r="B242" s="357"/>
      <c r="C242" s="197" t="str">
        <f t="shared" si="18"/>
        <v/>
      </c>
      <c r="D242" s="198" t="str">
        <f t="shared" si="22"/>
        <v/>
      </c>
      <c r="E242" s="198" t="str">
        <f t="shared" si="20"/>
        <v/>
      </c>
      <c r="F242" s="223" t="str">
        <f t="shared" si="19"/>
        <v/>
      </c>
      <c r="G242" s="333"/>
      <c r="I242" s="250" t="str">
        <f t="shared" si="21"/>
        <v/>
      </c>
      <c r="M242" s="157"/>
    </row>
    <row r="243" spans="1:13" x14ac:dyDescent="0.25">
      <c r="A243" s="363"/>
      <c r="B243" s="357"/>
      <c r="C243" s="197" t="str">
        <f t="shared" si="18"/>
        <v/>
      </c>
      <c r="D243" s="198" t="str">
        <f t="shared" si="22"/>
        <v/>
      </c>
      <c r="E243" s="198" t="str">
        <f t="shared" si="20"/>
        <v/>
      </c>
      <c r="F243" s="223" t="str">
        <f t="shared" si="19"/>
        <v/>
      </c>
      <c r="G243" s="333"/>
      <c r="I243" s="250" t="str">
        <f t="shared" si="21"/>
        <v/>
      </c>
      <c r="M243" s="157"/>
    </row>
    <row r="244" spans="1:13" x14ac:dyDescent="0.25">
      <c r="A244" s="363"/>
      <c r="B244" s="357"/>
      <c r="C244" s="197" t="str">
        <f t="shared" si="18"/>
        <v/>
      </c>
      <c r="D244" s="198" t="str">
        <f t="shared" si="22"/>
        <v/>
      </c>
      <c r="E244" s="198" t="str">
        <f t="shared" si="20"/>
        <v/>
      </c>
      <c r="F244" s="223" t="str">
        <f t="shared" si="19"/>
        <v/>
      </c>
      <c r="G244" s="333"/>
      <c r="I244" s="250" t="str">
        <f t="shared" si="21"/>
        <v/>
      </c>
      <c r="M244" s="157"/>
    </row>
    <row r="245" spans="1:13" x14ac:dyDescent="0.25">
      <c r="A245" s="363"/>
      <c r="B245" s="357"/>
      <c r="C245" s="197" t="str">
        <f t="shared" si="18"/>
        <v/>
      </c>
      <c r="D245" s="198" t="str">
        <f t="shared" si="22"/>
        <v/>
      </c>
      <c r="E245" s="198" t="str">
        <f t="shared" si="20"/>
        <v/>
      </c>
      <c r="F245" s="223" t="str">
        <f t="shared" si="19"/>
        <v/>
      </c>
      <c r="G245" s="333"/>
      <c r="I245" s="250" t="str">
        <f t="shared" si="21"/>
        <v/>
      </c>
      <c r="M245" s="157"/>
    </row>
    <row r="246" spans="1:13" x14ac:dyDescent="0.25">
      <c r="A246" s="363"/>
      <c r="B246" s="357"/>
      <c r="C246" s="197" t="str">
        <f t="shared" si="18"/>
        <v/>
      </c>
      <c r="D246" s="198" t="str">
        <f t="shared" si="22"/>
        <v/>
      </c>
      <c r="E246" s="198" t="str">
        <f t="shared" si="20"/>
        <v/>
      </c>
      <c r="F246" s="223" t="str">
        <f t="shared" si="19"/>
        <v/>
      </c>
      <c r="G246" s="333"/>
      <c r="I246" s="250" t="str">
        <f t="shared" si="21"/>
        <v/>
      </c>
      <c r="M246" s="157"/>
    </row>
    <row r="247" spans="1:13" x14ac:dyDescent="0.25">
      <c r="A247" s="363"/>
      <c r="B247" s="357"/>
      <c r="C247" s="197" t="str">
        <f t="shared" si="18"/>
        <v/>
      </c>
      <c r="D247" s="198" t="str">
        <f t="shared" si="22"/>
        <v/>
      </c>
      <c r="E247" s="198" t="str">
        <f t="shared" si="20"/>
        <v/>
      </c>
      <c r="F247" s="223" t="str">
        <f t="shared" si="19"/>
        <v/>
      </c>
      <c r="G247" s="333"/>
      <c r="I247" s="250" t="str">
        <f t="shared" si="21"/>
        <v/>
      </c>
      <c r="M247" s="157"/>
    </row>
    <row r="248" spans="1:13" x14ac:dyDescent="0.25">
      <c r="A248" s="363"/>
      <c r="B248" s="357"/>
      <c r="C248" s="197" t="str">
        <f t="shared" si="18"/>
        <v/>
      </c>
      <c r="D248" s="198" t="str">
        <f t="shared" si="22"/>
        <v/>
      </c>
      <c r="E248" s="198" t="str">
        <f t="shared" si="20"/>
        <v/>
      </c>
      <c r="F248" s="223" t="str">
        <f t="shared" si="19"/>
        <v/>
      </c>
      <c r="G248" s="333"/>
      <c r="I248" s="250" t="str">
        <f t="shared" si="21"/>
        <v/>
      </c>
      <c r="M248" s="157"/>
    </row>
    <row r="249" spans="1:13" x14ac:dyDescent="0.25">
      <c r="A249" s="363"/>
      <c r="B249" s="357"/>
      <c r="C249" s="197" t="str">
        <f t="shared" si="18"/>
        <v/>
      </c>
      <c r="D249" s="198" t="str">
        <f t="shared" si="22"/>
        <v/>
      </c>
      <c r="E249" s="198" t="str">
        <f t="shared" si="20"/>
        <v/>
      </c>
      <c r="F249" s="223" t="str">
        <f t="shared" si="19"/>
        <v/>
      </c>
      <c r="G249" s="333"/>
      <c r="I249" s="250" t="str">
        <f t="shared" si="21"/>
        <v/>
      </c>
    </row>
    <row r="250" spans="1:13" x14ac:dyDescent="0.25">
      <c r="A250" s="363"/>
      <c r="B250" s="357"/>
      <c r="C250" s="197" t="str">
        <f t="shared" si="18"/>
        <v/>
      </c>
      <c r="D250" s="198" t="str">
        <f t="shared" si="22"/>
        <v/>
      </c>
      <c r="E250" s="198" t="str">
        <f t="shared" si="20"/>
        <v/>
      </c>
      <c r="F250" s="223" t="str">
        <f t="shared" si="19"/>
        <v/>
      </c>
      <c r="G250" s="333"/>
      <c r="I250" s="250" t="str">
        <f t="shared" si="21"/>
        <v/>
      </c>
    </row>
    <row r="251" spans="1:13" x14ac:dyDescent="0.25">
      <c r="A251" s="363"/>
      <c r="B251" s="357"/>
      <c r="C251" s="197" t="str">
        <f t="shared" si="18"/>
        <v/>
      </c>
      <c r="D251" s="198" t="str">
        <f t="shared" si="22"/>
        <v/>
      </c>
      <c r="E251" s="198" t="str">
        <f t="shared" si="20"/>
        <v/>
      </c>
      <c r="F251" s="223" t="str">
        <f t="shared" si="19"/>
        <v/>
      </c>
      <c r="G251" s="333"/>
      <c r="I251" s="250" t="str">
        <f t="shared" si="21"/>
        <v/>
      </c>
    </row>
    <row r="252" spans="1:13" x14ac:dyDescent="0.25">
      <c r="A252" s="363"/>
      <c r="B252" s="357"/>
      <c r="C252" s="197" t="str">
        <f t="shared" si="18"/>
        <v/>
      </c>
      <c r="D252" s="198" t="str">
        <f t="shared" si="22"/>
        <v/>
      </c>
      <c r="E252" s="198" t="str">
        <f t="shared" si="20"/>
        <v/>
      </c>
      <c r="F252" s="223" t="str">
        <f t="shared" si="19"/>
        <v/>
      </c>
      <c r="G252" s="333"/>
      <c r="I252" s="250" t="str">
        <f t="shared" si="21"/>
        <v/>
      </c>
    </row>
    <row r="253" spans="1:13" x14ac:dyDescent="0.25">
      <c r="A253" s="363"/>
      <c r="B253" s="357"/>
      <c r="C253" s="197" t="str">
        <f t="shared" si="18"/>
        <v/>
      </c>
      <c r="D253" s="198" t="str">
        <f t="shared" si="22"/>
        <v/>
      </c>
      <c r="E253" s="198" t="str">
        <f t="shared" si="20"/>
        <v/>
      </c>
      <c r="F253" s="223" t="str">
        <f t="shared" si="19"/>
        <v/>
      </c>
      <c r="G253" s="333"/>
      <c r="I253" s="250" t="str">
        <f t="shared" si="21"/>
        <v/>
      </c>
    </row>
    <row r="254" spans="1:13" x14ac:dyDescent="0.25">
      <c r="A254" s="363"/>
      <c r="B254" s="357"/>
      <c r="C254" s="197" t="str">
        <f t="shared" si="18"/>
        <v/>
      </c>
      <c r="D254" s="198" t="str">
        <f t="shared" si="22"/>
        <v/>
      </c>
      <c r="E254" s="198" t="str">
        <f t="shared" si="20"/>
        <v/>
      </c>
      <c r="F254" s="223" t="str">
        <f t="shared" si="19"/>
        <v/>
      </c>
      <c r="G254" s="333"/>
      <c r="I254" s="250" t="str">
        <f t="shared" si="21"/>
        <v/>
      </c>
    </row>
    <row r="255" spans="1:13" x14ac:dyDescent="0.25">
      <c r="A255" s="363"/>
      <c r="B255" s="357"/>
      <c r="C255" s="197" t="str">
        <f t="shared" si="18"/>
        <v/>
      </c>
      <c r="D255" s="198" t="str">
        <f t="shared" si="22"/>
        <v/>
      </c>
      <c r="E255" s="198" t="str">
        <f t="shared" si="20"/>
        <v/>
      </c>
      <c r="F255" s="223" t="str">
        <f t="shared" si="19"/>
        <v/>
      </c>
      <c r="G255" s="333"/>
      <c r="I255" s="250" t="str">
        <f t="shared" si="21"/>
        <v/>
      </c>
    </row>
    <row r="256" spans="1:13" x14ac:dyDescent="0.25">
      <c r="A256" s="363"/>
      <c r="B256" s="357"/>
      <c r="C256" s="197" t="str">
        <f t="shared" si="18"/>
        <v/>
      </c>
      <c r="D256" s="198" t="str">
        <f t="shared" si="22"/>
        <v/>
      </c>
      <c r="E256" s="198" t="str">
        <f t="shared" si="20"/>
        <v/>
      </c>
      <c r="F256" s="223" t="str">
        <f t="shared" si="19"/>
        <v/>
      </c>
      <c r="G256" s="333"/>
      <c r="I256" s="250" t="str">
        <f t="shared" si="21"/>
        <v/>
      </c>
      <c r="K256" s="220"/>
    </row>
    <row r="257" spans="1:9" x14ac:dyDescent="0.25">
      <c r="A257" s="363"/>
      <c r="B257" s="357"/>
      <c r="C257" s="197" t="str">
        <f t="shared" si="18"/>
        <v/>
      </c>
      <c r="D257" s="198" t="str">
        <f t="shared" si="22"/>
        <v/>
      </c>
      <c r="E257" s="198" t="str">
        <f t="shared" si="20"/>
        <v/>
      </c>
      <c r="F257" s="223" t="str">
        <f t="shared" si="19"/>
        <v/>
      </c>
      <c r="G257" s="333"/>
      <c r="I257" s="250" t="str">
        <f t="shared" si="21"/>
        <v/>
      </c>
    </row>
    <row r="258" spans="1:9" x14ac:dyDescent="0.25">
      <c r="A258" s="363"/>
      <c r="B258" s="357"/>
      <c r="C258" s="197" t="str">
        <f t="shared" si="18"/>
        <v/>
      </c>
      <c r="D258" s="198" t="str">
        <f t="shared" si="22"/>
        <v/>
      </c>
      <c r="E258" s="198" t="str">
        <f t="shared" si="20"/>
        <v/>
      </c>
      <c r="F258" s="223" t="str">
        <f t="shared" si="19"/>
        <v/>
      </c>
      <c r="G258" s="333"/>
      <c r="I258" s="250" t="str">
        <f t="shared" si="21"/>
        <v/>
      </c>
    </row>
    <row r="259" spans="1:9" x14ac:dyDescent="0.25">
      <c r="A259" s="363"/>
      <c r="B259" s="357"/>
      <c r="C259" s="197" t="str">
        <f t="shared" si="18"/>
        <v/>
      </c>
      <c r="D259" s="198" t="str">
        <f t="shared" si="22"/>
        <v/>
      </c>
      <c r="E259" s="198" t="str">
        <f t="shared" si="20"/>
        <v/>
      </c>
      <c r="F259" s="223" t="str">
        <f t="shared" si="19"/>
        <v/>
      </c>
      <c r="G259" s="333"/>
      <c r="I259" s="250" t="str">
        <f t="shared" si="21"/>
        <v/>
      </c>
    </row>
    <row r="260" spans="1:9" x14ac:dyDescent="0.25">
      <c r="A260" s="363"/>
      <c r="B260" s="357"/>
      <c r="C260" s="197" t="str">
        <f t="shared" si="18"/>
        <v/>
      </c>
      <c r="D260" s="198" t="str">
        <f t="shared" si="22"/>
        <v/>
      </c>
      <c r="E260" s="198" t="str">
        <f t="shared" si="20"/>
        <v/>
      </c>
      <c r="F260" s="223" t="str">
        <f t="shared" si="19"/>
        <v/>
      </c>
      <c r="G260" s="333"/>
      <c r="I260" s="250" t="str">
        <f t="shared" si="21"/>
        <v/>
      </c>
    </row>
    <row r="261" spans="1:9" x14ac:dyDescent="0.25">
      <c r="A261" s="363"/>
      <c r="B261" s="357"/>
      <c r="C261" s="197" t="str">
        <f t="shared" si="18"/>
        <v/>
      </c>
      <c r="D261" s="198" t="str">
        <f t="shared" si="22"/>
        <v/>
      </c>
      <c r="E261" s="198" t="str">
        <f t="shared" si="20"/>
        <v/>
      </c>
      <c r="F261" s="223" t="str">
        <f t="shared" si="19"/>
        <v/>
      </c>
      <c r="G261" s="333"/>
      <c r="I261" s="250" t="str">
        <f t="shared" si="21"/>
        <v/>
      </c>
    </row>
    <row r="262" spans="1:9" x14ac:dyDescent="0.25">
      <c r="A262" s="363"/>
      <c r="B262" s="357"/>
      <c r="C262" s="197" t="str">
        <f t="shared" si="18"/>
        <v/>
      </c>
      <c r="D262" s="198" t="str">
        <f t="shared" si="22"/>
        <v/>
      </c>
      <c r="E262" s="198" t="str">
        <f t="shared" si="20"/>
        <v/>
      </c>
      <c r="F262" s="223" t="str">
        <f t="shared" si="19"/>
        <v/>
      </c>
      <c r="G262" s="333"/>
      <c r="I262" s="250" t="str">
        <f t="shared" si="21"/>
        <v/>
      </c>
    </row>
    <row r="263" spans="1:9" x14ac:dyDescent="0.25">
      <c r="A263" s="363"/>
      <c r="B263" s="357"/>
      <c r="C263" s="197" t="str">
        <f t="shared" si="18"/>
        <v/>
      </c>
      <c r="D263" s="198" t="str">
        <f t="shared" si="22"/>
        <v/>
      </c>
      <c r="E263" s="198" t="str">
        <f t="shared" si="20"/>
        <v/>
      </c>
      <c r="F263" s="223" t="str">
        <f t="shared" si="19"/>
        <v/>
      </c>
      <c r="G263" s="333"/>
      <c r="I263" s="250" t="str">
        <f t="shared" si="21"/>
        <v/>
      </c>
    </row>
    <row r="264" spans="1:9" x14ac:dyDescent="0.25">
      <c r="A264" s="363"/>
      <c r="B264" s="357"/>
      <c r="C264" s="197" t="str">
        <f t="shared" ref="C264:C327" si="23">IF(B264="","",B264*$H$2)</f>
        <v/>
      </c>
      <c r="D264" s="198" t="str">
        <f t="shared" si="22"/>
        <v/>
      </c>
      <c r="E264" s="198" t="str">
        <f t="shared" si="20"/>
        <v/>
      </c>
      <c r="F264" s="223" t="str">
        <f t="shared" si="19"/>
        <v/>
      </c>
      <c r="G264" s="333"/>
      <c r="I264" s="250" t="str">
        <f t="shared" si="21"/>
        <v/>
      </c>
    </row>
    <row r="265" spans="1:9" x14ac:dyDescent="0.25">
      <c r="A265" s="363"/>
      <c r="B265" s="357"/>
      <c r="C265" s="197" t="str">
        <f t="shared" si="23"/>
        <v/>
      </c>
      <c r="D265" s="198" t="str">
        <f t="shared" si="22"/>
        <v/>
      </c>
      <c r="E265" s="198" t="str">
        <f t="shared" si="20"/>
        <v/>
      </c>
      <c r="F265" s="223" t="str">
        <f t="shared" ref="F265:F328" si="24">IF(A265=0,"",B265-B264)</f>
        <v/>
      </c>
      <c r="G265" s="333"/>
      <c r="I265" s="250" t="str">
        <f t="shared" si="21"/>
        <v/>
      </c>
    </row>
    <row r="266" spans="1:9" x14ac:dyDescent="0.25">
      <c r="A266" s="363"/>
      <c r="B266" s="357"/>
      <c r="C266" s="197" t="str">
        <f t="shared" si="23"/>
        <v/>
      </c>
      <c r="D266" s="198" t="str">
        <f t="shared" si="22"/>
        <v/>
      </c>
      <c r="E266" s="198" t="str">
        <f t="shared" si="20"/>
        <v/>
      </c>
      <c r="F266" s="223" t="str">
        <f t="shared" si="24"/>
        <v/>
      </c>
      <c r="G266" s="333"/>
      <c r="I266" s="250" t="str">
        <f t="shared" si="21"/>
        <v/>
      </c>
    </row>
    <row r="267" spans="1:9" x14ac:dyDescent="0.25">
      <c r="A267" s="363"/>
      <c r="B267" s="357"/>
      <c r="C267" s="197" t="str">
        <f t="shared" si="23"/>
        <v/>
      </c>
      <c r="D267" s="198" t="str">
        <f t="shared" si="22"/>
        <v/>
      </c>
      <c r="E267" s="198" t="str">
        <f t="shared" ref="E267:E330" si="25">IF(D267="","",D267-D266)</f>
        <v/>
      </c>
      <c r="F267" s="223" t="str">
        <f t="shared" si="24"/>
        <v/>
      </c>
      <c r="G267" s="333"/>
      <c r="I267" s="250" t="str">
        <f t="shared" si="21"/>
        <v/>
      </c>
    </row>
    <row r="268" spans="1:9" x14ac:dyDescent="0.25">
      <c r="A268" s="363"/>
      <c r="B268" s="357"/>
      <c r="C268" s="197" t="str">
        <f t="shared" si="23"/>
        <v/>
      </c>
      <c r="D268" s="198" t="str">
        <f t="shared" si="22"/>
        <v/>
      </c>
      <c r="E268" s="198" t="str">
        <f t="shared" si="25"/>
        <v/>
      </c>
      <c r="F268" s="223" t="str">
        <f t="shared" si="24"/>
        <v/>
      </c>
      <c r="G268" s="333"/>
      <c r="I268" s="250" t="str">
        <f t="shared" si="21"/>
        <v/>
      </c>
    </row>
    <row r="269" spans="1:9" x14ac:dyDescent="0.25">
      <c r="A269" s="363"/>
      <c r="B269" s="357"/>
      <c r="C269" s="197" t="str">
        <f t="shared" si="23"/>
        <v/>
      </c>
      <c r="D269" s="198" t="str">
        <f t="shared" si="22"/>
        <v/>
      </c>
      <c r="E269" s="198" t="str">
        <f t="shared" si="25"/>
        <v/>
      </c>
      <c r="F269" s="223" t="str">
        <f t="shared" si="24"/>
        <v/>
      </c>
      <c r="G269" s="333"/>
      <c r="I269" s="250" t="str">
        <f t="shared" ref="I269:I332" si="26">IF(A269="","",IF(A269&gt;A268+1,"Attention erreur de date",A269))</f>
        <v/>
      </c>
    </row>
    <row r="270" spans="1:9" x14ac:dyDescent="0.25">
      <c r="A270" s="363"/>
      <c r="B270" s="357"/>
      <c r="C270" s="197" t="str">
        <f t="shared" si="23"/>
        <v/>
      </c>
      <c r="D270" s="198" t="str">
        <f t="shared" si="22"/>
        <v/>
      </c>
      <c r="E270" s="198" t="str">
        <f t="shared" si="25"/>
        <v/>
      </c>
      <c r="F270" s="223" t="str">
        <f t="shared" si="24"/>
        <v/>
      </c>
      <c r="G270" s="333"/>
      <c r="I270" s="250" t="str">
        <f t="shared" si="26"/>
        <v/>
      </c>
    </row>
    <row r="271" spans="1:9" x14ac:dyDescent="0.25">
      <c r="A271" s="363"/>
      <c r="B271" s="357"/>
      <c r="C271" s="197" t="str">
        <f t="shared" si="23"/>
        <v/>
      </c>
      <c r="D271" s="198" t="str">
        <f t="shared" si="22"/>
        <v/>
      </c>
      <c r="E271" s="198" t="str">
        <f t="shared" si="25"/>
        <v/>
      </c>
      <c r="F271" s="223" t="str">
        <f t="shared" si="24"/>
        <v/>
      </c>
      <c r="G271" s="333"/>
      <c r="I271" s="250" t="str">
        <f t="shared" si="26"/>
        <v/>
      </c>
    </row>
    <row r="272" spans="1:9" x14ac:dyDescent="0.25">
      <c r="A272" s="363"/>
      <c r="B272" s="357"/>
      <c r="C272" s="197" t="str">
        <f t="shared" si="23"/>
        <v/>
      </c>
      <c r="D272" s="198" t="str">
        <f t="shared" si="22"/>
        <v/>
      </c>
      <c r="E272" s="198" t="str">
        <f t="shared" si="25"/>
        <v/>
      </c>
      <c r="F272" s="223" t="str">
        <f t="shared" si="24"/>
        <v/>
      </c>
      <c r="G272" s="333"/>
      <c r="I272" s="250" t="str">
        <f t="shared" si="26"/>
        <v/>
      </c>
    </row>
    <row r="273" spans="1:10" x14ac:dyDescent="0.25">
      <c r="A273" s="363"/>
      <c r="B273" s="357"/>
      <c r="C273" s="197" t="str">
        <f t="shared" si="23"/>
        <v/>
      </c>
      <c r="D273" s="198" t="str">
        <f t="shared" si="22"/>
        <v/>
      </c>
      <c r="E273" s="198" t="str">
        <f t="shared" si="25"/>
        <v/>
      </c>
      <c r="F273" s="223" t="str">
        <f t="shared" si="24"/>
        <v/>
      </c>
      <c r="G273" s="333"/>
      <c r="I273" s="250" t="str">
        <f t="shared" si="26"/>
        <v/>
      </c>
    </row>
    <row r="274" spans="1:10" x14ac:dyDescent="0.25">
      <c r="A274" s="363"/>
      <c r="B274" s="357"/>
      <c r="C274" s="197" t="str">
        <f t="shared" si="23"/>
        <v/>
      </c>
      <c r="D274" s="198" t="str">
        <f t="shared" si="22"/>
        <v/>
      </c>
      <c r="E274" s="198" t="str">
        <f t="shared" si="25"/>
        <v/>
      </c>
      <c r="F274" s="223" t="str">
        <f t="shared" si="24"/>
        <v/>
      </c>
      <c r="G274" s="333"/>
      <c r="I274" s="250" t="str">
        <f t="shared" si="26"/>
        <v/>
      </c>
    </row>
    <row r="275" spans="1:10" x14ac:dyDescent="0.25">
      <c r="A275" s="363"/>
      <c r="B275" s="357"/>
      <c r="C275" s="197" t="str">
        <f t="shared" si="23"/>
        <v/>
      </c>
      <c r="D275" s="198" t="str">
        <f t="shared" ref="D275:D338" si="27">IF(C275="","",C275-(2*C275))</f>
        <v/>
      </c>
      <c r="E275" s="198" t="str">
        <f t="shared" si="25"/>
        <v/>
      </c>
      <c r="F275" s="223" t="str">
        <f t="shared" si="24"/>
        <v/>
      </c>
      <c r="G275" s="333"/>
      <c r="I275" s="250" t="str">
        <f t="shared" si="26"/>
        <v/>
      </c>
      <c r="J275" s="220"/>
    </row>
    <row r="276" spans="1:10" x14ac:dyDescent="0.25">
      <c r="A276" s="363"/>
      <c r="B276" s="357"/>
      <c r="C276" s="197" t="str">
        <f t="shared" si="23"/>
        <v/>
      </c>
      <c r="D276" s="198" t="str">
        <f t="shared" si="27"/>
        <v/>
      </c>
      <c r="E276" s="198" t="str">
        <f t="shared" si="25"/>
        <v/>
      </c>
      <c r="F276" s="223" t="str">
        <f t="shared" si="24"/>
        <v/>
      </c>
      <c r="G276" s="333"/>
      <c r="I276" s="250" t="str">
        <f t="shared" si="26"/>
        <v/>
      </c>
    </row>
    <row r="277" spans="1:10" x14ac:dyDescent="0.25">
      <c r="A277" s="363"/>
      <c r="B277" s="357"/>
      <c r="C277" s="197" t="str">
        <f t="shared" si="23"/>
        <v/>
      </c>
      <c r="D277" s="198" t="str">
        <f t="shared" si="27"/>
        <v/>
      </c>
      <c r="E277" s="198" t="str">
        <f t="shared" si="25"/>
        <v/>
      </c>
      <c r="F277" s="223" t="str">
        <f t="shared" si="24"/>
        <v/>
      </c>
      <c r="G277" s="333"/>
      <c r="I277" s="250" t="str">
        <f t="shared" si="26"/>
        <v/>
      </c>
    </row>
    <row r="278" spans="1:10" x14ac:dyDescent="0.25">
      <c r="A278" s="363"/>
      <c r="B278" s="357"/>
      <c r="C278" s="197" t="str">
        <f t="shared" si="23"/>
        <v/>
      </c>
      <c r="D278" s="198" t="str">
        <f t="shared" si="27"/>
        <v/>
      </c>
      <c r="E278" s="198" t="str">
        <f t="shared" si="25"/>
        <v/>
      </c>
      <c r="F278" s="223" t="str">
        <f t="shared" si="24"/>
        <v/>
      </c>
      <c r="G278" s="333"/>
      <c r="I278" s="250" t="str">
        <f t="shared" si="26"/>
        <v/>
      </c>
    </row>
    <row r="279" spans="1:10" x14ac:dyDescent="0.25">
      <c r="A279" s="363"/>
      <c r="B279" s="357"/>
      <c r="C279" s="197" t="str">
        <f t="shared" si="23"/>
        <v/>
      </c>
      <c r="D279" s="198" t="str">
        <f t="shared" si="27"/>
        <v/>
      </c>
      <c r="E279" s="198" t="str">
        <f t="shared" si="25"/>
        <v/>
      </c>
      <c r="F279" s="223" t="str">
        <f t="shared" si="24"/>
        <v/>
      </c>
      <c r="G279" s="333"/>
      <c r="I279" s="250" t="str">
        <f t="shared" si="26"/>
        <v/>
      </c>
    </row>
    <row r="280" spans="1:10" x14ac:dyDescent="0.25">
      <c r="A280" s="363"/>
      <c r="B280" s="357"/>
      <c r="C280" s="197" t="str">
        <f t="shared" si="23"/>
        <v/>
      </c>
      <c r="D280" s="198" t="str">
        <f t="shared" si="27"/>
        <v/>
      </c>
      <c r="E280" s="198" t="str">
        <f t="shared" si="25"/>
        <v/>
      </c>
      <c r="F280" s="223" t="str">
        <f t="shared" si="24"/>
        <v/>
      </c>
      <c r="G280" s="333"/>
      <c r="I280" s="250" t="str">
        <f t="shared" si="26"/>
        <v/>
      </c>
    </row>
    <row r="281" spans="1:10" x14ac:dyDescent="0.25">
      <c r="A281" s="363"/>
      <c r="B281" s="357"/>
      <c r="C281" s="197" t="str">
        <f t="shared" si="23"/>
        <v/>
      </c>
      <c r="D281" s="198" t="str">
        <f t="shared" si="27"/>
        <v/>
      </c>
      <c r="E281" s="198" t="str">
        <f t="shared" si="25"/>
        <v/>
      </c>
      <c r="F281" s="223" t="str">
        <f t="shared" si="24"/>
        <v/>
      </c>
      <c r="G281" s="333"/>
      <c r="I281" s="250" t="str">
        <f t="shared" si="26"/>
        <v/>
      </c>
    </row>
    <row r="282" spans="1:10" x14ac:dyDescent="0.25">
      <c r="A282" s="363"/>
      <c r="B282" s="357"/>
      <c r="C282" s="197" t="str">
        <f t="shared" si="23"/>
        <v/>
      </c>
      <c r="D282" s="198" t="str">
        <f t="shared" si="27"/>
        <v/>
      </c>
      <c r="E282" s="198" t="str">
        <f t="shared" si="25"/>
        <v/>
      </c>
      <c r="F282" s="223" t="str">
        <f t="shared" si="24"/>
        <v/>
      </c>
      <c r="G282" s="333"/>
      <c r="I282" s="250" t="str">
        <f t="shared" si="26"/>
        <v/>
      </c>
    </row>
    <row r="283" spans="1:10" x14ac:dyDescent="0.25">
      <c r="A283" s="363"/>
      <c r="B283" s="357"/>
      <c r="C283" s="197" t="str">
        <f t="shared" si="23"/>
        <v/>
      </c>
      <c r="D283" s="198" t="str">
        <f t="shared" si="27"/>
        <v/>
      </c>
      <c r="E283" s="198" t="str">
        <f t="shared" si="25"/>
        <v/>
      </c>
      <c r="F283" s="223" t="str">
        <f t="shared" si="24"/>
        <v/>
      </c>
      <c r="G283" s="333"/>
      <c r="I283" s="250" t="str">
        <f t="shared" si="26"/>
        <v/>
      </c>
    </row>
    <row r="284" spans="1:10" x14ac:dyDescent="0.25">
      <c r="A284" s="363"/>
      <c r="B284" s="357"/>
      <c r="C284" s="197" t="str">
        <f t="shared" si="23"/>
        <v/>
      </c>
      <c r="D284" s="198" t="str">
        <f t="shared" si="27"/>
        <v/>
      </c>
      <c r="E284" s="198" t="str">
        <f t="shared" si="25"/>
        <v/>
      </c>
      <c r="F284" s="223" t="str">
        <f t="shared" si="24"/>
        <v/>
      </c>
      <c r="G284" s="333"/>
      <c r="I284" s="250" t="str">
        <f t="shared" si="26"/>
        <v/>
      </c>
    </row>
    <row r="285" spans="1:10" x14ac:dyDescent="0.25">
      <c r="A285" s="363"/>
      <c r="B285" s="357"/>
      <c r="C285" s="197" t="str">
        <f t="shared" si="23"/>
        <v/>
      </c>
      <c r="D285" s="198" t="str">
        <f t="shared" si="27"/>
        <v/>
      </c>
      <c r="E285" s="198" t="str">
        <f t="shared" si="25"/>
        <v/>
      </c>
      <c r="F285" s="223" t="str">
        <f t="shared" si="24"/>
        <v/>
      </c>
      <c r="G285" s="333"/>
      <c r="I285" s="250" t="str">
        <f t="shared" si="26"/>
        <v/>
      </c>
    </row>
    <row r="286" spans="1:10" x14ac:dyDescent="0.25">
      <c r="A286" s="363"/>
      <c r="B286" s="357"/>
      <c r="C286" s="197" t="str">
        <f t="shared" si="23"/>
        <v/>
      </c>
      <c r="D286" s="198" t="str">
        <f t="shared" si="27"/>
        <v/>
      </c>
      <c r="E286" s="198" t="str">
        <f t="shared" si="25"/>
        <v/>
      </c>
      <c r="F286" s="223" t="str">
        <f t="shared" si="24"/>
        <v/>
      </c>
      <c r="G286" s="333"/>
      <c r="I286" s="250" t="str">
        <f t="shared" si="26"/>
        <v/>
      </c>
    </row>
    <row r="287" spans="1:10" x14ac:dyDescent="0.25">
      <c r="A287" s="363"/>
      <c r="B287" s="357"/>
      <c r="C287" s="197" t="str">
        <f t="shared" si="23"/>
        <v/>
      </c>
      <c r="D287" s="198" t="str">
        <f t="shared" si="27"/>
        <v/>
      </c>
      <c r="E287" s="198" t="str">
        <f t="shared" si="25"/>
        <v/>
      </c>
      <c r="F287" s="223" t="str">
        <f t="shared" si="24"/>
        <v/>
      </c>
      <c r="G287" s="333"/>
      <c r="I287" s="250" t="str">
        <f t="shared" si="26"/>
        <v/>
      </c>
    </row>
    <row r="288" spans="1:10" x14ac:dyDescent="0.25">
      <c r="A288" s="363"/>
      <c r="B288" s="357"/>
      <c r="C288" s="197" t="str">
        <f t="shared" si="23"/>
        <v/>
      </c>
      <c r="D288" s="198" t="str">
        <f t="shared" si="27"/>
        <v/>
      </c>
      <c r="E288" s="198" t="str">
        <f t="shared" si="25"/>
        <v/>
      </c>
      <c r="F288" s="223" t="str">
        <f t="shared" si="24"/>
        <v/>
      </c>
      <c r="G288" s="333"/>
      <c r="I288" s="250" t="str">
        <f t="shared" si="26"/>
        <v/>
      </c>
    </row>
    <row r="289" spans="1:11" x14ac:dyDescent="0.25">
      <c r="A289" s="363"/>
      <c r="B289" s="357"/>
      <c r="C289" s="197" t="str">
        <f t="shared" si="23"/>
        <v/>
      </c>
      <c r="D289" s="198" t="str">
        <f t="shared" si="27"/>
        <v/>
      </c>
      <c r="E289" s="198" t="str">
        <f t="shared" si="25"/>
        <v/>
      </c>
      <c r="F289" s="223" t="str">
        <f t="shared" si="24"/>
        <v/>
      </c>
      <c r="G289" s="333"/>
      <c r="I289" s="250" t="str">
        <f t="shared" si="26"/>
        <v/>
      </c>
    </row>
    <row r="290" spans="1:11" x14ac:dyDescent="0.25">
      <c r="A290" s="363"/>
      <c r="B290" s="357"/>
      <c r="C290" s="197" t="str">
        <f t="shared" si="23"/>
        <v/>
      </c>
      <c r="D290" s="198" t="str">
        <f t="shared" si="27"/>
        <v/>
      </c>
      <c r="E290" s="198" t="str">
        <f t="shared" si="25"/>
        <v/>
      </c>
      <c r="F290" s="223" t="str">
        <f t="shared" si="24"/>
        <v/>
      </c>
      <c r="G290" s="333"/>
      <c r="I290" s="250" t="str">
        <f t="shared" si="26"/>
        <v/>
      </c>
    </row>
    <row r="291" spans="1:11" x14ac:dyDescent="0.25">
      <c r="A291" s="363"/>
      <c r="B291" s="357"/>
      <c r="C291" s="197" t="str">
        <f t="shared" si="23"/>
        <v/>
      </c>
      <c r="D291" s="198" t="str">
        <f t="shared" si="27"/>
        <v/>
      </c>
      <c r="E291" s="198" t="str">
        <f t="shared" si="25"/>
        <v/>
      </c>
      <c r="F291" s="223" t="str">
        <f t="shared" si="24"/>
        <v/>
      </c>
      <c r="G291" s="333"/>
      <c r="I291" s="250" t="str">
        <f t="shared" si="26"/>
        <v/>
      </c>
    </row>
    <row r="292" spans="1:11" x14ac:dyDescent="0.25">
      <c r="A292" s="363"/>
      <c r="B292" s="357"/>
      <c r="C292" s="197" t="str">
        <f t="shared" si="23"/>
        <v/>
      </c>
      <c r="D292" s="198" t="str">
        <f t="shared" si="27"/>
        <v/>
      </c>
      <c r="E292" s="198" t="str">
        <f t="shared" si="25"/>
        <v/>
      </c>
      <c r="F292" s="223" t="str">
        <f t="shared" si="24"/>
        <v/>
      </c>
      <c r="G292" s="333"/>
      <c r="I292" s="250" t="str">
        <f t="shared" si="26"/>
        <v/>
      </c>
    </row>
    <row r="293" spans="1:11" x14ac:dyDescent="0.25">
      <c r="A293" s="363"/>
      <c r="B293" s="357"/>
      <c r="C293" s="197" t="str">
        <f t="shared" si="23"/>
        <v/>
      </c>
      <c r="D293" s="198" t="str">
        <f t="shared" si="27"/>
        <v/>
      </c>
      <c r="E293" s="198" t="str">
        <f t="shared" si="25"/>
        <v/>
      </c>
      <c r="F293" s="223" t="str">
        <f t="shared" si="24"/>
        <v/>
      </c>
      <c r="G293" s="333"/>
      <c r="I293" s="250" t="str">
        <f t="shared" si="26"/>
        <v/>
      </c>
    </row>
    <row r="294" spans="1:11" x14ac:dyDescent="0.25">
      <c r="A294" s="363"/>
      <c r="B294" s="357"/>
      <c r="C294" s="197" t="str">
        <f t="shared" si="23"/>
        <v/>
      </c>
      <c r="D294" s="198" t="str">
        <f t="shared" si="27"/>
        <v/>
      </c>
      <c r="E294" s="198" t="str">
        <f t="shared" si="25"/>
        <v/>
      </c>
      <c r="F294" s="223" t="str">
        <f t="shared" si="24"/>
        <v/>
      </c>
      <c r="G294" s="333"/>
      <c r="I294" s="250" t="str">
        <f t="shared" si="26"/>
        <v/>
      </c>
    </row>
    <row r="295" spans="1:11" x14ac:dyDescent="0.25">
      <c r="A295" s="363"/>
      <c r="B295" s="357"/>
      <c r="C295" s="197" t="str">
        <f t="shared" si="23"/>
        <v/>
      </c>
      <c r="D295" s="198" t="str">
        <f t="shared" si="27"/>
        <v/>
      </c>
      <c r="E295" s="198" t="str">
        <f t="shared" si="25"/>
        <v/>
      </c>
      <c r="F295" s="223" t="str">
        <f t="shared" si="24"/>
        <v/>
      </c>
      <c r="G295" s="333"/>
      <c r="I295" s="250" t="str">
        <f t="shared" si="26"/>
        <v/>
      </c>
    </row>
    <row r="296" spans="1:11" x14ac:dyDescent="0.25">
      <c r="A296" s="363"/>
      <c r="B296" s="357"/>
      <c r="C296" s="197" t="str">
        <f t="shared" si="23"/>
        <v/>
      </c>
      <c r="D296" s="198" t="str">
        <f t="shared" si="27"/>
        <v/>
      </c>
      <c r="E296" s="198" t="str">
        <f t="shared" si="25"/>
        <v/>
      </c>
      <c r="F296" s="223" t="str">
        <f t="shared" si="24"/>
        <v/>
      </c>
      <c r="G296" s="333"/>
      <c r="I296" s="250" t="str">
        <f t="shared" si="26"/>
        <v/>
      </c>
    </row>
    <row r="297" spans="1:11" x14ac:dyDescent="0.25">
      <c r="A297" s="363"/>
      <c r="B297" s="357"/>
      <c r="C297" s="197" t="str">
        <f t="shared" si="23"/>
        <v/>
      </c>
      <c r="D297" s="198" t="str">
        <f t="shared" si="27"/>
        <v/>
      </c>
      <c r="E297" s="198" t="str">
        <f t="shared" si="25"/>
        <v/>
      </c>
      <c r="F297" s="223" t="str">
        <f t="shared" si="24"/>
        <v/>
      </c>
      <c r="G297" s="333"/>
      <c r="I297" s="250" t="str">
        <f t="shared" si="26"/>
        <v/>
      </c>
    </row>
    <row r="298" spans="1:11" x14ac:dyDescent="0.25">
      <c r="A298" s="363"/>
      <c r="B298" s="357"/>
      <c r="C298" s="197" t="str">
        <f t="shared" si="23"/>
        <v/>
      </c>
      <c r="D298" s="198" t="str">
        <f t="shared" si="27"/>
        <v/>
      </c>
      <c r="E298" s="198" t="str">
        <f t="shared" si="25"/>
        <v/>
      </c>
      <c r="F298" s="223" t="str">
        <f t="shared" si="24"/>
        <v/>
      </c>
      <c r="G298" s="333"/>
      <c r="I298" s="250" t="str">
        <f t="shared" si="26"/>
        <v/>
      </c>
    </row>
    <row r="299" spans="1:11" x14ac:dyDescent="0.25">
      <c r="A299" s="363"/>
      <c r="B299" s="357"/>
      <c r="C299" s="197" t="str">
        <f t="shared" si="23"/>
        <v/>
      </c>
      <c r="D299" s="198" t="str">
        <f t="shared" si="27"/>
        <v/>
      </c>
      <c r="E299" s="198" t="str">
        <f t="shared" si="25"/>
        <v/>
      </c>
      <c r="F299" s="223" t="str">
        <f t="shared" si="24"/>
        <v/>
      </c>
      <c r="G299" s="333"/>
      <c r="I299" s="250" t="str">
        <f t="shared" si="26"/>
        <v/>
      </c>
    </row>
    <row r="300" spans="1:11" x14ac:dyDescent="0.25">
      <c r="A300" s="363"/>
      <c r="B300" s="357"/>
      <c r="C300" s="197" t="str">
        <f t="shared" si="23"/>
        <v/>
      </c>
      <c r="D300" s="198" t="str">
        <f t="shared" si="27"/>
        <v/>
      </c>
      <c r="E300" s="198" t="str">
        <f t="shared" si="25"/>
        <v/>
      </c>
      <c r="F300" s="223" t="str">
        <f t="shared" si="24"/>
        <v/>
      </c>
      <c r="G300" s="333"/>
      <c r="I300" s="250" t="str">
        <f t="shared" si="26"/>
        <v/>
      </c>
    </row>
    <row r="301" spans="1:11" x14ac:dyDescent="0.25">
      <c r="A301" s="363"/>
      <c r="B301" s="357"/>
      <c r="C301" s="197" t="str">
        <f t="shared" si="23"/>
        <v/>
      </c>
      <c r="D301" s="198" t="str">
        <f t="shared" si="27"/>
        <v/>
      </c>
      <c r="E301" s="198" t="str">
        <f t="shared" si="25"/>
        <v/>
      </c>
      <c r="F301" s="223" t="str">
        <f t="shared" si="24"/>
        <v/>
      </c>
      <c r="G301" s="333"/>
      <c r="I301" s="250" t="str">
        <f t="shared" si="26"/>
        <v/>
      </c>
    </row>
    <row r="302" spans="1:11" x14ac:dyDescent="0.25">
      <c r="A302" s="363"/>
      <c r="B302" s="357"/>
      <c r="C302" s="197" t="str">
        <f t="shared" si="23"/>
        <v/>
      </c>
      <c r="D302" s="198" t="str">
        <f t="shared" si="27"/>
        <v/>
      </c>
      <c r="E302" s="198" t="str">
        <f t="shared" si="25"/>
        <v/>
      </c>
      <c r="F302" s="223" t="str">
        <f t="shared" si="24"/>
        <v/>
      </c>
      <c r="G302" s="333"/>
      <c r="I302" s="250" t="str">
        <f t="shared" si="26"/>
        <v/>
      </c>
    </row>
    <row r="303" spans="1:11" x14ac:dyDescent="0.25">
      <c r="A303" s="363"/>
      <c r="B303" s="357"/>
      <c r="C303" s="197" t="str">
        <f t="shared" si="23"/>
        <v/>
      </c>
      <c r="D303" s="198" t="str">
        <f t="shared" si="27"/>
        <v/>
      </c>
      <c r="E303" s="198" t="str">
        <f t="shared" si="25"/>
        <v/>
      </c>
      <c r="F303" s="223" t="str">
        <f t="shared" si="24"/>
        <v/>
      </c>
      <c r="G303" s="333"/>
      <c r="I303" s="250" t="str">
        <f t="shared" si="26"/>
        <v/>
      </c>
      <c r="K303" s="346"/>
    </row>
    <row r="304" spans="1:11" x14ac:dyDescent="0.25">
      <c r="A304" s="323"/>
      <c r="B304" s="219"/>
      <c r="C304" s="197" t="str">
        <f t="shared" si="23"/>
        <v/>
      </c>
      <c r="D304" s="198" t="str">
        <f t="shared" si="27"/>
        <v/>
      </c>
      <c r="E304" s="198" t="str">
        <f t="shared" si="25"/>
        <v/>
      </c>
      <c r="F304" s="223" t="str">
        <f t="shared" si="24"/>
        <v/>
      </c>
      <c r="G304" s="333"/>
      <c r="I304" s="250" t="str">
        <f t="shared" si="26"/>
        <v/>
      </c>
    </row>
    <row r="305" spans="1:9" x14ac:dyDescent="0.25">
      <c r="A305" s="323"/>
      <c r="B305" s="228"/>
      <c r="C305" s="197" t="str">
        <f t="shared" si="23"/>
        <v/>
      </c>
      <c r="D305" s="198" t="str">
        <f t="shared" si="27"/>
        <v/>
      </c>
      <c r="E305" s="198" t="str">
        <f t="shared" si="25"/>
        <v/>
      </c>
      <c r="F305" s="223" t="str">
        <f t="shared" si="24"/>
        <v/>
      </c>
      <c r="G305" s="333"/>
      <c r="I305" s="250" t="str">
        <f t="shared" si="26"/>
        <v/>
      </c>
    </row>
    <row r="306" spans="1:9" x14ac:dyDescent="0.25">
      <c r="A306" s="323"/>
      <c r="B306" s="228"/>
      <c r="C306" s="197" t="str">
        <f t="shared" si="23"/>
        <v/>
      </c>
      <c r="D306" s="198" t="str">
        <f t="shared" si="27"/>
        <v/>
      </c>
      <c r="E306" s="198" t="str">
        <f t="shared" si="25"/>
        <v/>
      </c>
      <c r="F306" s="223" t="str">
        <f t="shared" si="24"/>
        <v/>
      </c>
      <c r="G306" s="333"/>
      <c r="I306" s="250" t="str">
        <f t="shared" si="26"/>
        <v/>
      </c>
    </row>
    <row r="307" spans="1:9" x14ac:dyDescent="0.25">
      <c r="A307" s="323"/>
      <c r="B307" s="219"/>
      <c r="C307" s="197" t="str">
        <f t="shared" si="23"/>
        <v/>
      </c>
      <c r="D307" s="198" t="str">
        <f t="shared" si="27"/>
        <v/>
      </c>
      <c r="E307" s="198" t="str">
        <f t="shared" si="25"/>
        <v/>
      </c>
      <c r="F307" s="223" t="str">
        <f t="shared" si="24"/>
        <v/>
      </c>
      <c r="G307" s="333"/>
      <c r="I307" s="250" t="str">
        <f t="shared" si="26"/>
        <v/>
      </c>
    </row>
    <row r="308" spans="1:9" x14ac:dyDescent="0.25">
      <c r="A308" s="323"/>
      <c r="B308" s="219"/>
      <c r="C308" s="197" t="str">
        <f t="shared" si="23"/>
        <v/>
      </c>
      <c r="D308" s="198" t="str">
        <f t="shared" si="27"/>
        <v/>
      </c>
      <c r="E308" s="198" t="str">
        <f t="shared" si="25"/>
        <v/>
      </c>
      <c r="F308" s="223" t="str">
        <f t="shared" si="24"/>
        <v/>
      </c>
      <c r="G308" s="333"/>
      <c r="I308" s="250" t="str">
        <f t="shared" si="26"/>
        <v/>
      </c>
    </row>
    <row r="309" spans="1:9" x14ac:dyDescent="0.25">
      <c r="A309" s="323"/>
      <c r="B309" s="219"/>
      <c r="C309" s="197" t="str">
        <f t="shared" si="23"/>
        <v/>
      </c>
      <c r="D309" s="198" t="str">
        <f t="shared" si="27"/>
        <v/>
      </c>
      <c r="E309" s="198" t="str">
        <f t="shared" si="25"/>
        <v/>
      </c>
      <c r="F309" s="223" t="str">
        <f t="shared" si="24"/>
        <v/>
      </c>
      <c r="G309" s="333"/>
      <c r="I309" s="250" t="str">
        <f t="shared" si="26"/>
        <v/>
      </c>
    </row>
    <row r="310" spans="1:9" x14ac:dyDescent="0.25">
      <c r="A310" s="323"/>
      <c r="B310" s="228"/>
      <c r="C310" s="197" t="str">
        <f t="shared" si="23"/>
        <v/>
      </c>
      <c r="D310" s="198" t="str">
        <f t="shared" si="27"/>
        <v/>
      </c>
      <c r="E310" s="198" t="str">
        <f t="shared" si="25"/>
        <v/>
      </c>
      <c r="F310" s="223" t="str">
        <f t="shared" si="24"/>
        <v/>
      </c>
      <c r="G310" s="333"/>
      <c r="I310" s="250" t="str">
        <f t="shared" si="26"/>
        <v/>
      </c>
    </row>
    <row r="311" spans="1:9" x14ac:dyDescent="0.25">
      <c r="A311" s="323"/>
      <c r="B311" s="228"/>
      <c r="C311" s="197" t="str">
        <f t="shared" si="23"/>
        <v/>
      </c>
      <c r="D311" s="198" t="str">
        <f t="shared" si="27"/>
        <v/>
      </c>
      <c r="E311" s="198" t="str">
        <f t="shared" si="25"/>
        <v/>
      </c>
      <c r="F311" s="223" t="str">
        <f t="shared" si="24"/>
        <v/>
      </c>
      <c r="G311" s="333"/>
      <c r="I311" s="250" t="str">
        <f t="shared" si="26"/>
        <v/>
      </c>
    </row>
    <row r="312" spans="1:9" x14ac:dyDescent="0.25">
      <c r="A312" s="362"/>
      <c r="B312" s="228"/>
      <c r="C312" s="197" t="str">
        <f t="shared" si="23"/>
        <v/>
      </c>
      <c r="D312" s="198" t="str">
        <f t="shared" si="27"/>
        <v/>
      </c>
      <c r="E312" s="198" t="str">
        <f t="shared" si="25"/>
        <v/>
      </c>
      <c r="F312" s="223" t="str">
        <f t="shared" si="24"/>
        <v/>
      </c>
      <c r="G312" s="333"/>
      <c r="I312" s="250" t="str">
        <f t="shared" si="26"/>
        <v/>
      </c>
    </row>
    <row r="313" spans="1:9" x14ac:dyDescent="0.25">
      <c r="A313" s="323"/>
      <c r="B313" s="228"/>
      <c r="C313" s="197" t="str">
        <f t="shared" si="23"/>
        <v/>
      </c>
      <c r="D313" s="198" t="str">
        <f t="shared" si="27"/>
        <v/>
      </c>
      <c r="E313" s="198" t="str">
        <f t="shared" si="25"/>
        <v/>
      </c>
      <c r="F313" s="223" t="str">
        <f t="shared" si="24"/>
        <v/>
      </c>
      <c r="G313" s="333"/>
      <c r="I313" s="250" t="str">
        <f t="shared" si="26"/>
        <v/>
      </c>
    </row>
    <row r="314" spans="1:9" x14ac:dyDescent="0.25">
      <c r="A314" s="323"/>
      <c r="B314" s="228"/>
      <c r="C314" s="197" t="str">
        <f t="shared" si="23"/>
        <v/>
      </c>
      <c r="D314" s="198" t="str">
        <f t="shared" si="27"/>
        <v/>
      </c>
      <c r="E314" s="198" t="str">
        <f t="shared" si="25"/>
        <v/>
      </c>
      <c r="F314" s="223" t="str">
        <f t="shared" si="24"/>
        <v/>
      </c>
      <c r="G314" s="333"/>
      <c r="I314" s="250" t="str">
        <f t="shared" si="26"/>
        <v/>
      </c>
    </row>
    <row r="315" spans="1:9" x14ac:dyDescent="0.25">
      <c r="A315" s="323"/>
      <c r="B315" s="228"/>
      <c r="C315" s="197" t="str">
        <f t="shared" si="23"/>
        <v/>
      </c>
      <c r="D315" s="198" t="str">
        <f t="shared" si="27"/>
        <v/>
      </c>
      <c r="E315" s="198" t="str">
        <f t="shared" si="25"/>
        <v/>
      </c>
      <c r="F315" s="223" t="str">
        <f t="shared" si="24"/>
        <v/>
      </c>
      <c r="G315" s="333"/>
      <c r="I315" s="250" t="str">
        <f t="shared" si="26"/>
        <v/>
      </c>
    </row>
    <row r="316" spans="1:9" x14ac:dyDescent="0.25">
      <c r="A316" s="323"/>
      <c r="B316" s="228"/>
      <c r="C316" s="197" t="str">
        <f t="shared" si="23"/>
        <v/>
      </c>
      <c r="D316" s="198" t="str">
        <f t="shared" si="27"/>
        <v/>
      </c>
      <c r="E316" s="198" t="str">
        <f t="shared" si="25"/>
        <v/>
      </c>
      <c r="F316" s="223" t="str">
        <f t="shared" si="24"/>
        <v/>
      </c>
      <c r="G316" s="333"/>
      <c r="I316" s="250" t="str">
        <f t="shared" si="26"/>
        <v/>
      </c>
    </row>
    <row r="317" spans="1:9" x14ac:dyDescent="0.25">
      <c r="A317" s="323"/>
      <c r="B317" s="219"/>
      <c r="C317" s="197" t="str">
        <f t="shared" si="23"/>
        <v/>
      </c>
      <c r="D317" s="198" t="str">
        <f t="shared" si="27"/>
        <v/>
      </c>
      <c r="E317" s="198" t="str">
        <f t="shared" si="25"/>
        <v/>
      </c>
      <c r="F317" s="223" t="str">
        <f t="shared" si="24"/>
        <v/>
      </c>
      <c r="G317" s="333"/>
      <c r="I317" s="250" t="str">
        <f t="shared" si="26"/>
        <v/>
      </c>
    </row>
    <row r="318" spans="1:9" x14ac:dyDescent="0.25">
      <c r="A318" s="323"/>
      <c r="B318" s="228"/>
      <c r="C318" s="197" t="str">
        <f t="shared" si="23"/>
        <v/>
      </c>
      <c r="D318" s="198" t="str">
        <f t="shared" si="27"/>
        <v/>
      </c>
      <c r="E318" s="198" t="str">
        <f t="shared" si="25"/>
        <v/>
      </c>
      <c r="F318" s="223" t="str">
        <f t="shared" si="24"/>
        <v/>
      </c>
      <c r="G318" s="333"/>
      <c r="I318" s="250" t="str">
        <f t="shared" si="26"/>
        <v/>
      </c>
    </row>
    <row r="319" spans="1:9" x14ac:dyDescent="0.25">
      <c r="A319" s="323"/>
      <c r="B319" s="219"/>
      <c r="C319" s="197" t="str">
        <f t="shared" si="23"/>
        <v/>
      </c>
      <c r="D319" s="198" t="str">
        <f t="shared" si="27"/>
        <v/>
      </c>
      <c r="E319" s="198" t="str">
        <f t="shared" si="25"/>
        <v/>
      </c>
      <c r="F319" s="223" t="str">
        <f t="shared" si="24"/>
        <v/>
      </c>
      <c r="G319" s="333"/>
      <c r="I319" s="250" t="str">
        <f t="shared" si="26"/>
        <v/>
      </c>
    </row>
    <row r="320" spans="1:9" x14ac:dyDescent="0.25">
      <c r="A320" s="323"/>
      <c r="B320" s="228"/>
      <c r="C320" s="197" t="str">
        <f t="shared" si="23"/>
        <v/>
      </c>
      <c r="D320" s="198" t="str">
        <f t="shared" si="27"/>
        <v/>
      </c>
      <c r="E320" s="198" t="str">
        <f t="shared" si="25"/>
        <v/>
      </c>
      <c r="F320" s="223" t="str">
        <f t="shared" si="24"/>
        <v/>
      </c>
      <c r="G320" s="333"/>
      <c r="I320" s="250" t="str">
        <f t="shared" si="26"/>
        <v/>
      </c>
    </row>
    <row r="321" spans="1:9" x14ac:dyDescent="0.25">
      <c r="A321" s="323"/>
      <c r="B321" s="228"/>
      <c r="C321" s="197" t="str">
        <f t="shared" si="23"/>
        <v/>
      </c>
      <c r="D321" s="198" t="str">
        <f t="shared" si="27"/>
        <v/>
      </c>
      <c r="E321" s="198" t="str">
        <f t="shared" si="25"/>
        <v/>
      </c>
      <c r="F321" s="223" t="str">
        <f t="shared" si="24"/>
        <v/>
      </c>
      <c r="G321" s="333"/>
      <c r="I321" s="250" t="str">
        <f t="shared" si="26"/>
        <v/>
      </c>
    </row>
    <row r="322" spans="1:9" x14ac:dyDescent="0.25">
      <c r="A322" s="323"/>
      <c r="B322" s="228"/>
      <c r="C322" s="197" t="str">
        <f t="shared" si="23"/>
        <v/>
      </c>
      <c r="D322" s="198" t="str">
        <f t="shared" si="27"/>
        <v/>
      </c>
      <c r="E322" s="198" t="str">
        <f t="shared" si="25"/>
        <v/>
      </c>
      <c r="F322" s="223" t="str">
        <f t="shared" si="24"/>
        <v/>
      </c>
      <c r="G322" s="333"/>
      <c r="I322" s="250" t="str">
        <f t="shared" si="26"/>
        <v/>
      </c>
    </row>
    <row r="323" spans="1:9" x14ac:dyDescent="0.25">
      <c r="A323" s="323"/>
      <c r="B323" s="228"/>
      <c r="C323" s="197" t="str">
        <f t="shared" si="23"/>
        <v/>
      </c>
      <c r="D323" s="198" t="str">
        <f t="shared" si="27"/>
        <v/>
      </c>
      <c r="E323" s="198" t="str">
        <f t="shared" si="25"/>
        <v/>
      </c>
      <c r="F323" s="223" t="str">
        <f t="shared" si="24"/>
        <v/>
      </c>
      <c r="G323" s="333"/>
      <c r="I323" s="250" t="str">
        <f t="shared" si="26"/>
        <v/>
      </c>
    </row>
    <row r="324" spans="1:9" x14ac:dyDescent="0.25">
      <c r="A324" s="323"/>
      <c r="B324" s="228"/>
      <c r="C324" s="197" t="str">
        <f t="shared" si="23"/>
        <v/>
      </c>
      <c r="D324" s="198" t="str">
        <f t="shared" si="27"/>
        <v/>
      </c>
      <c r="E324" s="198" t="str">
        <f t="shared" si="25"/>
        <v/>
      </c>
      <c r="F324" s="223" t="str">
        <f t="shared" si="24"/>
        <v/>
      </c>
      <c r="G324" s="333"/>
      <c r="I324" s="250" t="str">
        <f t="shared" si="26"/>
        <v/>
      </c>
    </row>
    <row r="325" spans="1:9" x14ac:dyDescent="0.25">
      <c r="A325" s="323"/>
      <c r="B325" s="228"/>
      <c r="C325" s="197" t="str">
        <f t="shared" si="23"/>
        <v/>
      </c>
      <c r="D325" s="198" t="str">
        <f t="shared" si="27"/>
        <v/>
      </c>
      <c r="E325" s="198" t="str">
        <f t="shared" si="25"/>
        <v/>
      </c>
      <c r="F325" s="223" t="str">
        <f t="shared" si="24"/>
        <v/>
      </c>
      <c r="G325" s="333"/>
      <c r="I325" s="250" t="str">
        <f t="shared" si="26"/>
        <v/>
      </c>
    </row>
    <row r="326" spans="1:9" x14ac:dyDescent="0.25">
      <c r="A326" s="323"/>
      <c r="B326" s="228"/>
      <c r="C326" s="197" t="str">
        <f t="shared" si="23"/>
        <v/>
      </c>
      <c r="D326" s="198" t="str">
        <f t="shared" si="27"/>
        <v/>
      </c>
      <c r="E326" s="198" t="str">
        <f t="shared" si="25"/>
        <v/>
      </c>
      <c r="F326" s="223" t="str">
        <f t="shared" si="24"/>
        <v/>
      </c>
      <c r="G326" s="333"/>
      <c r="I326" s="250" t="str">
        <f t="shared" si="26"/>
        <v/>
      </c>
    </row>
    <row r="327" spans="1:9" x14ac:dyDescent="0.25">
      <c r="A327" s="323"/>
      <c r="B327" s="228"/>
      <c r="C327" s="197" t="str">
        <f t="shared" si="23"/>
        <v/>
      </c>
      <c r="D327" s="198" t="str">
        <f t="shared" si="27"/>
        <v/>
      </c>
      <c r="E327" s="198" t="str">
        <f t="shared" si="25"/>
        <v/>
      </c>
      <c r="F327" s="223" t="str">
        <f t="shared" si="24"/>
        <v/>
      </c>
      <c r="G327" s="333"/>
      <c r="I327" s="250" t="str">
        <f t="shared" si="26"/>
        <v/>
      </c>
    </row>
    <row r="328" spans="1:9" x14ac:dyDescent="0.25">
      <c r="A328" s="323"/>
      <c r="B328" s="228"/>
      <c r="C328" s="197" t="str">
        <f t="shared" ref="C328:C372" si="28">IF(B328="","",B328*$H$2)</f>
        <v/>
      </c>
      <c r="D328" s="198" t="str">
        <f t="shared" si="27"/>
        <v/>
      </c>
      <c r="E328" s="198" t="str">
        <f t="shared" si="25"/>
        <v/>
      </c>
      <c r="F328" s="223" t="str">
        <f t="shared" si="24"/>
        <v/>
      </c>
      <c r="G328" s="333"/>
      <c r="I328" s="250" t="str">
        <f t="shared" si="26"/>
        <v/>
      </c>
    </row>
    <row r="329" spans="1:9" x14ac:dyDescent="0.25">
      <c r="A329" s="323"/>
      <c r="B329" s="228"/>
      <c r="C329" s="197" t="str">
        <f t="shared" si="28"/>
        <v/>
      </c>
      <c r="D329" s="198" t="str">
        <f t="shared" si="27"/>
        <v/>
      </c>
      <c r="E329" s="198" t="str">
        <f t="shared" si="25"/>
        <v/>
      </c>
      <c r="F329" s="223" t="str">
        <f t="shared" ref="F329:F372" si="29">IF(A329=0,"",B329-B328)</f>
        <v/>
      </c>
      <c r="G329" s="333"/>
      <c r="I329" s="250" t="str">
        <f t="shared" si="26"/>
        <v/>
      </c>
    </row>
    <row r="330" spans="1:9" x14ac:dyDescent="0.25">
      <c r="A330" s="323"/>
      <c r="B330" s="228"/>
      <c r="C330" s="197" t="str">
        <f t="shared" si="28"/>
        <v/>
      </c>
      <c r="D330" s="198" t="str">
        <f t="shared" si="27"/>
        <v/>
      </c>
      <c r="E330" s="198" t="str">
        <f t="shared" si="25"/>
        <v/>
      </c>
      <c r="F330" s="223" t="str">
        <f t="shared" si="29"/>
        <v/>
      </c>
      <c r="G330" s="333"/>
      <c r="I330" s="250" t="str">
        <f t="shared" si="26"/>
        <v/>
      </c>
    </row>
    <row r="331" spans="1:9" x14ac:dyDescent="0.25">
      <c r="A331" s="323"/>
      <c r="B331" s="228"/>
      <c r="C331" s="197" t="str">
        <f t="shared" si="28"/>
        <v/>
      </c>
      <c r="D331" s="198" t="str">
        <f t="shared" si="27"/>
        <v/>
      </c>
      <c r="E331" s="198" t="str">
        <f t="shared" ref="E331:E372" si="30">IF(D331="","",D331-D330)</f>
        <v/>
      </c>
      <c r="F331" s="223" t="str">
        <f t="shared" si="29"/>
        <v/>
      </c>
      <c r="G331" s="333"/>
      <c r="I331" s="250" t="str">
        <f t="shared" si="26"/>
        <v/>
      </c>
    </row>
    <row r="332" spans="1:9" x14ac:dyDescent="0.25">
      <c r="A332" s="323"/>
      <c r="B332" s="228"/>
      <c r="C332" s="197" t="str">
        <f t="shared" si="28"/>
        <v/>
      </c>
      <c r="D332" s="198" t="str">
        <f t="shared" si="27"/>
        <v/>
      </c>
      <c r="E332" s="198" t="str">
        <f t="shared" si="30"/>
        <v/>
      </c>
      <c r="F332" s="223" t="str">
        <f t="shared" si="29"/>
        <v/>
      </c>
      <c r="G332" s="333"/>
      <c r="I332" s="250" t="str">
        <f t="shared" si="26"/>
        <v/>
      </c>
    </row>
    <row r="333" spans="1:9" x14ac:dyDescent="0.25">
      <c r="A333" s="323"/>
      <c r="B333" s="228"/>
      <c r="C333" s="197" t="str">
        <f t="shared" si="28"/>
        <v/>
      </c>
      <c r="D333" s="198" t="str">
        <f t="shared" si="27"/>
        <v/>
      </c>
      <c r="E333" s="198" t="str">
        <f t="shared" si="30"/>
        <v/>
      </c>
      <c r="F333" s="223" t="str">
        <f t="shared" si="29"/>
        <v/>
      </c>
      <c r="G333" s="333"/>
      <c r="I333" s="250" t="str">
        <f t="shared" ref="I333:I372" si="31">IF(A333="","",IF(A333&gt;A332+1,"Attention erreur de date",A333))</f>
        <v/>
      </c>
    </row>
    <row r="334" spans="1:9" x14ac:dyDescent="0.25">
      <c r="A334" s="323"/>
      <c r="B334" s="228"/>
      <c r="C334" s="197" t="str">
        <f t="shared" si="28"/>
        <v/>
      </c>
      <c r="D334" s="198" t="str">
        <f t="shared" si="27"/>
        <v/>
      </c>
      <c r="E334" s="198" t="str">
        <f t="shared" si="30"/>
        <v/>
      </c>
      <c r="F334" s="223" t="str">
        <f t="shared" si="29"/>
        <v/>
      </c>
      <c r="G334" s="333"/>
      <c r="I334" s="250" t="str">
        <f t="shared" si="31"/>
        <v/>
      </c>
    </row>
    <row r="335" spans="1:9" x14ac:dyDescent="0.25">
      <c r="A335" s="323"/>
      <c r="B335" s="228"/>
      <c r="C335" s="197" t="str">
        <f t="shared" si="28"/>
        <v/>
      </c>
      <c r="D335" s="198" t="str">
        <f t="shared" si="27"/>
        <v/>
      </c>
      <c r="E335" s="198" t="str">
        <f t="shared" si="30"/>
        <v/>
      </c>
      <c r="F335" s="223" t="str">
        <f t="shared" si="29"/>
        <v/>
      </c>
      <c r="G335" s="333"/>
      <c r="I335" s="250" t="str">
        <f t="shared" si="31"/>
        <v/>
      </c>
    </row>
    <row r="336" spans="1:9" x14ac:dyDescent="0.25">
      <c r="A336" s="323"/>
      <c r="B336" s="228"/>
      <c r="C336" s="197" t="str">
        <f t="shared" si="28"/>
        <v/>
      </c>
      <c r="D336" s="198" t="str">
        <f t="shared" si="27"/>
        <v/>
      </c>
      <c r="E336" s="198" t="str">
        <f t="shared" si="30"/>
        <v/>
      </c>
      <c r="F336" s="223" t="str">
        <f t="shared" si="29"/>
        <v/>
      </c>
      <c r="G336" s="333"/>
      <c r="I336" s="250" t="str">
        <f t="shared" si="31"/>
        <v/>
      </c>
    </row>
    <row r="337" spans="1:9" x14ac:dyDescent="0.25">
      <c r="A337" s="323"/>
      <c r="B337" s="228"/>
      <c r="C337" s="197" t="str">
        <f t="shared" si="28"/>
        <v/>
      </c>
      <c r="D337" s="198" t="str">
        <f t="shared" si="27"/>
        <v/>
      </c>
      <c r="E337" s="198" t="str">
        <f t="shared" si="30"/>
        <v/>
      </c>
      <c r="F337" s="223" t="str">
        <f t="shared" si="29"/>
        <v/>
      </c>
      <c r="G337" s="333"/>
      <c r="I337" s="250" t="str">
        <f t="shared" si="31"/>
        <v/>
      </c>
    </row>
    <row r="338" spans="1:9" x14ac:dyDescent="0.25">
      <c r="A338" s="323"/>
      <c r="B338" s="228"/>
      <c r="C338" s="197" t="str">
        <f t="shared" si="28"/>
        <v/>
      </c>
      <c r="D338" s="198" t="str">
        <f t="shared" si="27"/>
        <v/>
      </c>
      <c r="E338" s="198" t="str">
        <f t="shared" si="30"/>
        <v/>
      </c>
      <c r="F338" s="223" t="str">
        <f t="shared" si="29"/>
        <v/>
      </c>
      <c r="G338" s="333"/>
      <c r="I338" s="250" t="str">
        <f t="shared" si="31"/>
        <v/>
      </c>
    </row>
    <row r="339" spans="1:9" x14ac:dyDescent="0.25">
      <c r="A339" s="323"/>
      <c r="B339" s="228"/>
      <c r="C339" s="197" t="str">
        <f t="shared" si="28"/>
        <v/>
      </c>
      <c r="D339" s="198" t="str">
        <f t="shared" ref="D339:D372" si="32">IF(C339="","",C339-(2*C339))</f>
        <v/>
      </c>
      <c r="E339" s="198" t="str">
        <f t="shared" si="30"/>
        <v/>
      </c>
      <c r="F339" s="223" t="str">
        <f t="shared" si="29"/>
        <v/>
      </c>
      <c r="G339" s="333"/>
      <c r="I339" s="250" t="str">
        <f t="shared" si="31"/>
        <v/>
      </c>
    </row>
    <row r="340" spans="1:9" x14ac:dyDescent="0.25">
      <c r="A340" s="323"/>
      <c r="B340" s="228"/>
      <c r="C340" s="197" t="str">
        <f t="shared" si="28"/>
        <v/>
      </c>
      <c r="D340" s="198" t="str">
        <f t="shared" si="32"/>
        <v/>
      </c>
      <c r="E340" s="198" t="str">
        <f t="shared" si="30"/>
        <v/>
      </c>
      <c r="F340" s="223" t="str">
        <f t="shared" si="29"/>
        <v/>
      </c>
      <c r="G340" s="333"/>
      <c r="I340" s="250" t="str">
        <f t="shared" si="31"/>
        <v/>
      </c>
    </row>
    <row r="341" spans="1:9" x14ac:dyDescent="0.25">
      <c r="A341" s="323"/>
      <c r="B341" s="228"/>
      <c r="C341" s="197" t="str">
        <f t="shared" si="28"/>
        <v/>
      </c>
      <c r="D341" s="198" t="str">
        <f t="shared" si="32"/>
        <v/>
      </c>
      <c r="E341" s="198" t="str">
        <f t="shared" si="30"/>
        <v/>
      </c>
      <c r="F341" s="223" t="str">
        <f t="shared" si="29"/>
        <v/>
      </c>
      <c r="G341" s="333"/>
      <c r="I341" s="250" t="str">
        <f t="shared" si="31"/>
        <v/>
      </c>
    </row>
    <row r="342" spans="1:9" x14ac:dyDescent="0.25">
      <c r="A342" s="323"/>
      <c r="B342" s="228"/>
      <c r="C342" s="197" t="str">
        <f t="shared" si="28"/>
        <v/>
      </c>
      <c r="D342" s="198" t="str">
        <f t="shared" si="32"/>
        <v/>
      </c>
      <c r="E342" s="198" t="str">
        <f t="shared" si="30"/>
        <v/>
      </c>
      <c r="F342" s="223" t="str">
        <f t="shared" si="29"/>
        <v/>
      </c>
      <c r="G342" s="333"/>
      <c r="I342" s="250" t="str">
        <f t="shared" si="31"/>
        <v/>
      </c>
    </row>
    <row r="343" spans="1:9" x14ac:dyDescent="0.25">
      <c r="A343" s="323"/>
      <c r="B343" s="228"/>
      <c r="C343" s="197" t="str">
        <f t="shared" si="28"/>
        <v/>
      </c>
      <c r="D343" s="198" t="str">
        <f t="shared" si="32"/>
        <v/>
      </c>
      <c r="E343" s="198" t="str">
        <f t="shared" si="30"/>
        <v/>
      </c>
      <c r="F343" s="223" t="str">
        <f t="shared" si="29"/>
        <v/>
      </c>
      <c r="G343" s="333"/>
      <c r="I343" s="250" t="str">
        <f t="shared" si="31"/>
        <v/>
      </c>
    </row>
    <row r="344" spans="1:9" x14ac:dyDescent="0.25">
      <c r="A344" s="323"/>
      <c r="B344" s="228"/>
      <c r="C344" s="197" t="str">
        <f t="shared" si="28"/>
        <v/>
      </c>
      <c r="D344" s="198" t="str">
        <f t="shared" si="32"/>
        <v/>
      </c>
      <c r="E344" s="198" t="str">
        <f t="shared" si="30"/>
        <v/>
      </c>
      <c r="F344" s="223" t="str">
        <f t="shared" si="29"/>
        <v/>
      </c>
      <c r="G344" s="333"/>
      <c r="I344" s="250" t="str">
        <f t="shared" si="31"/>
        <v/>
      </c>
    </row>
    <row r="345" spans="1:9" x14ac:dyDescent="0.25">
      <c r="A345" s="323"/>
      <c r="B345" s="228"/>
      <c r="C345" s="197" t="str">
        <f t="shared" si="28"/>
        <v/>
      </c>
      <c r="D345" s="198" t="str">
        <f t="shared" si="32"/>
        <v/>
      </c>
      <c r="E345" s="198" t="str">
        <f t="shared" si="30"/>
        <v/>
      </c>
      <c r="F345" s="223" t="str">
        <f t="shared" si="29"/>
        <v/>
      </c>
      <c r="G345" s="333"/>
      <c r="I345" s="250" t="str">
        <f t="shared" si="31"/>
        <v/>
      </c>
    </row>
    <row r="346" spans="1:9" x14ac:dyDescent="0.25">
      <c r="A346" s="323"/>
      <c r="B346" s="228"/>
      <c r="C346" s="197" t="str">
        <f t="shared" si="28"/>
        <v/>
      </c>
      <c r="D346" s="198" t="str">
        <f t="shared" si="32"/>
        <v/>
      </c>
      <c r="E346" s="198" t="str">
        <f t="shared" si="30"/>
        <v/>
      </c>
      <c r="F346" s="223" t="str">
        <f t="shared" si="29"/>
        <v/>
      </c>
      <c r="G346" s="333"/>
      <c r="I346" s="250" t="str">
        <f t="shared" si="31"/>
        <v/>
      </c>
    </row>
    <row r="347" spans="1:9" x14ac:dyDescent="0.25">
      <c r="A347" s="323"/>
      <c r="B347" s="228"/>
      <c r="C347" s="197" t="str">
        <f t="shared" si="28"/>
        <v/>
      </c>
      <c r="D347" s="198" t="str">
        <f t="shared" si="32"/>
        <v/>
      </c>
      <c r="E347" s="198" t="str">
        <f t="shared" si="30"/>
        <v/>
      </c>
      <c r="F347" s="223" t="str">
        <f t="shared" si="29"/>
        <v/>
      </c>
      <c r="G347" s="333"/>
      <c r="I347" s="250" t="str">
        <f t="shared" si="31"/>
        <v/>
      </c>
    </row>
    <row r="348" spans="1:9" x14ac:dyDescent="0.25">
      <c r="A348" s="323"/>
      <c r="B348" s="228"/>
      <c r="C348" s="197" t="str">
        <f t="shared" si="28"/>
        <v/>
      </c>
      <c r="D348" s="198" t="str">
        <f t="shared" si="32"/>
        <v/>
      </c>
      <c r="E348" s="198" t="str">
        <f t="shared" si="30"/>
        <v/>
      </c>
      <c r="F348" s="223" t="str">
        <f t="shared" si="29"/>
        <v/>
      </c>
      <c r="G348" s="333"/>
      <c r="I348" s="250" t="str">
        <f t="shared" si="31"/>
        <v/>
      </c>
    </row>
    <row r="349" spans="1:9" x14ac:dyDescent="0.25">
      <c r="A349" s="323"/>
      <c r="B349" s="228"/>
      <c r="C349" s="197" t="str">
        <f t="shared" si="28"/>
        <v/>
      </c>
      <c r="D349" s="198" t="str">
        <f t="shared" si="32"/>
        <v/>
      </c>
      <c r="E349" s="198" t="str">
        <f t="shared" si="30"/>
        <v/>
      </c>
      <c r="F349" s="223" t="str">
        <f t="shared" si="29"/>
        <v/>
      </c>
      <c r="G349" s="333"/>
      <c r="I349" s="250" t="str">
        <f t="shared" si="31"/>
        <v/>
      </c>
    </row>
    <row r="350" spans="1:9" x14ac:dyDescent="0.25">
      <c r="A350" s="323"/>
      <c r="B350" s="228"/>
      <c r="C350" s="197" t="str">
        <f t="shared" si="28"/>
        <v/>
      </c>
      <c r="D350" s="198" t="str">
        <f t="shared" si="32"/>
        <v/>
      </c>
      <c r="E350" s="198" t="str">
        <f t="shared" si="30"/>
        <v/>
      </c>
      <c r="F350" s="223" t="str">
        <f t="shared" si="29"/>
        <v/>
      </c>
      <c r="G350" s="333"/>
      <c r="I350" s="250" t="str">
        <f t="shared" si="31"/>
        <v/>
      </c>
    </row>
    <row r="351" spans="1:9" x14ac:dyDescent="0.25">
      <c r="A351" s="323"/>
      <c r="B351" s="228"/>
      <c r="C351" s="197" t="str">
        <f t="shared" si="28"/>
        <v/>
      </c>
      <c r="D351" s="198" t="str">
        <f t="shared" si="32"/>
        <v/>
      </c>
      <c r="E351" s="198" t="str">
        <f t="shared" si="30"/>
        <v/>
      </c>
      <c r="F351" s="223" t="str">
        <f t="shared" si="29"/>
        <v/>
      </c>
      <c r="G351" s="333"/>
      <c r="I351" s="250" t="str">
        <f t="shared" si="31"/>
        <v/>
      </c>
    </row>
    <row r="352" spans="1:9" x14ac:dyDescent="0.25">
      <c r="A352" s="323"/>
      <c r="B352" s="228"/>
      <c r="C352" s="197" t="str">
        <f t="shared" si="28"/>
        <v/>
      </c>
      <c r="D352" s="198" t="str">
        <f t="shared" si="32"/>
        <v/>
      </c>
      <c r="E352" s="198" t="str">
        <f t="shared" si="30"/>
        <v/>
      </c>
      <c r="F352" s="223" t="str">
        <f t="shared" si="29"/>
        <v/>
      </c>
      <c r="G352" s="333"/>
      <c r="I352" s="250" t="str">
        <f t="shared" si="31"/>
        <v/>
      </c>
    </row>
    <row r="353" spans="1:9" x14ac:dyDescent="0.25">
      <c r="A353" s="323"/>
      <c r="B353" s="228"/>
      <c r="C353" s="197" t="str">
        <f t="shared" si="28"/>
        <v/>
      </c>
      <c r="D353" s="198" t="str">
        <f t="shared" si="32"/>
        <v/>
      </c>
      <c r="E353" s="198" t="str">
        <f t="shared" si="30"/>
        <v/>
      </c>
      <c r="F353" s="223" t="str">
        <f t="shared" si="29"/>
        <v/>
      </c>
      <c r="G353" s="333"/>
      <c r="I353" s="250" t="str">
        <f t="shared" si="31"/>
        <v/>
      </c>
    </row>
    <row r="354" spans="1:9" x14ac:dyDescent="0.25">
      <c r="A354" s="323"/>
      <c r="B354" s="228"/>
      <c r="C354" s="197" t="str">
        <f t="shared" si="28"/>
        <v/>
      </c>
      <c r="D354" s="198" t="str">
        <f t="shared" si="32"/>
        <v/>
      </c>
      <c r="E354" s="198" t="str">
        <f t="shared" si="30"/>
        <v/>
      </c>
      <c r="F354" s="223" t="str">
        <f t="shared" si="29"/>
        <v/>
      </c>
      <c r="G354" s="333"/>
      <c r="I354" s="250" t="str">
        <f t="shared" si="31"/>
        <v/>
      </c>
    </row>
    <row r="355" spans="1:9" x14ac:dyDescent="0.25">
      <c r="A355" s="323"/>
      <c r="B355" s="228"/>
      <c r="C355" s="197" t="str">
        <f t="shared" si="28"/>
        <v/>
      </c>
      <c r="D355" s="198" t="str">
        <f t="shared" si="32"/>
        <v/>
      </c>
      <c r="E355" s="198" t="str">
        <f t="shared" si="30"/>
        <v/>
      </c>
      <c r="F355" s="223" t="str">
        <f t="shared" si="29"/>
        <v/>
      </c>
      <c r="G355" s="333"/>
      <c r="I355" s="250" t="str">
        <f t="shared" si="31"/>
        <v/>
      </c>
    </row>
    <row r="356" spans="1:9" x14ac:dyDescent="0.25">
      <c r="A356" s="323"/>
      <c r="B356" s="228"/>
      <c r="C356" s="197" t="str">
        <f t="shared" si="28"/>
        <v/>
      </c>
      <c r="D356" s="198" t="str">
        <f t="shared" si="32"/>
        <v/>
      </c>
      <c r="E356" s="198" t="str">
        <f t="shared" si="30"/>
        <v/>
      </c>
      <c r="F356" s="223" t="str">
        <f t="shared" si="29"/>
        <v/>
      </c>
      <c r="G356" s="333"/>
      <c r="I356" s="250" t="str">
        <f t="shared" si="31"/>
        <v/>
      </c>
    </row>
    <row r="357" spans="1:9" x14ac:dyDescent="0.25">
      <c r="A357" s="323"/>
      <c r="B357" s="228"/>
      <c r="C357" s="197" t="str">
        <f t="shared" si="28"/>
        <v/>
      </c>
      <c r="D357" s="198" t="str">
        <f t="shared" si="32"/>
        <v/>
      </c>
      <c r="E357" s="198" t="str">
        <f t="shared" si="30"/>
        <v/>
      </c>
      <c r="F357" s="223" t="str">
        <f t="shared" si="29"/>
        <v/>
      </c>
      <c r="G357" s="333"/>
      <c r="I357" s="250" t="str">
        <f t="shared" si="31"/>
        <v/>
      </c>
    </row>
    <row r="358" spans="1:9" x14ac:dyDescent="0.25">
      <c r="A358" s="323"/>
      <c r="B358" s="228"/>
      <c r="C358" s="197" t="str">
        <f t="shared" si="28"/>
        <v/>
      </c>
      <c r="D358" s="198" t="str">
        <f t="shared" si="32"/>
        <v/>
      </c>
      <c r="E358" s="198" t="str">
        <f t="shared" si="30"/>
        <v/>
      </c>
      <c r="F358" s="223" t="str">
        <f t="shared" si="29"/>
        <v/>
      </c>
      <c r="G358" s="333"/>
      <c r="I358" s="250" t="str">
        <f t="shared" si="31"/>
        <v/>
      </c>
    </row>
    <row r="359" spans="1:9" x14ac:dyDescent="0.25">
      <c r="A359" s="323"/>
      <c r="B359" s="228"/>
      <c r="C359" s="197" t="str">
        <f t="shared" si="28"/>
        <v/>
      </c>
      <c r="D359" s="198" t="str">
        <f t="shared" si="32"/>
        <v/>
      </c>
      <c r="E359" s="198" t="str">
        <f t="shared" si="30"/>
        <v/>
      </c>
      <c r="F359" s="223" t="str">
        <f t="shared" si="29"/>
        <v/>
      </c>
      <c r="G359" s="333"/>
      <c r="I359" s="250" t="str">
        <f t="shared" si="31"/>
        <v/>
      </c>
    </row>
    <row r="360" spans="1:9" x14ac:dyDescent="0.25">
      <c r="A360" s="323"/>
      <c r="B360" s="228"/>
      <c r="C360" s="197" t="str">
        <f t="shared" si="28"/>
        <v/>
      </c>
      <c r="D360" s="198" t="str">
        <f t="shared" si="32"/>
        <v/>
      </c>
      <c r="E360" s="198" t="str">
        <f t="shared" si="30"/>
        <v/>
      </c>
      <c r="F360" s="223" t="str">
        <f t="shared" si="29"/>
        <v/>
      </c>
      <c r="G360" s="333"/>
      <c r="I360" s="250" t="str">
        <f t="shared" si="31"/>
        <v/>
      </c>
    </row>
    <row r="361" spans="1:9" x14ac:dyDescent="0.25">
      <c r="A361" s="323"/>
      <c r="B361" s="228"/>
      <c r="C361" s="197" t="str">
        <f t="shared" si="28"/>
        <v/>
      </c>
      <c r="D361" s="198" t="str">
        <f t="shared" si="32"/>
        <v/>
      </c>
      <c r="E361" s="198" t="str">
        <f t="shared" si="30"/>
        <v/>
      </c>
      <c r="F361" s="223" t="str">
        <f t="shared" si="29"/>
        <v/>
      </c>
      <c r="G361" s="333"/>
      <c r="I361" s="250" t="str">
        <f t="shared" si="31"/>
        <v/>
      </c>
    </row>
    <row r="362" spans="1:9" x14ac:dyDescent="0.25">
      <c r="A362" s="323"/>
      <c r="B362" s="228"/>
      <c r="C362" s="197" t="str">
        <f t="shared" si="28"/>
        <v/>
      </c>
      <c r="D362" s="198" t="str">
        <f t="shared" si="32"/>
        <v/>
      </c>
      <c r="E362" s="198" t="str">
        <f t="shared" si="30"/>
        <v/>
      </c>
      <c r="F362" s="223" t="str">
        <f t="shared" si="29"/>
        <v/>
      </c>
      <c r="G362" s="333"/>
      <c r="I362" s="250" t="str">
        <f t="shared" si="31"/>
        <v/>
      </c>
    </row>
    <row r="363" spans="1:9" x14ac:dyDescent="0.25">
      <c r="A363" s="323"/>
      <c r="B363" s="228"/>
      <c r="C363" s="197" t="str">
        <f t="shared" si="28"/>
        <v/>
      </c>
      <c r="D363" s="198" t="str">
        <f t="shared" si="32"/>
        <v/>
      </c>
      <c r="E363" s="198" t="str">
        <f t="shared" si="30"/>
        <v/>
      </c>
      <c r="F363" s="223" t="str">
        <f t="shared" si="29"/>
        <v/>
      </c>
      <c r="G363" s="333"/>
      <c r="I363" s="250" t="str">
        <f t="shared" si="31"/>
        <v/>
      </c>
    </row>
    <row r="364" spans="1:9" x14ac:dyDescent="0.25">
      <c r="A364" s="323"/>
      <c r="B364" s="228"/>
      <c r="C364" s="197" t="str">
        <f t="shared" si="28"/>
        <v/>
      </c>
      <c r="D364" s="198" t="str">
        <f t="shared" si="32"/>
        <v/>
      </c>
      <c r="E364" s="198" t="str">
        <f t="shared" si="30"/>
        <v/>
      </c>
      <c r="F364" s="223" t="str">
        <f t="shared" si="29"/>
        <v/>
      </c>
      <c r="G364" s="333"/>
      <c r="I364" s="250" t="str">
        <f t="shared" si="31"/>
        <v/>
      </c>
    </row>
    <row r="365" spans="1:9" x14ac:dyDescent="0.25">
      <c r="A365" s="323"/>
      <c r="B365" s="228"/>
      <c r="C365" s="197" t="str">
        <f t="shared" si="28"/>
        <v/>
      </c>
      <c r="D365" s="198" t="str">
        <f t="shared" si="32"/>
        <v/>
      </c>
      <c r="E365" s="198" t="str">
        <f t="shared" si="30"/>
        <v/>
      </c>
      <c r="F365" s="223" t="str">
        <f t="shared" si="29"/>
        <v/>
      </c>
      <c r="G365" s="333"/>
      <c r="I365" s="250" t="str">
        <f t="shared" si="31"/>
        <v/>
      </c>
    </row>
    <row r="366" spans="1:9" x14ac:dyDescent="0.25">
      <c r="A366" s="323"/>
      <c r="B366" s="228"/>
      <c r="C366" s="197" t="str">
        <f t="shared" si="28"/>
        <v/>
      </c>
      <c r="D366" s="198" t="str">
        <f t="shared" si="32"/>
        <v/>
      </c>
      <c r="E366" s="198" t="str">
        <f t="shared" si="30"/>
        <v/>
      </c>
      <c r="F366" s="223" t="str">
        <f t="shared" si="29"/>
        <v/>
      </c>
      <c r="G366" s="333"/>
      <c r="I366" s="250" t="str">
        <f t="shared" si="31"/>
        <v/>
      </c>
    </row>
    <row r="367" spans="1:9" x14ac:dyDescent="0.25">
      <c r="A367" s="323"/>
      <c r="B367" s="228"/>
      <c r="C367" s="197" t="str">
        <f t="shared" si="28"/>
        <v/>
      </c>
      <c r="D367" s="198" t="str">
        <f t="shared" si="32"/>
        <v/>
      </c>
      <c r="E367" s="198" t="str">
        <f t="shared" si="30"/>
        <v/>
      </c>
      <c r="F367" s="223" t="str">
        <f t="shared" si="29"/>
        <v/>
      </c>
      <c r="G367" s="333"/>
      <c r="I367" s="250" t="str">
        <f t="shared" si="31"/>
        <v/>
      </c>
    </row>
    <row r="368" spans="1:9" x14ac:dyDescent="0.25">
      <c r="A368" s="323"/>
      <c r="B368" s="228"/>
      <c r="C368" s="197" t="str">
        <f t="shared" si="28"/>
        <v/>
      </c>
      <c r="D368" s="198" t="str">
        <f t="shared" si="32"/>
        <v/>
      </c>
      <c r="E368" s="198" t="str">
        <f t="shared" si="30"/>
        <v/>
      </c>
      <c r="F368" s="223" t="str">
        <f t="shared" si="29"/>
        <v/>
      </c>
      <c r="G368" s="333"/>
      <c r="I368" s="250" t="str">
        <f t="shared" si="31"/>
        <v/>
      </c>
    </row>
    <row r="369" spans="1:9" x14ac:dyDescent="0.25">
      <c r="A369" s="323"/>
      <c r="B369" s="228"/>
      <c r="C369" s="197" t="str">
        <f t="shared" si="28"/>
        <v/>
      </c>
      <c r="D369" s="198" t="str">
        <f t="shared" si="32"/>
        <v/>
      </c>
      <c r="E369" s="198" t="str">
        <f t="shared" si="30"/>
        <v/>
      </c>
      <c r="F369" s="223" t="str">
        <f t="shared" si="29"/>
        <v/>
      </c>
      <c r="G369" s="333"/>
      <c r="I369" s="250" t="str">
        <f t="shared" si="31"/>
        <v/>
      </c>
    </row>
    <row r="370" spans="1:9" x14ac:dyDescent="0.25">
      <c r="A370" s="323"/>
      <c r="B370" s="228"/>
      <c r="C370" s="197" t="str">
        <f t="shared" si="28"/>
        <v/>
      </c>
      <c r="D370" s="198" t="str">
        <f t="shared" si="32"/>
        <v/>
      </c>
      <c r="E370" s="198" t="str">
        <f t="shared" si="30"/>
        <v/>
      </c>
      <c r="F370" s="223" t="str">
        <f t="shared" si="29"/>
        <v/>
      </c>
      <c r="G370" s="333"/>
      <c r="I370" s="250" t="str">
        <f t="shared" si="31"/>
        <v/>
      </c>
    </row>
    <row r="371" spans="1:9" x14ac:dyDescent="0.25">
      <c r="A371" s="323"/>
      <c r="B371" s="228"/>
      <c r="C371" s="197" t="str">
        <f t="shared" si="28"/>
        <v/>
      </c>
      <c r="D371" s="198" t="str">
        <f t="shared" si="32"/>
        <v/>
      </c>
      <c r="E371" s="198" t="str">
        <f t="shared" si="30"/>
        <v/>
      </c>
      <c r="F371" s="223" t="str">
        <f t="shared" si="29"/>
        <v/>
      </c>
      <c r="G371" s="333"/>
      <c r="I371" s="250" t="str">
        <f t="shared" si="31"/>
        <v/>
      </c>
    </row>
    <row r="372" spans="1:9" x14ac:dyDescent="0.25">
      <c r="A372" s="323"/>
      <c r="B372" s="228"/>
      <c r="C372" s="197" t="str">
        <f t="shared" si="28"/>
        <v/>
      </c>
      <c r="D372" s="198" t="str">
        <f t="shared" si="32"/>
        <v/>
      </c>
      <c r="E372" s="198" t="str">
        <f t="shared" si="30"/>
        <v/>
      </c>
      <c r="F372" s="223" t="str">
        <f t="shared" si="29"/>
        <v/>
      </c>
      <c r="G372" s="333"/>
      <c r="I372" s="250" t="str">
        <f t="shared" si="31"/>
        <v/>
      </c>
    </row>
    <row r="373" spans="1:9" x14ac:dyDescent="0.25">
      <c r="A373"/>
      <c r="B373"/>
      <c r="E373"/>
      <c r="F373"/>
    </row>
    <row r="374" spans="1:9" x14ac:dyDescent="0.25">
      <c r="A374"/>
      <c r="B374"/>
      <c r="E374"/>
      <c r="F374"/>
    </row>
    <row r="375" spans="1:9" x14ac:dyDescent="0.25">
      <c r="A375"/>
      <c r="B375"/>
      <c r="E375"/>
      <c r="F375"/>
    </row>
    <row r="376" spans="1:9" x14ac:dyDescent="0.25">
      <c r="A376"/>
      <c r="B376"/>
      <c r="E376"/>
      <c r="F376"/>
    </row>
    <row r="377" spans="1:9" x14ac:dyDescent="0.25">
      <c r="A377"/>
      <c r="B377"/>
      <c r="E377"/>
      <c r="F377"/>
    </row>
    <row r="378" spans="1:9" x14ac:dyDescent="0.25">
      <c r="A378"/>
      <c r="B378"/>
      <c r="E378"/>
      <c r="F378"/>
    </row>
    <row r="379" spans="1:9" x14ac:dyDescent="0.25">
      <c r="A379"/>
      <c r="B379"/>
      <c r="E379"/>
      <c r="F379"/>
    </row>
    <row r="380" spans="1:9" x14ac:dyDescent="0.25">
      <c r="A380"/>
      <c r="B380"/>
      <c r="E380"/>
      <c r="F380"/>
    </row>
    <row r="381" spans="1:9" x14ac:dyDescent="0.25">
      <c r="A381"/>
      <c r="B381"/>
      <c r="E381"/>
      <c r="F381"/>
    </row>
    <row r="382" spans="1:9" x14ac:dyDescent="0.25">
      <c r="A382"/>
      <c r="B382"/>
      <c r="E382"/>
      <c r="F382"/>
    </row>
    <row r="383" spans="1:9" x14ac:dyDescent="0.25">
      <c r="A383"/>
      <c r="B383"/>
      <c r="E383"/>
      <c r="F383"/>
    </row>
    <row r="384" spans="1:9" x14ac:dyDescent="0.25">
      <c r="A384"/>
      <c r="B384"/>
      <c r="E384"/>
      <c r="F384"/>
    </row>
    <row r="385" spans="1:6" x14ac:dyDescent="0.25">
      <c r="A385"/>
      <c r="B385"/>
      <c r="E385"/>
      <c r="F385"/>
    </row>
    <row r="386" spans="1:6" x14ac:dyDescent="0.25">
      <c r="A386"/>
      <c r="B386"/>
      <c r="E386"/>
      <c r="F386"/>
    </row>
    <row r="387" spans="1:6" x14ac:dyDescent="0.25">
      <c r="A387"/>
      <c r="B387"/>
      <c r="E387"/>
      <c r="F387"/>
    </row>
    <row r="388" spans="1:6" x14ac:dyDescent="0.25">
      <c r="A388"/>
      <c r="B388"/>
      <c r="E388"/>
      <c r="F388"/>
    </row>
    <row r="389" spans="1:6" x14ac:dyDescent="0.25">
      <c r="A389"/>
      <c r="B389"/>
      <c r="E389"/>
      <c r="F389"/>
    </row>
    <row r="390" spans="1:6" x14ac:dyDescent="0.25">
      <c r="A390"/>
      <c r="B390"/>
      <c r="E390"/>
      <c r="F390"/>
    </row>
    <row r="391" spans="1:6" x14ac:dyDescent="0.25">
      <c r="A391"/>
      <c r="B391"/>
      <c r="E391"/>
      <c r="F391"/>
    </row>
    <row r="392" spans="1:6" x14ac:dyDescent="0.25">
      <c r="A392"/>
      <c r="B392"/>
      <c r="E392"/>
      <c r="F392"/>
    </row>
    <row r="393" spans="1:6" x14ac:dyDescent="0.25">
      <c r="A393"/>
      <c r="B393"/>
      <c r="E393"/>
      <c r="F393"/>
    </row>
    <row r="394" spans="1:6" x14ac:dyDescent="0.25">
      <c r="A394"/>
      <c r="B394"/>
      <c r="E394"/>
      <c r="F394"/>
    </row>
    <row r="395" spans="1:6" x14ac:dyDescent="0.25">
      <c r="A395"/>
      <c r="B395"/>
      <c r="E395"/>
      <c r="F395"/>
    </row>
    <row r="396" spans="1:6" x14ac:dyDescent="0.25">
      <c r="A396"/>
      <c r="B396"/>
      <c r="E396"/>
      <c r="F396"/>
    </row>
    <row r="397" spans="1:6" x14ac:dyDescent="0.25">
      <c r="A397"/>
      <c r="B397"/>
      <c r="E397"/>
      <c r="F397"/>
    </row>
    <row r="398" spans="1:6" x14ac:dyDescent="0.25">
      <c r="A398"/>
      <c r="B398"/>
      <c r="E398"/>
      <c r="F398"/>
    </row>
    <row r="399" spans="1:6" x14ac:dyDescent="0.25">
      <c r="A399"/>
      <c r="B399"/>
      <c r="E399"/>
      <c r="F399"/>
    </row>
    <row r="400" spans="1:6" x14ac:dyDescent="0.25">
      <c r="A400"/>
      <c r="B400"/>
      <c r="E400"/>
      <c r="F400"/>
    </row>
    <row r="401" spans="1:6" x14ac:dyDescent="0.25">
      <c r="A401"/>
      <c r="B401"/>
      <c r="E401"/>
      <c r="F401"/>
    </row>
    <row r="402" spans="1:6" x14ac:dyDescent="0.25">
      <c r="A402"/>
      <c r="B402"/>
      <c r="E402"/>
      <c r="F402"/>
    </row>
  </sheetData>
  <sheetProtection selectLockedCells="1"/>
  <mergeCells count="23">
    <mergeCell ref="J5:J6"/>
    <mergeCell ref="H3:H4"/>
    <mergeCell ref="I3:I4"/>
    <mergeCell ref="K3:K4"/>
    <mergeCell ref="L3:L4"/>
    <mergeCell ref="A5:A6"/>
    <mergeCell ref="B5:B6"/>
    <mergeCell ref="D5:D6"/>
    <mergeCell ref="E5:E6"/>
    <mergeCell ref="H5:I6"/>
    <mergeCell ref="A1:B1"/>
    <mergeCell ref="I1:I2"/>
    <mergeCell ref="A2:B2"/>
    <mergeCell ref="J2:J3"/>
    <mergeCell ref="P2:Q2"/>
    <mergeCell ref="A3:B4"/>
    <mergeCell ref="D3:D4"/>
    <mergeCell ref="E3:E4"/>
    <mergeCell ref="F3:F4"/>
    <mergeCell ref="G3:G4"/>
    <mergeCell ref="P3:Q4"/>
    <mergeCell ref="M3:M4"/>
    <mergeCell ref="N3:N4"/>
  </mergeCells>
  <conditionalFormatting sqref="B7:B372">
    <cfRule type="cellIs" priority="22" stopIfTrue="1" operator="lessThan">
      <formula>30</formula>
    </cfRule>
    <cfRule type="cellIs" dxfId="63" priority="23" operator="greaterThanOrEqual">
      <formula>90</formula>
    </cfRule>
    <cfRule type="cellIs" dxfId="62" priority="24" stopIfTrue="1" operator="greaterThanOrEqual">
      <formula>100</formula>
    </cfRule>
    <cfRule type="cellIs" dxfId="61" priority="25" stopIfTrue="1" operator="between">
      <formula>66.1</formula>
      <formula>99</formula>
    </cfRule>
    <cfRule type="cellIs" dxfId="60" priority="28" stopIfTrue="1" operator="between">
      <formula>34</formula>
      <formula>66</formula>
    </cfRule>
    <cfRule type="cellIs" dxfId="59" priority="29" stopIfTrue="1" operator="greaterThanOrEqual">
      <formula>30</formula>
    </cfRule>
  </conditionalFormatting>
  <conditionalFormatting sqref="A7:A372">
    <cfRule type="expression" dxfId="58" priority="21">
      <formula>IF(A7="","",WEEKDAY($A7,2)&gt;5)</formula>
    </cfRule>
  </conditionalFormatting>
  <conditionalFormatting sqref="A7:F372">
    <cfRule type="expression" dxfId="57" priority="12">
      <formula>CELL("ligne")=ROW()</formula>
    </cfRule>
  </conditionalFormatting>
  <conditionalFormatting sqref="K3">
    <cfRule type="cellIs" dxfId="56" priority="19" operator="lessThan">
      <formula>0</formula>
    </cfRule>
  </conditionalFormatting>
  <conditionalFormatting sqref="J5:J6">
    <cfRule type="cellIs" dxfId="55" priority="16" operator="lessThanOrEqual">
      <formula>500</formula>
    </cfRule>
    <cfRule type="cellIs" dxfId="54" priority="17" operator="lessThan">
      <formula>1000</formula>
    </cfRule>
    <cfRule type="cellIs" dxfId="53" priority="18" operator="between">
      <formula>2200</formula>
      <formula>1000</formula>
    </cfRule>
  </conditionalFormatting>
  <conditionalFormatting sqref="H111">
    <cfRule type="cellIs" dxfId="52" priority="14" operator="equal">
      <formula>FALSE</formula>
    </cfRule>
    <cfRule type="cellIs" dxfId="51" priority="15" operator="equal">
      <formula>"ok"</formula>
    </cfRule>
  </conditionalFormatting>
  <conditionalFormatting sqref="E7:E372">
    <cfRule type="top10" dxfId="50" priority="26" rank="1"/>
    <cfRule type="top10" dxfId="49" priority="27" bottom="1" rank="1"/>
  </conditionalFormatting>
  <conditionalFormatting sqref="F7:F372">
    <cfRule type="top10" dxfId="48" priority="13" bottom="1" rank="1"/>
    <cfRule type="top10" dxfId="47" priority="20" rank="1"/>
  </conditionalFormatting>
  <conditionalFormatting sqref="L3:L4">
    <cfRule type="cellIs" dxfId="46" priority="11" operator="lessThanOrEqual">
      <formula>0</formula>
    </cfRule>
  </conditionalFormatting>
  <conditionalFormatting sqref="M3:M4">
    <cfRule type="cellIs" dxfId="45" priority="10" operator="lessThanOrEqual">
      <formula>0</formula>
    </cfRule>
  </conditionalFormatting>
  <conditionalFormatting sqref="Z9:Z26 G7:G372">
    <cfRule type="cellIs" dxfId="44" priority="9" operator="lessThan">
      <formula>0</formula>
    </cfRule>
  </conditionalFormatting>
  <conditionalFormatting sqref="K9:K10 K12:K22 L11:L12">
    <cfRule type="cellIs" dxfId="43" priority="8" operator="lessThan">
      <formula>0</formula>
    </cfRule>
  </conditionalFormatting>
  <conditionalFormatting sqref="K8">
    <cfRule type="cellIs" dxfId="42" priority="6" operator="equal">
      <formula>"FAUX"</formula>
    </cfRule>
    <cfRule type="cellIs" dxfId="41" priority="7" operator="equal">
      <formula>"ok"</formula>
    </cfRule>
  </conditionalFormatting>
  <conditionalFormatting sqref="M11:M22">
    <cfRule type="cellIs" dxfId="40" priority="5" operator="lessThan">
      <formula>0</formula>
    </cfRule>
  </conditionalFormatting>
  <conditionalFormatting sqref="I7:I372">
    <cfRule type="cellIs" dxfId="39" priority="4" operator="equal">
      <formula>"Attention erreur de date"</formula>
    </cfRule>
  </conditionalFormatting>
  <conditionalFormatting sqref="A3:B4">
    <cfRule type="cellIs" dxfId="38" priority="1" operator="greaterThanOrEqual">
      <formula>1000</formula>
    </cfRule>
    <cfRule type="cellIs" dxfId="37" priority="2" operator="between">
      <formula>500</formula>
      <formula>999</formula>
    </cfRule>
    <cfRule type="cellIs" dxfId="36" priority="3" operator="between">
      <formula>100</formula>
      <formula>499</formula>
    </cfRule>
  </conditionalFormatting>
  <dataValidations count="1">
    <dataValidation type="list" allowBlank="1" showInputMessage="1" showErrorMessage="1" sqref="Z9:Z26 G7:G372">
      <formula1>Température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9218" r:id="rId4" name="Sauvegarder">
          <controlPr defaultSize="0" autoLine="0" r:id="rId5">
            <anchor moveWithCells="1">
              <from>
                <xdr:col>10</xdr:col>
                <xdr:colOff>952500</xdr:colOff>
                <xdr:row>5</xdr:row>
                <xdr:rowOff>9525</xdr:rowOff>
              </from>
              <to>
                <xdr:col>11</xdr:col>
                <xdr:colOff>161925</xdr:colOff>
                <xdr:row>6</xdr:row>
                <xdr:rowOff>152400</xdr:rowOff>
              </to>
            </anchor>
          </controlPr>
        </control>
      </mc:Choice>
      <mc:Fallback>
        <control shapeId="9218" r:id="rId4" name="Sauvegarder"/>
      </mc:Fallback>
    </mc:AlternateContent>
    <mc:AlternateContent xmlns:mc="http://schemas.openxmlformats.org/markup-compatibility/2006">
      <mc:Choice Requires="x14">
        <control shapeId="9217" r:id="rId6" name="Button 1">
          <controlPr defaultSize="0" print="0" autoFill="0" autoPict="0" macro="[0]!Compteur_de_Clic_Gasoil">
            <anchor moveWithCells="1">
              <from>
                <xdr:col>10</xdr:col>
                <xdr:colOff>771525</xdr:colOff>
                <xdr:row>4</xdr:row>
                <xdr:rowOff>38100</xdr:rowOff>
              </from>
              <to>
                <xdr:col>11</xdr:col>
                <xdr:colOff>304800</xdr:colOff>
                <xdr:row>4</xdr:row>
                <xdr:rowOff>333375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9219" r:id="rId7" name="Button 3">
          <controlPr defaultSize="0" print="0" autoFill="0" autoPict="0" macro="[0]!F_Melange_conso_gasoil">
            <anchor moveWithCells="1" sizeWithCells="1">
              <from>
                <xdr:col>17</xdr:col>
                <xdr:colOff>152400</xdr:colOff>
                <xdr:row>1</xdr:row>
                <xdr:rowOff>114300</xdr:rowOff>
              </from>
              <to>
                <xdr:col>19</xdr:col>
                <xdr:colOff>752475</xdr:colOff>
                <xdr:row>3</xdr:row>
                <xdr:rowOff>57150</xdr:rowOff>
              </to>
            </anchor>
          </controlPr>
        </control>
      </mc:Choice>
    </mc:AlternateContent>
  </control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30" operator="containsText" id="{59640FBA-E408-4636-87D3-BD500BFC40F6}">
            <xm:f>NOT(ISERROR(SEARCH("erreur",I8)))</xm:f>
            <xm:f>"erreur"</xm:f>
            <x14:dxf>
              <font>
                <b/>
                <i val="0"/>
                <color theme="0"/>
              </font>
              <fill>
                <patternFill>
                  <bgColor rgb="FFFF0000"/>
                </patternFill>
              </fill>
            </x14:dxf>
          </x14:cfRule>
          <xm:sqref>I8:I372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1"/>
  <dimension ref="A1:BI103"/>
  <sheetViews>
    <sheetView showZeros="0" zoomScaleNormal="100" workbookViewId="0">
      <pane xSplit="4" ySplit="12" topLeftCell="E33" activePane="bottomRight" state="frozenSplit"/>
      <selection pane="topRight" activeCell="D1" sqref="D1"/>
      <selection pane="bottomLeft" activeCell="A37" sqref="A37"/>
      <selection pane="bottomRight" activeCell="B46" sqref="B46"/>
    </sheetView>
  </sheetViews>
  <sheetFormatPr baseColWidth="10" defaultColWidth="10.7109375" defaultRowHeight="15" x14ac:dyDescent="0.25"/>
  <cols>
    <col min="1" max="2" width="26.7109375" style="40" customWidth="1"/>
    <col min="3" max="3" width="16.85546875" style="10" bestFit="1" customWidth="1"/>
    <col min="4" max="4" width="12.5703125" style="10" bestFit="1" customWidth="1"/>
    <col min="5" max="5" width="12" style="40" bestFit="1" customWidth="1"/>
    <col min="6" max="6" width="11.140625" style="10" customWidth="1"/>
    <col min="7" max="7" width="12.5703125" style="10" customWidth="1"/>
    <col min="8" max="8" width="15.85546875" style="80" bestFit="1" customWidth="1"/>
    <col min="9" max="9" width="3.42578125" style="6" bestFit="1" customWidth="1"/>
    <col min="10" max="10" width="1.7109375" style="40" customWidth="1"/>
    <col min="11" max="11" width="4.7109375" style="10" customWidth="1"/>
    <col min="12" max="12" width="13.140625" style="10" bestFit="1" customWidth="1"/>
    <col min="13" max="13" width="12.5703125" style="40" bestFit="1" customWidth="1"/>
    <col min="14" max="14" width="14.140625" style="10" bestFit="1" customWidth="1"/>
    <col min="15" max="15" width="13.5703125" style="10" bestFit="1" customWidth="1"/>
    <col min="16" max="16" width="14.140625" style="10" bestFit="1" customWidth="1"/>
    <col min="17" max="17" width="3.7109375" style="10" customWidth="1"/>
    <col min="18" max="18" width="18.140625" style="10" bestFit="1" customWidth="1"/>
    <col min="20" max="20" width="25.5703125" style="10" bestFit="1" customWidth="1"/>
    <col min="21" max="21" width="14" style="10" customWidth="1"/>
    <col min="22" max="22" width="23.42578125" style="10" bestFit="1" customWidth="1"/>
    <col min="23" max="23" width="13.42578125" style="10" customWidth="1"/>
    <col min="24" max="24" width="14.140625" style="40" bestFit="1" customWidth="1"/>
    <col min="25" max="25" width="10.7109375" style="10" customWidth="1"/>
    <col min="26" max="27" width="9.42578125" style="10" customWidth="1"/>
    <col min="28" max="28" width="12.5703125" style="10" customWidth="1"/>
    <col min="29" max="29" width="9.42578125" style="10" customWidth="1"/>
    <col min="30" max="30" width="13.42578125" style="41" customWidth="1"/>
    <col min="31" max="31" width="15.28515625" style="41" customWidth="1"/>
    <col min="32" max="32" width="24.28515625" style="10" customWidth="1"/>
    <col min="33" max="33" width="9" style="6" customWidth="1"/>
    <col min="34" max="34" width="10.5703125" style="10" customWidth="1"/>
    <col min="35" max="35" width="12.85546875" style="6" customWidth="1"/>
    <col min="36" max="36" width="14.42578125" style="6" customWidth="1"/>
    <col min="37" max="37" width="12.85546875" style="10" customWidth="1"/>
    <col min="38" max="38" width="15.28515625" style="10" customWidth="1"/>
    <col min="39" max="39" width="21.85546875" style="10" customWidth="1"/>
    <col min="40" max="40" width="10.7109375" style="40" customWidth="1"/>
    <col min="41" max="45" width="10.7109375" style="10" customWidth="1"/>
    <col min="46" max="46" width="9.28515625" style="10" customWidth="1"/>
    <col min="47" max="47" width="11.42578125" style="10" customWidth="1"/>
    <col min="48" max="48" width="11.5703125" bestFit="1" customWidth="1"/>
    <col min="49" max="49" width="10.7109375" bestFit="1" customWidth="1"/>
    <col min="50" max="50" width="11" bestFit="1" customWidth="1"/>
    <col min="51" max="51" width="8.28515625" bestFit="1" customWidth="1"/>
    <col min="52" max="52" width="7.5703125" bestFit="1" customWidth="1"/>
    <col min="53" max="53" width="11.140625" bestFit="1" customWidth="1"/>
    <col min="54" max="54" width="11.28515625" bestFit="1" customWidth="1"/>
    <col min="60" max="60" width="14.85546875" style="10" bestFit="1" customWidth="1"/>
    <col min="61" max="61" width="13.85546875" style="10" bestFit="1" customWidth="1"/>
    <col min="62" max="62" width="11.42578125" style="10" bestFit="1" customWidth="1"/>
    <col min="63" max="63" width="5.5703125" style="10" bestFit="1" customWidth="1"/>
    <col min="64" max="64" width="11" style="10" bestFit="1" customWidth="1"/>
    <col min="65" max="65" width="9" style="10" bestFit="1" customWidth="1"/>
    <col min="66" max="67" width="10.7109375" style="10"/>
    <col min="68" max="68" width="12.28515625" style="10" bestFit="1" customWidth="1"/>
    <col min="69" max="260" width="10.7109375" style="10"/>
    <col min="261" max="262" width="23.85546875" style="10" bestFit="1" customWidth="1"/>
    <col min="263" max="263" width="12.28515625" style="10" bestFit="1" customWidth="1"/>
    <col min="264" max="264" width="8" style="10" bestFit="1" customWidth="1"/>
    <col min="265" max="265" width="11" style="10" bestFit="1" customWidth="1"/>
    <col min="266" max="266" width="9" style="10" bestFit="1" customWidth="1"/>
    <col min="267" max="267" width="10.7109375" style="10" customWidth="1"/>
    <col min="268" max="268" width="7.7109375" style="10" customWidth="1"/>
    <col min="269" max="269" width="7.5703125" style="10" customWidth="1"/>
    <col min="270" max="270" width="13" style="10" customWidth="1"/>
    <col min="271" max="271" width="10.7109375" style="10" customWidth="1"/>
    <col min="272" max="272" width="7.7109375" style="10" customWidth="1"/>
    <col min="273" max="273" width="7.5703125" style="10" customWidth="1"/>
    <col min="274" max="274" width="13" style="10" customWidth="1"/>
    <col min="275" max="275" width="10.7109375" style="10" customWidth="1"/>
    <col min="276" max="276" width="7.7109375" style="10" customWidth="1"/>
    <col min="277" max="277" width="7.5703125" style="10" customWidth="1"/>
    <col min="278" max="278" width="13" style="10" customWidth="1"/>
    <col min="279" max="279" width="10.7109375" style="10" customWidth="1"/>
    <col min="280" max="280" width="7.7109375" style="10" customWidth="1"/>
    <col min="281" max="282" width="10.7109375" style="10" customWidth="1"/>
    <col min="283" max="284" width="9.42578125" style="10" customWidth="1"/>
    <col min="285" max="285" width="11" style="10" customWidth="1"/>
    <col min="286" max="286" width="9.42578125" style="10" customWidth="1"/>
    <col min="287" max="287" width="4" style="10" customWidth="1"/>
    <col min="288" max="288" width="8" style="10" customWidth="1"/>
    <col min="289" max="289" width="4" style="10" customWidth="1"/>
    <col min="290" max="290" width="10.7109375" style="10" customWidth="1"/>
    <col min="291" max="291" width="5.7109375" style="10" customWidth="1"/>
    <col min="292" max="301" width="10.7109375" style="10" customWidth="1"/>
    <col min="302" max="302" width="9.28515625" style="10" customWidth="1"/>
    <col min="303" max="303" width="1.7109375" style="10" customWidth="1"/>
    <col min="304" max="304" width="11.5703125" style="10" bestFit="1" customWidth="1"/>
    <col min="305" max="305" width="10.7109375" style="10" bestFit="1" customWidth="1"/>
    <col min="306" max="306" width="11" style="10" bestFit="1" customWidth="1"/>
    <col min="307" max="307" width="8.28515625" style="10" bestFit="1" customWidth="1"/>
    <col min="308" max="308" width="7.5703125" style="10" bestFit="1" customWidth="1"/>
    <col min="309" max="309" width="11.140625" style="10" bestFit="1" customWidth="1"/>
    <col min="310" max="310" width="11.28515625" style="10" bestFit="1" customWidth="1"/>
    <col min="311" max="315" width="10.7109375" style="10"/>
    <col min="316" max="316" width="14.85546875" style="10" bestFit="1" customWidth="1"/>
    <col min="317" max="317" width="13.85546875" style="10" bestFit="1" customWidth="1"/>
    <col min="318" max="318" width="11.42578125" style="10" bestFit="1" customWidth="1"/>
    <col min="319" max="319" width="5.5703125" style="10" bestFit="1" customWidth="1"/>
    <col min="320" max="320" width="11" style="10" bestFit="1" customWidth="1"/>
    <col min="321" max="321" width="9" style="10" bestFit="1" customWidth="1"/>
    <col min="322" max="323" width="10.7109375" style="10"/>
    <col min="324" max="324" width="12.28515625" style="10" bestFit="1" customWidth="1"/>
    <col min="325" max="516" width="10.7109375" style="10"/>
    <col min="517" max="518" width="23.85546875" style="10" bestFit="1" customWidth="1"/>
    <col min="519" max="519" width="12.28515625" style="10" bestFit="1" customWidth="1"/>
    <col min="520" max="520" width="8" style="10" bestFit="1" customWidth="1"/>
    <col min="521" max="521" width="11" style="10" bestFit="1" customWidth="1"/>
    <col min="522" max="522" width="9" style="10" bestFit="1" customWidth="1"/>
    <col min="523" max="523" width="10.7109375" style="10" customWidth="1"/>
    <col min="524" max="524" width="7.7109375" style="10" customWidth="1"/>
    <col min="525" max="525" width="7.5703125" style="10" customWidth="1"/>
    <col min="526" max="526" width="13" style="10" customWidth="1"/>
    <col min="527" max="527" width="10.7109375" style="10" customWidth="1"/>
    <col min="528" max="528" width="7.7109375" style="10" customWidth="1"/>
    <col min="529" max="529" width="7.5703125" style="10" customWidth="1"/>
    <col min="530" max="530" width="13" style="10" customWidth="1"/>
    <col min="531" max="531" width="10.7109375" style="10" customWidth="1"/>
    <col min="532" max="532" width="7.7109375" style="10" customWidth="1"/>
    <col min="533" max="533" width="7.5703125" style="10" customWidth="1"/>
    <col min="534" max="534" width="13" style="10" customWidth="1"/>
    <col min="535" max="535" width="10.7109375" style="10" customWidth="1"/>
    <col min="536" max="536" width="7.7109375" style="10" customWidth="1"/>
    <col min="537" max="538" width="10.7109375" style="10" customWidth="1"/>
    <col min="539" max="540" width="9.42578125" style="10" customWidth="1"/>
    <col min="541" max="541" width="11" style="10" customWidth="1"/>
    <col min="542" max="542" width="9.42578125" style="10" customWidth="1"/>
    <col min="543" max="543" width="4" style="10" customWidth="1"/>
    <col min="544" max="544" width="8" style="10" customWidth="1"/>
    <col min="545" max="545" width="4" style="10" customWidth="1"/>
    <col min="546" max="546" width="10.7109375" style="10" customWidth="1"/>
    <col min="547" max="547" width="5.7109375" style="10" customWidth="1"/>
    <col min="548" max="557" width="10.7109375" style="10" customWidth="1"/>
    <col min="558" max="558" width="9.28515625" style="10" customWidth="1"/>
    <col min="559" max="559" width="1.7109375" style="10" customWidth="1"/>
    <col min="560" max="560" width="11.5703125" style="10" bestFit="1" customWidth="1"/>
    <col min="561" max="561" width="10.7109375" style="10" bestFit="1" customWidth="1"/>
    <col min="562" max="562" width="11" style="10" bestFit="1" customWidth="1"/>
    <col min="563" max="563" width="8.28515625" style="10" bestFit="1" customWidth="1"/>
    <col min="564" max="564" width="7.5703125" style="10" bestFit="1" customWidth="1"/>
    <col min="565" max="565" width="11.140625" style="10" bestFit="1" customWidth="1"/>
    <col min="566" max="566" width="11.28515625" style="10" bestFit="1" customWidth="1"/>
    <col min="567" max="571" width="10.7109375" style="10"/>
    <col min="572" max="572" width="14.85546875" style="10" bestFit="1" customWidth="1"/>
    <col min="573" max="573" width="13.85546875" style="10" bestFit="1" customWidth="1"/>
    <col min="574" max="574" width="11.42578125" style="10" bestFit="1" customWidth="1"/>
    <col min="575" max="575" width="5.5703125" style="10" bestFit="1" customWidth="1"/>
    <col min="576" max="576" width="11" style="10" bestFit="1" customWidth="1"/>
    <col min="577" max="577" width="9" style="10" bestFit="1" customWidth="1"/>
    <col min="578" max="579" width="10.7109375" style="10"/>
    <col min="580" max="580" width="12.28515625" style="10" bestFit="1" customWidth="1"/>
    <col min="581" max="772" width="10.7109375" style="10"/>
    <col min="773" max="774" width="23.85546875" style="10" bestFit="1" customWidth="1"/>
    <col min="775" max="775" width="12.28515625" style="10" bestFit="1" customWidth="1"/>
    <col min="776" max="776" width="8" style="10" bestFit="1" customWidth="1"/>
    <col min="777" max="777" width="11" style="10" bestFit="1" customWidth="1"/>
    <col min="778" max="778" width="9" style="10" bestFit="1" customWidth="1"/>
    <col min="779" max="779" width="10.7109375" style="10" customWidth="1"/>
    <col min="780" max="780" width="7.7109375" style="10" customWidth="1"/>
    <col min="781" max="781" width="7.5703125" style="10" customWidth="1"/>
    <col min="782" max="782" width="13" style="10" customWidth="1"/>
    <col min="783" max="783" width="10.7109375" style="10" customWidth="1"/>
    <col min="784" max="784" width="7.7109375" style="10" customWidth="1"/>
    <col min="785" max="785" width="7.5703125" style="10" customWidth="1"/>
    <col min="786" max="786" width="13" style="10" customWidth="1"/>
    <col min="787" max="787" width="10.7109375" style="10" customWidth="1"/>
    <col min="788" max="788" width="7.7109375" style="10" customWidth="1"/>
    <col min="789" max="789" width="7.5703125" style="10" customWidth="1"/>
    <col min="790" max="790" width="13" style="10" customWidth="1"/>
    <col min="791" max="791" width="10.7109375" style="10" customWidth="1"/>
    <col min="792" max="792" width="7.7109375" style="10" customWidth="1"/>
    <col min="793" max="794" width="10.7109375" style="10" customWidth="1"/>
    <col min="795" max="796" width="9.42578125" style="10" customWidth="1"/>
    <col min="797" max="797" width="11" style="10" customWidth="1"/>
    <col min="798" max="798" width="9.42578125" style="10" customWidth="1"/>
    <col min="799" max="799" width="4" style="10" customWidth="1"/>
    <col min="800" max="800" width="8" style="10" customWidth="1"/>
    <col min="801" max="801" width="4" style="10" customWidth="1"/>
    <col min="802" max="802" width="10.7109375" style="10" customWidth="1"/>
    <col min="803" max="803" width="5.7109375" style="10" customWidth="1"/>
    <col min="804" max="813" width="10.7109375" style="10" customWidth="1"/>
    <col min="814" max="814" width="9.28515625" style="10" customWidth="1"/>
    <col min="815" max="815" width="1.7109375" style="10" customWidth="1"/>
    <col min="816" max="816" width="11.5703125" style="10" bestFit="1" customWidth="1"/>
    <col min="817" max="817" width="10.7109375" style="10" bestFit="1" customWidth="1"/>
    <col min="818" max="818" width="11" style="10" bestFit="1" customWidth="1"/>
    <col min="819" max="819" width="8.28515625" style="10" bestFit="1" customWidth="1"/>
    <col min="820" max="820" width="7.5703125" style="10" bestFit="1" customWidth="1"/>
    <col min="821" max="821" width="11.140625" style="10" bestFit="1" customWidth="1"/>
    <col min="822" max="822" width="11.28515625" style="10" bestFit="1" customWidth="1"/>
    <col min="823" max="827" width="10.7109375" style="10"/>
    <col min="828" max="828" width="14.85546875" style="10" bestFit="1" customWidth="1"/>
    <col min="829" max="829" width="13.85546875" style="10" bestFit="1" customWidth="1"/>
    <col min="830" max="830" width="11.42578125" style="10" bestFit="1" customWidth="1"/>
    <col min="831" max="831" width="5.5703125" style="10" bestFit="1" customWidth="1"/>
    <col min="832" max="832" width="11" style="10" bestFit="1" customWidth="1"/>
    <col min="833" max="833" width="9" style="10" bestFit="1" customWidth="1"/>
    <col min="834" max="835" width="10.7109375" style="10"/>
    <col min="836" max="836" width="12.28515625" style="10" bestFit="1" customWidth="1"/>
    <col min="837" max="1028" width="10.7109375" style="10"/>
    <col min="1029" max="1030" width="23.85546875" style="10" bestFit="1" customWidth="1"/>
    <col min="1031" max="1031" width="12.28515625" style="10" bestFit="1" customWidth="1"/>
    <col min="1032" max="1032" width="8" style="10" bestFit="1" customWidth="1"/>
    <col min="1033" max="1033" width="11" style="10" bestFit="1" customWidth="1"/>
    <col min="1034" max="1034" width="9" style="10" bestFit="1" customWidth="1"/>
    <col min="1035" max="1035" width="10.7109375" style="10" customWidth="1"/>
    <col min="1036" max="1036" width="7.7109375" style="10" customWidth="1"/>
    <col min="1037" max="1037" width="7.5703125" style="10" customWidth="1"/>
    <col min="1038" max="1038" width="13" style="10" customWidth="1"/>
    <col min="1039" max="1039" width="10.7109375" style="10" customWidth="1"/>
    <col min="1040" max="1040" width="7.7109375" style="10" customWidth="1"/>
    <col min="1041" max="1041" width="7.5703125" style="10" customWidth="1"/>
    <col min="1042" max="1042" width="13" style="10" customWidth="1"/>
    <col min="1043" max="1043" width="10.7109375" style="10" customWidth="1"/>
    <col min="1044" max="1044" width="7.7109375" style="10" customWidth="1"/>
    <col min="1045" max="1045" width="7.5703125" style="10" customWidth="1"/>
    <col min="1046" max="1046" width="13" style="10" customWidth="1"/>
    <col min="1047" max="1047" width="10.7109375" style="10" customWidth="1"/>
    <col min="1048" max="1048" width="7.7109375" style="10" customWidth="1"/>
    <col min="1049" max="1050" width="10.7109375" style="10" customWidth="1"/>
    <col min="1051" max="1052" width="9.42578125" style="10" customWidth="1"/>
    <col min="1053" max="1053" width="11" style="10" customWidth="1"/>
    <col min="1054" max="1054" width="9.42578125" style="10" customWidth="1"/>
    <col min="1055" max="1055" width="4" style="10" customWidth="1"/>
    <col min="1056" max="1056" width="8" style="10" customWidth="1"/>
    <col min="1057" max="1057" width="4" style="10" customWidth="1"/>
    <col min="1058" max="1058" width="10.7109375" style="10" customWidth="1"/>
    <col min="1059" max="1059" width="5.7109375" style="10" customWidth="1"/>
    <col min="1060" max="1069" width="10.7109375" style="10" customWidth="1"/>
    <col min="1070" max="1070" width="9.28515625" style="10" customWidth="1"/>
    <col min="1071" max="1071" width="1.7109375" style="10" customWidth="1"/>
    <col min="1072" max="1072" width="11.5703125" style="10" bestFit="1" customWidth="1"/>
    <col min="1073" max="1073" width="10.7109375" style="10" bestFit="1" customWidth="1"/>
    <col min="1074" max="1074" width="11" style="10" bestFit="1" customWidth="1"/>
    <col min="1075" max="1075" width="8.28515625" style="10" bestFit="1" customWidth="1"/>
    <col min="1076" max="1076" width="7.5703125" style="10" bestFit="1" customWidth="1"/>
    <col min="1077" max="1077" width="11.140625" style="10" bestFit="1" customWidth="1"/>
    <col min="1078" max="1078" width="11.28515625" style="10" bestFit="1" customWidth="1"/>
    <col min="1079" max="1083" width="10.7109375" style="10"/>
    <col min="1084" max="1084" width="14.85546875" style="10" bestFit="1" customWidth="1"/>
    <col min="1085" max="1085" width="13.85546875" style="10" bestFit="1" customWidth="1"/>
    <col min="1086" max="1086" width="11.42578125" style="10" bestFit="1" customWidth="1"/>
    <col min="1087" max="1087" width="5.5703125" style="10" bestFit="1" customWidth="1"/>
    <col min="1088" max="1088" width="11" style="10" bestFit="1" customWidth="1"/>
    <col min="1089" max="1089" width="9" style="10" bestFit="1" customWidth="1"/>
    <col min="1090" max="1091" width="10.7109375" style="10"/>
    <col min="1092" max="1092" width="12.28515625" style="10" bestFit="1" customWidth="1"/>
    <col min="1093" max="1284" width="10.7109375" style="10"/>
    <col min="1285" max="1286" width="23.85546875" style="10" bestFit="1" customWidth="1"/>
    <col min="1287" max="1287" width="12.28515625" style="10" bestFit="1" customWidth="1"/>
    <col min="1288" max="1288" width="8" style="10" bestFit="1" customWidth="1"/>
    <col min="1289" max="1289" width="11" style="10" bestFit="1" customWidth="1"/>
    <col min="1290" max="1290" width="9" style="10" bestFit="1" customWidth="1"/>
    <col min="1291" max="1291" width="10.7109375" style="10" customWidth="1"/>
    <col min="1292" max="1292" width="7.7109375" style="10" customWidth="1"/>
    <col min="1293" max="1293" width="7.5703125" style="10" customWidth="1"/>
    <col min="1294" max="1294" width="13" style="10" customWidth="1"/>
    <col min="1295" max="1295" width="10.7109375" style="10" customWidth="1"/>
    <col min="1296" max="1296" width="7.7109375" style="10" customWidth="1"/>
    <col min="1297" max="1297" width="7.5703125" style="10" customWidth="1"/>
    <col min="1298" max="1298" width="13" style="10" customWidth="1"/>
    <col min="1299" max="1299" width="10.7109375" style="10" customWidth="1"/>
    <col min="1300" max="1300" width="7.7109375" style="10" customWidth="1"/>
    <col min="1301" max="1301" width="7.5703125" style="10" customWidth="1"/>
    <col min="1302" max="1302" width="13" style="10" customWidth="1"/>
    <col min="1303" max="1303" width="10.7109375" style="10" customWidth="1"/>
    <col min="1304" max="1304" width="7.7109375" style="10" customWidth="1"/>
    <col min="1305" max="1306" width="10.7109375" style="10" customWidth="1"/>
    <col min="1307" max="1308" width="9.42578125" style="10" customWidth="1"/>
    <col min="1309" max="1309" width="11" style="10" customWidth="1"/>
    <col min="1310" max="1310" width="9.42578125" style="10" customWidth="1"/>
    <col min="1311" max="1311" width="4" style="10" customWidth="1"/>
    <col min="1312" max="1312" width="8" style="10" customWidth="1"/>
    <col min="1313" max="1313" width="4" style="10" customWidth="1"/>
    <col min="1314" max="1314" width="10.7109375" style="10" customWidth="1"/>
    <col min="1315" max="1315" width="5.7109375" style="10" customWidth="1"/>
    <col min="1316" max="1325" width="10.7109375" style="10" customWidth="1"/>
    <col min="1326" max="1326" width="9.28515625" style="10" customWidth="1"/>
    <col min="1327" max="1327" width="1.7109375" style="10" customWidth="1"/>
    <col min="1328" max="1328" width="11.5703125" style="10" bestFit="1" customWidth="1"/>
    <col min="1329" max="1329" width="10.7109375" style="10" bestFit="1" customWidth="1"/>
    <col min="1330" max="1330" width="11" style="10" bestFit="1" customWidth="1"/>
    <col min="1331" max="1331" width="8.28515625" style="10" bestFit="1" customWidth="1"/>
    <col min="1332" max="1332" width="7.5703125" style="10" bestFit="1" customWidth="1"/>
    <col min="1333" max="1333" width="11.140625" style="10" bestFit="1" customWidth="1"/>
    <col min="1334" max="1334" width="11.28515625" style="10" bestFit="1" customWidth="1"/>
    <col min="1335" max="1339" width="10.7109375" style="10"/>
    <col min="1340" max="1340" width="14.85546875" style="10" bestFit="1" customWidth="1"/>
    <col min="1341" max="1341" width="13.85546875" style="10" bestFit="1" customWidth="1"/>
    <col min="1342" max="1342" width="11.42578125" style="10" bestFit="1" customWidth="1"/>
    <col min="1343" max="1343" width="5.5703125" style="10" bestFit="1" customWidth="1"/>
    <col min="1344" max="1344" width="11" style="10" bestFit="1" customWidth="1"/>
    <col min="1345" max="1345" width="9" style="10" bestFit="1" customWidth="1"/>
    <col min="1346" max="1347" width="10.7109375" style="10"/>
    <col min="1348" max="1348" width="12.28515625" style="10" bestFit="1" customWidth="1"/>
    <col min="1349" max="1540" width="10.7109375" style="10"/>
    <col min="1541" max="1542" width="23.85546875" style="10" bestFit="1" customWidth="1"/>
    <col min="1543" max="1543" width="12.28515625" style="10" bestFit="1" customWidth="1"/>
    <col min="1544" max="1544" width="8" style="10" bestFit="1" customWidth="1"/>
    <col min="1545" max="1545" width="11" style="10" bestFit="1" customWidth="1"/>
    <col min="1546" max="1546" width="9" style="10" bestFit="1" customWidth="1"/>
    <col min="1547" max="1547" width="10.7109375" style="10" customWidth="1"/>
    <col min="1548" max="1548" width="7.7109375" style="10" customWidth="1"/>
    <col min="1549" max="1549" width="7.5703125" style="10" customWidth="1"/>
    <col min="1550" max="1550" width="13" style="10" customWidth="1"/>
    <col min="1551" max="1551" width="10.7109375" style="10" customWidth="1"/>
    <col min="1552" max="1552" width="7.7109375" style="10" customWidth="1"/>
    <col min="1553" max="1553" width="7.5703125" style="10" customWidth="1"/>
    <col min="1554" max="1554" width="13" style="10" customWidth="1"/>
    <col min="1555" max="1555" width="10.7109375" style="10" customWidth="1"/>
    <col min="1556" max="1556" width="7.7109375" style="10" customWidth="1"/>
    <col min="1557" max="1557" width="7.5703125" style="10" customWidth="1"/>
    <col min="1558" max="1558" width="13" style="10" customWidth="1"/>
    <col min="1559" max="1559" width="10.7109375" style="10" customWidth="1"/>
    <col min="1560" max="1560" width="7.7109375" style="10" customWidth="1"/>
    <col min="1561" max="1562" width="10.7109375" style="10" customWidth="1"/>
    <col min="1563" max="1564" width="9.42578125" style="10" customWidth="1"/>
    <col min="1565" max="1565" width="11" style="10" customWidth="1"/>
    <col min="1566" max="1566" width="9.42578125" style="10" customWidth="1"/>
    <col min="1567" max="1567" width="4" style="10" customWidth="1"/>
    <col min="1568" max="1568" width="8" style="10" customWidth="1"/>
    <col min="1569" max="1569" width="4" style="10" customWidth="1"/>
    <col min="1570" max="1570" width="10.7109375" style="10" customWidth="1"/>
    <col min="1571" max="1571" width="5.7109375" style="10" customWidth="1"/>
    <col min="1572" max="1581" width="10.7109375" style="10" customWidth="1"/>
    <col min="1582" max="1582" width="9.28515625" style="10" customWidth="1"/>
    <col min="1583" max="1583" width="1.7109375" style="10" customWidth="1"/>
    <col min="1584" max="1584" width="11.5703125" style="10" bestFit="1" customWidth="1"/>
    <col min="1585" max="1585" width="10.7109375" style="10" bestFit="1" customWidth="1"/>
    <col min="1586" max="1586" width="11" style="10" bestFit="1" customWidth="1"/>
    <col min="1587" max="1587" width="8.28515625" style="10" bestFit="1" customWidth="1"/>
    <col min="1588" max="1588" width="7.5703125" style="10" bestFit="1" customWidth="1"/>
    <col min="1589" max="1589" width="11.140625" style="10" bestFit="1" customWidth="1"/>
    <col min="1590" max="1590" width="11.28515625" style="10" bestFit="1" customWidth="1"/>
    <col min="1591" max="1595" width="10.7109375" style="10"/>
    <col min="1596" max="1596" width="14.85546875" style="10" bestFit="1" customWidth="1"/>
    <col min="1597" max="1597" width="13.85546875" style="10" bestFit="1" customWidth="1"/>
    <col min="1598" max="1598" width="11.42578125" style="10" bestFit="1" customWidth="1"/>
    <col min="1599" max="1599" width="5.5703125" style="10" bestFit="1" customWidth="1"/>
    <col min="1600" max="1600" width="11" style="10" bestFit="1" customWidth="1"/>
    <col min="1601" max="1601" width="9" style="10" bestFit="1" customWidth="1"/>
    <col min="1602" max="1603" width="10.7109375" style="10"/>
    <col min="1604" max="1604" width="12.28515625" style="10" bestFit="1" customWidth="1"/>
    <col min="1605" max="1796" width="10.7109375" style="10"/>
    <col min="1797" max="1798" width="23.85546875" style="10" bestFit="1" customWidth="1"/>
    <col min="1799" max="1799" width="12.28515625" style="10" bestFit="1" customWidth="1"/>
    <col min="1800" max="1800" width="8" style="10" bestFit="1" customWidth="1"/>
    <col min="1801" max="1801" width="11" style="10" bestFit="1" customWidth="1"/>
    <col min="1802" max="1802" width="9" style="10" bestFit="1" customWidth="1"/>
    <col min="1803" max="1803" width="10.7109375" style="10" customWidth="1"/>
    <col min="1804" max="1804" width="7.7109375" style="10" customWidth="1"/>
    <col min="1805" max="1805" width="7.5703125" style="10" customWidth="1"/>
    <col min="1806" max="1806" width="13" style="10" customWidth="1"/>
    <col min="1807" max="1807" width="10.7109375" style="10" customWidth="1"/>
    <col min="1808" max="1808" width="7.7109375" style="10" customWidth="1"/>
    <col min="1809" max="1809" width="7.5703125" style="10" customWidth="1"/>
    <col min="1810" max="1810" width="13" style="10" customWidth="1"/>
    <col min="1811" max="1811" width="10.7109375" style="10" customWidth="1"/>
    <col min="1812" max="1812" width="7.7109375" style="10" customWidth="1"/>
    <col min="1813" max="1813" width="7.5703125" style="10" customWidth="1"/>
    <col min="1814" max="1814" width="13" style="10" customWidth="1"/>
    <col min="1815" max="1815" width="10.7109375" style="10" customWidth="1"/>
    <col min="1816" max="1816" width="7.7109375" style="10" customWidth="1"/>
    <col min="1817" max="1818" width="10.7109375" style="10" customWidth="1"/>
    <col min="1819" max="1820" width="9.42578125" style="10" customWidth="1"/>
    <col min="1821" max="1821" width="11" style="10" customWidth="1"/>
    <col min="1822" max="1822" width="9.42578125" style="10" customWidth="1"/>
    <col min="1823" max="1823" width="4" style="10" customWidth="1"/>
    <col min="1824" max="1824" width="8" style="10" customWidth="1"/>
    <col min="1825" max="1825" width="4" style="10" customWidth="1"/>
    <col min="1826" max="1826" width="10.7109375" style="10" customWidth="1"/>
    <col min="1827" max="1827" width="5.7109375" style="10" customWidth="1"/>
    <col min="1828" max="1837" width="10.7109375" style="10" customWidth="1"/>
    <col min="1838" max="1838" width="9.28515625" style="10" customWidth="1"/>
    <col min="1839" max="1839" width="1.7109375" style="10" customWidth="1"/>
    <col min="1840" max="1840" width="11.5703125" style="10" bestFit="1" customWidth="1"/>
    <col min="1841" max="1841" width="10.7109375" style="10" bestFit="1" customWidth="1"/>
    <col min="1842" max="1842" width="11" style="10" bestFit="1" customWidth="1"/>
    <col min="1843" max="1843" width="8.28515625" style="10" bestFit="1" customWidth="1"/>
    <col min="1844" max="1844" width="7.5703125" style="10" bestFit="1" customWidth="1"/>
    <col min="1845" max="1845" width="11.140625" style="10" bestFit="1" customWidth="1"/>
    <col min="1846" max="1846" width="11.28515625" style="10" bestFit="1" customWidth="1"/>
    <col min="1847" max="1851" width="10.7109375" style="10"/>
    <col min="1852" max="1852" width="14.85546875" style="10" bestFit="1" customWidth="1"/>
    <col min="1853" max="1853" width="13.85546875" style="10" bestFit="1" customWidth="1"/>
    <col min="1854" max="1854" width="11.42578125" style="10" bestFit="1" customWidth="1"/>
    <col min="1855" max="1855" width="5.5703125" style="10" bestFit="1" customWidth="1"/>
    <col min="1856" max="1856" width="11" style="10" bestFit="1" customWidth="1"/>
    <col min="1857" max="1857" width="9" style="10" bestFit="1" customWidth="1"/>
    <col min="1858" max="1859" width="10.7109375" style="10"/>
    <col min="1860" max="1860" width="12.28515625" style="10" bestFit="1" customWidth="1"/>
    <col min="1861" max="2052" width="10.7109375" style="10"/>
    <col min="2053" max="2054" width="23.85546875" style="10" bestFit="1" customWidth="1"/>
    <col min="2055" max="2055" width="12.28515625" style="10" bestFit="1" customWidth="1"/>
    <col min="2056" max="2056" width="8" style="10" bestFit="1" customWidth="1"/>
    <col min="2057" max="2057" width="11" style="10" bestFit="1" customWidth="1"/>
    <col min="2058" max="2058" width="9" style="10" bestFit="1" customWidth="1"/>
    <col min="2059" max="2059" width="10.7109375" style="10" customWidth="1"/>
    <col min="2060" max="2060" width="7.7109375" style="10" customWidth="1"/>
    <col min="2061" max="2061" width="7.5703125" style="10" customWidth="1"/>
    <col min="2062" max="2062" width="13" style="10" customWidth="1"/>
    <col min="2063" max="2063" width="10.7109375" style="10" customWidth="1"/>
    <col min="2064" max="2064" width="7.7109375" style="10" customWidth="1"/>
    <col min="2065" max="2065" width="7.5703125" style="10" customWidth="1"/>
    <col min="2066" max="2066" width="13" style="10" customWidth="1"/>
    <col min="2067" max="2067" width="10.7109375" style="10" customWidth="1"/>
    <col min="2068" max="2068" width="7.7109375" style="10" customWidth="1"/>
    <col min="2069" max="2069" width="7.5703125" style="10" customWidth="1"/>
    <col min="2070" max="2070" width="13" style="10" customWidth="1"/>
    <col min="2071" max="2071" width="10.7109375" style="10" customWidth="1"/>
    <col min="2072" max="2072" width="7.7109375" style="10" customWidth="1"/>
    <col min="2073" max="2074" width="10.7109375" style="10" customWidth="1"/>
    <col min="2075" max="2076" width="9.42578125" style="10" customWidth="1"/>
    <col min="2077" max="2077" width="11" style="10" customWidth="1"/>
    <col min="2078" max="2078" width="9.42578125" style="10" customWidth="1"/>
    <col min="2079" max="2079" width="4" style="10" customWidth="1"/>
    <col min="2080" max="2080" width="8" style="10" customWidth="1"/>
    <col min="2081" max="2081" width="4" style="10" customWidth="1"/>
    <col min="2082" max="2082" width="10.7109375" style="10" customWidth="1"/>
    <col min="2083" max="2083" width="5.7109375" style="10" customWidth="1"/>
    <col min="2084" max="2093" width="10.7109375" style="10" customWidth="1"/>
    <col min="2094" max="2094" width="9.28515625" style="10" customWidth="1"/>
    <col min="2095" max="2095" width="1.7109375" style="10" customWidth="1"/>
    <col min="2096" max="2096" width="11.5703125" style="10" bestFit="1" customWidth="1"/>
    <col min="2097" max="2097" width="10.7109375" style="10" bestFit="1" customWidth="1"/>
    <col min="2098" max="2098" width="11" style="10" bestFit="1" customWidth="1"/>
    <col min="2099" max="2099" width="8.28515625" style="10" bestFit="1" customWidth="1"/>
    <col min="2100" max="2100" width="7.5703125" style="10" bestFit="1" customWidth="1"/>
    <col min="2101" max="2101" width="11.140625" style="10" bestFit="1" customWidth="1"/>
    <col min="2102" max="2102" width="11.28515625" style="10" bestFit="1" customWidth="1"/>
    <col min="2103" max="2107" width="10.7109375" style="10"/>
    <col min="2108" max="2108" width="14.85546875" style="10" bestFit="1" customWidth="1"/>
    <col min="2109" max="2109" width="13.85546875" style="10" bestFit="1" customWidth="1"/>
    <col min="2110" max="2110" width="11.42578125" style="10" bestFit="1" customWidth="1"/>
    <col min="2111" max="2111" width="5.5703125" style="10" bestFit="1" customWidth="1"/>
    <col min="2112" max="2112" width="11" style="10" bestFit="1" customWidth="1"/>
    <col min="2113" max="2113" width="9" style="10" bestFit="1" customWidth="1"/>
    <col min="2114" max="2115" width="10.7109375" style="10"/>
    <col min="2116" max="2116" width="12.28515625" style="10" bestFit="1" customWidth="1"/>
    <col min="2117" max="2308" width="10.7109375" style="10"/>
    <col min="2309" max="2310" width="23.85546875" style="10" bestFit="1" customWidth="1"/>
    <col min="2311" max="2311" width="12.28515625" style="10" bestFit="1" customWidth="1"/>
    <col min="2312" max="2312" width="8" style="10" bestFit="1" customWidth="1"/>
    <col min="2313" max="2313" width="11" style="10" bestFit="1" customWidth="1"/>
    <col min="2314" max="2314" width="9" style="10" bestFit="1" customWidth="1"/>
    <col min="2315" max="2315" width="10.7109375" style="10" customWidth="1"/>
    <col min="2316" max="2316" width="7.7109375" style="10" customWidth="1"/>
    <col min="2317" max="2317" width="7.5703125" style="10" customWidth="1"/>
    <col min="2318" max="2318" width="13" style="10" customWidth="1"/>
    <col min="2319" max="2319" width="10.7109375" style="10" customWidth="1"/>
    <col min="2320" max="2320" width="7.7109375" style="10" customWidth="1"/>
    <col min="2321" max="2321" width="7.5703125" style="10" customWidth="1"/>
    <col min="2322" max="2322" width="13" style="10" customWidth="1"/>
    <col min="2323" max="2323" width="10.7109375" style="10" customWidth="1"/>
    <col min="2324" max="2324" width="7.7109375" style="10" customWidth="1"/>
    <col min="2325" max="2325" width="7.5703125" style="10" customWidth="1"/>
    <col min="2326" max="2326" width="13" style="10" customWidth="1"/>
    <col min="2327" max="2327" width="10.7109375" style="10" customWidth="1"/>
    <col min="2328" max="2328" width="7.7109375" style="10" customWidth="1"/>
    <col min="2329" max="2330" width="10.7109375" style="10" customWidth="1"/>
    <col min="2331" max="2332" width="9.42578125" style="10" customWidth="1"/>
    <col min="2333" max="2333" width="11" style="10" customWidth="1"/>
    <col min="2334" max="2334" width="9.42578125" style="10" customWidth="1"/>
    <col min="2335" max="2335" width="4" style="10" customWidth="1"/>
    <col min="2336" max="2336" width="8" style="10" customWidth="1"/>
    <col min="2337" max="2337" width="4" style="10" customWidth="1"/>
    <col min="2338" max="2338" width="10.7109375" style="10" customWidth="1"/>
    <col min="2339" max="2339" width="5.7109375" style="10" customWidth="1"/>
    <col min="2340" max="2349" width="10.7109375" style="10" customWidth="1"/>
    <col min="2350" max="2350" width="9.28515625" style="10" customWidth="1"/>
    <col min="2351" max="2351" width="1.7109375" style="10" customWidth="1"/>
    <col min="2352" max="2352" width="11.5703125" style="10" bestFit="1" customWidth="1"/>
    <col min="2353" max="2353" width="10.7109375" style="10" bestFit="1" customWidth="1"/>
    <col min="2354" max="2354" width="11" style="10" bestFit="1" customWidth="1"/>
    <col min="2355" max="2355" width="8.28515625" style="10" bestFit="1" customWidth="1"/>
    <col min="2356" max="2356" width="7.5703125" style="10" bestFit="1" customWidth="1"/>
    <col min="2357" max="2357" width="11.140625" style="10" bestFit="1" customWidth="1"/>
    <col min="2358" max="2358" width="11.28515625" style="10" bestFit="1" customWidth="1"/>
    <col min="2359" max="2363" width="10.7109375" style="10"/>
    <col min="2364" max="2364" width="14.85546875" style="10" bestFit="1" customWidth="1"/>
    <col min="2365" max="2365" width="13.85546875" style="10" bestFit="1" customWidth="1"/>
    <col min="2366" max="2366" width="11.42578125" style="10" bestFit="1" customWidth="1"/>
    <col min="2367" max="2367" width="5.5703125" style="10" bestFit="1" customWidth="1"/>
    <col min="2368" max="2368" width="11" style="10" bestFit="1" customWidth="1"/>
    <col min="2369" max="2369" width="9" style="10" bestFit="1" customWidth="1"/>
    <col min="2370" max="2371" width="10.7109375" style="10"/>
    <col min="2372" max="2372" width="12.28515625" style="10" bestFit="1" customWidth="1"/>
    <col min="2373" max="2564" width="10.7109375" style="10"/>
    <col min="2565" max="2566" width="23.85546875" style="10" bestFit="1" customWidth="1"/>
    <col min="2567" max="2567" width="12.28515625" style="10" bestFit="1" customWidth="1"/>
    <col min="2568" max="2568" width="8" style="10" bestFit="1" customWidth="1"/>
    <col min="2569" max="2569" width="11" style="10" bestFit="1" customWidth="1"/>
    <col min="2570" max="2570" width="9" style="10" bestFit="1" customWidth="1"/>
    <col min="2571" max="2571" width="10.7109375" style="10" customWidth="1"/>
    <col min="2572" max="2572" width="7.7109375" style="10" customWidth="1"/>
    <col min="2573" max="2573" width="7.5703125" style="10" customWidth="1"/>
    <col min="2574" max="2574" width="13" style="10" customWidth="1"/>
    <col min="2575" max="2575" width="10.7109375" style="10" customWidth="1"/>
    <col min="2576" max="2576" width="7.7109375" style="10" customWidth="1"/>
    <col min="2577" max="2577" width="7.5703125" style="10" customWidth="1"/>
    <col min="2578" max="2578" width="13" style="10" customWidth="1"/>
    <col min="2579" max="2579" width="10.7109375" style="10" customWidth="1"/>
    <col min="2580" max="2580" width="7.7109375" style="10" customWidth="1"/>
    <col min="2581" max="2581" width="7.5703125" style="10" customWidth="1"/>
    <col min="2582" max="2582" width="13" style="10" customWidth="1"/>
    <col min="2583" max="2583" width="10.7109375" style="10" customWidth="1"/>
    <col min="2584" max="2584" width="7.7109375" style="10" customWidth="1"/>
    <col min="2585" max="2586" width="10.7109375" style="10" customWidth="1"/>
    <col min="2587" max="2588" width="9.42578125" style="10" customWidth="1"/>
    <col min="2589" max="2589" width="11" style="10" customWidth="1"/>
    <col min="2590" max="2590" width="9.42578125" style="10" customWidth="1"/>
    <col min="2591" max="2591" width="4" style="10" customWidth="1"/>
    <col min="2592" max="2592" width="8" style="10" customWidth="1"/>
    <col min="2593" max="2593" width="4" style="10" customWidth="1"/>
    <col min="2594" max="2594" width="10.7109375" style="10" customWidth="1"/>
    <col min="2595" max="2595" width="5.7109375" style="10" customWidth="1"/>
    <col min="2596" max="2605" width="10.7109375" style="10" customWidth="1"/>
    <col min="2606" max="2606" width="9.28515625" style="10" customWidth="1"/>
    <col min="2607" max="2607" width="1.7109375" style="10" customWidth="1"/>
    <col min="2608" max="2608" width="11.5703125" style="10" bestFit="1" customWidth="1"/>
    <col min="2609" max="2609" width="10.7109375" style="10" bestFit="1" customWidth="1"/>
    <col min="2610" max="2610" width="11" style="10" bestFit="1" customWidth="1"/>
    <col min="2611" max="2611" width="8.28515625" style="10" bestFit="1" customWidth="1"/>
    <col min="2612" max="2612" width="7.5703125" style="10" bestFit="1" customWidth="1"/>
    <col min="2613" max="2613" width="11.140625" style="10" bestFit="1" customWidth="1"/>
    <col min="2614" max="2614" width="11.28515625" style="10" bestFit="1" customWidth="1"/>
    <col min="2615" max="2619" width="10.7109375" style="10"/>
    <col min="2620" max="2620" width="14.85546875" style="10" bestFit="1" customWidth="1"/>
    <col min="2621" max="2621" width="13.85546875" style="10" bestFit="1" customWidth="1"/>
    <col min="2622" max="2622" width="11.42578125" style="10" bestFit="1" customWidth="1"/>
    <col min="2623" max="2623" width="5.5703125" style="10" bestFit="1" customWidth="1"/>
    <col min="2624" max="2624" width="11" style="10" bestFit="1" customWidth="1"/>
    <col min="2625" max="2625" width="9" style="10" bestFit="1" customWidth="1"/>
    <col min="2626" max="2627" width="10.7109375" style="10"/>
    <col min="2628" max="2628" width="12.28515625" style="10" bestFit="1" customWidth="1"/>
    <col min="2629" max="2820" width="10.7109375" style="10"/>
    <col min="2821" max="2822" width="23.85546875" style="10" bestFit="1" customWidth="1"/>
    <col min="2823" max="2823" width="12.28515625" style="10" bestFit="1" customWidth="1"/>
    <col min="2824" max="2824" width="8" style="10" bestFit="1" customWidth="1"/>
    <col min="2825" max="2825" width="11" style="10" bestFit="1" customWidth="1"/>
    <col min="2826" max="2826" width="9" style="10" bestFit="1" customWidth="1"/>
    <col min="2827" max="2827" width="10.7109375" style="10" customWidth="1"/>
    <col min="2828" max="2828" width="7.7109375" style="10" customWidth="1"/>
    <col min="2829" max="2829" width="7.5703125" style="10" customWidth="1"/>
    <col min="2830" max="2830" width="13" style="10" customWidth="1"/>
    <col min="2831" max="2831" width="10.7109375" style="10" customWidth="1"/>
    <col min="2832" max="2832" width="7.7109375" style="10" customWidth="1"/>
    <col min="2833" max="2833" width="7.5703125" style="10" customWidth="1"/>
    <col min="2834" max="2834" width="13" style="10" customWidth="1"/>
    <col min="2835" max="2835" width="10.7109375" style="10" customWidth="1"/>
    <col min="2836" max="2836" width="7.7109375" style="10" customWidth="1"/>
    <col min="2837" max="2837" width="7.5703125" style="10" customWidth="1"/>
    <col min="2838" max="2838" width="13" style="10" customWidth="1"/>
    <col min="2839" max="2839" width="10.7109375" style="10" customWidth="1"/>
    <col min="2840" max="2840" width="7.7109375" style="10" customWidth="1"/>
    <col min="2841" max="2842" width="10.7109375" style="10" customWidth="1"/>
    <col min="2843" max="2844" width="9.42578125" style="10" customWidth="1"/>
    <col min="2845" max="2845" width="11" style="10" customWidth="1"/>
    <col min="2846" max="2846" width="9.42578125" style="10" customWidth="1"/>
    <col min="2847" max="2847" width="4" style="10" customWidth="1"/>
    <col min="2848" max="2848" width="8" style="10" customWidth="1"/>
    <col min="2849" max="2849" width="4" style="10" customWidth="1"/>
    <col min="2850" max="2850" width="10.7109375" style="10" customWidth="1"/>
    <col min="2851" max="2851" width="5.7109375" style="10" customWidth="1"/>
    <col min="2852" max="2861" width="10.7109375" style="10" customWidth="1"/>
    <col min="2862" max="2862" width="9.28515625" style="10" customWidth="1"/>
    <col min="2863" max="2863" width="1.7109375" style="10" customWidth="1"/>
    <col min="2864" max="2864" width="11.5703125" style="10" bestFit="1" customWidth="1"/>
    <col min="2865" max="2865" width="10.7109375" style="10" bestFit="1" customWidth="1"/>
    <col min="2866" max="2866" width="11" style="10" bestFit="1" customWidth="1"/>
    <col min="2867" max="2867" width="8.28515625" style="10" bestFit="1" customWidth="1"/>
    <col min="2868" max="2868" width="7.5703125" style="10" bestFit="1" customWidth="1"/>
    <col min="2869" max="2869" width="11.140625" style="10" bestFit="1" customWidth="1"/>
    <col min="2870" max="2870" width="11.28515625" style="10" bestFit="1" customWidth="1"/>
    <col min="2871" max="2875" width="10.7109375" style="10"/>
    <col min="2876" max="2876" width="14.85546875" style="10" bestFit="1" customWidth="1"/>
    <col min="2877" max="2877" width="13.85546875" style="10" bestFit="1" customWidth="1"/>
    <col min="2878" max="2878" width="11.42578125" style="10" bestFit="1" customWidth="1"/>
    <col min="2879" max="2879" width="5.5703125" style="10" bestFit="1" customWidth="1"/>
    <col min="2880" max="2880" width="11" style="10" bestFit="1" customWidth="1"/>
    <col min="2881" max="2881" width="9" style="10" bestFit="1" customWidth="1"/>
    <col min="2882" max="2883" width="10.7109375" style="10"/>
    <col min="2884" max="2884" width="12.28515625" style="10" bestFit="1" customWidth="1"/>
    <col min="2885" max="3076" width="10.7109375" style="10"/>
    <col min="3077" max="3078" width="23.85546875" style="10" bestFit="1" customWidth="1"/>
    <col min="3079" max="3079" width="12.28515625" style="10" bestFit="1" customWidth="1"/>
    <col min="3080" max="3080" width="8" style="10" bestFit="1" customWidth="1"/>
    <col min="3081" max="3081" width="11" style="10" bestFit="1" customWidth="1"/>
    <col min="3082" max="3082" width="9" style="10" bestFit="1" customWidth="1"/>
    <col min="3083" max="3083" width="10.7109375" style="10" customWidth="1"/>
    <col min="3084" max="3084" width="7.7109375" style="10" customWidth="1"/>
    <col min="3085" max="3085" width="7.5703125" style="10" customWidth="1"/>
    <col min="3086" max="3086" width="13" style="10" customWidth="1"/>
    <col min="3087" max="3087" width="10.7109375" style="10" customWidth="1"/>
    <col min="3088" max="3088" width="7.7109375" style="10" customWidth="1"/>
    <col min="3089" max="3089" width="7.5703125" style="10" customWidth="1"/>
    <col min="3090" max="3090" width="13" style="10" customWidth="1"/>
    <col min="3091" max="3091" width="10.7109375" style="10" customWidth="1"/>
    <col min="3092" max="3092" width="7.7109375" style="10" customWidth="1"/>
    <col min="3093" max="3093" width="7.5703125" style="10" customWidth="1"/>
    <col min="3094" max="3094" width="13" style="10" customWidth="1"/>
    <col min="3095" max="3095" width="10.7109375" style="10" customWidth="1"/>
    <col min="3096" max="3096" width="7.7109375" style="10" customWidth="1"/>
    <col min="3097" max="3098" width="10.7109375" style="10" customWidth="1"/>
    <col min="3099" max="3100" width="9.42578125" style="10" customWidth="1"/>
    <col min="3101" max="3101" width="11" style="10" customWidth="1"/>
    <col min="3102" max="3102" width="9.42578125" style="10" customWidth="1"/>
    <col min="3103" max="3103" width="4" style="10" customWidth="1"/>
    <col min="3104" max="3104" width="8" style="10" customWidth="1"/>
    <col min="3105" max="3105" width="4" style="10" customWidth="1"/>
    <col min="3106" max="3106" width="10.7109375" style="10" customWidth="1"/>
    <col min="3107" max="3107" width="5.7109375" style="10" customWidth="1"/>
    <col min="3108" max="3117" width="10.7109375" style="10" customWidth="1"/>
    <col min="3118" max="3118" width="9.28515625" style="10" customWidth="1"/>
    <col min="3119" max="3119" width="1.7109375" style="10" customWidth="1"/>
    <col min="3120" max="3120" width="11.5703125" style="10" bestFit="1" customWidth="1"/>
    <col min="3121" max="3121" width="10.7109375" style="10" bestFit="1" customWidth="1"/>
    <col min="3122" max="3122" width="11" style="10" bestFit="1" customWidth="1"/>
    <col min="3123" max="3123" width="8.28515625" style="10" bestFit="1" customWidth="1"/>
    <col min="3124" max="3124" width="7.5703125" style="10" bestFit="1" customWidth="1"/>
    <col min="3125" max="3125" width="11.140625" style="10" bestFit="1" customWidth="1"/>
    <col min="3126" max="3126" width="11.28515625" style="10" bestFit="1" customWidth="1"/>
    <col min="3127" max="3131" width="10.7109375" style="10"/>
    <col min="3132" max="3132" width="14.85546875" style="10" bestFit="1" customWidth="1"/>
    <col min="3133" max="3133" width="13.85546875" style="10" bestFit="1" customWidth="1"/>
    <col min="3134" max="3134" width="11.42578125" style="10" bestFit="1" customWidth="1"/>
    <col min="3135" max="3135" width="5.5703125" style="10" bestFit="1" customWidth="1"/>
    <col min="3136" max="3136" width="11" style="10" bestFit="1" customWidth="1"/>
    <col min="3137" max="3137" width="9" style="10" bestFit="1" customWidth="1"/>
    <col min="3138" max="3139" width="10.7109375" style="10"/>
    <col min="3140" max="3140" width="12.28515625" style="10" bestFit="1" customWidth="1"/>
    <col min="3141" max="3332" width="10.7109375" style="10"/>
    <col min="3333" max="3334" width="23.85546875" style="10" bestFit="1" customWidth="1"/>
    <col min="3335" max="3335" width="12.28515625" style="10" bestFit="1" customWidth="1"/>
    <col min="3336" max="3336" width="8" style="10" bestFit="1" customWidth="1"/>
    <col min="3337" max="3337" width="11" style="10" bestFit="1" customWidth="1"/>
    <col min="3338" max="3338" width="9" style="10" bestFit="1" customWidth="1"/>
    <col min="3339" max="3339" width="10.7109375" style="10" customWidth="1"/>
    <col min="3340" max="3340" width="7.7109375" style="10" customWidth="1"/>
    <col min="3341" max="3341" width="7.5703125" style="10" customWidth="1"/>
    <col min="3342" max="3342" width="13" style="10" customWidth="1"/>
    <col min="3343" max="3343" width="10.7109375" style="10" customWidth="1"/>
    <col min="3344" max="3344" width="7.7109375" style="10" customWidth="1"/>
    <col min="3345" max="3345" width="7.5703125" style="10" customWidth="1"/>
    <col min="3346" max="3346" width="13" style="10" customWidth="1"/>
    <col min="3347" max="3347" width="10.7109375" style="10" customWidth="1"/>
    <col min="3348" max="3348" width="7.7109375" style="10" customWidth="1"/>
    <col min="3349" max="3349" width="7.5703125" style="10" customWidth="1"/>
    <col min="3350" max="3350" width="13" style="10" customWidth="1"/>
    <col min="3351" max="3351" width="10.7109375" style="10" customWidth="1"/>
    <col min="3352" max="3352" width="7.7109375" style="10" customWidth="1"/>
    <col min="3353" max="3354" width="10.7109375" style="10" customWidth="1"/>
    <col min="3355" max="3356" width="9.42578125" style="10" customWidth="1"/>
    <col min="3357" max="3357" width="11" style="10" customWidth="1"/>
    <col min="3358" max="3358" width="9.42578125" style="10" customWidth="1"/>
    <col min="3359" max="3359" width="4" style="10" customWidth="1"/>
    <col min="3360" max="3360" width="8" style="10" customWidth="1"/>
    <col min="3361" max="3361" width="4" style="10" customWidth="1"/>
    <col min="3362" max="3362" width="10.7109375" style="10" customWidth="1"/>
    <col min="3363" max="3363" width="5.7109375" style="10" customWidth="1"/>
    <col min="3364" max="3373" width="10.7109375" style="10" customWidth="1"/>
    <col min="3374" max="3374" width="9.28515625" style="10" customWidth="1"/>
    <col min="3375" max="3375" width="1.7109375" style="10" customWidth="1"/>
    <col min="3376" max="3376" width="11.5703125" style="10" bestFit="1" customWidth="1"/>
    <col min="3377" max="3377" width="10.7109375" style="10" bestFit="1" customWidth="1"/>
    <col min="3378" max="3378" width="11" style="10" bestFit="1" customWidth="1"/>
    <col min="3379" max="3379" width="8.28515625" style="10" bestFit="1" customWidth="1"/>
    <col min="3380" max="3380" width="7.5703125" style="10" bestFit="1" customWidth="1"/>
    <col min="3381" max="3381" width="11.140625" style="10" bestFit="1" customWidth="1"/>
    <col min="3382" max="3382" width="11.28515625" style="10" bestFit="1" customWidth="1"/>
    <col min="3383" max="3387" width="10.7109375" style="10"/>
    <col min="3388" max="3388" width="14.85546875" style="10" bestFit="1" customWidth="1"/>
    <col min="3389" max="3389" width="13.85546875" style="10" bestFit="1" customWidth="1"/>
    <col min="3390" max="3390" width="11.42578125" style="10" bestFit="1" customWidth="1"/>
    <col min="3391" max="3391" width="5.5703125" style="10" bestFit="1" customWidth="1"/>
    <col min="3392" max="3392" width="11" style="10" bestFit="1" customWidth="1"/>
    <col min="3393" max="3393" width="9" style="10" bestFit="1" customWidth="1"/>
    <col min="3394" max="3395" width="10.7109375" style="10"/>
    <col min="3396" max="3396" width="12.28515625" style="10" bestFit="1" customWidth="1"/>
    <col min="3397" max="3588" width="10.7109375" style="10"/>
    <col min="3589" max="3590" width="23.85546875" style="10" bestFit="1" customWidth="1"/>
    <col min="3591" max="3591" width="12.28515625" style="10" bestFit="1" customWidth="1"/>
    <col min="3592" max="3592" width="8" style="10" bestFit="1" customWidth="1"/>
    <col min="3593" max="3593" width="11" style="10" bestFit="1" customWidth="1"/>
    <col min="3594" max="3594" width="9" style="10" bestFit="1" customWidth="1"/>
    <col min="3595" max="3595" width="10.7109375" style="10" customWidth="1"/>
    <col min="3596" max="3596" width="7.7109375" style="10" customWidth="1"/>
    <col min="3597" max="3597" width="7.5703125" style="10" customWidth="1"/>
    <col min="3598" max="3598" width="13" style="10" customWidth="1"/>
    <col min="3599" max="3599" width="10.7109375" style="10" customWidth="1"/>
    <col min="3600" max="3600" width="7.7109375" style="10" customWidth="1"/>
    <col min="3601" max="3601" width="7.5703125" style="10" customWidth="1"/>
    <col min="3602" max="3602" width="13" style="10" customWidth="1"/>
    <col min="3603" max="3603" width="10.7109375" style="10" customWidth="1"/>
    <col min="3604" max="3604" width="7.7109375" style="10" customWidth="1"/>
    <col min="3605" max="3605" width="7.5703125" style="10" customWidth="1"/>
    <col min="3606" max="3606" width="13" style="10" customWidth="1"/>
    <col min="3607" max="3607" width="10.7109375" style="10" customWidth="1"/>
    <col min="3608" max="3608" width="7.7109375" style="10" customWidth="1"/>
    <col min="3609" max="3610" width="10.7109375" style="10" customWidth="1"/>
    <col min="3611" max="3612" width="9.42578125" style="10" customWidth="1"/>
    <col min="3613" max="3613" width="11" style="10" customWidth="1"/>
    <col min="3614" max="3614" width="9.42578125" style="10" customWidth="1"/>
    <col min="3615" max="3615" width="4" style="10" customWidth="1"/>
    <col min="3616" max="3616" width="8" style="10" customWidth="1"/>
    <col min="3617" max="3617" width="4" style="10" customWidth="1"/>
    <col min="3618" max="3618" width="10.7109375" style="10" customWidth="1"/>
    <col min="3619" max="3619" width="5.7109375" style="10" customWidth="1"/>
    <col min="3620" max="3629" width="10.7109375" style="10" customWidth="1"/>
    <col min="3630" max="3630" width="9.28515625" style="10" customWidth="1"/>
    <col min="3631" max="3631" width="1.7109375" style="10" customWidth="1"/>
    <col min="3632" max="3632" width="11.5703125" style="10" bestFit="1" customWidth="1"/>
    <col min="3633" max="3633" width="10.7109375" style="10" bestFit="1" customWidth="1"/>
    <col min="3634" max="3634" width="11" style="10" bestFit="1" customWidth="1"/>
    <col min="3635" max="3635" width="8.28515625" style="10" bestFit="1" customWidth="1"/>
    <col min="3636" max="3636" width="7.5703125" style="10" bestFit="1" customWidth="1"/>
    <col min="3637" max="3637" width="11.140625" style="10" bestFit="1" customWidth="1"/>
    <col min="3638" max="3638" width="11.28515625" style="10" bestFit="1" customWidth="1"/>
    <col min="3639" max="3643" width="10.7109375" style="10"/>
    <col min="3644" max="3644" width="14.85546875" style="10" bestFit="1" customWidth="1"/>
    <col min="3645" max="3645" width="13.85546875" style="10" bestFit="1" customWidth="1"/>
    <col min="3646" max="3646" width="11.42578125" style="10" bestFit="1" customWidth="1"/>
    <col min="3647" max="3647" width="5.5703125" style="10" bestFit="1" customWidth="1"/>
    <col min="3648" max="3648" width="11" style="10" bestFit="1" customWidth="1"/>
    <col min="3649" max="3649" width="9" style="10" bestFit="1" customWidth="1"/>
    <col min="3650" max="3651" width="10.7109375" style="10"/>
    <col min="3652" max="3652" width="12.28515625" style="10" bestFit="1" customWidth="1"/>
    <col min="3653" max="3844" width="10.7109375" style="10"/>
    <col min="3845" max="3846" width="23.85546875" style="10" bestFit="1" customWidth="1"/>
    <col min="3847" max="3847" width="12.28515625" style="10" bestFit="1" customWidth="1"/>
    <col min="3848" max="3848" width="8" style="10" bestFit="1" customWidth="1"/>
    <col min="3849" max="3849" width="11" style="10" bestFit="1" customWidth="1"/>
    <col min="3850" max="3850" width="9" style="10" bestFit="1" customWidth="1"/>
    <col min="3851" max="3851" width="10.7109375" style="10" customWidth="1"/>
    <col min="3852" max="3852" width="7.7109375" style="10" customWidth="1"/>
    <col min="3853" max="3853" width="7.5703125" style="10" customWidth="1"/>
    <col min="3854" max="3854" width="13" style="10" customWidth="1"/>
    <col min="3855" max="3855" width="10.7109375" style="10" customWidth="1"/>
    <col min="3856" max="3856" width="7.7109375" style="10" customWidth="1"/>
    <col min="3857" max="3857" width="7.5703125" style="10" customWidth="1"/>
    <col min="3858" max="3858" width="13" style="10" customWidth="1"/>
    <col min="3859" max="3859" width="10.7109375" style="10" customWidth="1"/>
    <col min="3860" max="3860" width="7.7109375" style="10" customWidth="1"/>
    <col min="3861" max="3861" width="7.5703125" style="10" customWidth="1"/>
    <col min="3862" max="3862" width="13" style="10" customWidth="1"/>
    <col min="3863" max="3863" width="10.7109375" style="10" customWidth="1"/>
    <col min="3864" max="3864" width="7.7109375" style="10" customWidth="1"/>
    <col min="3865" max="3866" width="10.7109375" style="10" customWidth="1"/>
    <col min="3867" max="3868" width="9.42578125" style="10" customWidth="1"/>
    <col min="3869" max="3869" width="11" style="10" customWidth="1"/>
    <col min="3870" max="3870" width="9.42578125" style="10" customWidth="1"/>
    <col min="3871" max="3871" width="4" style="10" customWidth="1"/>
    <col min="3872" max="3872" width="8" style="10" customWidth="1"/>
    <col min="3873" max="3873" width="4" style="10" customWidth="1"/>
    <col min="3874" max="3874" width="10.7109375" style="10" customWidth="1"/>
    <col min="3875" max="3875" width="5.7109375" style="10" customWidth="1"/>
    <col min="3876" max="3885" width="10.7109375" style="10" customWidth="1"/>
    <col min="3886" max="3886" width="9.28515625" style="10" customWidth="1"/>
    <col min="3887" max="3887" width="1.7109375" style="10" customWidth="1"/>
    <col min="3888" max="3888" width="11.5703125" style="10" bestFit="1" customWidth="1"/>
    <col min="3889" max="3889" width="10.7109375" style="10" bestFit="1" customWidth="1"/>
    <col min="3890" max="3890" width="11" style="10" bestFit="1" customWidth="1"/>
    <col min="3891" max="3891" width="8.28515625" style="10" bestFit="1" customWidth="1"/>
    <col min="3892" max="3892" width="7.5703125" style="10" bestFit="1" customWidth="1"/>
    <col min="3893" max="3893" width="11.140625" style="10" bestFit="1" customWidth="1"/>
    <col min="3894" max="3894" width="11.28515625" style="10" bestFit="1" customWidth="1"/>
    <col min="3895" max="3899" width="10.7109375" style="10"/>
    <col min="3900" max="3900" width="14.85546875" style="10" bestFit="1" customWidth="1"/>
    <col min="3901" max="3901" width="13.85546875" style="10" bestFit="1" customWidth="1"/>
    <col min="3902" max="3902" width="11.42578125" style="10" bestFit="1" customWidth="1"/>
    <col min="3903" max="3903" width="5.5703125" style="10" bestFit="1" customWidth="1"/>
    <col min="3904" max="3904" width="11" style="10" bestFit="1" customWidth="1"/>
    <col min="3905" max="3905" width="9" style="10" bestFit="1" customWidth="1"/>
    <col min="3906" max="3907" width="10.7109375" style="10"/>
    <col min="3908" max="3908" width="12.28515625" style="10" bestFit="1" customWidth="1"/>
    <col min="3909" max="4100" width="10.7109375" style="10"/>
    <col min="4101" max="4102" width="23.85546875" style="10" bestFit="1" customWidth="1"/>
    <col min="4103" max="4103" width="12.28515625" style="10" bestFit="1" customWidth="1"/>
    <col min="4104" max="4104" width="8" style="10" bestFit="1" customWidth="1"/>
    <col min="4105" max="4105" width="11" style="10" bestFit="1" customWidth="1"/>
    <col min="4106" max="4106" width="9" style="10" bestFit="1" customWidth="1"/>
    <col min="4107" max="4107" width="10.7109375" style="10" customWidth="1"/>
    <col min="4108" max="4108" width="7.7109375" style="10" customWidth="1"/>
    <col min="4109" max="4109" width="7.5703125" style="10" customWidth="1"/>
    <col min="4110" max="4110" width="13" style="10" customWidth="1"/>
    <col min="4111" max="4111" width="10.7109375" style="10" customWidth="1"/>
    <col min="4112" max="4112" width="7.7109375" style="10" customWidth="1"/>
    <col min="4113" max="4113" width="7.5703125" style="10" customWidth="1"/>
    <col min="4114" max="4114" width="13" style="10" customWidth="1"/>
    <col min="4115" max="4115" width="10.7109375" style="10" customWidth="1"/>
    <col min="4116" max="4116" width="7.7109375" style="10" customWidth="1"/>
    <col min="4117" max="4117" width="7.5703125" style="10" customWidth="1"/>
    <col min="4118" max="4118" width="13" style="10" customWidth="1"/>
    <col min="4119" max="4119" width="10.7109375" style="10" customWidth="1"/>
    <col min="4120" max="4120" width="7.7109375" style="10" customWidth="1"/>
    <col min="4121" max="4122" width="10.7109375" style="10" customWidth="1"/>
    <col min="4123" max="4124" width="9.42578125" style="10" customWidth="1"/>
    <col min="4125" max="4125" width="11" style="10" customWidth="1"/>
    <col min="4126" max="4126" width="9.42578125" style="10" customWidth="1"/>
    <col min="4127" max="4127" width="4" style="10" customWidth="1"/>
    <col min="4128" max="4128" width="8" style="10" customWidth="1"/>
    <col min="4129" max="4129" width="4" style="10" customWidth="1"/>
    <col min="4130" max="4130" width="10.7109375" style="10" customWidth="1"/>
    <col min="4131" max="4131" width="5.7109375" style="10" customWidth="1"/>
    <col min="4132" max="4141" width="10.7109375" style="10" customWidth="1"/>
    <col min="4142" max="4142" width="9.28515625" style="10" customWidth="1"/>
    <col min="4143" max="4143" width="1.7109375" style="10" customWidth="1"/>
    <col min="4144" max="4144" width="11.5703125" style="10" bestFit="1" customWidth="1"/>
    <col min="4145" max="4145" width="10.7109375" style="10" bestFit="1" customWidth="1"/>
    <col min="4146" max="4146" width="11" style="10" bestFit="1" customWidth="1"/>
    <col min="4147" max="4147" width="8.28515625" style="10" bestFit="1" customWidth="1"/>
    <col min="4148" max="4148" width="7.5703125" style="10" bestFit="1" customWidth="1"/>
    <col min="4149" max="4149" width="11.140625" style="10" bestFit="1" customWidth="1"/>
    <col min="4150" max="4150" width="11.28515625" style="10" bestFit="1" customWidth="1"/>
    <col min="4151" max="4155" width="10.7109375" style="10"/>
    <col min="4156" max="4156" width="14.85546875" style="10" bestFit="1" customWidth="1"/>
    <col min="4157" max="4157" width="13.85546875" style="10" bestFit="1" customWidth="1"/>
    <col min="4158" max="4158" width="11.42578125" style="10" bestFit="1" customWidth="1"/>
    <col min="4159" max="4159" width="5.5703125" style="10" bestFit="1" customWidth="1"/>
    <col min="4160" max="4160" width="11" style="10" bestFit="1" customWidth="1"/>
    <col min="4161" max="4161" width="9" style="10" bestFit="1" customWidth="1"/>
    <col min="4162" max="4163" width="10.7109375" style="10"/>
    <col min="4164" max="4164" width="12.28515625" style="10" bestFit="1" customWidth="1"/>
    <col min="4165" max="4356" width="10.7109375" style="10"/>
    <col min="4357" max="4358" width="23.85546875" style="10" bestFit="1" customWidth="1"/>
    <col min="4359" max="4359" width="12.28515625" style="10" bestFit="1" customWidth="1"/>
    <col min="4360" max="4360" width="8" style="10" bestFit="1" customWidth="1"/>
    <col min="4361" max="4361" width="11" style="10" bestFit="1" customWidth="1"/>
    <col min="4362" max="4362" width="9" style="10" bestFit="1" customWidth="1"/>
    <col min="4363" max="4363" width="10.7109375" style="10" customWidth="1"/>
    <col min="4364" max="4364" width="7.7109375" style="10" customWidth="1"/>
    <col min="4365" max="4365" width="7.5703125" style="10" customWidth="1"/>
    <col min="4366" max="4366" width="13" style="10" customWidth="1"/>
    <col min="4367" max="4367" width="10.7109375" style="10" customWidth="1"/>
    <col min="4368" max="4368" width="7.7109375" style="10" customWidth="1"/>
    <col min="4369" max="4369" width="7.5703125" style="10" customWidth="1"/>
    <col min="4370" max="4370" width="13" style="10" customWidth="1"/>
    <col min="4371" max="4371" width="10.7109375" style="10" customWidth="1"/>
    <col min="4372" max="4372" width="7.7109375" style="10" customWidth="1"/>
    <col min="4373" max="4373" width="7.5703125" style="10" customWidth="1"/>
    <col min="4374" max="4374" width="13" style="10" customWidth="1"/>
    <col min="4375" max="4375" width="10.7109375" style="10" customWidth="1"/>
    <col min="4376" max="4376" width="7.7109375" style="10" customWidth="1"/>
    <col min="4377" max="4378" width="10.7109375" style="10" customWidth="1"/>
    <col min="4379" max="4380" width="9.42578125" style="10" customWidth="1"/>
    <col min="4381" max="4381" width="11" style="10" customWidth="1"/>
    <col min="4382" max="4382" width="9.42578125" style="10" customWidth="1"/>
    <col min="4383" max="4383" width="4" style="10" customWidth="1"/>
    <col min="4384" max="4384" width="8" style="10" customWidth="1"/>
    <col min="4385" max="4385" width="4" style="10" customWidth="1"/>
    <col min="4386" max="4386" width="10.7109375" style="10" customWidth="1"/>
    <col min="4387" max="4387" width="5.7109375" style="10" customWidth="1"/>
    <col min="4388" max="4397" width="10.7109375" style="10" customWidth="1"/>
    <col min="4398" max="4398" width="9.28515625" style="10" customWidth="1"/>
    <col min="4399" max="4399" width="1.7109375" style="10" customWidth="1"/>
    <col min="4400" max="4400" width="11.5703125" style="10" bestFit="1" customWidth="1"/>
    <col min="4401" max="4401" width="10.7109375" style="10" bestFit="1" customWidth="1"/>
    <col min="4402" max="4402" width="11" style="10" bestFit="1" customWidth="1"/>
    <col min="4403" max="4403" width="8.28515625" style="10" bestFit="1" customWidth="1"/>
    <col min="4404" max="4404" width="7.5703125" style="10" bestFit="1" customWidth="1"/>
    <col min="4405" max="4405" width="11.140625" style="10" bestFit="1" customWidth="1"/>
    <col min="4406" max="4406" width="11.28515625" style="10" bestFit="1" customWidth="1"/>
    <col min="4407" max="4411" width="10.7109375" style="10"/>
    <col min="4412" max="4412" width="14.85546875" style="10" bestFit="1" customWidth="1"/>
    <col min="4413" max="4413" width="13.85546875" style="10" bestFit="1" customWidth="1"/>
    <col min="4414" max="4414" width="11.42578125" style="10" bestFit="1" customWidth="1"/>
    <col min="4415" max="4415" width="5.5703125" style="10" bestFit="1" customWidth="1"/>
    <col min="4416" max="4416" width="11" style="10" bestFit="1" customWidth="1"/>
    <col min="4417" max="4417" width="9" style="10" bestFit="1" customWidth="1"/>
    <col min="4418" max="4419" width="10.7109375" style="10"/>
    <col min="4420" max="4420" width="12.28515625" style="10" bestFit="1" customWidth="1"/>
    <col min="4421" max="4612" width="10.7109375" style="10"/>
    <col min="4613" max="4614" width="23.85546875" style="10" bestFit="1" customWidth="1"/>
    <col min="4615" max="4615" width="12.28515625" style="10" bestFit="1" customWidth="1"/>
    <col min="4616" max="4616" width="8" style="10" bestFit="1" customWidth="1"/>
    <col min="4617" max="4617" width="11" style="10" bestFit="1" customWidth="1"/>
    <col min="4618" max="4618" width="9" style="10" bestFit="1" customWidth="1"/>
    <col min="4619" max="4619" width="10.7109375" style="10" customWidth="1"/>
    <col min="4620" max="4620" width="7.7109375" style="10" customWidth="1"/>
    <col min="4621" max="4621" width="7.5703125" style="10" customWidth="1"/>
    <col min="4622" max="4622" width="13" style="10" customWidth="1"/>
    <col min="4623" max="4623" width="10.7109375" style="10" customWidth="1"/>
    <col min="4624" max="4624" width="7.7109375" style="10" customWidth="1"/>
    <col min="4625" max="4625" width="7.5703125" style="10" customWidth="1"/>
    <col min="4626" max="4626" width="13" style="10" customWidth="1"/>
    <col min="4627" max="4627" width="10.7109375" style="10" customWidth="1"/>
    <col min="4628" max="4628" width="7.7109375" style="10" customWidth="1"/>
    <col min="4629" max="4629" width="7.5703125" style="10" customWidth="1"/>
    <col min="4630" max="4630" width="13" style="10" customWidth="1"/>
    <col min="4631" max="4631" width="10.7109375" style="10" customWidth="1"/>
    <col min="4632" max="4632" width="7.7109375" style="10" customWidth="1"/>
    <col min="4633" max="4634" width="10.7109375" style="10" customWidth="1"/>
    <col min="4635" max="4636" width="9.42578125" style="10" customWidth="1"/>
    <col min="4637" max="4637" width="11" style="10" customWidth="1"/>
    <col min="4638" max="4638" width="9.42578125" style="10" customWidth="1"/>
    <col min="4639" max="4639" width="4" style="10" customWidth="1"/>
    <col min="4640" max="4640" width="8" style="10" customWidth="1"/>
    <col min="4641" max="4641" width="4" style="10" customWidth="1"/>
    <col min="4642" max="4642" width="10.7109375" style="10" customWidth="1"/>
    <col min="4643" max="4643" width="5.7109375" style="10" customWidth="1"/>
    <col min="4644" max="4653" width="10.7109375" style="10" customWidth="1"/>
    <col min="4654" max="4654" width="9.28515625" style="10" customWidth="1"/>
    <col min="4655" max="4655" width="1.7109375" style="10" customWidth="1"/>
    <col min="4656" max="4656" width="11.5703125" style="10" bestFit="1" customWidth="1"/>
    <col min="4657" max="4657" width="10.7109375" style="10" bestFit="1" customWidth="1"/>
    <col min="4658" max="4658" width="11" style="10" bestFit="1" customWidth="1"/>
    <col min="4659" max="4659" width="8.28515625" style="10" bestFit="1" customWidth="1"/>
    <col min="4660" max="4660" width="7.5703125" style="10" bestFit="1" customWidth="1"/>
    <col min="4661" max="4661" width="11.140625" style="10" bestFit="1" customWidth="1"/>
    <col min="4662" max="4662" width="11.28515625" style="10" bestFit="1" customWidth="1"/>
    <col min="4663" max="4667" width="10.7109375" style="10"/>
    <col min="4668" max="4668" width="14.85546875" style="10" bestFit="1" customWidth="1"/>
    <col min="4669" max="4669" width="13.85546875" style="10" bestFit="1" customWidth="1"/>
    <col min="4670" max="4670" width="11.42578125" style="10" bestFit="1" customWidth="1"/>
    <col min="4671" max="4671" width="5.5703125" style="10" bestFit="1" customWidth="1"/>
    <col min="4672" max="4672" width="11" style="10" bestFit="1" customWidth="1"/>
    <col min="4673" max="4673" width="9" style="10" bestFit="1" customWidth="1"/>
    <col min="4674" max="4675" width="10.7109375" style="10"/>
    <col min="4676" max="4676" width="12.28515625" style="10" bestFit="1" customWidth="1"/>
    <col min="4677" max="4868" width="10.7109375" style="10"/>
    <col min="4869" max="4870" width="23.85546875" style="10" bestFit="1" customWidth="1"/>
    <col min="4871" max="4871" width="12.28515625" style="10" bestFit="1" customWidth="1"/>
    <col min="4872" max="4872" width="8" style="10" bestFit="1" customWidth="1"/>
    <col min="4873" max="4873" width="11" style="10" bestFit="1" customWidth="1"/>
    <col min="4874" max="4874" width="9" style="10" bestFit="1" customWidth="1"/>
    <col min="4875" max="4875" width="10.7109375" style="10" customWidth="1"/>
    <col min="4876" max="4876" width="7.7109375" style="10" customWidth="1"/>
    <col min="4877" max="4877" width="7.5703125" style="10" customWidth="1"/>
    <col min="4878" max="4878" width="13" style="10" customWidth="1"/>
    <col min="4879" max="4879" width="10.7109375" style="10" customWidth="1"/>
    <col min="4880" max="4880" width="7.7109375" style="10" customWidth="1"/>
    <col min="4881" max="4881" width="7.5703125" style="10" customWidth="1"/>
    <col min="4882" max="4882" width="13" style="10" customWidth="1"/>
    <col min="4883" max="4883" width="10.7109375" style="10" customWidth="1"/>
    <col min="4884" max="4884" width="7.7109375" style="10" customWidth="1"/>
    <col min="4885" max="4885" width="7.5703125" style="10" customWidth="1"/>
    <col min="4886" max="4886" width="13" style="10" customWidth="1"/>
    <col min="4887" max="4887" width="10.7109375" style="10" customWidth="1"/>
    <col min="4888" max="4888" width="7.7109375" style="10" customWidth="1"/>
    <col min="4889" max="4890" width="10.7109375" style="10" customWidth="1"/>
    <col min="4891" max="4892" width="9.42578125" style="10" customWidth="1"/>
    <col min="4893" max="4893" width="11" style="10" customWidth="1"/>
    <col min="4894" max="4894" width="9.42578125" style="10" customWidth="1"/>
    <col min="4895" max="4895" width="4" style="10" customWidth="1"/>
    <col min="4896" max="4896" width="8" style="10" customWidth="1"/>
    <col min="4897" max="4897" width="4" style="10" customWidth="1"/>
    <col min="4898" max="4898" width="10.7109375" style="10" customWidth="1"/>
    <col min="4899" max="4899" width="5.7109375" style="10" customWidth="1"/>
    <col min="4900" max="4909" width="10.7109375" style="10" customWidth="1"/>
    <col min="4910" max="4910" width="9.28515625" style="10" customWidth="1"/>
    <col min="4911" max="4911" width="1.7109375" style="10" customWidth="1"/>
    <col min="4912" max="4912" width="11.5703125" style="10" bestFit="1" customWidth="1"/>
    <col min="4913" max="4913" width="10.7109375" style="10" bestFit="1" customWidth="1"/>
    <col min="4914" max="4914" width="11" style="10" bestFit="1" customWidth="1"/>
    <col min="4915" max="4915" width="8.28515625" style="10" bestFit="1" customWidth="1"/>
    <col min="4916" max="4916" width="7.5703125" style="10" bestFit="1" customWidth="1"/>
    <col min="4917" max="4917" width="11.140625" style="10" bestFit="1" customWidth="1"/>
    <col min="4918" max="4918" width="11.28515625" style="10" bestFit="1" customWidth="1"/>
    <col min="4919" max="4923" width="10.7109375" style="10"/>
    <col min="4924" max="4924" width="14.85546875" style="10" bestFit="1" customWidth="1"/>
    <col min="4925" max="4925" width="13.85546875" style="10" bestFit="1" customWidth="1"/>
    <col min="4926" max="4926" width="11.42578125" style="10" bestFit="1" customWidth="1"/>
    <col min="4927" max="4927" width="5.5703125" style="10" bestFit="1" customWidth="1"/>
    <col min="4928" max="4928" width="11" style="10" bestFit="1" customWidth="1"/>
    <col min="4929" max="4929" width="9" style="10" bestFit="1" customWidth="1"/>
    <col min="4930" max="4931" width="10.7109375" style="10"/>
    <col min="4932" max="4932" width="12.28515625" style="10" bestFit="1" customWidth="1"/>
    <col min="4933" max="5124" width="10.7109375" style="10"/>
    <col min="5125" max="5126" width="23.85546875" style="10" bestFit="1" customWidth="1"/>
    <col min="5127" max="5127" width="12.28515625" style="10" bestFit="1" customWidth="1"/>
    <col min="5128" max="5128" width="8" style="10" bestFit="1" customWidth="1"/>
    <col min="5129" max="5129" width="11" style="10" bestFit="1" customWidth="1"/>
    <col min="5130" max="5130" width="9" style="10" bestFit="1" customWidth="1"/>
    <col min="5131" max="5131" width="10.7109375" style="10" customWidth="1"/>
    <col min="5132" max="5132" width="7.7109375" style="10" customWidth="1"/>
    <col min="5133" max="5133" width="7.5703125" style="10" customWidth="1"/>
    <col min="5134" max="5134" width="13" style="10" customWidth="1"/>
    <col min="5135" max="5135" width="10.7109375" style="10" customWidth="1"/>
    <col min="5136" max="5136" width="7.7109375" style="10" customWidth="1"/>
    <col min="5137" max="5137" width="7.5703125" style="10" customWidth="1"/>
    <col min="5138" max="5138" width="13" style="10" customWidth="1"/>
    <col min="5139" max="5139" width="10.7109375" style="10" customWidth="1"/>
    <col min="5140" max="5140" width="7.7109375" style="10" customWidth="1"/>
    <col min="5141" max="5141" width="7.5703125" style="10" customWidth="1"/>
    <col min="5142" max="5142" width="13" style="10" customWidth="1"/>
    <col min="5143" max="5143" width="10.7109375" style="10" customWidth="1"/>
    <col min="5144" max="5144" width="7.7109375" style="10" customWidth="1"/>
    <col min="5145" max="5146" width="10.7109375" style="10" customWidth="1"/>
    <col min="5147" max="5148" width="9.42578125" style="10" customWidth="1"/>
    <col min="5149" max="5149" width="11" style="10" customWidth="1"/>
    <col min="5150" max="5150" width="9.42578125" style="10" customWidth="1"/>
    <col min="5151" max="5151" width="4" style="10" customWidth="1"/>
    <col min="5152" max="5152" width="8" style="10" customWidth="1"/>
    <col min="5153" max="5153" width="4" style="10" customWidth="1"/>
    <col min="5154" max="5154" width="10.7109375" style="10" customWidth="1"/>
    <col min="5155" max="5155" width="5.7109375" style="10" customWidth="1"/>
    <col min="5156" max="5165" width="10.7109375" style="10" customWidth="1"/>
    <col min="5166" max="5166" width="9.28515625" style="10" customWidth="1"/>
    <col min="5167" max="5167" width="1.7109375" style="10" customWidth="1"/>
    <col min="5168" max="5168" width="11.5703125" style="10" bestFit="1" customWidth="1"/>
    <col min="5169" max="5169" width="10.7109375" style="10" bestFit="1" customWidth="1"/>
    <col min="5170" max="5170" width="11" style="10" bestFit="1" customWidth="1"/>
    <col min="5171" max="5171" width="8.28515625" style="10" bestFit="1" customWidth="1"/>
    <col min="5172" max="5172" width="7.5703125" style="10" bestFit="1" customWidth="1"/>
    <col min="5173" max="5173" width="11.140625" style="10" bestFit="1" customWidth="1"/>
    <col min="5174" max="5174" width="11.28515625" style="10" bestFit="1" customWidth="1"/>
    <col min="5175" max="5179" width="10.7109375" style="10"/>
    <col min="5180" max="5180" width="14.85546875" style="10" bestFit="1" customWidth="1"/>
    <col min="5181" max="5181" width="13.85546875" style="10" bestFit="1" customWidth="1"/>
    <col min="5182" max="5182" width="11.42578125" style="10" bestFit="1" customWidth="1"/>
    <col min="5183" max="5183" width="5.5703125" style="10" bestFit="1" customWidth="1"/>
    <col min="5184" max="5184" width="11" style="10" bestFit="1" customWidth="1"/>
    <col min="5185" max="5185" width="9" style="10" bestFit="1" customWidth="1"/>
    <col min="5186" max="5187" width="10.7109375" style="10"/>
    <col min="5188" max="5188" width="12.28515625" style="10" bestFit="1" customWidth="1"/>
    <col min="5189" max="5380" width="10.7109375" style="10"/>
    <col min="5381" max="5382" width="23.85546875" style="10" bestFit="1" customWidth="1"/>
    <col min="5383" max="5383" width="12.28515625" style="10" bestFit="1" customWidth="1"/>
    <col min="5384" max="5384" width="8" style="10" bestFit="1" customWidth="1"/>
    <col min="5385" max="5385" width="11" style="10" bestFit="1" customWidth="1"/>
    <col min="5386" max="5386" width="9" style="10" bestFit="1" customWidth="1"/>
    <col min="5387" max="5387" width="10.7109375" style="10" customWidth="1"/>
    <col min="5388" max="5388" width="7.7109375" style="10" customWidth="1"/>
    <col min="5389" max="5389" width="7.5703125" style="10" customWidth="1"/>
    <col min="5390" max="5390" width="13" style="10" customWidth="1"/>
    <col min="5391" max="5391" width="10.7109375" style="10" customWidth="1"/>
    <col min="5392" max="5392" width="7.7109375" style="10" customWidth="1"/>
    <col min="5393" max="5393" width="7.5703125" style="10" customWidth="1"/>
    <col min="5394" max="5394" width="13" style="10" customWidth="1"/>
    <col min="5395" max="5395" width="10.7109375" style="10" customWidth="1"/>
    <col min="5396" max="5396" width="7.7109375" style="10" customWidth="1"/>
    <col min="5397" max="5397" width="7.5703125" style="10" customWidth="1"/>
    <col min="5398" max="5398" width="13" style="10" customWidth="1"/>
    <col min="5399" max="5399" width="10.7109375" style="10" customWidth="1"/>
    <col min="5400" max="5400" width="7.7109375" style="10" customWidth="1"/>
    <col min="5401" max="5402" width="10.7109375" style="10" customWidth="1"/>
    <col min="5403" max="5404" width="9.42578125" style="10" customWidth="1"/>
    <col min="5405" max="5405" width="11" style="10" customWidth="1"/>
    <col min="5406" max="5406" width="9.42578125" style="10" customWidth="1"/>
    <col min="5407" max="5407" width="4" style="10" customWidth="1"/>
    <col min="5408" max="5408" width="8" style="10" customWidth="1"/>
    <col min="5409" max="5409" width="4" style="10" customWidth="1"/>
    <col min="5410" max="5410" width="10.7109375" style="10" customWidth="1"/>
    <col min="5411" max="5411" width="5.7109375" style="10" customWidth="1"/>
    <col min="5412" max="5421" width="10.7109375" style="10" customWidth="1"/>
    <col min="5422" max="5422" width="9.28515625" style="10" customWidth="1"/>
    <col min="5423" max="5423" width="1.7109375" style="10" customWidth="1"/>
    <col min="5424" max="5424" width="11.5703125" style="10" bestFit="1" customWidth="1"/>
    <col min="5425" max="5425" width="10.7109375" style="10" bestFit="1" customWidth="1"/>
    <col min="5426" max="5426" width="11" style="10" bestFit="1" customWidth="1"/>
    <col min="5427" max="5427" width="8.28515625" style="10" bestFit="1" customWidth="1"/>
    <col min="5428" max="5428" width="7.5703125" style="10" bestFit="1" customWidth="1"/>
    <col min="5429" max="5429" width="11.140625" style="10" bestFit="1" customWidth="1"/>
    <col min="5430" max="5430" width="11.28515625" style="10" bestFit="1" customWidth="1"/>
    <col min="5431" max="5435" width="10.7109375" style="10"/>
    <col min="5436" max="5436" width="14.85546875" style="10" bestFit="1" customWidth="1"/>
    <col min="5437" max="5437" width="13.85546875" style="10" bestFit="1" customWidth="1"/>
    <col min="5438" max="5438" width="11.42578125" style="10" bestFit="1" customWidth="1"/>
    <col min="5439" max="5439" width="5.5703125" style="10" bestFit="1" customWidth="1"/>
    <col min="5440" max="5440" width="11" style="10" bestFit="1" customWidth="1"/>
    <col min="5441" max="5441" width="9" style="10" bestFit="1" customWidth="1"/>
    <col min="5442" max="5443" width="10.7109375" style="10"/>
    <col min="5444" max="5444" width="12.28515625" style="10" bestFit="1" customWidth="1"/>
    <col min="5445" max="5636" width="10.7109375" style="10"/>
    <col min="5637" max="5638" width="23.85546875" style="10" bestFit="1" customWidth="1"/>
    <col min="5639" max="5639" width="12.28515625" style="10" bestFit="1" customWidth="1"/>
    <col min="5640" max="5640" width="8" style="10" bestFit="1" customWidth="1"/>
    <col min="5641" max="5641" width="11" style="10" bestFit="1" customWidth="1"/>
    <col min="5642" max="5642" width="9" style="10" bestFit="1" customWidth="1"/>
    <col min="5643" max="5643" width="10.7109375" style="10" customWidth="1"/>
    <col min="5644" max="5644" width="7.7109375" style="10" customWidth="1"/>
    <col min="5645" max="5645" width="7.5703125" style="10" customWidth="1"/>
    <col min="5646" max="5646" width="13" style="10" customWidth="1"/>
    <col min="5647" max="5647" width="10.7109375" style="10" customWidth="1"/>
    <col min="5648" max="5648" width="7.7109375" style="10" customWidth="1"/>
    <col min="5649" max="5649" width="7.5703125" style="10" customWidth="1"/>
    <col min="5650" max="5650" width="13" style="10" customWidth="1"/>
    <col min="5651" max="5651" width="10.7109375" style="10" customWidth="1"/>
    <col min="5652" max="5652" width="7.7109375" style="10" customWidth="1"/>
    <col min="5653" max="5653" width="7.5703125" style="10" customWidth="1"/>
    <col min="5654" max="5654" width="13" style="10" customWidth="1"/>
    <col min="5655" max="5655" width="10.7109375" style="10" customWidth="1"/>
    <col min="5656" max="5656" width="7.7109375" style="10" customWidth="1"/>
    <col min="5657" max="5658" width="10.7109375" style="10" customWidth="1"/>
    <col min="5659" max="5660" width="9.42578125" style="10" customWidth="1"/>
    <col min="5661" max="5661" width="11" style="10" customWidth="1"/>
    <col min="5662" max="5662" width="9.42578125" style="10" customWidth="1"/>
    <col min="5663" max="5663" width="4" style="10" customWidth="1"/>
    <col min="5664" max="5664" width="8" style="10" customWidth="1"/>
    <col min="5665" max="5665" width="4" style="10" customWidth="1"/>
    <col min="5666" max="5666" width="10.7109375" style="10" customWidth="1"/>
    <col min="5667" max="5667" width="5.7109375" style="10" customWidth="1"/>
    <col min="5668" max="5677" width="10.7109375" style="10" customWidth="1"/>
    <col min="5678" max="5678" width="9.28515625" style="10" customWidth="1"/>
    <col min="5679" max="5679" width="1.7109375" style="10" customWidth="1"/>
    <col min="5680" max="5680" width="11.5703125" style="10" bestFit="1" customWidth="1"/>
    <col min="5681" max="5681" width="10.7109375" style="10" bestFit="1" customWidth="1"/>
    <col min="5682" max="5682" width="11" style="10" bestFit="1" customWidth="1"/>
    <col min="5683" max="5683" width="8.28515625" style="10" bestFit="1" customWidth="1"/>
    <col min="5684" max="5684" width="7.5703125" style="10" bestFit="1" customWidth="1"/>
    <col min="5685" max="5685" width="11.140625" style="10" bestFit="1" customWidth="1"/>
    <col min="5686" max="5686" width="11.28515625" style="10" bestFit="1" customWidth="1"/>
    <col min="5687" max="5691" width="10.7109375" style="10"/>
    <col min="5692" max="5692" width="14.85546875" style="10" bestFit="1" customWidth="1"/>
    <col min="5693" max="5693" width="13.85546875" style="10" bestFit="1" customWidth="1"/>
    <col min="5694" max="5694" width="11.42578125" style="10" bestFit="1" customWidth="1"/>
    <col min="5695" max="5695" width="5.5703125" style="10" bestFit="1" customWidth="1"/>
    <col min="5696" max="5696" width="11" style="10" bestFit="1" customWidth="1"/>
    <col min="5697" max="5697" width="9" style="10" bestFit="1" customWidth="1"/>
    <col min="5698" max="5699" width="10.7109375" style="10"/>
    <col min="5700" max="5700" width="12.28515625" style="10" bestFit="1" customWidth="1"/>
    <col min="5701" max="5892" width="10.7109375" style="10"/>
    <col min="5893" max="5894" width="23.85546875" style="10" bestFit="1" customWidth="1"/>
    <col min="5895" max="5895" width="12.28515625" style="10" bestFit="1" customWidth="1"/>
    <col min="5896" max="5896" width="8" style="10" bestFit="1" customWidth="1"/>
    <col min="5897" max="5897" width="11" style="10" bestFit="1" customWidth="1"/>
    <col min="5898" max="5898" width="9" style="10" bestFit="1" customWidth="1"/>
    <col min="5899" max="5899" width="10.7109375" style="10" customWidth="1"/>
    <col min="5900" max="5900" width="7.7109375" style="10" customWidth="1"/>
    <col min="5901" max="5901" width="7.5703125" style="10" customWidth="1"/>
    <col min="5902" max="5902" width="13" style="10" customWidth="1"/>
    <col min="5903" max="5903" width="10.7109375" style="10" customWidth="1"/>
    <col min="5904" max="5904" width="7.7109375" style="10" customWidth="1"/>
    <col min="5905" max="5905" width="7.5703125" style="10" customWidth="1"/>
    <col min="5906" max="5906" width="13" style="10" customWidth="1"/>
    <col min="5907" max="5907" width="10.7109375" style="10" customWidth="1"/>
    <col min="5908" max="5908" width="7.7109375" style="10" customWidth="1"/>
    <col min="5909" max="5909" width="7.5703125" style="10" customWidth="1"/>
    <col min="5910" max="5910" width="13" style="10" customWidth="1"/>
    <col min="5911" max="5911" width="10.7109375" style="10" customWidth="1"/>
    <col min="5912" max="5912" width="7.7109375" style="10" customWidth="1"/>
    <col min="5913" max="5914" width="10.7109375" style="10" customWidth="1"/>
    <col min="5915" max="5916" width="9.42578125" style="10" customWidth="1"/>
    <col min="5917" max="5917" width="11" style="10" customWidth="1"/>
    <col min="5918" max="5918" width="9.42578125" style="10" customWidth="1"/>
    <col min="5919" max="5919" width="4" style="10" customWidth="1"/>
    <col min="5920" max="5920" width="8" style="10" customWidth="1"/>
    <col min="5921" max="5921" width="4" style="10" customWidth="1"/>
    <col min="5922" max="5922" width="10.7109375" style="10" customWidth="1"/>
    <col min="5923" max="5923" width="5.7109375" style="10" customWidth="1"/>
    <col min="5924" max="5933" width="10.7109375" style="10" customWidth="1"/>
    <col min="5934" max="5934" width="9.28515625" style="10" customWidth="1"/>
    <col min="5935" max="5935" width="1.7109375" style="10" customWidth="1"/>
    <col min="5936" max="5936" width="11.5703125" style="10" bestFit="1" customWidth="1"/>
    <col min="5937" max="5937" width="10.7109375" style="10" bestFit="1" customWidth="1"/>
    <col min="5938" max="5938" width="11" style="10" bestFit="1" customWidth="1"/>
    <col min="5939" max="5939" width="8.28515625" style="10" bestFit="1" customWidth="1"/>
    <col min="5940" max="5940" width="7.5703125" style="10" bestFit="1" customWidth="1"/>
    <col min="5941" max="5941" width="11.140625" style="10" bestFit="1" customWidth="1"/>
    <col min="5942" max="5942" width="11.28515625" style="10" bestFit="1" customWidth="1"/>
    <col min="5943" max="5947" width="10.7109375" style="10"/>
    <col min="5948" max="5948" width="14.85546875" style="10" bestFit="1" customWidth="1"/>
    <col min="5949" max="5949" width="13.85546875" style="10" bestFit="1" customWidth="1"/>
    <col min="5950" max="5950" width="11.42578125" style="10" bestFit="1" customWidth="1"/>
    <col min="5951" max="5951" width="5.5703125" style="10" bestFit="1" customWidth="1"/>
    <col min="5952" max="5952" width="11" style="10" bestFit="1" customWidth="1"/>
    <col min="5953" max="5953" width="9" style="10" bestFit="1" customWidth="1"/>
    <col min="5954" max="5955" width="10.7109375" style="10"/>
    <col min="5956" max="5956" width="12.28515625" style="10" bestFit="1" customWidth="1"/>
    <col min="5957" max="6148" width="10.7109375" style="10"/>
    <col min="6149" max="6150" width="23.85546875" style="10" bestFit="1" customWidth="1"/>
    <col min="6151" max="6151" width="12.28515625" style="10" bestFit="1" customWidth="1"/>
    <col min="6152" max="6152" width="8" style="10" bestFit="1" customWidth="1"/>
    <col min="6153" max="6153" width="11" style="10" bestFit="1" customWidth="1"/>
    <col min="6154" max="6154" width="9" style="10" bestFit="1" customWidth="1"/>
    <col min="6155" max="6155" width="10.7109375" style="10" customWidth="1"/>
    <col min="6156" max="6156" width="7.7109375" style="10" customWidth="1"/>
    <col min="6157" max="6157" width="7.5703125" style="10" customWidth="1"/>
    <col min="6158" max="6158" width="13" style="10" customWidth="1"/>
    <col min="6159" max="6159" width="10.7109375" style="10" customWidth="1"/>
    <col min="6160" max="6160" width="7.7109375" style="10" customWidth="1"/>
    <col min="6161" max="6161" width="7.5703125" style="10" customWidth="1"/>
    <col min="6162" max="6162" width="13" style="10" customWidth="1"/>
    <col min="6163" max="6163" width="10.7109375" style="10" customWidth="1"/>
    <col min="6164" max="6164" width="7.7109375" style="10" customWidth="1"/>
    <col min="6165" max="6165" width="7.5703125" style="10" customWidth="1"/>
    <col min="6166" max="6166" width="13" style="10" customWidth="1"/>
    <col min="6167" max="6167" width="10.7109375" style="10" customWidth="1"/>
    <col min="6168" max="6168" width="7.7109375" style="10" customWidth="1"/>
    <col min="6169" max="6170" width="10.7109375" style="10" customWidth="1"/>
    <col min="6171" max="6172" width="9.42578125" style="10" customWidth="1"/>
    <col min="6173" max="6173" width="11" style="10" customWidth="1"/>
    <col min="6174" max="6174" width="9.42578125" style="10" customWidth="1"/>
    <col min="6175" max="6175" width="4" style="10" customWidth="1"/>
    <col min="6176" max="6176" width="8" style="10" customWidth="1"/>
    <col min="6177" max="6177" width="4" style="10" customWidth="1"/>
    <col min="6178" max="6178" width="10.7109375" style="10" customWidth="1"/>
    <col min="6179" max="6179" width="5.7109375" style="10" customWidth="1"/>
    <col min="6180" max="6189" width="10.7109375" style="10" customWidth="1"/>
    <col min="6190" max="6190" width="9.28515625" style="10" customWidth="1"/>
    <col min="6191" max="6191" width="1.7109375" style="10" customWidth="1"/>
    <col min="6192" max="6192" width="11.5703125" style="10" bestFit="1" customWidth="1"/>
    <col min="6193" max="6193" width="10.7109375" style="10" bestFit="1" customWidth="1"/>
    <col min="6194" max="6194" width="11" style="10" bestFit="1" customWidth="1"/>
    <col min="6195" max="6195" width="8.28515625" style="10" bestFit="1" customWidth="1"/>
    <col min="6196" max="6196" width="7.5703125" style="10" bestFit="1" customWidth="1"/>
    <col min="6197" max="6197" width="11.140625" style="10" bestFit="1" customWidth="1"/>
    <col min="6198" max="6198" width="11.28515625" style="10" bestFit="1" customWidth="1"/>
    <col min="6199" max="6203" width="10.7109375" style="10"/>
    <col min="6204" max="6204" width="14.85546875" style="10" bestFit="1" customWidth="1"/>
    <col min="6205" max="6205" width="13.85546875" style="10" bestFit="1" customWidth="1"/>
    <col min="6206" max="6206" width="11.42578125" style="10" bestFit="1" customWidth="1"/>
    <col min="6207" max="6207" width="5.5703125" style="10" bestFit="1" customWidth="1"/>
    <col min="6208" max="6208" width="11" style="10" bestFit="1" customWidth="1"/>
    <col min="6209" max="6209" width="9" style="10" bestFit="1" customWidth="1"/>
    <col min="6210" max="6211" width="10.7109375" style="10"/>
    <col min="6212" max="6212" width="12.28515625" style="10" bestFit="1" customWidth="1"/>
    <col min="6213" max="6404" width="10.7109375" style="10"/>
    <col min="6405" max="6406" width="23.85546875" style="10" bestFit="1" customWidth="1"/>
    <col min="6407" max="6407" width="12.28515625" style="10" bestFit="1" customWidth="1"/>
    <col min="6408" max="6408" width="8" style="10" bestFit="1" customWidth="1"/>
    <col min="6409" max="6409" width="11" style="10" bestFit="1" customWidth="1"/>
    <col min="6410" max="6410" width="9" style="10" bestFit="1" customWidth="1"/>
    <col min="6411" max="6411" width="10.7109375" style="10" customWidth="1"/>
    <col min="6412" max="6412" width="7.7109375" style="10" customWidth="1"/>
    <col min="6413" max="6413" width="7.5703125" style="10" customWidth="1"/>
    <col min="6414" max="6414" width="13" style="10" customWidth="1"/>
    <col min="6415" max="6415" width="10.7109375" style="10" customWidth="1"/>
    <col min="6416" max="6416" width="7.7109375" style="10" customWidth="1"/>
    <col min="6417" max="6417" width="7.5703125" style="10" customWidth="1"/>
    <col min="6418" max="6418" width="13" style="10" customWidth="1"/>
    <col min="6419" max="6419" width="10.7109375" style="10" customWidth="1"/>
    <col min="6420" max="6420" width="7.7109375" style="10" customWidth="1"/>
    <col min="6421" max="6421" width="7.5703125" style="10" customWidth="1"/>
    <col min="6422" max="6422" width="13" style="10" customWidth="1"/>
    <col min="6423" max="6423" width="10.7109375" style="10" customWidth="1"/>
    <col min="6424" max="6424" width="7.7109375" style="10" customWidth="1"/>
    <col min="6425" max="6426" width="10.7109375" style="10" customWidth="1"/>
    <col min="6427" max="6428" width="9.42578125" style="10" customWidth="1"/>
    <col min="6429" max="6429" width="11" style="10" customWidth="1"/>
    <col min="6430" max="6430" width="9.42578125" style="10" customWidth="1"/>
    <col min="6431" max="6431" width="4" style="10" customWidth="1"/>
    <col min="6432" max="6432" width="8" style="10" customWidth="1"/>
    <col min="6433" max="6433" width="4" style="10" customWidth="1"/>
    <col min="6434" max="6434" width="10.7109375" style="10" customWidth="1"/>
    <col min="6435" max="6435" width="5.7109375" style="10" customWidth="1"/>
    <col min="6436" max="6445" width="10.7109375" style="10" customWidth="1"/>
    <col min="6446" max="6446" width="9.28515625" style="10" customWidth="1"/>
    <col min="6447" max="6447" width="1.7109375" style="10" customWidth="1"/>
    <col min="6448" max="6448" width="11.5703125" style="10" bestFit="1" customWidth="1"/>
    <col min="6449" max="6449" width="10.7109375" style="10" bestFit="1" customWidth="1"/>
    <col min="6450" max="6450" width="11" style="10" bestFit="1" customWidth="1"/>
    <col min="6451" max="6451" width="8.28515625" style="10" bestFit="1" customWidth="1"/>
    <col min="6452" max="6452" width="7.5703125" style="10" bestFit="1" customWidth="1"/>
    <col min="6453" max="6453" width="11.140625" style="10" bestFit="1" customWidth="1"/>
    <col min="6454" max="6454" width="11.28515625" style="10" bestFit="1" customWidth="1"/>
    <col min="6455" max="6459" width="10.7109375" style="10"/>
    <col min="6460" max="6460" width="14.85546875" style="10" bestFit="1" customWidth="1"/>
    <col min="6461" max="6461" width="13.85546875" style="10" bestFit="1" customWidth="1"/>
    <col min="6462" max="6462" width="11.42578125" style="10" bestFit="1" customWidth="1"/>
    <col min="6463" max="6463" width="5.5703125" style="10" bestFit="1" customWidth="1"/>
    <col min="6464" max="6464" width="11" style="10" bestFit="1" customWidth="1"/>
    <col min="6465" max="6465" width="9" style="10" bestFit="1" customWidth="1"/>
    <col min="6466" max="6467" width="10.7109375" style="10"/>
    <col min="6468" max="6468" width="12.28515625" style="10" bestFit="1" customWidth="1"/>
    <col min="6469" max="6660" width="10.7109375" style="10"/>
    <col min="6661" max="6662" width="23.85546875" style="10" bestFit="1" customWidth="1"/>
    <col min="6663" max="6663" width="12.28515625" style="10" bestFit="1" customWidth="1"/>
    <col min="6664" max="6664" width="8" style="10" bestFit="1" customWidth="1"/>
    <col min="6665" max="6665" width="11" style="10" bestFit="1" customWidth="1"/>
    <col min="6666" max="6666" width="9" style="10" bestFit="1" customWidth="1"/>
    <col min="6667" max="6667" width="10.7109375" style="10" customWidth="1"/>
    <col min="6668" max="6668" width="7.7109375" style="10" customWidth="1"/>
    <col min="6669" max="6669" width="7.5703125" style="10" customWidth="1"/>
    <col min="6670" max="6670" width="13" style="10" customWidth="1"/>
    <col min="6671" max="6671" width="10.7109375" style="10" customWidth="1"/>
    <col min="6672" max="6672" width="7.7109375" style="10" customWidth="1"/>
    <col min="6673" max="6673" width="7.5703125" style="10" customWidth="1"/>
    <col min="6674" max="6674" width="13" style="10" customWidth="1"/>
    <col min="6675" max="6675" width="10.7109375" style="10" customWidth="1"/>
    <col min="6676" max="6676" width="7.7109375" style="10" customWidth="1"/>
    <col min="6677" max="6677" width="7.5703125" style="10" customWidth="1"/>
    <col min="6678" max="6678" width="13" style="10" customWidth="1"/>
    <col min="6679" max="6679" width="10.7109375" style="10" customWidth="1"/>
    <col min="6680" max="6680" width="7.7109375" style="10" customWidth="1"/>
    <col min="6681" max="6682" width="10.7109375" style="10" customWidth="1"/>
    <col min="6683" max="6684" width="9.42578125" style="10" customWidth="1"/>
    <col min="6685" max="6685" width="11" style="10" customWidth="1"/>
    <col min="6686" max="6686" width="9.42578125" style="10" customWidth="1"/>
    <col min="6687" max="6687" width="4" style="10" customWidth="1"/>
    <col min="6688" max="6688" width="8" style="10" customWidth="1"/>
    <col min="6689" max="6689" width="4" style="10" customWidth="1"/>
    <col min="6690" max="6690" width="10.7109375" style="10" customWidth="1"/>
    <col min="6691" max="6691" width="5.7109375" style="10" customWidth="1"/>
    <col min="6692" max="6701" width="10.7109375" style="10" customWidth="1"/>
    <col min="6702" max="6702" width="9.28515625" style="10" customWidth="1"/>
    <col min="6703" max="6703" width="1.7109375" style="10" customWidth="1"/>
    <col min="6704" max="6704" width="11.5703125" style="10" bestFit="1" customWidth="1"/>
    <col min="6705" max="6705" width="10.7109375" style="10" bestFit="1" customWidth="1"/>
    <col min="6706" max="6706" width="11" style="10" bestFit="1" customWidth="1"/>
    <col min="6707" max="6707" width="8.28515625" style="10" bestFit="1" customWidth="1"/>
    <col min="6708" max="6708" width="7.5703125" style="10" bestFit="1" customWidth="1"/>
    <col min="6709" max="6709" width="11.140625" style="10" bestFit="1" customWidth="1"/>
    <col min="6710" max="6710" width="11.28515625" style="10" bestFit="1" customWidth="1"/>
    <col min="6711" max="6715" width="10.7109375" style="10"/>
    <col min="6716" max="6716" width="14.85546875" style="10" bestFit="1" customWidth="1"/>
    <col min="6717" max="6717" width="13.85546875" style="10" bestFit="1" customWidth="1"/>
    <col min="6718" max="6718" width="11.42578125" style="10" bestFit="1" customWidth="1"/>
    <col min="6719" max="6719" width="5.5703125" style="10" bestFit="1" customWidth="1"/>
    <col min="6720" max="6720" width="11" style="10" bestFit="1" customWidth="1"/>
    <col min="6721" max="6721" width="9" style="10" bestFit="1" customWidth="1"/>
    <col min="6722" max="6723" width="10.7109375" style="10"/>
    <col min="6724" max="6724" width="12.28515625" style="10" bestFit="1" customWidth="1"/>
    <col min="6725" max="6916" width="10.7109375" style="10"/>
    <col min="6917" max="6918" width="23.85546875" style="10" bestFit="1" customWidth="1"/>
    <col min="6919" max="6919" width="12.28515625" style="10" bestFit="1" customWidth="1"/>
    <col min="6920" max="6920" width="8" style="10" bestFit="1" customWidth="1"/>
    <col min="6921" max="6921" width="11" style="10" bestFit="1" customWidth="1"/>
    <col min="6922" max="6922" width="9" style="10" bestFit="1" customWidth="1"/>
    <col min="6923" max="6923" width="10.7109375" style="10" customWidth="1"/>
    <col min="6924" max="6924" width="7.7109375" style="10" customWidth="1"/>
    <col min="6925" max="6925" width="7.5703125" style="10" customWidth="1"/>
    <col min="6926" max="6926" width="13" style="10" customWidth="1"/>
    <col min="6927" max="6927" width="10.7109375" style="10" customWidth="1"/>
    <col min="6928" max="6928" width="7.7109375" style="10" customWidth="1"/>
    <col min="6929" max="6929" width="7.5703125" style="10" customWidth="1"/>
    <col min="6930" max="6930" width="13" style="10" customWidth="1"/>
    <col min="6931" max="6931" width="10.7109375" style="10" customWidth="1"/>
    <col min="6932" max="6932" width="7.7109375" style="10" customWidth="1"/>
    <col min="6933" max="6933" width="7.5703125" style="10" customWidth="1"/>
    <col min="6934" max="6934" width="13" style="10" customWidth="1"/>
    <col min="6935" max="6935" width="10.7109375" style="10" customWidth="1"/>
    <col min="6936" max="6936" width="7.7109375" style="10" customWidth="1"/>
    <col min="6937" max="6938" width="10.7109375" style="10" customWidth="1"/>
    <col min="6939" max="6940" width="9.42578125" style="10" customWidth="1"/>
    <col min="6941" max="6941" width="11" style="10" customWidth="1"/>
    <col min="6942" max="6942" width="9.42578125" style="10" customWidth="1"/>
    <col min="6943" max="6943" width="4" style="10" customWidth="1"/>
    <col min="6944" max="6944" width="8" style="10" customWidth="1"/>
    <col min="6945" max="6945" width="4" style="10" customWidth="1"/>
    <col min="6946" max="6946" width="10.7109375" style="10" customWidth="1"/>
    <col min="6947" max="6947" width="5.7109375" style="10" customWidth="1"/>
    <col min="6948" max="6957" width="10.7109375" style="10" customWidth="1"/>
    <col min="6958" max="6958" width="9.28515625" style="10" customWidth="1"/>
    <col min="6959" max="6959" width="1.7109375" style="10" customWidth="1"/>
    <col min="6960" max="6960" width="11.5703125" style="10" bestFit="1" customWidth="1"/>
    <col min="6961" max="6961" width="10.7109375" style="10" bestFit="1" customWidth="1"/>
    <col min="6962" max="6962" width="11" style="10" bestFit="1" customWidth="1"/>
    <col min="6963" max="6963" width="8.28515625" style="10" bestFit="1" customWidth="1"/>
    <col min="6964" max="6964" width="7.5703125" style="10" bestFit="1" customWidth="1"/>
    <col min="6965" max="6965" width="11.140625" style="10" bestFit="1" customWidth="1"/>
    <col min="6966" max="6966" width="11.28515625" style="10" bestFit="1" customWidth="1"/>
    <col min="6967" max="6971" width="10.7109375" style="10"/>
    <col min="6972" max="6972" width="14.85546875" style="10" bestFit="1" customWidth="1"/>
    <col min="6973" max="6973" width="13.85546875" style="10" bestFit="1" customWidth="1"/>
    <col min="6974" max="6974" width="11.42578125" style="10" bestFit="1" customWidth="1"/>
    <col min="6975" max="6975" width="5.5703125" style="10" bestFit="1" customWidth="1"/>
    <col min="6976" max="6976" width="11" style="10" bestFit="1" customWidth="1"/>
    <col min="6977" max="6977" width="9" style="10" bestFit="1" customWidth="1"/>
    <col min="6978" max="6979" width="10.7109375" style="10"/>
    <col min="6980" max="6980" width="12.28515625" style="10" bestFit="1" customWidth="1"/>
    <col min="6981" max="7172" width="10.7109375" style="10"/>
    <col min="7173" max="7174" width="23.85546875" style="10" bestFit="1" customWidth="1"/>
    <col min="7175" max="7175" width="12.28515625" style="10" bestFit="1" customWidth="1"/>
    <col min="7176" max="7176" width="8" style="10" bestFit="1" customWidth="1"/>
    <col min="7177" max="7177" width="11" style="10" bestFit="1" customWidth="1"/>
    <col min="7178" max="7178" width="9" style="10" bestFit="1" customWidth="1"/>
    <col min="7179" max="7179" width="10.7109375" style="10" customWidth="1"/>
    <col min="7180" max="7180" width="7.7109375" style="10" customWidth="1"/>
    <col min="7181" max="7181" width="7.5703125" style="10" customWidth="1"/>
    <col min="7182" max="7182" width="13" style="10" customWidth="1"/>
    <col min="7183" max="7183" width="10.7109375" style="10" customWidth="1"/>
    <col min="7184" max="7184" width="7.7109375" style="10" customWidth="1"/>
    <col min="7185" max="7185" width="7.5703125" style="10" customWidth="1"/>
    <col min="7186" max="7186" width="13" style="10" customWidth="1"/>
    <col min="7187" max="7187" width="10.7109375" style="10" customWidth="1"/>
    <col min="7188" max="7188" width="7.7109375" style="10" customWidth="1"/>
    <col min="7189" max="7189" width="7.5703125" style="10" customWidth="1"/>
    <col min="7190" max="7190" width="13" style="10" customWidth="1"/>
    <col min="7191" max="7191" width="10.7109375" style="10" customWidth="1"/>
    <col min="7192" max="7192" width="7.7109375" style="10" customWidth="1"/>
    <col min="7193" max="7194" width="10.7109375" style="10" customWidth="1"/>
    <col min="7195" max="7196" width="9.42578125" style="10" customWidth="1"/>
    <col min="7197" max="7197" width="11" style="10" customWidth="1"/>
    <col min="7198" max="7198" width="9.42578125" style="10" customWidth="1"/>
    <col min="7199" max="7199" width="4" style="10" customWidth="1"/>
    <col min="7200" max="7200" width="8" style="10" customWidth="1"/>
    <col min="7201" max="7201" width="4" style="10" customWidth="1"/>
    <col min="7202" max="7202" width="10.7109375" style="10" customWidth="1"/>
    <col min="7203" max="7203" width="5.7109375" style="10" customWidth="1"/>
    <col min="7204" max="7213" width="10.7109375" style="10" customWidth="1"/>
    <col min="7214" max="7214" width="9.28515625" style="10" customWidth="1"/>
    <col min="7215" max="7215" width="1.7109375" style="10" customWidth="1"/>
    <col min="7216" max="7216" width="11.5703125" style="10" bestFit="1" customWidth="1"/>
    <col min="7217" max="7217" width="10.7109375" style="10" bestFit="1" customWidth="1"/>
    <col min="7218" max="7218" width="11" style="10" bestFit="1" customWidth="1"/>
    <col min="7219" max="7219" width="8.28515625" style="10" bestFit="1" customWidth="1"/>
    <col min="7220" max="7220" width="7.5703125" style="10" bestFit="1" customWidth="1"/>
    <col min="7221" max="7221" width="11.140625" style="10" bestFit="1" customWidth="1"/>
    <col min="7222" max="7222" width="11.28515625" style="10" bestFit="1" customWidth="1"/>
    <col min="7223" max="7227" width="10.7109375" style="10"/>
    <col min="7228" max="7228" width="14.85546875" style="10" bestFit="1" customWidth="1"/>
    <col min="7229" max="7229" width="13.85546875" style="10" bestFit="1" customWidth="1"/>
    <col min="7230" max="7230" width="11.42578125" style="10" bestFit="1" customWidth="1"/>
    <col min="7231" max="7231" width="5.5703125" style="10" bestFit="1" customWidth="1"/>
    <col min="7232" max="7232" width="11" style="10" bestFit="1" customWidth="1"/>
    <col min="7233" max="7233" width="9" style="10" bestFit="1" customWidth="1"/>
    <col min="7234" max="7235" width="10.7109375" style="10"/>
    <col min="7236" max="7236" width="12.28515625" style="10" bestFit="1" customWidth="1"/>
    <col min="7237" max="7428" width="10.7109375" style="10"/>
    <col min="7429" max="7430" width="23.85546875" style="10" bestFit="1" customWidth="1"/>
    <col min="7431" max="7431" width="12.28515625" style="10" bestFit="1" customWidth="1"/>
    <col min="7432" max="7432" width="8" style="10" bestFit="1" customWidth="1"/>
    <col min="7433" max="7433" width="11" style="10" bestFit="1" customWidth="1"/>
    <col min="7434" max="7434" width="9" style="10" bestFit="1" customWidth="1"/>
    <col min="7435" max="7435" width="10.7109375" style="10" customWidth="1"/>
    <col min="7436" max="7436" width="7.7109375" style="10" customWidth="1"/>
    <col min="7437" max="7437" width="7.5703125" style="10" customWidth="1"/>
    <col min="7438" max="7438" width="13" style="10" customWidth="1"/>
    <col min="7439" max="7439" width="10.7109375" style="10" customWidth="1"/>
    <col min="7440" max="7440" width="7.7109375" style="10" customWidth="1"/>
    <col min="7441" max="7441" width="7.5703125" style="10" customWidth="1"/>
    <col min="7442" max="7442" width="13" style="10" customWidth="1"/>
    <col min="7443" max="7443" width="10.7109375" style="10" customWidth="1"/>
    <col min="7444" max="7444" width="7.7109375" style="10" customWidth="1"/>
    <col min="7445" max="7445" width="7.5703125" style="10" customWidth="1"/>
    <col min="7446" max="7446" width="13" style="10" customWidth="1"/>
    <col min="7447" max="7447" width="10.7109375" style="10" customWidth="1"/>
    <col min="7448" max="7448" width="7.7109375" style="10" customWidth="1"/>
    <col min="7449" max="7450" width="10.7109375" style="10" customWidth="1"/>
    <col min="7451" max="7452" width="9.42578125" style="10" customWidth="1"/>
    <col min="7453" max="7453" width="11" style="10" customWidth="1"/>
    <col min="7454" max="7454" width="9.42578125" style="10" customWidth="1"/>
    <col min="7455" max="7455" width="4" style="10" customWidth="1"/>
    <col min="7456" max="7456" width="8" style="10" customWidth="1"/>
    <col min="7457" max="7457" width="4" style="10" customWidth="1"/>
    <col min="7458" max="7458" width="10.7109375" style="10" customWidth="1"/>
    <col min="7459" max="7459" width="5.7109375" style="10" customWidth="1"/>
    <col min="7460" max="7469" width="10.7109375" style="10" customWidth="1"/>
    <col min="7470" max="7470" width="9.28515625" style="10" customWidth="1"/>
    <col min="7471" max="7471" width="1.7109375" style="10" customWidth="1"/>
    <col min="7472" max="7472" width="11.5703125" style="10" bestFit="1" customWidth="1"/>
    <col min="7473" max="7473" width="10.7109375" style="10" bestFit="1" customWidth="1"/>
    <col min="7474" max="7474" width="11" style="10" bestFit="1" customWidth="1"/>
    <col min="7475" max="7475" width="8.28515625" style="10" bestFit="1" customWidth="1"/>
    <col min="7476" max="7476" width="7.5703125" style="10" bestFit="1" customWidth="1"/>
    <col min="7477" max="7477" width="11.140625" style="10" bestFit="1" customWidth="1"/>
    <col min="7478" max="7478" width="11.28515625" style="10" bestFit="1" customWidth="1"/>
    <col min="7479" max="7483" width="10.7109375" style="10"/>
    <col min="7484" max="7484" width="14.85546875" style="10" bestFit="1" customWidth="1"/>
    <col min="7485" max="7485" width="13.85546875" style="10" bestFit="1" customWidth="1"/>
    <col min="7486" max="7486" width="11.42578125" style="10" bestFit="1" customWidth="1"/>
    <col min="7487" max="7487" width="5.5703125" style="10" bestFit="1" customWidth="1"/>
    <col min="7488" max="7488" width="11" style="10" bestFit="1" customWidth="1"/>
    <col min="7489" max="7489" width="9" style="10" bestFit="1" customWidth="1"/>
    <col min="7490" max="7491" width="10.7109375" style="10"/>
    <col min="7492" max="7492" width="12.28515625" style="10" bestFit="1" customWidth="1"/>
    <col min="7493" max="7684" width="10.7109375" style="10"/>
    <col min="7685" max="7686" width="23.85546875" style="10" bestFit="1" customWidth="1"/>
    <col min="7687" max="7687" width="12.28515625" style="10" bestFit="1" customWidth="1"/>
    <col min="7688" max="7688" width="8" style="10" bestFit="1" customWidth="1"/>
    <col min="7689" max="7689" width="11" style="10" bestFit="1" customWidth="1"/>
    <col min="7690" max="7690" width="9" style="10" bestFit="1" customWidth="1"/>
    <col min="7691" max="7691" width="10.7109375" style="10" customWidth="1"/>
    <col min="7692" max="7692" width="7.7109375" style="10" customWidth="1"/>
    <col min="7693" max="7693" width="7.5703125" style="10" customWidth="1"/>
    <col min="7694" max="7694" width="13" style="10" customWidth="1"/>
    <col min="7695" max="7695" width="10.7109375" style="10" customWidth="1"/>
    <col min="7696" max="7696" width="7.7109375" style="10" customWidth="1"/>
    <col min="7697" max="7697" width="7.5703125" style="10" customWidth="1"/>
    <col min="7698" max="7698" width="13" style="10" customWidth="1"/>
    <col min="7699" max="7699" width="10.7109375" style="10" customWidth="1"/>
    <col min="7700" max="7700" width="7.7109375" style="10" customWidth="1"/>
    <col min="7701" max="7701" width="7.5703125" style="10" customWidth="1"/>
    <col min="7702" max="7702" width="13" style="10" customWidth="1"/>
    <col min="7703" max="7703" width="10.7109375" style="10" customWidth="1"/>
    <col min="7704" max="7704" width="7.7109375" style="10" customWidth="1"/>
    <col min="7705" max="7706" width="10.7109375" style="10" customWidth="1"/>
    <col min="7707" max="7708" width="9.42578125" style="10" customWidth="1"/>
    <col min="7709" max="7709" width="11" style="10" customWidth="1"/>
    <col min="7710" max="7710" width="9.42578125" style="10" customWidth="1"/>
    <col min="7711" max="7711" width="4" style="10" customWidth="1"/>
    <col min="7712" max="7712" width="8" style="10" customWidth="1"/>
    <col min="7713" max="7713" width="4" style="10" customWidth="1"/>
    <col min="7714" max="7714" width="10.7109375" style="10" customWidth="1"/>
    <col min="7715" max="7715" width="5.7109375" style="10" customWidth="1"/>
    <col min="7716" max="7725" width="10.7109375" style="10" customWidth="1"/>
    <col min="7726" max="7726" width="9.28515625" style="10" customWidth="1"/>
    <col min="7727" max="7727" width="1.7109375" style="10" customWidth="1"/>
    <col min="7728" max="7728" width="11.5703125" style="10" bestFit="1" customWidth="1"/>
    <col min="7729" max="7729" width="10.7109375" style="10" bestFit="1" customWidth="1"/>
    <col min="7730" max="7730" width="11" style="10" bestFit="1" customWidth="1"/>
    <col min="7731" max="7731" width="8.28515625" style="10" bestFit="1" customWidth="1"/>
    <col min="7732" max="7732" width="7.5703125" style="10" bestFit="1" customWidth="1"/>
    <col min="7733" max="7733" width="11.140625" style="10" bestFit="1" customWidth="1"/>
    <col min="7734" max="7734" width="11.28515625" style="10" bestFit="1" customWidth="1"/>
    <col min="7735" max="7739" width="10.7109375" style="10"/>
    <col min="7740" max="7740" width="14.85546875" style="10" bestFit="1" customWidth="1"/>
    <col min="7741" max="7741" width="13.85546875" style="10" bestFit="1" customWidth="1"/>
    <col min="7742" max="7742" width="11.42578125" style="10" bestFit="1" customWidth="1"/>
    <col min="7743" max="7743" width="5.5703125" style="10" bestFit="1" customWidth="1"/>
    <col min="7744" max="7744" width="11" style="10" bestFit="1" customWidth="1"/>
    <col min="7745" max="7745" width="9" style="10" bestFit="1" customWidth="1"/>
    <col min="7746" max="7747" width="10.7109375" style="10"/>
    <col min="7748" max="7748" width="12.28515625" style="10" bestFit="1" customWidth="1"/>
    <col min="7749" max="7940" width="10.7109375" style="10"/>
    <col min="7941" max="7942" width="23.85546875" style="10" bestFit="1" customWidth="1"/>
    <col min="7943" max="7943" width="12.28515625" style="10" bestFit="1" customWidth="1"/>
    <col min="7944" max="7944" width="8" style="10" bestFit="1" customWidth="1"/>
    <col min="7945" max="7945" width="11" style="10" bestFit="1" customWidth="1"/>
    <col min="7946" max="7946" width="9" style="10" bestFit="1" customWidth="1"/>
    <col min="7947" max="7947" width="10.7109375" style="10" customWidth="1"/>
    <col min="7948" max="7948" width="7.7109375" style="10" customWidth="1"/>
    <col min="7949" max="7949" width="7.5703125" style="10" customWidth="1"/>
    <col min="7950" max="7950" width="13" style="10" customWidth="1"/>
    <col min="7951" max="7951" width="10.7109375" style="10" customWidth="1"/>
    <col min="7952" max="7952" width="7.7109375" style="10" customWidth="1"/>
    <col min="7953" max="7953" width="7.5703125" style="10" customWidth="1"/>
    <col min="7954" max="7954" width="13" style="10" customWidth="1"/>
    <col min="7955" max="7955" width="10.7109375" style="10" customWidth="1"/>
    <col min="7956" max="7956" width="7.7109375" style="10" customWidth="1"/>
    <col min="7957" max="7957" width="7.5703125" style="10" customWidth="1"/>
    <col min="7958" max="7958" width="13" style="10" customWidth="1"/>
    <col min="7959" max="7959" width="10.7109375" style="10" customWidth="1"/>
    <col min="7960" max="7960" width="7.7109375" style="10" customWidth="1"/>
    <col min="7961" max="7962" width="10.7109375" style="10" customWidth="1"/>
    <col min="7963" max="7964" width="9.42578125" style="10" customWidth="1"/>
    <col min="7965" max="7965" width="11" style="10" customWidth="1"/>
    <col min="7966" max="7966" width="9.42578125" style="10" customWidth="1"/>
    <col min="7967" max="7967" width="4" style="10" customWidth="1"/>
    <col min="7968" max="7968" width="8" style="10" customWidth="1"/>
    <col min="7969" max="7969" width="4" style="10" customWidth="1"/>
    <col min="7970" max="7970" width="10.7109375" style="10" customWidth="1"/>
    <col min="7971" max="7971" width="5.7109375" style="10" customWidth="1"/>
    <col min="7972" max="7981" width="10.7109375" style="10" customWidth="1"/>
    <col min="7982" max="7982" width="9.28515625" style="10" customWidth="1"/>
    <col min="7983" max="7983" width="1.7109375" style="10" customWidth="1"/>
    <col min="7984" max="7984" width="11.5703125" style="10" bestFit="1" customWidth="1"/>
    <col min="7985" max="7985" width="10.7109375" style="10" bestFit="1" customWidth="1"/>
    <col min="7986" max="7986" width="11" style="10" bestFit="1" customWidth="1"/>
    <col min="7987" max="7987" width="8.28515625" style="10" bestFit="1" customWidth="1"/>
    <col min="7988" max="7988" width="7.5703125" style="10" bestFit="1" customWidth="1"/>
    <col min="7989" max="7989" width="11.140625" style="10" bestFit="1" customWidth="1"/>
    <col min="7990" max="7990" width="11.28515625" style="10" bestFit="1" customWidth="1"/>
    <col min="7991" max="7995" width="10.7109375" style="10"/>
    <col min="7996" max="7996" width="14.85546875" style="10" bestFit="1" customWidth="1"/>
    <col min="7997" max="7997" width="13.85546875" style="10" bestFit="1" customWidth="1"/>
    <col min="7998" max="7998" width="11.42578125" style="10" bestFit="1" customWidth="1"/>
    <col min="7999" max="7999" width="5.5703125" style="10" bestFit="1" customWidth="1"/>
    <col min="8000" max="8000" width="11" style="10" bestFit="1" customWidth="1"/>
    <col min="8001" max="8001" width="9" style="10" bestFit="1" customWidth="1"/>
    <col min="8002" max="8003" width="10.7109375" style="10"/>
    <col min="8004" max="8004" width="12.28515625" style="10" bestFit="1" customWidth="1"/>
    <col min="8005" max="8196" width="10.7109375" style="10"/>
    <col min="8197" max="8198" width="23.85546875" style="10" bestFit="1" customWidth="1"/>
    <col min="8199" max="8199" width="12.28515625" style="10" bestFit="1" customWidth="1"/>
    <col min="8200" max="8200" width="8" style="10" bestFit="1" customWidth="1"/>
    <col min="8201" max="8201" width="11" style="10" bestFit="1" customWidth="1"/>
    <col min="8202" max="8202" width="9" style="10" bestFit="1" customWidth="1"/>
    <col min="8203" max="8203" width="10.7109375" style="10" customWidth="1"/>
    <col min="8204" max="8204" width="7.7109375" style="10" customWidth="1"/>
    <col min="8205" max="8205" width="7.5703125" style="10" customWidth="1"/>
    <col min="8206" max="8206" width="13" style="10" customWidth="1"/>
    <col min="8207" max="8207" width="10.7109375" style="10" customWidth="1"/>
    <col min="8208" max="8208" width="7.7109375" style="10" customWidth="1"/>
    <col min="8209" max="8209" width="7.5703125" style="10" customWidth="1"/>
    <col min="8210" max="8210" width="13" style="10" customWidth="1"/>
    <col min="8211" max="8211" width="10.7109375" style="10" customWidth="1"/>
    <col min="8212" max="8212" width="7.7109375" style="10" customWidth="1"/>
    <col min="8213" max="8213" width="7.5703125" style="10" customWidth="1"/>
    <col min="8214" max="8214" width="13" style="10" customWidth="1"/>
    <col min="8215" max="8215" width="10.7109375" style="10" customWidth="1"/>
    <col min="8216" max="8216" width="7.7109375" style="10" customWidth="1"/>
    <col min="8217" max="8218" width="10.7109375" style="10" customWidth="1"/>
    <col min="8219" max="8220" width="9.42578125" style="10" customWidth="1"/>
    <col min="8221" max="8221" width="11" style="10" customWidth="1"/>
    <col min="8222" max="8222" width="9.42578125" style="10" customWidth="1"/>
    <col min="8223" max="8223" width="4" style="10" customWidth="1"/>
    <col min="8224" max="8224" width="8" style="10" customWidth="1"/>
    <col min="8225" max="8225" width="4" style="10" customWidth="1"/>
    <col min="8226" max="8226" width="10.7109375" style="10" customWidth="1"/>
    <col min="8227" max="8227" width="5.7109375" style="10" customWidth="1"/>
    <col min="8228" max="8237" width="10.7109375" style="10" customWidth="1"/>
    <col min="8238" max="8238" width="9.28515625" style="10" customWidth="1"/>
    <col min="8239" max="8239" width="1.7109375" style="10" customWidth="1"/>
    <col min="8240" max="8240" width="11.5703125" style="10" bestFit="1" customWidth="1"/>
    <col min="8241" max="8241" width="10.7109375" style="10" bestFit="1" customWidth="1"/>
    <col min="8242" max="8242" width="11" style="10" bestFit="1" customWidth="1"/>
    <col min="8243" max="8243" width="8.28515625" style="10" bestFit="1" customWidth="1"/>
    <col min="8244" max="8244" width="7.5703125" style="10" bestFit="1" customWidth="1"/>
    <col min="8245" max="8245" width="11.140625" style="10" bestFit="1" customWidth="1"/>
    <col min="8246" max="8246" width="11.28515625" style="10" bestFit="1" customWidth="1"/>
    <col min="8247" max="8251" width="10.7109375" style="10"/>
    <col min="8252" max="8252" width="14.85546875" style="10" bestFit="1" customWidth="1"/>
    <col min="8253" max="8253" width="13.85546875" style="10" bestFit="1" customWidth="1"/>
    <col min="8254" max="8254" width="11.42578125" style="10" bestFit="1" customWidth="1"/>
    <col min="8255" max="8255" width="5.5703125" style="10" bestFit="1" customWidth="1"/>
    <col min="8256" max="8256" width="11" style="10" bestFit="1" customWidth="1"/>
    <col min="8257" max="8257" width="9" style="10" bestFit="1" customWidth="1"/>
    <col min="8258" max="8259" width="10.7109375" style="10"/>
    <col min="8260" max="8260" width="12.28515625" style="10" bestFit="1" customWidth="1"/>
    <col min="8261" max="8452" width="10.7109375" style="10"/>
    <col min="8453" max="8454" width="23.85546875" style="10" bestFit="1" customWidth="1"/>
    <col min="8455" max="8455" width="12.28515625" style="10" bestFit="1" customWidth="1"/>
    <col min="8456" max="8456" width="8" style="10" bestFit="1" customWidth="1"/>
    <col min="8457" max="8457" width="11" style="10" bestFit="1" customWidth="1"/>
    <col min="8458" max="8458" width="9" style="10" bestFit="1" customWidth="1"/>
    <col min="8459" max="8459" width="10.7109375" style="10" customWidth="1"/>
    <col min="8460" max="8460" width="7.7109375" style="10" customWidth="1"/>
    <col min="8461" max="8461" width="7.5703125" style="10" customWidth="1"/>
    <col min="8462" max="8462" width="13" style="10" customWidth="1"/>
    <col min="8463" max="8463" width="10.7109375" style="10" customWidth="1"/>
    <col min="8464" max="8464" width="7.7109375" style="10" customWidth="1"/>
    <col min="8465" max="8465" width="7.5703125" style="10" customWidth="1"/>
    <col min="8466" max="8466" width="13" style="10" customWidth="1"/>
    <col min="8467" max="8467" width="10.7109375" style="10" customWidth="1"/>
    <col min="8468" max="8468" width="7.7109375" style="10" customWidth="1"/>
    <col min="8469" max="8469" width="7.5703125" style="10" customWidth="1"/>
    <col min="8470" max="8470" width="13" style="10" customWidth="1"/>
    <col min="8471" max="8471" width="10.7109375" style="10" customWidth="1"/>
    <col min="8472" max="8472" width="7.7109375" style="10" customWidth="1"/>
    <col min="8473" max="8474" width="10.7109375" style="10" customWidth="1"/>
    <col min="8475" max="8476" width="9.42578125" style="10" customWidth="1"/>
    <col min="8477" max="8477" width="11" style="10" customWidth="1"/>
    <col min="8478" max="8478" width="9.42578125" style="10" customWidth="1"/>
    <col min="8479" max="8479" width="4" style="10" customWidth="1"/>
    <col min="8480" max="8480" width="8" style="10" customWidth="1"/>
    <col min="8481" max="8481" width="4" style="10" customWidth="1"/>
    <col min="8482" max="8482" width="10.7109375" style="10" customWidth="1"/>
    <col min="8483" max="8483" width="5.7109375" style="10" customWidth="1"/>
    <col min="8484" max="8493" width="10.7109375" style="10" customWidth="1"/>
    <col min="8494" max="8494" width="9.28515625" style="10" customWidth="1"/>
    <col min="8495" max="8495" width="1.7109375" style="10" customWidth="1"/>
    <col min="8496" max="8496" width="11.5703125" style="10" bestFit="1" customWidth="1"/>
    <col min="8497" max="8497" width="10.7109375" style="10" bestFit="1" customWidth="1"/>
    <col min="8498" max="8498" width="11" style="10" bestFit="1" customWidth="1"/>
    <col min="8499" max="8499" width="8.28515625" style="10" bestFit="1" customWidth="1"/>
    <col min="8500" max="8500" width="7.5703125" style="10" bestFit="1" customWidth="1"/>
    <col min="8501" max="8501" width="11.140625" style="10" bestFit="1" customWidth="1"/>
    <col min="8502" max="8502" width="11.28515625" style="10" bestFit="1" customWidth="1"/>
    <col min="8503" max="8507" width="10.7109375" style="10"/>
    <col min="8508" max="8508" width="14.85546875" style="10" bestFit="1" customWidth="1"/>
    <col min="8509" max="8509" width="13.85546875" style="10" bestFit="1" customWidth="1"/>
    <col min="8510" max="8510" width="11.42578125" style="10" bestFit="1" customWidth="1"/>
    <col min="8511" max="8511" width="5.5703125" style="10" bestFit="1" customWidth="1"/>
    <col min="8512" max="8512" width="11" style="10" bestFit="1" customWidth="1"/>
    <col min="8513" max="8513" width="9" style="10" bestFit="1" customWidth="1"/>
    <col min="8514" max="8515" width="10.7109375" style="10"/>
    <col min="8516" max="8516" width="12.28515625" style="10" bestFit="1" customWidth="1"/>
    <col min="8517" max="8708" width="10.7109375" style="10"/>
    <col min="8709" max="8710" width="23.85546875" style="10" bestFit="1" customWidth="1"/>
    <col min="8711" max="8711" width="12.28515625" style="10" bestFit="1" customWidth="1"/>
    <col min="8712" max="8712" width="8" style="10" bestFit="1" customWidth="1"/>
    <col min="8713" max="8713" width="11" style="10" bestFit="1" customWidth="1"/>
    <col min="8714" max="8714" width="9" style="10" bestFit="1" customWidth="1"/>
    <col min="8715" max="8715" width="10.7109375" style="10" customWidth="1"/>
    <col min="8716" max="8716" width="7.7109375" style="10" customWidth="1"/>
    <col min="8717" max="8717" width="7.5703125" style="10" customWidth="1"/>
    <col min="8718" max="8718" width="13" style="10" customWidth="1"/>
    <col min="8719" max="8719" width="10.7109375" style="10" customWidth="1"/>
    <col min="8720" max="8720" width="7.7109375" style="10" customWidth="1"/>
    <col min="8721" max="8721" width="7.5703125" style="10" customWidth="1"/>
    <col min="8722" max="8722" width="13" style="10" customWidth="1"/>
    <col min="8723" max="8723" width="10.7109375" style="10" customWidth="1"/>
    <col min="8724" max="8724" width="7.7109375" style="10" customWidth="1"/>
    <col min="8725" max="8725" width="7.5703125" style="10" customWidth="1"/>
    <col min="8726" max="8726" width="13" style="10" customWidth="1"/>
    <col min="8727" max="8727" width="10.7109375" style="10" customWidth="1"/>
    <col min="8728" max="8728" width="7.7109375" style="10" customWidth="1"/>
    <col min="8729" max="8730" width="10.7109375" style="10" customWidth="1"/>
    <col min="8731" max="8732" width="9.42578125" style="10" customWidth="1"/>
    <col min="8733" max="8733" width="11" style="10" customWidth="1"/>
    <col min="8734" max="8734" width="9.42578125" style="10" customWidth="1"/>
    <col min="8735" max="8735" width="4" style="10" customWidth="1"/>
    <col min="8736" max="8736" width="8" style="10" customWidth="1"/>
    <col min="8737" max="8737" width="4" style="10" customWidth="1"/>
    <col min="8738" max="8738" width="10.7109375" style="10" customWidth="1"/>
    <col min="8739" max="8739" width="5.7109375" style="10" customWidth="1"/>
    <col min="8740" max="8749" width="10.7109375" style="10" customWidth="1"/>
    <col min="8750" max="8750" width="9.28515625" style="10" customWidth="1"/>
    <col min="8751" max="8751" width="1.7109375" style="10" customWidth="1"/>
    <col min="8752" max="8752" width="11.5703125" style="10" bestFit="1" customWidth="1"/>
    <col min="8753" max="8753" width="10.7109375" style="10" bestFit="1" customWidth="1"/>
    <col min="8754" max="8754" width="11" style="10" bestFit="1" customWidth="1"/>
    <col min="8755" max="8755" width="8.28515625" style="10" bestFit="1" customWidth="1"/>
    <col min="8756" max="8756" width="7.5703125" style="10" bestFit="1" customWidth="1"/>
    <col min="8757" max="8757" width="11.140625" style="10" bestFit="1" customWidth="1"/>
    <col min="8758" max="8758" width="11.28515625" style="10" bestFit="1" customWidth="1"/>
    <col min="8759" max="8763" width="10.7109375" style="10"/>
    <col min="8764" max="8764" width="14.85546875" style="10" bestFit="1" customWidth="1"/>
    <col min="8765" max="8765" width="13.85546875" style="10" bestFit="1" customWidth="1"/>
    <col min="8766" max="8766" width="11.42578125" style="10" bestFit="1" customWidth="1"/>
    <col min="8767" max="8767" width="5.5703125" style="10" bestFit="1" customWidth="1"/>
    <col min="8768" max="8768" width="11" style="10" bestFit="1" customWidth="1"/>
    <col min="8769" max="8769" width="9" style="10" bestFit="1" customWidth="1"/>
    <col min="8770" max="8771" width="10.7109375" style="10"/>
    <col min="8772" max="8772" width="12.28515625" style="10" bestFit="1" customWidth="1"/>
    <col min="8773" max="8964" width="10.7109375" style="10"/>
    <col min="8965" max="8966" width="23.85546875" style="10" bestFit="1" customWidth="1"/>
    <col min="8967" max="8967" width="12.28515625" style="10" bestFit="1" customWidth="1"/>
    <col min="8968" max="8968" width="8" style="10" bestFit="1" customWidth="1"/>
    <col min="8969" max="8969" width="11" style="10" bestFit="1" customWidth="1"/>
    <col min="8970" max="8970" width="9" style="10" bestFit="1" customWidth="1"/>
    <col min="8971" max="8971" width="10.7109375" style="10" customWidth="1"/>
    <col min="8972" max="8972" width="7.7109375" style="10" customWidth="1"/>
    <col min="8973" max="8973" width="7.5703125" style="10" customWidth="1"/>
    <col min="8974" max="8974" width="13" style="10" customWidth="1"/>
    <col min="8975" max="8975" width="10.7109375" style="10" customWidth="1"/>
    <col min="8976" max="8976" width="7.7109375" style="10" customWidth="1"/>
    <col min="8977" max="8977" width="7.5703125" style="10" customWidth="1"/>
    <col min="8978" max="8978" width="13" style="10" customWidth="1"/>
    <col min="8979" max="8979" width="10.7109375" style="10" customWidth="1"/>
    <col min="8980" max="8980" width="7.7109375" style="10" customWidth="1"/>
    <col min="8981" max="8981" width="7.5703125" style="10" customWidth="1"/>
    <col min="8982" max="8982" width="13" style="10" customWidth="1"/>
    <col min="8983" max="8983" width="10.7109375" style="10" customWidth="1"/>
    <col min="8984" max="8984" width="7.7109375" style="10" customWidth="1"/>
    <col min="8985" max="8986" width="10.7109375" style="10" customWidth="1"/>
    <col min="8987" max="8988" width="9.42578125" style="10" customWidth="1"/>
    <col min="8989" max="8989" width="11" style="10" customWidth="1"/>
    <col min="8990" max="8990" width="9.42578125" style="10" customWidth="1"/>
    <col min="8991" max="8991" width="4" style="10" customWidth="1"/>
    <col min="8992" max="8992" width="8" style="10" customWidth="1"/>
    <col min="8993" max="8993" width="4" style="10" customWidth="1"/>
    <col min="8994" max="8994" width="10.7109375" style="10" customWidth="1"/>
    <col min="8995" max="8995" width="5.7109375" style="10" customWidth="1"/>
    <col min="8996" max="9005" width="10.7109375" style="10" customWidth="1"/>
    <col min="9006" max="9006" width="9.28515625" style="10" customWidth="1"/>
    <col min="9007" max="9007" width="1.7109375" style="10" customWidth="1"/>
    <col min="9008" max="9008" width="11.5703125" style="10" bestFit="1" customWidth="1"/>
    <col min="9009" max="9009" width="10.7109375" style="10" bestFit="1" customWidth="1"/>
    <col min="9010" max="9010" width="11" style="10" bestFit="1" customWidth="1"/>
    <col min="9011" max="9011" width="8.28515625" style="10" bestFit="1" customWidth="1"/>
    <col min="9012" max="9012" width="7.5703125" style="10" bestFit="1" customWidth="1"/>
    <col min="9013" max="9013" width="11.140625" style="10" bestFit="1" customWidth="1"/>
    <col min="9014" max="9014" width="11.28515625" style="10" bestFit="1" customWidth="1"/>
    <col min="9015" max="9019" width="10.7109375" style="10"/>
    <col min="9020" max="9020" width="14.85546875" style="10" bestFit="1" customWidth="1"/>
    <col min="9021" max="9021" width="13.85546875" style="10" bestFit="1" customWidth="1"/>
    <col min="9022" max="9022" width="11.42578125" style="10" bestFit="1" customWidth="1"/>
    <col min="9023" max="9023" width="5.5703125" style="10" bestFit="1" customWidth="1"/>
    <col min="9024" max="9024" width="11" style="10" bestFit="1" customWidth="1"/>
    <col min="9025" max="9025" width="9" style="10" bestFit="1" customWidth="1"/>
    <col min="9026" max="9027" width="10.7109375" style="10"/>
    <col min="9028" max="9028" width="12.28515625" style="10" bestFit="1" customWidth="1"/>
    <col min="9029" max="9220" width="10.7109375" style="10"/>
    <col min="9221" max="9222" width="23.85546875" style="10" bestFit="1" customWidth="1"/>
    <col min="9223" max="9223" width="12.28515625" style="10" bestFit="1" customWidth="1"/>
    <col min="9224" max="9224" width="8" style="10" bestFit="1" customWidth="1"/>
    <col min="9225" max="9225" width="11" style="10" bestFit="1" customWidth="1"/>
    <col min="9226" max="9226" width="9" style="10" bestFit="1" customWidth="1"/>
    <col min="9227" max="9227" width="10.7109375" style="10" customWidth="1"/>
    <col min="9228" max="9228" width="7.7109375" style="10" customWidth="1"/>
    <col min="9229" max="9229" width="7.5703125" style="10" customWidth="1"/>
    <col min="9230" max="9230" width="13" style="10" customWidth="1"/>
    <col min="9231" max="9231" width="10.7109375" style="10" customWidth="1"/>
    <col min="9232" max="9232" width="7.7109375" style="10" customWidth="1"/>
    <col min="9233" max="9233" width="7.5703125" style="10" customWidth="1"/>
    <col min="9234" max="9234" width="13" style="10" customWidth="1"/>
    <col min="9235" max="9235" width="10.7109375" style="10" customWidth="1"/>
    <col min="9236" max="9236" width="7.7109375" style="10" customWidth="1"/>
    <col min="9237" max="9237" width="7.5703125" style="10" customWidth="1"/>
    <col min="9238" max="9238" width="13" style="10" customWidth="1"/>
    <col min="9239" max="9239" width="10.7109375" style="10" customWidth="1"/>
    <col min="9240" max="9240" width="7.7109375" style="10" customWidth="1"/>
    <col min="9241" max="9242" width="10.7109375" style="10" customWidth="1"/>
    <col min="9243" max="9244" width="9.42578125" style="10" customWidth="1"/>
    <col min="9245" max="9245" width="11" style="10" customWidth="1"/>
    <col min="9246" max="9246" width="9.42578125" style="10" customWidth="1"/>
    <col min="9247" max="9247" width="4" style="10" customWidth="1"/>
    <col min="9248" max="9248" width="8" style="10" customWidth="1"/>
    <col min="9249" max="9249" width="4" style="10" customWidth="1"/>
    <col min="9250" max="9250" width="10.7109375" style="10" customWidth="1"/>
    <col min="9251" max="9251" width="5.7109375" style="10" customWidth="1"/>
    <col min="9252" max="9261" width="10.7109375" style="10" customWidth="1"/>
    <col min="9262" max="9262" width="9.28515625" style="10" customWidth="1"/>
    <col min="9263" max="9263" width="1.7109375" style="10" customWidth="1"/>
    <col min="9264" max="9264" width="11.5703125" style="10" bestFit="1" customWidth="1"/>
    <col min="9265" max="9265" width="10.7109375" style="10" bestFit="1" customWidth="1"/>
    <col min="9266" max="9266" width="11" style="10" bestFit="1" customWidth="1"/>
    <col min="9267" max="9267" width="8.28515625" style="10" bestFit="1" customWidth="1"/>
    <col min="9268" max="9268" width="7.5703125" style="10" bestFit="1" customWidth="1"/>
    <col min="9269" max="9269" width="11.140625" style="10" bestFit="1" customWidth="1"/>
    <col min="9270" max="9270" width="11.28515625" style="10" bestFit="1" customWidth="1"/>
    <col min="9271" max="9275" width="10.7109375" style="10"/>
    <col min="9276" max="9276" width="14.85546875" style="10" bestFit="1" customWidth="1"/>
    <col min="9277" max="9277" width="13.85546875" style="10" bestFit="1" customWidth="1"/>
    <col min="9278" max="9278" width="11.42578125" style="10" bestFit="1" customWidth="1"/>
    <col min="9279" max="9279" width="5.5703125" style="10" bestFit="1" customWidth="1"/>
    <col min="9280" max="9280" width="11" style="10" bestFit="1" customWidth="1"/>
    <col min="9281" max="9281" width="9" style="10" bestFit="1" customWidth="1"/>
    <col min="9282" max="9283" width="10.7109375" style="10"/>
    <col min="9284" max="9284" width="12.28515625" style="10" bestFit="1" customWidth="1"/>
    <col min="9285" max="9476" width="10.7109375" style="10"/>
    <col min="9477" max="9478" width="23.85546875" style="10" bestFit="1" customWidth="1"/>
    <col min="9479" max="9479" width="12.28515625" style="10" bestFit="1" customWidth="1"/>
    <col min="9480" max="9480" width="8" style="10" bestFit="1" customWidth="1"/>
    <col min="9481" max="9481" width="11" style="10" bestFit="1" customWidth="1"/>
    <col min="9482" max="9482" width="9" style="10" bestFit="1" customWidth="1"/>
    <col min="9483" max="9483" width="10.7109375" style="10" customWidth="1"/>
    <col min="9484" max="9484" width="7.7109375" style="10" customWidth="1"/>
    <col min="9485" max="9485" width="7.5703125" style="10" customWidth="1"/>
    <col min="9486" max="9486" width="13" style="10" customWidth="1"/>
    <col min="9487" max="9487" width="10.7109375" style="10" customWidth="1"/>
    <col min="9488" max="9488" width="7.7109375" style="10" customWidth="1"/>
    <col min="9489" max="9489" width="7.5703125" style="10" customWidth="1"/>
    <col min="9490" max="9490" width="13" style="10" customWidth="1"/>
    <col min="9491" max="9491" width="10.7109375" style="10" customWidth="1"/>
    <col min="9492" max="9492" width="7.7109375" style="10" customWidth="1"/>
    <col min="9493" max="9493" width="7.5703125" style="10" customWidth="1"/>
    <col min="9494" max="9494" width="13" style="10" customWidth="1"/>
    <col min="9495" max="9495" width="10.7109375" style="10" customWidth="1"/>
    <col min="9496" max="9496" width="7.7109375" style="10" customWidth="1"/>
    <col min="9497" max="9498" width="10.7109375" style="10" customWidth="1"/>
    <col min="9499" max="9500" width="9.42578125" style="10" customWidth="1"/>
    <col min="9501" max="9501" width="11" style="10" customWidth="1"/>
    <col min="9502" max="9502" width="9.42578125" style="10" customWidth="1"/>
    <col min="9503" max="9503" width="4" style="10" customWidth="1"/>
    <col min="9504" max="9504" width="8" style="10" customWidth="1"/>
    <col min="9505" max="9505" width="4" style="10" customWidth="1"/>
    <col min="9506" max="9506" width="10.7109375" style="10" customWidth="1"/>
    <col min="9507" max="9507" width="5.7109375" style="10" customWidth="1"/>
    <col min="9508" max="9517" width="10.7109375" style="10" customWidth="1"/>
    <col min="9518" max="9518" width="9.28515625" style="10" customWidth="1"/>
    <col min="9519" max="9519" width="1.7109375" style="10" customWidth="1"/>
    <col min="9520" max="9520" width="11.5703125" style="10" bestFit="1" customWidth="1"/>
    <col min="9521" max="9521" width="10.7109375" style="10" bestFit="1" customWidth="1"/>
    <col min="9522" max="9522" width="11" style="10" bestFit="1" customWidth="1"/>
    <col min="9523" max="9523" width="8.28515625" style="10" bestFit="1" customWidth="1"/>
    <col min="9524" max="9524" width="7.5703125" style="10" bestFit="1" customWidth="1"/>
    <col min="9525" max="9525" width="11.140625" style="10" bestFit="1" customWidth="1"/>
    <col min="9526" max="9526" width="11.28515625" style="10" bestFit="1" customWidth="1"/>
    <col min="9527" max="9531" width="10.7109375" style="10"/>
    <col min="9532" max="9532" width="14.85546875" style="10" bestFit="1" customWidth="1"/>
    <col min="9533" max="9533" width="13.85546875" style="10" bestFit="1" customWidth="1"/>
    <col min="9534" max="9534" width="11.42578125" style="10" bestFit="1" customWidth="1"/>
    <col min="9535" max="9535" width="5.5703125" style="10" bestFit="1" customWidth="1"/>
    <col min="9536" max="9536" width="11" style="10" bestFit="1" customWidth="1"/>
    <col min="9537" max="9537" width="9" style="10" bestFit="1" customWidth="1"/>
    <col min="9538" max="9539" width="10.7109375" style="10"/>
    <col min="9540" max="9540" width="12.28515625" style="10" bestFit="1" customWidth="1"/>
    <col min="9541" max="9732" width="10.7109375" style="10"/>
    <col min="9733" max="9734" width="23.85546875" style="10" bestFit="1" customWidth="1"/>
    <col min="9735" max="9735" width="12.28515625" style="10" bestFit="1" customWidth="1"/>
    <col min="9736" max="9736" width="8" style="10" bestFit="1" customWidth="1"/>
    <col min="9737" max="9737" width="11" style="10" bestFit="1" customWidth="1"/>
    <col min="9738" max="9738" width="9" style="10" bestFit="1" customWidth="1"/>
    <col min="9739" max="9739" width="10.7109375" style="10" customWidth="1"/>
    <col min="9740" max="9740" width="7.7109375" style="10" customWidth="1"/>
    <col min="9741" max="9741" width="7.5703125" style="10" customWidth="1"/>
    <col min="9742" max="9742" width="13" style="10" customWidth="1"/>
    <col min="9743" max="9743" width="10.7109375" style="10" customWidth="1"/>
    <col min="9744" max="9744" width="7.7109375" style="10" customWidth="1"/>
    <col min="9745" max="9745" width="7.5703125" style="10" customWidth="1"/>
    <col min="9746" max="9746" width="13" style="10" customWidth="1"/>
    <col min="9747" max="9747" width="10.7109375" style="10" customWidth="1"/>
    <col min="9748" max="9748" width="7.7109375" style="10" customWidth="1"/>
    <col min="9749" max="9749" width="7.5703125" style="10" customWidth="1"/>
    <col min="9750" max="9750" width="13" style="10" customWidth="1"/>
    <col min="9751" max="9751" width="10.7109375" style="10" customWidth="1"/>
    <col min="9752" max="9752" width="7.7109375" style="10" customWidth="1"/>
    <col min="9753" max="9754" width="10.7109375" style="10" customWidth="1"/>
    <col min="9755" max="9756" width="9.42578125" style="10" customWidth="1"/>
    <col min="9757" max="9757" width="11" style="10" customWidth="1"/>
    <col min="9758" max="9758" width="9.42578125" style="10" customWidth="1"/>
    <col min="9759" max="9759" width="4" style="10" customWidth="1"/>
    <col min="9760" max="9760" width="8" style="10" customWidth="1"/>
    <col min="9761" max="9761" width="4" style="10" customWidth="1"/>
    <col min="9762" max="9762" width="10.7109375" style="10" customWidth="1"/>
    <col min="9763" max="9763" width="5.7109375" style="10" customWidth="1"/>
    <col min="9764" max="9773" width="10.7109375" style="10" customWidth="1"/>
    <col min="9774" max="9774" width="9.28515625" style="10" customWidth="1"/>
    <col min="9775" max="9775" width="1.7109375" style="10" customWidth="1"/>
    <col min="9776" max="9776" width="11.5703125" style="10" bestFit="1" customWidth="1"/>
    <col min="9777" max="9777" width="10.7109375" style="10" bestFit="1" customWidth="1"/>
    <col min="9778" max="9778" width="11" style="10" bestFit="1" customWidth="1"/>
    <col min="9779" max="9779" width="8.28515625" style="10" bestFit="1" customWidth="1"/>
    <col min="9780" max="9780" width="7.5703125" style="10" bestFit="1" customWidth="1"/>
    <col min="9781" max="9781" width="11.140625" style="10" bestFit="1" customWidth="1"/>
    <col min="9782" max="9782" width="11.28515625" style="10" bestFit="1" customWidth="1"/>
    <col min="9783" max="9787" width="10.7109375" style="10"/>
    <col min="9788" max="9788" width="14.85546875" style="10" bestFit="1" customWidth="1"/>
    <col min="9789" max="9789" width="13.85546875" style="10" bestFit="1" customWidth="1"/>
    <col min="9790" max="9790" width="11.42578125" style="10" bestFit="1" customWidth="1"/>
    <col min="9791" max="9791" width="5.5703125" style="10" bestFit="1" customWidth="1"/>
    <col min="9792" max="9792" width="11" style="10" bestFit="1" customWidth="1"/>
    <col min="9793" max="9793" width="9" style="10" bestFit="1" customWidth="1"/>
    <col min="9794" max="9795" width="10.7109375" style="10"/>
    <col min="9796" max="9796" width="12.28515625" style="10" bestFit="1" customWidth="1"/>
    <col min="9797" max="9988" width="10.7109375" style="10"/>
    <col min="9989" max="9990" width="23.85546875" style="10" bestFit="1" customWidth="1"/>
    <col min="9991" max="9991" width="12.28515625" style="10" bestFit="1" customWidth="1"/>
    <col min="9992" max="9992" width="8" style="10" bestFit="1" customWidth="1"/>
    <col min="9993" max="9993" width="11" style="10" bestFit="1" customWidth="1"/>
    <col min="9994" max="9994" width="9" style="10" bestFit="1" customWidth="1"/>
    <col min="9995" max="9995" width="10.7109375" style="10" customWidth="1"/>
    <col min="9996" max="9996" width="7.7109375" style="10" customWidth="1"/>
    <col min="9997" max="9997" width="7.5703125" style="10" customWidth="1"/>
    <col min="9998" max="9998" width="13" style="10" customWidth="1"/>
    <col min="9999" max="9999" width="10.7109375" style="10" customWidth="1"/>
    <col min="10000" max="10000" width="7.7109375" style="10" customWidth="1"/>
    <col min="10001" max="10001" width="7.5703125" style="10" customWidth="1"/>
    <col min="10002" max="10002" width="13" style="10" customWidth="1"/>
    <col min="10003" max="10003" width="10.7109375" style="10" customWidth="1"/>
    <col min="10004" max="10004" width="7.7109375" style="10" customWidth="1"/>
    <col min="10005" max="10005" width="7.5703125" style="10" customWidth="1"/>
    <col min="10006" max="10006" width="13" style="10" customWidth="1"/>
    <col min="10007" max="10007" width="10.7109375" style="10" customWidth="1"/>
    <col min="10008" max="10008" width="7.7109375" style="10" customWidth="1"/>
    <col min="10009" max="10010" width="10.7109375" style="10" customWidth="1"/>
    <col min="10011" max="10012" width="9.42578125" style="10" customWidth="1"/>
    <col min="10013" max="10013" width="11" style="10" customWidth="1"/>
    <col min="10014" max="10014" width="9.42578125" style="10" customWidth="1"/>
    <col min="10015" max="10015" width="4" style="10" customWidth="1"/>
    <col min="10016" max="10016" width="8" style="10" customWidth="1"/>
    <col min="10017" max="10017" width="4" style="10" customWidth="1"/>
    <col min="10018" max="10018" width="10.7109375" style="10" customWidth="1"/>
    <col min="10019" max="10019" width="5.7109375" style="10" customWidth="1"/>
    <col min="10020" max="10029" width="10.7109375" style="10" customWidth="1"/>
    <col min="10030" max="10030" width="9.28515625" style="10" customWidth="1"/>
    <col min="10031" max="10031" width="1.7109375" style="10" customWidth="1"/>
    <col min="10032" max="10032" width="11.5703125" style="10" bestFit="1" customWidth="1"/>
    <col min="10033" max="10033" width="10.7109375" style="10" bestFit="1" customWidth="1"/>
    <col min="10034" max="10034" width="11" style="10" bestFit="1" customWidth="1"/>
    <col min="10035" max="10035" width="8.28515625" style="10" bestFit="1" customWidth="1"/>
    <col min="10036" max="10036" width="7.5703125" style="10" bestFit="1" customWidth="1"/>
    <col min="10037" max="10037" width="11.140625" style="10" bestFit="1" customWidth="1"/>
    <col min="10038" max="10038" width="11.28515625" style="10" bestFit="1" customWidth="1"/>
    <col min="10039" max="10043" width="10.7109375" style="10"/>
    <col min="10044" max="10044" width="14.85546875" style="10" bestFit="1" customWidth="1"/>
    <col min="10045" max="10045" width="13.85546875" style="10" bestFit="1" customWidth="1"/>
    <col min="10046" max="10046" width="11.42578125" style="10" bestFit="1" customWidth="1"/>
    <col min="10047" max="10047" width="5.5703125" style="10" bestFit="1" customWidth="1"/>
    <col min="10048" max="10048" width="11" style="10" bestFit="1" customWidth="1"/>
    <col min="10049" max="10049" width="9" style="10" bestFit="1" customWidth="1"/>
    <col min="10050" max="10051" width="10.7109375" style="10"/>
    <col min="10052" max="10052" width="12.28515625" style="10" bestFit="1" customWidth="1"/>
    <col min="10053" max="10244" width="10.7109375" style="10"/>
    <col min="10245" max="10246" width="23.85546875" style="10" bestFit="1" customWidth="1"/>
    <col min="10247" max="10247" width="12.28515625" style="10" bestFit="1" customWidth="1"/>
    <col min="10248" max="10248" width="8" style="10" bestFit="1" customWidth="1"/>
    <col min="10249" max="10249" width="11" style="10" bestFit="1" customWidth="1"/>
    <col min="10250" max="10250" width="9" style="10" bestFit="1" customWidth="1"/>
    <col min="10251" max="10251" width="10.7109375" style="10" customWidth="1"/>
    <col min="10252" max="10252" width="7.7109375" style="10" customWidth="1"/>
    <col min="10253" max="10253" width="7.5703125" style="10" customWidth="1"/>
    <col min="10254" max="10254" width="13" style="10" customWidth="1"/>
    <col min="10255" max="10255" width="10.7109375" style="10" customWidth="1"/>
    <col min="10256" max="10256" width="7.7109375" style="10" customWidth="1"/>
    <col min="10257" max="10257" width="7.5703125" style="10" customWidth="1"/>
    <col min="10258" max="10258" width="13" style="10" customWidth="1"/>
    <col min="10259" max="10259" width="10.7109375" style="10" customWidth="1"/>
    <col min="10260" max="10260" width="7.7109375" style="10" customWidth="1"/>
    <col min="10261" max="10261" width="7.5703125" style="10" customWidth="1"/>
    <col min="10262" max="10262" width="13" style="10" customWidth="1"/>
    <col min="10263" max="10263" width="10.7109375" style="10" customWidth="1"/>
    <col min="10264" max="10264" width="7.7109375" style="10" customWidth="1"/>
    <col min="10265" max="10266" width="10.7109375" style="10" customWidth="1"/>
    <col min="10267" max="10268" width="9.42578125" style="10" customWidth="1"/>
    <col min="10269" max="10269" width="11" style="10" customWidth="1"/>
    <col min="10270" max="10270" width="9.42578125" style="10" customWidth="1"/>
    <col min="10271" max="10271" width="4" style="10" customWidth="1"/>
    <col min="10272" max="10272" width="8" style="10" customWidth="1"/>
    <col min="10273" max="10273" width="4" style="10" customWidth="1"/>
    <col min="10274" max="10274" width="10.7109375" style="10" customWidth="1"/>
    <col min="10275" max="10275" width="5.7109375" style="10" customWidth="1"/>
    <col min="10276" max="10285" width="10.7109375" style="10" customWidth="1"/>
    <col min="10286" max="10286" width="9.28515625" style="10" customWidth="1"/>
    <col min="10287" max="10287" width="1.7109375" style="10" customWidth="1"/>
    <col min="10288" max="10288" width="11.5703125" style="10" bestFit="1" customWidth="1"/>
    <col min="10289" max="10289" width="10.7109375" style="10" bestFit="1" customWidth="1"/>
    <col min="10290" max="10290" width="11" style="10" bestFit="1" customWidth="1"/>
    <col min="10291" max="10291" width="8.28515625" style="10" bestFit="1" customWidth="1"/>
    <col min="10292" max="10292" width="7.5703125" style="10" bestFit="1" customWidth="1"/>
    <col min="10293" max="10293" width="11.140625" style="10" bestFit="1" customWidth="1"/>
    <col min="10294" max="10294" width="11.28515625" style="10" bestFit="1" customWidth="1"/>
    <col min="10295" max="10299" width="10.7109375" style="10"/>
    <col min="10300" max="10300" width="14.85546875" style="10" bestFit="1" customWidth="1"/>
    <col min="10301" max="10301" width="13.85546875" style="10" bestFit="1" customWidth="1"/>
    <col min="10302" max="10302" width="11.42578125" style="10" bestFit="1" customWidth="1"/>
    <col min="10303" max="10303" width="5.5703125" style="10" bestFit="1" customWidth="1"/>
    <col min="10304" max="10304" width="11" style="10" bestFit="1" customWidth="1"/>
    <col min="10305" max="10305" width="9" style="10" bestFit="1" customWidth="1"/>
    <col min="10306" max="10307" width="10.7109375" style="10"/>
    <col min="10308" max="10308" width="12.28515625" style="10" bestFit="1" customWidth="1"/>
    <col min="10309" max="10500" width="10.7109375" style="10"/>
    <col min="10501" max="10502" width="23.85546875" style="10" bestFit="1" customWidth="1"/>
    <col min="10503" max="10503" width="12.28515625" style="10" bestFit="1" customWidth="1"/>
    <col min="10504" max="10504" width="8" style="10" bestFit="1" customWidth="1"/>
    <col min="10505" max="10505" width="11" style="10" bestFit="1" customWidth="1"/>
    <col min="10506" max="10506" width="9" style="10" bestFit="1" customWidth="1"/>
    <col min="10507" max="10507" width="10.7109375" style="10" customWidth="1"/>
    <col min="10508" max="10508" width="7.7109375" style="10" customWidth="1"/>
    <col min="10509" max="10509" width="7.5703125" style="10" customWidth="1"/>
    <col min="10510" max="10510" width="13" style="10" customWidth="1"/>
    <col min="10511" max="10511" width="10.7109375" style="10" customWidth="1"/>
    <col min="10512" max="10512" width="7.7109375" style="10" customWidth="1"/>
    <col min="10513" max="10513" width="7.5703125" style="10" customWidth="1"/>
    <col min="10514" max="10514" width="13" style="10" customWidth="1"/>
    <col min="10515" max="10515" width="10.7109375" style="10" customWidth="1"/>
    <col min="10516" max="10516" width="7.7109375" style="10" customWidth="1"/>
    <col min="10517" max="10517" width="7.5703125" style="10" customWidth="1"/>
    <col min="10518" max="10518" width="13" style="10" customWidth="1"/>
    <col min="10519" max="10519" width="10.7109375" style="10" customWidth="1"/>
    <col min="10520" max="10520" width="7.7109375" style="10" customWidth="1"/>
    <col min="10521" max="10522" width="10.7109375" style="10" customWidth="1"/>
    <col min="10523" max="10524" width="9.42578125" style="10" customWidth="1"/>
    <col min="10525" max="10525" width="11" style="10" customWidth="1"/>
    <col min="10526" max="10526" width="9.42578125" style="10" customWidth="1"/>
    <col min="10527" max="10527" width="4" style="10" customWidth="1"/>
    <col min="10528" max="10528" width="8" style="10" customWidth="1"/>
    <col min="10529" max="10529" width="4" style="10" customWidth="1"/>
    <col min="10530" max="10530" width="10.7109375" style="10" customWidth="1"/>
    <col min="10531" max="10531" width="5.7109375" style="10" customWidth="1"/>
    <col min="10532" max="10541" width="10.7109375" style="10" customWidth="1"/>
    <col min="10542" max="10542" width="9.28515625" style="10" customWidth="1"/>
    <col min="10543" max="10543" width="1.7109375" style="10" customWidth="1"/>
    <col min="10544" max="10544" width="11.5703125" style="10" bestFit="1" customWidth="1"/>
    <col min="10545" max="10545" width="10.7109375" style="10" bestFit="1" customWidth="1"/>
    <col min="10546" max="10546" width="11" style="10" bestFit="1" customWidth="1"/>
    <col min="10547" max="10547" width="8.28515625" style="10" bestFit="1" customWidth="1"/>
    <col min="10548" max="10548" width="7.5703125" style="10" bestFit="1" customWidth="1"/>
    <col min="10549" max="10549" width="11.140625" style="10" bestFit="1" customWidth="1"/>
    <col min="10550" max="10550" width="11.28515625" style="10" bestFit="1" customWidth="1"/>
    <col min="10551" max="10555" width="10.7109375" style="10"/>
    <col min="10556" max="10556" width="14.85546875" style="10" bestFit="1" customWidth="1"/>
    <col min="10557" max="10557" width="13.85546875" style="10" bestFit="1" customWidth="1"/>
    <col min="10558" max="10558" width="11.42578125" style="10" bestFit="1" customWidth="1"/>
    <col min="10559" max="10559" width="5.5703125" style="10" bestFit="1" customWidth="1"/>
    <col min="10560" max="10560" width="11" style="10" bestFit="1" customWidth="1"/>
    <col min="10561" max="10561" width="9" style="10" bestFit="1" customWidth="1"/>
    <col min="10562" max="10563" width="10.7109375" style="10"/>
    <col min="10564" max="10564" width="12.28515625" style="10" bestFit="1" customWidth="1"/>
    <col min="10565" max="10756" width="10.7109375" style="10"/>
    <col min="10757" max="10758" width="23.85546875" style="10" bestFit="1" customWidth="1"/>
    <col min="10759" max="10759" width="12.28515625" style="10" bestFit="1" customWidth="1"/>
    <col min="10760" max="10760" width="8" style="10" bestFit="1" customWidth="1"/>
    <col min="10761" max="10761" width="11" style="10" bestFit="1" customWidth="1"/>
    <col min="10762" max="10762" width="9" style="10" bestFit="1" customWidth="1"/>
    <col min="10763" max="10763" width="10.7109375" style="10" customWidth="1"/>
    <col min="10764" max="10764" width="7.7109375" style="10" customWidth="1"/>
    <col min="10765" max="10765" width="7.5703125" style="10" customWidth="1"/>
    <col min="10766" max="10766" width="13" style="10" customWidth="1"/>
    <col min="10767" max="10767" width="10.7109375" style="10" customWidth="1"/>
    <col min="10768" max="10768" width="7.7109375" style="10" customWidth="1"/>
    <col min="10769" max="10769" width="7.5703125" style="10" customWidth="1"/>
    <col min="10770" max="10770" width="13" style="10" customWidth="1"/>
    <col min="10771" max="10771" width="10.7109375" style="10" customWidth="1"/>
    <col min="10772" max="10772" width="7.7109375" style="10" customWidth="1"/>
    <col min="10773" max="10773" width="7.5703125" style="10" customWidth="1"/>
    <col min="10774" max="10774" width="13" style="10" customWidth="1"/>
    <col min="10775" max="10775" width="10.7109375" style="10" customWidth="1"/>
    <col min="10776" max="10776" width="7.7109375" style="10" customWidth="1"/>
    <col min="10777" max="10778" width="10.7109375" style="10" customWidth="1"/>
    <col min="10779" max="10780" width="9.42578125" style="10" customWidth="1"/>
    <col min="10781" max="10781" width="11" style="10" customWidth="1"/>
    <col min="10782" max="10782" width="9.42578125" style="10" customWidth="1"/>
    <col min="10783" max="10783" width="4" style="10" customWidth="1"/>
    <col min="10784" max="10784" width="8" style="10" customWidth="1"/>
    <col min="10785" max="10785" width="4" style="10" customWidth="1"/>
    <col min="10786" max="10786" width="10.7109375" style="10" customWidth="1"/>
    <col min="10787" max="10787" width="5.7109375" style="10" customWidth="1"/>
    <col min="10788" max="10797" width="10.7109375" style="10" customWidth="1"/>
    <col min="10798" max="10798" width="9.28515625" style="10" customWidth="1"/>
    <col min="10799" max="10799" width="1.7109375" style="10" customWidth="1"/>
    <col min="10800" max="10800" width="11.5703125" style="10" bestFit="1" customWidth="1"/>
    <col min="10801" max="10801" width="10.7109375" style="10" bestFit="1" customWidth="1"/>
    <col min="10802" max="10802" width="11" style="10" bestFit="1" customWidth="1"/>
    <col min="10803" max="10803" width="8.28515625" style="10" bestFit="1" customWidth="1"/>
    <col min="10804" max="10804" width="7.5703125" style="10" bestFit="1" customWidth="1"/>
    <col min="10805" max="10805" width="11.140625" style="10" bestFit="1" customWidth="1"/>
    <col min="10806" max="10806" width="11.28515625" style="10" bestFit="1" customWidth="1"/>
    <col min="10807" max="10811" width="10.7109375" style="10"/>
    <col min="10812" max="10812" width="14.85546875" style="10" bestFit="1" customWidth="1"/>
    <col min="10813" max="10813" width="13.85546875" style="10" bestFit="1" customWidth="1"/>
    <col min="10814" max="10814" width="11.42578125" style="10" bestFit="1" customWidth="1"/>
    <col min="10815" max="10815" width="5.5703125" style="10" bestFit="1" customWidth="1"/>
    <col min="10816" max="10816" width="11" style="10" bestFit="1" customWidth="1"/>
    <col min="10817" max="10817" width="9" style="10" bestFit="1" customWidth="1"/>
    <col min="10818" max="10819" width="10.7109375" style="10"/>
    <col min="10820" max="10820" width="12.28515625" style="10" bestFit="1" customWidth="1"/>
    <col min="10821" max="11012" width="10.7109375" style="10"/>
    <col min="11013" max="11014" width="23.85546875" style="10" bestFit="1" customWidth="1"/>
    <col min="11015" max="11015" width="12.28515625" style="10" bestFit="1" customWidth="1"/>
    <col min="11016" max="11016" width="8" style="10" bestFit="1" customWidth="1"/>
    <col min="11017" max="11017" width="11" style="10" bestFit="1" customWidth="1"/>
    <col min="11018" max="11018" width="9" style="10" bestFit="1" customWidth="1"/>
    <col min="11019" max="11019" width="10.7109375" style="10" customWidth="1"/>
    <col min="11020" max="11020" width="7.7109375" style="10" customWidth="1"/>
    <col min="11021" max="11021" width="7.5703125" style="10" customWidth="1"/>
    <col min="11022" max="11022" width="13" style="10" customWidth="1"/>
    <col min="11023" max="11023" width="10.7109375" style="10" customWidth="1"/>
    <col min="11024" max="11024" width="7.7109375" style="10" customWidth="1"/>
    <col min="11025" max="11025" width="7.5703125" style="10" customWidth="1"/>
    <col min="11026" max="11026" width="13" style="10" customWidth="1"/>
    <col min="11027" max="11027" width="10.7109375" style="10" customWidth="1"/>
    <col min="11028" max="11028" width="7.7109375" style="10" customWidth="1"/>
    <col min="11029" max="11029" width="7.5703125" style="10" customWidth="1"/>
    <col min="11030" max="11030" width="13" style="10" customWidth="1"/>
    <col min="11031" max="11031" width="10.7109375" style="10" customWidth="1"/>
    <col min="11032" max="11032" width="7.7109375" style="10" customWidth="1"/>
    <col min="11033" max="11034" width="10.7109375" style="10" customWidth="1"/>
    <col min="11035" max="11036" width="9.42578125" style="10" customWidth="1"/>
    <col min="11037" max="11037" width="11" style="10" customWidth="1"/>
    <col min="11038" max="11038" width="9.42578125" style="10" customWidth="1"/>
    <col min="11039" max="11039" width="4" style="10" customWidth="1"/>
    <col min="11040" max="11040" width="8" style="10" customWidth="1"/>
    <col min="11041" max="11041" width="4" style="10" customWidth="1"/>
    <col min="11042" max="11042" width="10.7109375" style="10" customWidth="1"/>
    <col min="11043" max="11043" width="5.7109375" style="10" customWidth="1"/>
    <col min="11044" max="11053" width="10.7109375" style="10" customWidth="1"/>
    <col min="11054" max="11054" width="9.28515625" style="10" customWidth="1"/>
    <col min="11055" max="11055" width="1.7109375" style="10" customWidth="1"/>
    <col min="11056" max="11056" width="11.5703125" style="10" bestFit="1" customWidth="1"/>
    <col min="11057" max="11057" width="10.7109375" style="10" bestFit="1" customWidth="1"/>
    <col min="11058" max="11058" width="11" style="10" bestFit="1" customWidth="1"/>
    <col min="11059" max="11059" width="8.28515625" style="10" bestFit="1" customWidth="1"/>
    <col min="11060" max="11060" width="7.5703125" style="10" bestFit="1" customWidth="1"/>
    <col min="11061" max="11061" width="11.140625" style="10" bestFit="1" customWidth="1"/>
    <col min="11062" max="11062" width="11.28515625" style="10" bestFit="1" customWidth="1"/>
    <col min="11063" max="11067" width="10.7109375" style="10"/>
    <col min="11068" max="11068" width="14.85546875" style="10" bestFit="1" customWidth="1"/>
    <col min="11069" max="11069" width="13.85546875" style="10" bestFit="1" customWidth="1"/>
    <col min="11070" max="11070" width="11.42578125" style="10" bestFit="1" customWidth="1"/>
    <col min="11071" max="11071" width="5.5703125" style="10" bestFit="1" customWidth="1"/>
    <col min="11072" max="11072" width="11" style="10" bestFit="1" customWidth="1"/>
    <col min="11073" max="11073" width="9" style="10" bestFit="1" customWidth="1"/>
    <col min="11074" max="11075" width="10.7109375" style="10"/>
    <col min="11076" max="11076" width="12.28515625" style="10" bestFit="1" customWidth="1"/>
    <col min="11077" max="11268" width="10.7109375" style="10"/>
    <col min="11269" max="11270" width="23.85546875" style="10" bestFit="1" customWidth="1"/>
    <col min="11271" max="11271" width="12.28515625" style="10" bestFit="1" customWidth="1"/>
    <col min="11272" max="11272" width="8" style="10" bestFit="1" customWidth="1"/>
    <col min="11273" max="11273" width="11" style="10" bestFit="1" customWidth="1"/>
    <col min="11274" max="11274" width="9" style="10" bestFit="1" customWidth="1"/>
    <col min="11275" max="11275" width="10.7109375" style="10" customWidth="1"/>
    <col min="11276" max="11276" width="7.7109375" style="10" customWidth="1"/>
    <col min="11277" max="11277" width="7.5703125" style="10" customWidth="1"/>
    <col min="11278" max="11278" width="13" style="10" customWidth="1"/>
    <col min="11279" max="11279" width="10.7109375" style="10" customWidth="1"/>
    <col min="11280" max="11280" width="7.7109375" style="10" customWidth="1"/>
    <col min="11281" max="11281" width="7.5703125" style="10" customWidth="1"/>
    <col min="11282" max="11282" width="13" style="10" customWidth="1"/>
    <col min="11283" max="11283" width="10.7109375" style="10" customWidth="1"/>
    <col min="11284" max="11284" width="7.7109375" style="10" customWidth="1"/>
    <col min="11285" max="11285" width="7.5703125" style="10" customWidth="1"/>
    <col min="11286" max="11286" width="13" style="10" customWidth="1"/>
    <col min="11287" max="11287" width="10.7109375" style="10" customWidth="1"/>
    <col min="11288" max="11288" width="7.7109375" style="10" customWidth="1"/>
    <col min="11289" max="11290" width="10.7109375" style="10" customWidth="1"/>
    <col min="11291" max="11292" width="9.42578125" style="10" customWidth="1"/>
    <col min="11293" max="11293" width="11" style="10" customWidth="1"/>
    <col min="11294" max="11294" width="9.42578125" style="10" customWidth="1"/>
    <col min="11295" max="11295" width="4" style="10" customWidth="1"/>
    <col min="11296" max="11296" width="8" style="10" customWidth="1"/>
    <col min="11297" max="11297" width="4" style="10" customWidth="1"/>
    <col min="11298" max="11298" width="10.7109375" style="10" customWidth="1"/>
    <col min="11299" max="11299" width="5.7109375" style="10" customWidth="1"/>
    <col min="11300" max="11309" width="10.7109375" style="10" customWidth="1"/>
    <col min="11310" max="11310" width="9.28515625" style="10" customWidth="1"/>
    <col min="11311" max="11311" width="1.7109375" style="10" customWidth="1"/>
    <col min="11312" max="11312" width="11.5703125" style="10" bestFit="1" customWidth="1"/>
    <col min="11313" max="11313" width="10.7109375" style="10" bestFit="1" customWidth="1"/>
    <col min="11314" max="11314" width="11" style="10" bestFit="1" customWidth="1"/>
    <col min="11315" max="11315" width="8.28515625" style="10" bestFit="1" customWidth="1"/>
    <col min="11316" max="11316" width="7.5703125" style="10" bestFit="1" customWidth="1"/>
    <col min="11317" max="11317" width="11.140625" style="10" bestFit="1" customWidth="1"/>
    <col min="11318" max="11318" width="11.28515625" style="10" bestFit="1" customWidth="1"/>
    <col min="11319" max="11323" width="10.7109375" style="10"/>
    <col min="11324" max="11324" width="14.85546875" style="10" bestFit="1" customWidth="1"/>
    <col min="11325" max="11325" width="13.85546875" style="10" bestFit="1" customWidth="1"/>
    <col min="11326" max="11326" width="11.42578125" style="10" bestFit="1" customWidth="1"/>
    <col min="11327" max="11327" width="5.5703125" style="10" bestFit="1" customWidth="1"/>
    <col min="11328" max="11328" width="11" style="10" bestFit="1" customWidth="1"/>
    <col min="11329" max="11329" width="9" style="10" bestFit="1" customWidth="1"/>
    <col min="11330" max="11331" width="10.7109375" style="10"/>
    <col min="11332" max="11332" width="12.28515625" style="10" bestFit="1" customWidth="1"/>
    <col min="11333" max="11524" width="10.7109375" style="10"/>
    <col min="11525" max="11526" width="23.85546875" style="10" bestFit="1" customWidth="1"/>
    <col min="11527" max="11527" width="12.28515625" style="10" bestFit="1" customWidth="1"/>
    <col min="11528" max="11528" width="8" style="10" bestFit="1" customWidth="1"/>
    <col min="11529" max="11529" width="11" style="10" bestFit="1" customWidth="1"/>
    <col min="11530" max="11530" width="9" style="10" bestFit="1" customWidth="1"/>
    <col min="11531" max="11531" width="10.7109375" style="10" customWidth="1"/>
    <col min="11532" max="11532" width="7.7109375" style="10" customWidth="1"/>
    <col min="11533" max="11533" width="7.5703125" style="10" customWidth="1"/>
    <col min="11534" max="11534" width="13" style="10" customWidth="1"/>
    <col min="11535" max="11535" width="10.7109375" style="10" customWidth="1"/>
    <col min="11536" max="11536" width="7.7109375" style="10" customWidth="1"/>
    <col min="11537" max="11537" width="7.5703125" style="10" customWidth="1"/>
    <col min="11538" max="11538" width="13" style="10" customWidth="1"/>
    <col min="11539" max="11539" width="10.7109375" style="10" customWidth="1"/>
    <col min="11540" max="11540" width="7.7109375" style="10" customWidth="1"/>
    <col min="11541" max="11541" width="7.5703125" style="10" customWidth="1"/>
    <col min="11542" max="11542" width="13" style="10" customWidth="1"/>
    <col min="11543" max="11543" width="10.7109375" style="10" customWidth="1"/>
    <col min="11544" max="11544" width="7.7109375" style="10" customWidth="1"/>
    <col min="11545" max="11546" width="10.7109375" style="10" customWidth="1"/>
    <col min="11547" max="11548" width="9.42578125" style="10" customWidth="1"/>
    <col min="11549" max="11549" width="11" style="10" customWidth="1"/>
    <col min="11550" max="11550" width="9.42578125" style="10" customWidth="1"/>
    <col min="11551" max="11551" width="4" style="10" customWidth="1"/>
    <col min="11552" max="11552" width="8" style="10" customWidth="1"/>
    <col min="11553" max="11553" width="4" style="10" customWidth="1"/>
    <col min="11554" max="11554" width="10.7109375" style="10" customWidth="1"/>
    <col min="11555" max="11555" width="5.7109375" style="10" customWidth="1"/>
    <col min="11556" max="11565" width="10.7109375" style="10" customWidth="1"/>
    <col min="11566" max="11566" width="9.28515625" style="10" customWidth="1"/>
    <col min="11567" max="11567" width="1.7109375" style="10" customWidth="1"/>
    <col min="11568" max="11568" width="11.5703125" style="10" bestFit="1" customWidth="1"/>
    <col min="11569" max="11569" width="10.7109375" style="10" bestFit="1" customWidth="1"/>
    <col min="11570" max="11570" width="11" style="10" bestFit="1" customWidth="1"/>
    <col min="11571" max="11571" width="8.28515625" style="10" bestFit="1" customWidth="1"/>
    <col min="11572" max="11572" width="7.5703125" style="10" bestFit="1" customWidth="1"/>
    <col min="11573" max="11573" width="11.140625" style="10" bestFit="1" customWidth="1"/>
    <col min="11574" max="11574" width="11.28515625" style="10" bestFit="1" customWidth="1"/>
    <col min="11575" max="11579" width="10.7109375" style="10"/>
    <col min="11580" max="11580" width="14.85546875" style="10" bestFit="1" customWidth="1"/>
    <col min="11581" max="11581" width="13.85546875" style="10" bestFit="1" customWidth="1"/>
    <col min="11582" max="11582" width="11.42578125" style="10" bestFit="1" customWidth="1"/>
    <col min="11583" max="11583" width="5.5703125" style="10" bestFit="1" customWidth="1"/>
    <col min="11584" max="11584" width="11" style="10" bestFit="1" customWidth="1"/>
    <col min="11585" max="11585" width="9" style="10" bestFit="1" customWidth="1"/>
    <col min="11586" max="11587" width="10.7109375" style="10"/>
    <col min="11588" max="11588" width="12.28515625" style="10" bestFit="1" customWidth="1"/>
    <col min="11589" max="11780" width="10.7109375" style="10"/>
    <col min="11781" max="11782" width="23.85546875" style="10" bestFit="1" customWidth="1"/>
    <col min="11783" max="11783" width="12.28515625" style="10" bestFit="1" customWidth="1"/>
    <col min="11784" max="11784" width="8" style="10" bestFit="1" customWidth="1"/>
    <col min="11785" max="11785" width="11" style="10" bestFit="1" customWidth="1"/>
    <col min="11786" max="11786" width="9" style="10" bestFit="1" customWidth="1"/>
    <col min="11787" max="11787" width="10.7109375" style="10" customWidth="1"/>
    <col min="11788" max="11788" width="7.7109375" style="10" customWidth="1"/>
    <col min="11789" max="11789" width="7.5703125" style="10" customWidth="1"/>
    <col min="11790" max="11790" width="13" style="10" customWidth="1"/>
    <col min="11791" max="11791" width="10.7109375" style="10" customWidth="1"/>
    <col min="11792" max="11792" width="7.7109375" style="10" customWidth="1"/>
    <col min="11793" max="11793" width="7.5703125" style="10" customWidth="1"/>
    <col min="11794" max="11794" width="13" style="10" customWidth="1"/>
    <col min="11795" max="11795" width="10.7109375" style="10" customWidth="1"/>
    <col min="11796" max="11796" width="7.7109375" style="10" customWidth="1"/>
    <col min="11797" max="11797" width="7.5703125" style="10" customWidth="1"/>
    <col min="11798" max="11798" width="13" style="10" customWidth="1"/>
    <col min="11799" max="11799" width="10.7109375" style="10" customWidth="1"/>
    <col min="11800" max="11800" width="7.7109375" style="10" customWidth="1"/>
    <col min="11801" max="11802" width="10.7109375" style="10" customWidth="1"/>
    <col min="11803" max="11804" width="9.42578125" style="10" customWidth="1"/>
    <col min="11805" max="11805" width="11" style="10" customWidth="1"/>
    <col min="11806" max="11806" width="9.42578125" style="10" customWidth="1"/>
    <col min="11807" max="11807" width="4" style="10" customWidth="1"/>
    <col min="11808" max="11808" width="8" style="10" customWidth="1"/>
    <col min="11809" max="11809" width="4" style="10" customWidth="1"/>
    <col min="11810" max="11810" width="10.7109375" style="10" customWidth="1"/>
    <col min="11811" max="11811" width="5.7109375" style="10" customWidth="1"/>
    <col min="11812" max="11821" width="10.7109375" style="10" customWidth="1"/>
    <col min="11822" max="11822" width="9.28515625" style="10" customWidth="1"/>
    <col min="11823" max="11823" width="1.7109375" style="10" customWidth="1"/>
    <col min="11824" max="11824" width="11.5703125" style="10" bestFit="1" customWidth="1"/>
    <col min="11825" max="11825" width="10.7109375" style="10" bestFit="1" customWidth="1"/>
    <col min="11826" max="11826" width="11" style="10" bestFit="1" customWidth="1"/>
    <col min="11827" max="11827" width="8.28515625" style="10" bestFit="1" customWidth="1"/>
    <col min="11828" max="11828" width="7.5703125" style="10" bestFit="1" customWidth="1"/>
    <col min="11829" max="11829" width="11.140625" style="10" bestFit="1" customWidth="1"/>
    <col min="11830" max="11830" width="11.28515625" style="10" bestFit="1" customWidth="1"/>
    <col min="11831" max="11835" width="10.7109375" style="10"/>
    <col min="11836" max="11836" width="14.85546875" style="10" bestFit="1" customWidth="1"/>
    <col min="11837" max="11837" width="13.85546875" style="10" bestFit="1" customWidth="1"/>
    <col min="11838" max="11838" width="11.42578125" style="10" bestFit="1" customWidth="1"/>
    <col min="11839" max="11839" width="5.5703125" style="10" bestFit="1" customWidth="1"/>
    <col min="11840" max="11840" width="11" style="10" bestFit="1" customWidth="1"/>
    <col min="11841" max="11841" width="9" style="10" bestFit="1" customWidth="1"/>
    <col min="11842" max="11843" width="10.7109375" style="10"/>
    <col min="11844" max="11844" width="12.28515625" style="10" bestFit="1" customWidth="1"/>
    <col min="11845" max="12036" width="10.7109375" style="10"/>
    <col min="12037" max="12038" width="23.85546875" style="10" bestFit="1" customWidth="1"/>
    <col min="12039" max="12039" width="12.28515625" style="10" bestFit="1" customWidth="1"/>
    <col min="12040" max="12040" width="8" style="10" bestFit="1" customWidth="1"/>
    <col min="12041" max="12041" width="11" style="10" bestFit="1" customWidth="1"/>
    <col min="12042" max="12042" width="9" style="10" bestFit="1" customWidth="1"/>
    <col min="12043" max="12043" width="10.7109375" style="10" customWidth="1"/>
    <col min="12044" max="12044" width="7.7109375" style="10" customWidth="1"/>
    <col min="12045" max="12045" width="7.5703125" style="10" customWidth="1"/>
    <col min="12046" max="12046" width="13" style="10" customWidth="1"/>
    <col min="12047" max="12047" width="10.7109375" style="10" customWidth="1"/>
    <col min="12048" max="12048" width="7.7109375" style="10" customWidth="1"/>
    <col min="12049" max="12049" width="7.5703125" style="10" customWidth="1"/>
    <col min="12050" max="12050" width="13" style="10" customWidth="1"/>
    <col min="12051" max="12051" width="10.7109375" style="10" customWidth="1"/>
    <col min="12052" max="12052" width="7.7109375" style="10" customWidth="1"/>
    <col min="12053" max="12053" width="7.5703125" style="10" customWidth="1"/>
    <col min="12054" max="12054" width="13" style="10" customWidth="1"/>
    <col min="12055" max="12055" width="10.7109375" style="10" customWidth="1"/>
    <col min="12056" max="12056" width="7.7109375" style="10" customWidth="1"/>
    <col min="12057" max="12058" width="10.7109375" style="10" customWidth="1"/>
    <col min="12059" max="12060" width="9.42578125" style="10" customWidth="1"/>
    <col min="12061" max="12061" width="11" style="10" customWidth="1"/>
    <col min="12062" max="12062" width="9.42578125" style="10" customWidth="1"/>
    <col min="12063" max="12063" width="4" style="10" customWidth="1"/>
    <col min="12064" max="12064" width="8" style="10" customWidth="1"/>
    <col min="12065" max="12065" width="4" style="10" customWidth="1"/>
    <col min="12066" max="12066" width="10.7109375" style="10" customWidth="1"/>
    <col min="12067" max="12067" width="5.7109375" style="10" customWidth="1"/>
    <col min="12068" max="12077" width="10.7109375" style="10" customWidth="1"/>
    <col min="12078" max="12078" width="9.28515625" style="10" customWidth="1"/>
    <col min="12079" max="12079" width="1.7109375" style="10" customWidth="1"/>
    <col min="12080" max="12080" width="11.5703125" style="10" bestFit="1" customWidth="1"/>
    <col min="12081" max="12081" width="10.7109375" style="10" bestFit="1" customWidth="1"/>
    <col min="12082" max="12082" width="11" style="10" bestFit="1" customWidth="1"/>
    <col min="12083" max="12083" width="8.28515625" style="10" bestFit="1" customWidth="1"/>
    <col min="12084" max="12084" width="7.5703125" style="10" bestFit="1" customWidth="1"/>
    <col min="12085" max="12085" width="11.140625" style="10" bestFit="1" customWidth="1"/>
    <col min="12086" max="12086" width="11.28515625" style="10" bestFit="1" customWidth="1"/>
    <col min="12087" max="12091" width="10.7109375" style="10"/>
    <col min="12092" max="12092" width="14.85546875" style="10" bestFit="1" customWidth="1"/>
    <col min="12093" max="12093" width="13.85546875" style="10" bestFit="1" customWidth="1"/>
    <col min="12094" max="12094" width="11.42578125" style="10" bestFit="1" customWidth="1"/>
    <col min="12095" max="12095" width="5.5703125" style="10" bestFit="1" customWidth="1"/>
    <col min="12096" max="12096" width="11" style="10" bestFit="1" customWidth="1"/>
    <col min="12097" max="12097" width="9" style="10" bestFit="1" customWidth="1"/>
    <col min="12098" max="12099" width="10.7109375" style="10"/>
    <col min="12100" max="12100" width="12.28515625" style="10" bestFit="1" customWidth="1"/>
    <col min="12101" max="12292" width="10.7109375" style="10"/>
    <col min="12293" max="12294" width="23.85546875" style="10" bestFit="1" customWidth="1"/>
    <col min="12295" max="12295" width="12.28515625" style="10" bestFit="1" customWidth="1"/>
    <col min="12296" max="12296" width="8" style="10" bestFit="1" customWidth="1"/>
    <col min="12297" max="12297" width="11" style="10" bestFit="1" customWidth="1"/>
    <col min="12298" max="12298" width="9" style="10" bestFit="1" customWidth="1"/>
    <col min="12299" max="12299" width="10.7109375" style="10" customWidth="1"/>
    <col min="12300" max="12300" width="7.7109375" style="10" customWidth="1"/>
    <col min="12301" max="12301" width="7.5703125" style="10" customWidth="1"/>
    <col min="12302" max="12302" width="13" style="10" customWidth="1"/>
    <col min="12303" max="12303" width="10.7109375" style="10" customWidth="1"/>
    <col min="12304" max="12304" width="7.7109375" style="10" customWidth="1"/>
    <col min="12305" max="12305" width="7.5703125" style="10" customWidth="1"/>
    <col min="12306" max="12306" width="13" style="10" customWidth="1"/>
    <col min="12307" max="12307" width="10.7109375" style="10" customWidth="1"/>
    <col min="12308" max="12308" width="7.7109375" style="10" customWidth="1"/>
    <col min="12309" max="12309" width="7.5703125" style="10" customWidth="1"/>
    <col min="12310" max="12310" width="13" style="10" customWidth="1"/>
    <col min="12311" max="12311" width="10.7109375" style="10" customWidth="1"/>
    <col min="12312" max="12312" width="7.7109375" style="10" customWidth="1"/>
    <col min="12313" max="12314" width="10.7109375" style="10" customWidth="1"/>
    <col min="12315" max="12316" width="9.42578125" style="10" customWidth="1"/>
    <col min="12317" max="12317" width="11" style="10" customWidth="1"/>
    <col min="12318" max="12318" width="9.42578125" style="10" customWidth="1"/>
    <col min="12319" max="12319" width="4" style="10" customWidth="1"/>
    <col min="12320" max="12320" width="8" style="10" customWidth="1"/>
    <col min="12321" max="12321" width="4" style="10" customWidth="1"/>
    <col min="12322" max="12322" width="10.7109375" style="10" customWidth="1"/>
    <col min="12323" max="12323" width="5.7109375" style="10" customWidth="1"/>
    <col min="12324" max="12333" width="10.7109375" style="10" customWidth="1"/>
    <col min="12334" max="12334" width="9.28515625" style="10" customWidth="1"/>
    <col min="12335" max="12335" width="1.7109375" style="10" customWidth="1"/>
    <col min="12336" max="12336" width="11.5703125" style="10" bestFit="1" customWidth="1"/>
    <col min="12337" max="12337" width="10.7109375" style="10" bestFit="1" customWidth="1"/>
    <col min="12338" max="12338" width="11" style="10" bestFit="1" customWidth="1"/>
    <col min="12339" max="12339" width="8.28515625" style="10" bestFit="1" customWidth="1"/>
    <col min="12340" max="12340" width="7.5703125" style="10" bestFit="1" customWidth="1"/>
    <col min="12341" max="12341" width="11.140625" style="10" bestFit="1" customWidth="1"/>
    <col min="12342" max="12342" width="11.28515625" style="10" bestFit="1" customWidth="1"/>
    <col min="12343" max="12347" width="10.7109375" style="10"/>
    <col min="12348" max="12348" width="14.85546875" style="10" bestFit="1" customWidth="1"/>
    <col min="12349" max="12349" width="13.85546875" style="10" bestFit="1" customWidth="1"/>
    <col min="12350" max="12350" width="11.42578125" style="10" bestFit="1" customWidth="1"/>
    <col min="12351" max="12351" width="5.5703125" style="10" bestFit="1" customWidth="1"/>
    <col min="12352" max="12352" width="11" style="10" bestFit="1" customWidth="1"/>
    <col min="12353" max="12353" width="9" style="10" bestFit="1" customWidth="1"/>
    <col min="12354" max="12355" width="10.7109375" style="10"/>
    <col min="12356" max="12356" width="12.28515625" style="10" bestFit="1" customWidth="1"/>
    <col min="12357" max="12548" width="10.7109375" style="10"/>
    <col min="12549" max="12550" width="23.85546875" style="10" bestFit="1" customWidth="1"/>
    <col min="12551" max="12551" width="12.28515625" style="10" bestFit="1" customWidth="1"/>
    <col min="12552" max="12552" width="8" style="10" bestFit="1" customWidth="1"/>
    <col min="12553" max="12553" width="11" style="10" bestFit="1" customWidth="1"/>
    <col min="12554" max="12554" width="9" style="10" bestFit="1" customWidth="1"/>
    <col min="12555" max="12555" width="10.7109375" style="10" customWidth="1"/>
    <col min="12556" max="12556" width="7.7109375" style="10" customWidth="1"/>
    <col min="12557" max="12557" width="7.5703125" style="10" customWidth="1"/>
    <col min="12558" max="12558" width="13" style="10" customWidth="1"/>
    <col min="12559" max="12559" width="10.7109375" style="10" customWidth="1"/>
    <col min="12560" max="12560" width="7.7109375" style="10" customWidth="1"/>
    <col min="12561" max="12561" width="7.5703125" style="10" customWidth="1"/>
    <col min="12562" max="12562" width="13" style="10" customWidth="1"/>
    <col min="12563" max="12563" width="10.7109375" style="10" customWidth="1"/>
    <col min="12564" max="12564" width="7.7109375" style="10" customWidth="1"/>
    <col min="12565" max="12565" width="7.5703125" style="10" customWidth="1"/>
    <col min="12566" max="12566" width="13" style="10" customWidth="1"/>
    <col min="12567" max="12567" width="10.7109375" style="10" customWidth="1"/>
    <col min="12568" max="12568" width="7.7109375" style="10" customWidth="1"/>
    <col min="12569" max="12570" width="10.7109375" style="10" customWidth="1"/>
    <col min="12571" max="12572" width="9.42578125" style="10" customWidth="1"/>
    <col min="12573" max="12573" width="11" style="10" customWidth="1"/>
    <col min="12574" max="12574" width="9.42578125" style="10" customWidth="1"/>
    <col min="12575" max="12575" width="4" style="10" customWidth="1"/>
    <col min="12576" max="12576" width="8" style="10" customWidth="1"/>
    <col min="12577" max="12577" width="4" style="10" customWidth="1"/>
    <col min="12578" max="12578" width="10.7109375" style="10" customWidth="1"/>
    <col min="12579" max="12579" width="5.7109375" style="10" customWidth="1"/>
    <col min="12580" max="12589" width="10.7109375" style="10" customWidth="1"/>
    <col min="12590" max="12590" width="9.28515625" style="10" customWidth="1"/>
    <col min="12591" max="12591" width="1.7109375" style="10" customWidth="1"/>
    <col min="12592" max="12592" width="11.5703125" style="10" bestFit="1" customWidth="1"/>
    <col min="12593" max="12593" width="10.7109375" style="10" bestFit="1" customWidth="1"/>
    <col min="12594" max="12594" width="11" style="10" bestFit="1" customWidth="1"/>
    <col min="12595" max="12595" width="8.28515625" style="10" bestFit="1" customWidth="1"/>
    <col min="12596" max="12596" width="7.5703125" style="10" bestFit="1" customWidth="1"/>
    <col min="12597" max="12597" width="11.140625" style="10" bestFit="1" customWidth="1"/>
    <col min="12598" max="12598" width="11.28515625" style="10" bestFit="1" customWidth="1"/>
    <col min="12599" max="12603" width="10.7109375" style="10"/>
    <col min="12604" max="12604" width="14.85546875" style="10" bestFit="1" customWidth="1"/>
    <col min="12605" max="12605" width="13.85546875" style="10" bestFit="1" customWidth="1"/>
    <col min="12606" max="12606" width="11.42578125" style="10" bestFit="1" customWidth="1"/>
    <col min="12607" max="12607" width="5.5703125" style="10" bestFit="1" customWidth="1"/>
    <col min="12608" max="12608" width="11" style="10" bestFit="1" customWidth="1"/>
    <col min="12609" max="12609" width="9" style="10" bestFit="1" customWidth="1"/>
    <col min="12610" max="12611" width="10.7109375" style="10"/>
    <col min="12612" max="12612" width="12.28515625" style="10" bestFit="1" customWidth="1"/>
    <col min="12613" max="12804" width="10.7109375" style="10"/>
    <col min="12805" max="12806" width="23.85546875" style="10" bestFit="1" customWidth="1"/>
    <col min="12807" max="12807" width="12.28515625" style="10" bestFit="1" customWidth="1"/>
    <col min="12808" max="12808" width="8" style="10" bestFit="1" customWidth="1"/>
    <col min="12809" max="12809" width="11" style="10" bestFit="1" customWidth="1"/>
    <col min="12810" max="12810" width="9" style="10" bestFit="1" customWidth="1"/>
    <col min="12811" max="12811" width="10.7109375" style="10" customWidth="1"/>
    <col min="12812" max="12812" width="7.7109375" style="10" customWidth="1"/>
    <col min="12813" max="12813" width="7.5703125" style="10" customWidth="1"/>
    <col min="12814" max="12814" width="13" style="10" customWidth="1"/>
    <col min="12815" max="12815" width="10.7109375" style="10" customWidth="1"/>
    <col min="12816" max="12816" width="7.7109375" style="10" customWidth="1"/>
    <col min="12817" max="12817" width="7.5703125" style="10" customWidth="1"/>
    <col min="12818" max="12818" width="13" style="10" customWidth="1"/>
    <col min="12819" max="12819" width="10.7109375" style="10" customWidth="1"/>
    <col min="12820" max="12820" width="7.7109375" style="10" customWidth="1"/>
    <col min="12821" max="12821" width="7.5703125" style="10" customWidth="1"/>
    <col min="12822" max="12822" width="13" style="10" customWidth="1"/>
    <col min="12823" max="12823" width="10.7109375" style="10" customWidth="1"/>
    <col min="12824" max="12824" width="7.7109375" style="10" customWidth="1"/>
    <col min="12825" max="12826" width="10.7109375" style="10" customWidth="1"/>
    <col min="12827" max="12828" width="9.42578125" style="10" customWidth="1"/>
    <col min="12829" max="12829" width="11" style="10" customWidth="1"/>
    <col min="12830" max="12830" width="9.42578125" style="10" customWidth="1"/>
    <col min="12831" max="12831" width="4" style="10" customWidth="1"/>
    <col min="12832" max="12832" width="8" style="10" customWidth="1"/>
    <col min="12833" max="12833" width="4" style="10" customWidth="1"/>
    <col min="12834" max="12834" width="10.7109375" style="10" customWidth="1"/>
    <col min="12835" max="12835" width="5.7109375" style="10" customWidth="1"/>
    <col min="12836" max="12845" width="10.7109375" style="10" customWidth="1"/>
    <col min="12846" max="12846" width="9.28515625" style="10" customWidth="1"/>
    <col min="12847" max="12847" width="1.7109375" style="10" customWidth="1"/>
    <col min="12848" max="12848" width="11.5703125" style="10" bestFit="1" customWidth="1"/>
    <col min="12849" max="12849" width="10.7109375" style="10" bestFit="1" customWidth="1"/>
    <col min="12850" max="12850" width="11" style="10" bestFit="1" customWidth="1"/>
    <col min="12851" max="12851" width="8.28515625" style="10" bestFit="1" customWidth="1"/>
    <col min="12852" max="12852" width="7.5703125" style="10" bestFit="1" customWidth="1"/>
    <col min="12853" max="12853" width="11.140625" style="10" bestFit="1" customWidth="1"/>
    <col min="12854" max="12854" width="11.28515625" style="10" bestFit="1" customWidth="1"/>
    <col min="12855" max="12859" width="10.7109375" style="10"/>
    <col min="12860" max="12860" width="14.85546875" style="10" bestFit="1" customWidth="1"/>
    <col min="12861" max="12861" width="13.85546875" style="10" bestFit="1" customWidth="1"/>
    <col min="12862" max="12862" width="11.42578125" style="10" bestFit="1" customWidth="1"/>
    <col min="12863" max="12863" width="5.5703125" style="10" bestFit="1" customWidth="1"/>
    <col min="12864" max="12864" width="11" style="10" bestFit="1" customWidth="1"/>
    <col min="12865" max="12865" width="9" style="10" bestFit="1" customWidth="1"/>
    <col min="12866" max="12867" width="10.7109375" style="10"/>
    <col min="12868" max="12868" width="12.28515625" style="10" bestFit="1" customWidth="1"/>
    <col min="12869" max="13060" width="10.7109375" style="10"/>
    <col min="13061" max="13062" width="23.85546875" style="10" bestFit="1" customWidth="1"/>
    <col min="13063" max="13063" width="12.28515625" style="10" bestFit="1" customWidth="1"/>
    <col min="13064" max="13064" width="8" style="10" bestFit="1" customWidth="1"/>
    <col min="13065" max="13065" width="11" style="10" bestFit="1" customWidth="1"/>
    <col min="13066" max="13066" width="9" style="10" bestFit="1" customWidth="1"/>
    <col min="13067" max="13067" width="10.7109375" style="10" customWidth="1"/>
    <col min="13068" max="13068" width="7.7109375" style="10" customWidth="1"/>
    <col min="13069" max="13069" width="7.5703125" style="10" customWidth="1"/>
    <col min="13070" max="13070" width="13" style="10" customWidth="1"/>
    <col min="13071" max="13071" width="10.7109375" style="10" customWidth="1"/>
    <col min="13072" max="13072" width="7.7109375" style="10" customWidth="1"/>
    <col min="13073" max="13073" width="7.5703125" style="10" customWidth="1"/>
    <col min="13074" max="13074" width="13" style="10" customWidth="1"/>
    <col min="13075" max="13075" width="10.7109375" style="10" customWidth="1"/>
    <col min="13076" max="13076" width="7.7109375" style="10" customWidth="1"/>
    <col min="13077" max="13077" width="7.5703125" style="10" customWidth="1"/>
    <col min="13078" max="13078" width="13" style="10" customWidth="1"/>
    <col min="13079" max="13079" width="10.7109375" style="10" customWidth="1"/>
    <col min="13080" max="13080" width="7.7109375" style="10" customWidth="1"/>
    <col min="13081" max="13082" width="10.7109375" style="10" customWidth="1"/>
    <col min="13083" max="13084" width="9.42578125" style="10" customWidth="1"/>
    <col min="13085" max="13085" width="11" style="10" customWidth="1"/>
    <col min="13086" max="13086" width="9.42578125" style="10" customWidth="1"/>
    <col min="13087" max="13087" width="4" style="10" customWidth="1"/>
    <col min="13088" max="13088" width="8" style="10" customWidth="1"/>
    <col min="13089" max="13089" width="4" style="10" customWidth="1"/>
    <col min="13090" max="13090" width="10.7109375" style="10" customWidth="1"/>
    <col min="13091" max="13091" width="5.7109375" style="10" customWidth="1"/>
    <col min="13092" max="13101" width="10.7109375" style="10" customWidth="1"/>
    <col min="13102" max="13102" width="9.28515625" style="10" customWidth="1"/>
    <col min="13103" max="13103" width="1.7109375" style="10" customWidth="1"/>
    <col min="13104" max="13104" width="11.5703125" style="10" bestFit="1" customWidth="1"/>
    <col min="13105" max="13105" width="10.7109375" style="10" bestFit="1" customWidth="1"/>
    <col min="13106" max="13106" width="11" style="10" bestFit="1" customWidth="1"/>
    <col min="13107" max="13107" width="8.28515625" style="10" bestFit="1" customWidth="1"/>
    <col min="13108" max="13108" width="7.5703125" style="10" bestFit="1" customWidth="1"/>
    <col min="13109" max="13109" width="11.140625" style="10" bestFit="1" customWidth="1"/>
    <col min="13110" max="13110" width="11.28515625" style="10" bestFit="1" customWidth="1"/>
    <col min="13111" max="13115" width="10.7109375" style="10"/>
    <col min="13116" max="13116" width="14.85546875" style="10" bestFit="1" customWidth="1"/>
    <col min="13117" max="13117" width="13.85546875" style="10" bestFit="1" customWidth="1"/>
    <col min="13118" max="13118" width="11.42578125" style="10" bestFit="1" customWidth="1"/>
    <col min="13119" max="13119" width="5.5703125" style="10" bestFit="1" customWidth="1"/>
    <col min="13120" max="13120" width="11" style="10" bestFit="1" customWidth="1"/>
    <col min="13121" max="13121" width="9" style="10" bestFit="1" customWidth="1"/>
    <col min="13122" max="13123" width="10.7109375" style="10"/>
    <col min="13124" max="13124" width="12.28515625" style="10" bestFit="1" customWidth="1"/>
    <col min="13125" max="13316" width="10.7109375" style="10"/>
    <col min="13317" max="13318" width="23.85546875" style="10" bestFit="1" customWidth="1"/>
    <col min="13319" max="13319" width="12.28515625" style="10" bestFit="1" customWidth="1"/>
    <col min="13320" max="13320" width="8" style="10" bestFit="1" customWidth="1"/>
    <col min="13321" max="13321" width="11" style="10" bestFit="1" customWidth="1"/>
    <col min="13322" max="13322" width="9" style="10" bestFit="1" customWidth="1"/>
    <col min="13323" max="13323" width="10.7109375" style="10" customWidth="1"/>
    <col min="13324" max="13324" width="7.7109375" style="10" customWidth="1"/>
    <col min="13325" max="13325" width="7.5703125" style="10" customWidth="1"/>
    <col min="13326" max="13326" width="13" style="10" customWidth="1"/>
    <col min="13327" max="13327" width="10.7109375" style="10" customWidth="1"/>
    <col min="13328" max="13328" width="7.7109375" style="10" customWidth="1"/>
    <col min="13329" max="13329" width="7.5703125" style="10" customWidth="1"/>
    <col min="13330" max="13330" width="13" style="10" customWidth="1"/>
    <col min="13331" max="13331" width="10.7109375" style="10" customWidth="1"/>
    <col min="13332" max="13332" width="7.7109375" style="10" customWidth="1"/>
    <col min="13333" max="13333" width="7.5703125" style="10" customWidth="1"/>
    <col min="13334" max="13334" width="13" style="10" customWidth="1"/>
    <col min="13335" max="13335" width="10.7109375" style="10" customWidth="1"/>
    <col min="13336" max="13336" width="7.7109375" style="10" customWidth="1"/>
    <col min="13337" max="13338" width="10.7109375" style="10" customWidth="1"/>
    <col min="13339" max="13340" width="9.42578125" style="10" customWidth="1"/>
    <col min="13341" max="13341" width="11" style="10" customWidth="1"/>
    <col min="13342" max="13342" width="9.42578125" style="10" customWidth="1"/>
    <col min="13343" max="13343" width="4" style="10" customWidth="1"/>
    <col min="13344" max="13344" width="8" style="10" customWidth="1"/>
    <col min="13345" max="13345" width="4" style="10" customWidth="1"/>
    <col min="13346" max="13346" width="10.7109375" style="10" customWidth="1"/>
    <col min="13347" max="13347" width="5.7109375" style="10" customWidth="1"/>
    <col min="13348" max="13357" width="10.7109375" style="10" customWidth="1"/>
    <col min="13358" max="13358" width="9.28515625" style="10" customWidth="1"/>
    <col min="13359" max="13359" width="1.7109375" style="10" customWidth="1"/>
    <col min="13360" max="13360" width="11.5703125" style="10" bestFit="1" customWidth="1"/>
    <col min="13361" max="13361" width="10.7109375" style="10" bestFit="1" customWidth="1"/>
    <col min="13362" max="13362" width="11" style="10" bestFit="1" customWidth="1"/>
    <col min="13363" max="13363" width="8.28515625" style="10" bestFit="1" customWidth="1"/>
    <col min="13364" max="13364" width="7.5703125" style="10" bestFit="1" customWidth="1"/>
    <col min="13365" max="13365" width="11.140625" style="10" bestFit="1" customWidth="1"/>
    <col min="13366" max="13366" width="11.28515625" style="10" bestFit="1" customWidth="1"/>
    <col min="13367" max="13371" width="10.7109375" style="10"/>
    <col min="13372" max="13372" width="14.85546875" style="10" bestFit="1" customWidth="1"/>
    <col min="13373" max="13373" width="13.85546875" style="10" bestFit="1" customWidth="1"/>
    <col min="13374" max="13374" width="11.42578125" style="10" bestFit="1" customWidth="1"/>
    <col min="13375" max="13375" width="5.5703125" style="10" bestFit="1" customWidth="1"/>
    <col min="13376" max="13376" width="11" style="10" bestFit="1" customWidth="1"/>
    <col min="13377" max="13377" width="9" style="10" bestFit="1" customWidth="1"/>
    <col min="13378" max="13379" width="10.7109375" style="10"/>
    <col min="13380" max="13380" width="12.28515625" style="10" bestFit="1" customWidth="1"/>
    <col min="13381" max="13572" width="10.7109375" style="10"/>
    <col min="13573" max="13574" width="23.85546875" style="10" bestFit="1" customWidth="1"/>
    <col min="13575" max="13575" width="12.28515625" style="10" bestFit="1" customWidth="1"/>
    <col min="13576" max="13576" width="8" style="10" bestFit="1" customWidth="1"/>
    <col min="13577" max="13577" width="11" style="10" bestFit="1" customWidth="1"/>
    <col min="13578" max="13578" width="9" style="10" bestFit="1" customWidth="1"/>
    <col min="13579" max="13579" width="10.7109375" style="10" customWidth="1"/>
    <col min="13580" max="13580" width="7.7109375" style="10" customWidth="1"/>
    <col min="13581" max="13581" width="7.5703125" style="10" customWidth="1"/>
    <col min="13582" max="13582" width="13" style="10" customWidth="1"/>
    <col min="13583" max="13583" width="10.7109375" style="10" customWidth="1"/>
    <col min="13584" max="13584" width="7.7109375" style="10" customWidth="1"/>
    <col min="13585" max="13585" width="7.5703125" style="10" customWidth="1"/>
    <col min="13586" max="13586" width="13" style="10" customWidth="1"/>
    <col min="13587" max="13587" width="10.7109375" style="10" customWidth="1"/>
    <col min="13588" max="13588" width="7.7109375" style="10" customWidth="1"/>
    <col min="13589" max="13589" width="7.5703125" style="10" customWidth="1"/>
    <col min="13590" max="13590" width="13" style="10" customWidth="1"/>
    <col min="13591" max="13591" width="10.7109375" style="10" customWidth="1"/>
    <col min="13592" max="13592" width="7.7109375" style="10" customWidth="1"/>
    <col min="13593" max="13594" width="10.7109375" style="10" customWidth="1"/>
    <col min="13595" max="13596" width="9.42578125" style="10" customWidth="1"/>
    <col min="13597" max="13597" width="11" style="10" customWidth="1"/>
    <col min="13598" max="13598" width="9.42578125" style="10" customWidth="1"/>
    <col min="13599" max="13599" width="4" style="10" customWidth="1"/>
    <col min="13600" max="13600" width="8" style="10" customWidth="1"/>
    <col min="13601" max="13601" width="4" style="10" customWidth="1"/>
    <col min="13602" max="13602" width="10.7109375" style="10" customWidth="1"/>
    <col min="13603" max="13603" width="5.7109375" style="10" customWidth="1"/>
    <col min="13604" max="13613" width="10.7109375" style="10" customWidth="1"/>
    <col min="13614" max="13614" width="9.28515625" style="10" customWidth="1"/>
    <col min="13615" max="13615" width="1.7109375" style="10" customWidth="1"/>
    <col min="13616" max="13616" width="11.5703125" style="10" bestFit="1" customWidth="1"/>
    <col min="13617" max="13617" width="10.7109375" style="10" bestFit="1" customWidth="1"/>
    <col min="13618" max="13618" width="11" style="10" bestFit="1" customWidth="1"/>
    <col min="13619" max="13619" width="8.28515625" style="10" bestFit="1" customWidth="1"/>
    <col min="13620" max="13620" width="7.5703125" style="10" bestFit="1" customWidth="1"/>
    <col min="13621" max="13621" width="11.140625" style="10" bestFit="1" customWidth="1"/>
    <col min="13622" max="13622" width="11.28515625" style="10" bestFit="1" customWidth="1"/>
    <col min="13623" max="13627" width="10.7109375" style="10"/>
    <col min="13628" max="13628" width="14.85546875" style="10" bestFit="1" customWidth="1"/>
    <col min="13629" max="13629" width="13.85546875" style="10" bestFit="1" customWidth="1"/>
    <col min="13630" max="13630" width="11.42578125" style="10" bestFit="1" customWidth="1"/>
    <col min="13631" max="13631" width="5.5703125" style="10" bestFit="1" customWidth="1"/>
    <col min="13632" max="13632" width="11" style="10" bestFit="1" customWidth="1"/>
    <col min="13633" max="13633" width="9" style="10" bestFit="1" customWidth="1"/>
    <col min="13634" max="13635" width="10.7109375" style="10"/>
    <col min="13636" max="13636" width="12.28515625" style="10" bestFit="1" customWidth="1"/>
    <col min="13637" max="13828" width="10.7109375" style="10"/>
    <col min="13829" max="13830" width="23.85546875" style="10" bestFit="1" customWidth="1"/>
    <col min="13831" max="13831" width="12.28515625" style="10" bestFit="1" customWidth="1"/>
    <col min="13832" max="13832" width="8" style="10" bestFit="1" customWidth="1"/>
    <col min="13833" max="13833" width="11" style="10" bestFit="1" customWidth="1"/>
    <col min="13834" max="13834" width="9" style="10" bestFit="1" customWidth="1"/>
    <col min="13835" max="13835" width="10.7109375" style="10" customWidth="1"/>
    <col min="13836" max="13836" width="7.7109375" style="10" customWidth="1"/>
    <col min="13837" max="13837" width="7.5703125" style="10" customWidth="1"/>
    <col min="13838" max="13838" width="13" style="10" customWidth="1"/>
    <col min="13839" max="13839" width="10.7109375" style="10" customWidth="1"/>
    <col min="13840" max="13840" width="7.7109375" style="10" customWidth="1"/>
    <col min="13841" max="13841" width="7.5703125" style="10" customWidth="1"/>
    <col min="13842" max="13842" width="13" style="10" customWidth="1"/>
    <col min="13843" max="13843" width="10.7109375" style="10" customWidth="1"/>
    <col min="13844" max="13844" width="7.7109375" style="10" customWidth="1"/>
    <col min="13845" max="13845" width="7.5703125" style="10" customWidth="1"/>
    <col min="13846" max="13846" width="13" style="10" customWidth="1"/>
    <col min="13847" max="13847" width="10.7109375" style="10" customWidth="1"/>
    <col min="13848" max="13848" width="7.7109375" style="10" customWidth="1"/>
    <col min="13849" max="13850" width="10.7109375" style="10" customWidth="1"/>
    <col min="13851" max="13852" width="9.42578125" style="10" customWidth="1"/>
    <col min="13853" max="13853" width="11" style="10" customWidth="1"/>
    <col min="13854" max="13854" width="9.42578125" style="10" customWidth="1"/>
    <col min="13855" max="13855" width="4" style="10" customWidth="1"/>
    <col min="13856" max="13856" width="8" style="10" customWidth="1"/>
    <col min="13857" max="13857" width="4" style="10" customWidth="1"/>
    <col min="13858" max="13858" width="10.7109375" style="10" customWidth="1"/>
    <col min="13859" max="13859" width="5.7109375" style="10" customWidth="1"/>
    <col min="13860" max="13869" width="10.7109375" style="10" customWidth="1"/>
    <col min="13870" max="13870" width="9.28515625" style="10" customWidth="1"/>
    <col min="13871" max="13871" width="1.7109375" style="10" customWidth="1"/>
    <col min="13872" max="13872" width="11.5703125" style="10" bestFit="1" customWidth="1"/>
    <col min="13873" max="13873" width="10.7109375" style="10" bestFit="1" customWidth="1"/>
    <col min="13874" max="13874" width="11" style="10" bestFit="1" customWidth="1"/>
    <col min="13875" max="13875" width="8.28515625" style="10" bestFit="1" customWidth="1"/>
    <col min="13876" max="13876" width="7.5703125" style="10" bestFit="1" customWidth="1"/>
    <col min="13877" max="13877" width="11.140625" style="10" bestFit="1" customWidth="1"/>
    <col min="13878" max="13878" width="11.28515625" style="10" bestFit="1" customWidth="1"/>
    <col min="13879" max="13883" width="10.7109375" style="10"/>
    <col min="13884" max="13884" width="14.85546875" style="10" bestFit="1" customWidth="1"/>
    <col min="13885" max="13885" width="13.85546875" style="10" bestFit="1" customWidth="1"/>
    <col min="13886" max="13886" width="11.42578125" style="10" bestFit="1" customWidth="1"/>
    <col min="13887" max="13887" width="5.5703125" style="10" bestFit="1" customWidth="1"/>
    <col min="13888" max="13888" width="11" style="10" bestFit="1" customWidth="1"/>
    <col min="13889" max="13889" width="9" style="10" bestFit="1" customWidth="1"/>
    <col min="13890" max="13891" width="10.7109375" style="10"/>
    <col min="13892" max="13892" width="12.28515625" style="10" bestFit="1" customWidth="1"/>
    <col min="13893" max="14084" width="10.7109375" style="10"/>
    <col min="14085" max="14086" width="23.85546875" style="10" bestFit="1" customWidth="1"/>
    <col min="14087" max="14087" width="12.28515625" style="10" bestFit="1" customWidth="1"/>
    <col min="14088" max="14088" width="8" style="10" bestFit="1" customWidth="1"/>
    <col min="14089" max="14089" width="11" style="10" bestFit="1" customWidth="1"/>
    <col min="14090" max="14090" width="9" style="10" bestFit="1" customWidth="1"/>
    <col min="14091" max="14091" width="10.7109375" style="10" customWidth="1"/>
    <col min="14092" max="14092" width="7.7109375" style="10" customWidth="1"/>
    <col min="14093" max="14093" width="7.5703125" style="10" customWidth="1"/>
    <col min="14094" max="14094" width="13" style="10" customWidth="1"/>
    <col min="14095" max="14095" width="10.7109375" style="10" customWidth="1"/>
    <col min="14096" max="14096" width="7.7109375" style="10" customWidth="1"/>
    <col min="14097" max="14097" width="7.5703125" style="10" customWidth="1"/>
    <col min="14098" max="14098" width="13" style="10" customWidth="1"/>
    <col min="14099" max="14099" width="10.7109375" style="10" customWidth="1"/>
    <col min="14100" max="14100" width="7.7109375" style="10" customWidth="1"/>
    <col min="14101" max="14101" width="7.5703125" style="10" customWidth="1"/>
    <col min="14102" max="14102" width="13" style="10" customWidth="1"/>
    <col min="14103" max="14103" width="10.7109375" style="10" customWidth="1"/>
    <col min="14104" max="14104" width="7.7109375" style="10" customWidth="1"/>
    <col min="14105" max="14106" width="10.7109375" style="10" customWidth="1"/>
    <col min="14107" max="14108" width="9.42578125" style="10" customWidth="1"/>
    <col min="14109" max="14109" width="11" style="10" customWidth="1"/>
    <col min="14110" max="14110" width="9.42578125" style="10" customWidth="1"/>
    <col min="14111" max="14111" width="4" style="10" customWidth="1"/>
    <col min="14112" max="14112" width="8" style="10" customWidth="1"/>
    <col min="14113" max="14113" width="4" style="10" customWidth="1"/>
    <col min="14114" max="14114" width="10.7109375" style="10" customWidth="1"/>
    <col min="14115" max="14115" width="5.7109375" style="10" customWidth="1"/>
    <col min="14116" max="14125" width="10.7109375" style="10" customWidth="1"/>
    <col min="14126" max="14126" width="9.28515625" style="10" customWidth="1"/>
    <col min="14127" max="14127" width="1.7109375" style="10" customWidth="1"/>
    <col min="14128" max="14128" width="11.5703125" style="10" bestFit="1" customWidth="1"/>
    <col min="14129" max="14129" width="10.7109375" style="10" bestFit="1" customWidth="1"/>
    <col min="14130" max="14130" width="11" style="10" bestFit="1" customWidth="1"/>
    <col min="14131" max="14131" width="8.28515625" style="10" bestFit="1" customWidth="1"/>
    <col min="14132" max="14132" width="7.5703125" style="10" bestFit="1" customWidth="1"/>
    <col min="14133" max="14133" width="11.140625" style="10" bestFit="1" customWidth="1"/>
    <col min="14134" max="14134" width="11.28515625" style="10" bestFit="1" customWidth="1"/>
    <col min="14135" max="14139" width="10.7109375" style="10"/>
    <col min="14140" max="14140" width="14.85546875" style="10" bestFit="1" customWidth="1"/>
    <col min="14141" max="14141" width="13.85546875" style="10" bestFit="1" customWidth="1"/>
    <col min="14142" max="14142" width="11.42578125" style="10" bestFit="1" customWidth="1"/>
    <col min="14143" max="14143" width="5.5703125" style="10" bestFit="1" customWidth="1"/>
    <col min="14144" max="14144" width="11" style="10" bestFit="1" customWidth="1"/>
    <col min="14145" max="14145" width="9" style="10" bestFit="1" customWidth="1"/>
    <col min="14146" max="14147" width="10.7109375" style="10"/>
    <col min="14148" max="14148" width="12.28515625" style="10" bestFit="1" customWidth="1"/>
    <col min="14149" max="14340" width="10.7109375" style="10"/>
    <col min="14341" max="14342" width="23.85546875" style="10" bestFit="1" customWidth="1"/>
    <col min="14343" max="14343" width="12.28515625" style="10" bestFit="1" customWidth="1"/>
    <col min="14344" max="14344" width="8" style="10" bestFit="1" customWidth="1"/>
    <col min="14345" max="14345" width="11" style="10" bestFit="1" customWidth="1"/>
    <col min="14346" max="14346" width="9" style="10" bestFit="1" customWidth="1"/>
    <col min="14347" max="14347" width="10.7109375" style="10" customWidth="1"/>
    <col min="14348" max="14348" width="7.7109375" style="10" customWidth="1"/>
    <col min="14349" max="14349" width="7.5703125" style="10" customWidth="1"/>
    <col min="14350" max="14350" width="13" style="10" customWidth="1"/>
    <col min="14351" max="14351" width="10.7109375" style="10" customWidth="1"/>
    <col min="14352" max="14352" width="7.7109375" style="10" customWidth="1"/>
    <col min="14353" max="14353" width="7.5703125" style="10" customWidth="1"/>
    <col min="14354" max="14354" width="13" style="10" customWidth="1"/>
    <col min="14355" max="14355" width="10.7109375" style="10" customWidth="1"/>
    <col min="14356" max="14356" width="7.7109375" style="10" customWidth="1"/>
    <col min="14357" max="14357" width="7.5703125" style="10" customWidth="1"/>
    <col min="14358" max="14358" width="13" style="10" customWidth="1"/>
    <col min="14359" max="14359" width="10.7109375" style="10" customWidth="1"/>
    <col min="14360" max="14360" width="7.7109375" style="10" customWidth="1"/>
    <col min="14361" max="14362" width="10.7109375" style="10" customWidth="1"/>
    <col min="14363" max="14364" width="9.42578125" style="10" customWidth="1"/>
    <col min="14365" max="14365" width="11" style="10" customWidth="1"/>
    <col min="14366" max="14366" width="9.42578125" style="10" customWidth="1"/>
    <col min="14367" max="14367" width="4" style="10" customWidth="1"/>
    <col min="14368" max="14368" width="8" style="10" customWidth="1"/>
    <col min="14369" max="14369" width="4" style="10" customWidth="1"/>
    <col min="14370" max="14370" width="10.7109375" style="10" customWidth="1"/>
    <col min="14371" max="14371" width="5.7109375" style="10" customWidth="1"/>
    <col min="14372" max="14381" width="10.7109375" style="10" customWidth="1"/>
    <col min="14382" max="14382" width="9.28515625" style="10" customWidth="1"/>
    <col min="14383" max="14383" width="1.7109375" style="10" customWidth="1"/>
    <col min="14384" max="14384" width="11.5703125" style="10" bestFit="1" customWidth="1"/>
    <col min="14385" max="14385" width="10.7109375" style="10" bestFit="1" customWidth="1"/>
    <col min="14386" max="14386" width="11" style="10" bestFit="1" customWidth="1"/>
    <col min="14387" max="14387" width="8.28515625" style="10" bestFit="1" customWidth="1"/>
    <col min="14388" max="14388" width="7.5703125" style="10" bestFit="1" customWidth="1"/>
    <col min="14389" max="14389" width="11.140625" style="10" bestFit="1" customWidth="1"/>
    <col min="14390" max="14390" width="11.28515625" style="10" bestFit="1" customWidth="1"/>
    <col min="14391" max="14395" width="10.7109375" style="10"/>
    <col min="14396" max="14396" width="14.85546875" style="10" bestFit="1" customWidth="1"/>
    <col min="14397" max="14397" width="13.85546875" style="10" bestFit="1" customWidth="1"/>
    <col min="14398" max="14398" width="11.42578125" style="10" bestFit="1" customWidth="1"/>
    <col min="14399" max="14399" width="5.5703125" style="10" bestFit="1" customWidth="1"/>
    <col min="14400" max="14400" width="11" style="10" bestFit="1" customWidth="1"/>
    <col min="14401" max="14401" width="9" style="10" bestFit="1" customWidth="1"/>
    <col min="14402" max="14403" width="10.7109375" style="10"/>
    <col min="14404" max="14404" width="12.28515625" style="10" bestFit="1" customWidth="1"/>
    <col min="14405" max="14596" width="10.7109375" style="10"/>
    <col min="14597" max="14598" width="23.85546875" style="10" bestFit="1" customWidth="1"/>
    <col min="14599" max="14599" width="12.28515625" style="10" bestFit="1" customWidth="1"/>
    <col min="14600" max="14600" width="8" style="10" bestFit="1" customWidth="1"/>
    <col min="14601" max="14601" width="11" style="10" bestFit="1" customWidth="1"/>
    <col min="14602" max="14602" width="9" style="10" bestFit="1" customWidth="1"/>
    <col min="14603" max="14603" width="10.7109375" style="10" customWidth="1"/>
    <col min="14604" max="14604" width="7.7109375" style="10" customWidth="1"/>
    <col min="14605" max="14605" width="7.5703125" style="10" customWidth="1"/>
    <col min="14606" max="14606" width="13" style="10" customWidth="1"/>
    <col min="14607" max="14607" width="10.7109375" style="10" customWidth="1"/>
    <col min="14608" max="14608" width="7.7109375" style="10" customWidth="1"/>
    <col min="14609" max="14609" width="7.5703125" style="10" customWidth="1"/>
    <col min="14610" max="14610" width="13" style="10" customWidth="1"/>
    <col min="14611" max="14611" width="10.7109375" style="10" customWidth="1"/>
    <col min="14612" max="14612" width="7.7109375" style="10" customWidth="1"/>
    <col min="14613" max="14613" width="7.5703125" style="10" customWidth="1"/>
    <col min="14614" max="14614" width="13" style="10" customWidth="1"/>
    <col min="14615" max="14615" width="10.7109375" style="10" customWidth="1"/>
    <col min="14616" max="14616" width="7.7109375" style="10" customWidth="1"/>
    <col min="14617" max="14618" width="10.7109375" style="10" customWidth="1"/>
    <col min="14619" max="14620" width="9.42578125" style="10" customWidth="1"/>
    <col min="14621" max="14621" width="11" style="10" customWidth="1"/>
    <col min="14622" max="14622" width="9.42578125" style="10" customWidth="1"/>
    <col min="14623" max="14623" width="4" style="10" customWidth="1"/>
    <col min="14624" max="14624" width="8" style="10" customWidth="1"/>
    <col min="14625" max="14625" width="4" style="10" customWidth="1"/>
    <col min="14626" max="14626" width="10.7109375" style="10" customWidth="1"/>
    <col min="14627" max="14627" width="5.7109375" style="10" customWidth="1"/>
    <col min="14628" max="14637" width="10.7109375" style="10" customWidth="1"/>
    <col min="14638" max="14638" width="9.28515625" style="10" customWidth="1"/>
    <col min="14639" max="14639" width="1.7109375" style="10" customWidth="1"/>
    <col min="14640" max="14640" width="11.5703125" style="10" bestFit="1" customWidth="1"/>
    <col min="14641" max="14641" width="10.7109375" style="10" bestFit="1" customWidth="1"/>
    <col min="14642" max="14642" width="11" style="10" bestFit="1" customWidth="1"/>
    <col min="14643" max="14643" width="8.28515625" style="10" bestFit="1" customWidth="1"/>
    <col min="14644" max="14644" width="7.5703125" style="10" bestFit="1" customWidth="1"/>
    <col min="14645" max="14645" width="11.140625" style="10" bestFit="1" customWidth="1"/>
    <col min="14646" max="14646" width="11.28515625" style="10" bestFit="1" customWidth="1"/>
    <col min="14647" max="14651" width="10.7109375" style="10"/>
    <col min="14652" max="14652" width="14.85546875" style="10" bestFit="1" customWidth="1"/>
    <col min="14653" max="14653" width="13.85546875" style="10" bestFit="1" customWidth="1"/>
    <col min="14654" max="14654" width="11.42578125" style="10" bestFit="1" customWidth="1"/>
    <col min="14655" max="14655" width="5.5703125" style="10" bestFit="1" customWidth="1"/>
    <col min="14656" max="14656" width="11" style="10" bestFit="1" customWidth="1"/>
    <col min="14657" max="14657" width="9" style="10" bestFit="1" customWidth="1"/>
    <col min="14658" max="14659" width="10.7109375" style="10"/>
    <col min="14660" max="14660" width="12.28515625" style="10" bestFit="1" customWidth="1"/>
    <col min="14661" max="14852" width="10.7109375" style="10"/>
    <col min="14853" max="14854" width="23.85546875" style="10" bestFit="1" customWidth="1"/>
    <col min="14855" max="14855" width="12.28515625" style="10" bestFit="1" customWidth="1"/>
    <col min="14856" max="14856" width="8" style="10" bestFit="1" customWidth="1"/>
    <col min="14857" max="14857" width="11" style="10" bestFit="1" customWidth="1"/>
    <col min="14858" max="14858" width="9" style="10" bestFit="1" customWidth="1"/>
    <col min="14859" max="14859" width="10.7109375" style="10" customWidth="1"/>
    <col min="14860" max="14860" width="7.7109375" style="10" customWidth="1"/>
    <col min="14861" max="14861" width="7.5703125" style="10" customWidth="1"/>
    <col min="14862" max="14862" width="13" style="10" customWidth="1"/>
    <col min="14863" max="14863" width="10.7109375" style="10" customWidth="1"/>
    <col min="14864" max="14864" width="7.7109375" style="10" customWidth="1"/>
    <col min="14865" max="14865" width="7.5703125" style="10" customWidth="1"/>
    <col min="14866" max="14866" width="13" style="10" customWidth="1"/>
    <col min="14867" max="14867" width="10.7109375" style="10" customWidth="1"/>
    <col min="14868" max="14868" width="7.7109375" style="10" customWidth="1"/>
    <col min="14869" max="14869" width="7.5703125" style="10" customWidth="1"/>
    <col min="14870" max="14870" width="13" style="10" customWidth="1"/>
    <col min="14871" max="14871" width="10.7109375" style="10" customWidth="1"/>
    <col min="14872" max="14872" width="7.7109375" style="10" customWidth="1"/>
    <col min="14873" max="14874" width="10.7109375" style="10" customWidth="1"/>
    <col min="14875" max="14876" width="9.42578125" style="10" customWidth="1"/>
    <col min="14877" max="14877" width="11" style="10" customWidth="1"/>
    <col min="14878" max="14878" width="9.42578125" style="10" customWidth="1"/>
    <col min="14879" max="14879" width="4" style="10" customWidth="1"/>
    <col min="14880" max="14880" width="8" style="10" customWidth="1"/>
    <col min="14881" max="14881" width="4" style="10" customWidth="1"/>
    <col min="14882" max="14882" width="10.7109375" style="10" customWidth="1"/>
    <col min="14883" max="14883" width="5.7109375" style="10" customWidth="1"/>
    <col min="14884" max="14893" width="10.7109375" style="10" customWidth="1"/>
    <col min="14894" max="14894" width="9.28515625" style="10" customWidth="1"/>
    <col min="14895" max="14895" width="1.7109375" style="10" customWidth="1"/>
    <col min="14896" max="14896" width="11.5703125" style="10" bestFit="1" customWidth="1"/>
    <col min="14897" max="14897" width="10.7109375" style="10" bestFit="1" customWidth="1"/>
    <col min="14898" max="14898" width="11" style="10" bestFit="1" customWidth="1"/>
    <col min="14899" max="14899" width="8.28515625" style="10" bestFit="1" customWidth="1"/>
    <col min="14900" max="14900" width="7.5703125" style="10" bestFit="1" customWidth="1"/>
    <col min="14901" max="14901" width="11.140625" style="10" bestFit="1" customWidth="1"/>
    <col min="14902" max="14902" width="11.28515625" style="10" bestFit="1" customWidth="1"/>
    <col min="14903" max="14907" width="10.7109375" style="10"/>
    <col min="14908" max="14908" width="14.85546875" style="10" bestFit="1" customWidth="1"/>
    <col min="14909" max="14909" width="13.85546875" style="10" bestFit="1" customWidth="1"/>
    <col min="14910" max="14910" width="11.42578125" style="10" bestFit="1" customWidth="1"/>
    <col min="14911" max="14911" width="5.5703125" style="10" bestFit="1" customWidth="1"/>
    <col min="14912" max="14912" width="11" style="10" bestFit="1" customWidth="1"/>
    <col min="14913" max="14913" width="9" style="10" bestFit="1" customWidth="1"/>
    <col min="14914" max="14915" width="10.7109375" style="10"/>
    <col min="14916" max="14916" width="12.28515625" style="10" bestFit="1" customWidth="1"/>
    <col min="14917" max="15108" width="10.7109375" style="10"/>
    <col min="15109" max="15110" width="23.85546875" style="10" bestFit="1" customWidth="1"/>
    <col min="15111" max="15111" width="12.28515625" style="10" bestFit="1" customWidth="1"/>
    <col min="15112" max="15112" width="8" style="10" bestFit="1" customWidth="1"/>
    <col min="15113" max="15113" width="11" style="10" bestFit="1" customWidth="1"/>
    <col min="15114" max="15114" width="9" style="10" bestFit="1" customWidth="1"/>
    <col min="15115" max="15115" width="10.7109375" style="10" customWidth="1"/>
    <col min="15116" max="15116" width="7.7109375" style="10" customWidth="1"/>
    <col min="15117" max="15117" width="7.5703125" style="10" customWidth="1"/>
    <col min="15118" max="15118" width="13" style="10" customWidth="1"/>
    <col min="15119" max="15119" width="10.7109375" style="10" customWidth="1"/>
    <col min="15120" max="15120" width="7.7109375" style="10" customWidth="1"/>
    <col min="15121" max="15121" width="7.5703125" style="10" customWidth="1"/>
    <col min="15122" max="15122" width="13" style="10" customWidth="1"/>
    <col min="15123" max="15123" width="10.7109375" style="10" customWidth="1"/>
    <col min="15124" max="15124" width="7.7109375" style="10" customWidth="1"/>
    <col min="15125" max="15125" width="7.5703125" style="10" customWidth="1"/>
    <col min="15126" max="15126" width="13" style="10" customWidth="1"/>
    <col min="15127" max="15127" width="10.7109375" style="10" customWidth="1"/>
    <col min="15128" max="15128" width="7.7109375" style="10" customWidth="1"/>
    <col min="15129" max="15130" width="10.7109375" style="10" customWidth="1"/>
    <col min="15131" max="15132" width="9.42578125" style="10" customWidth="1"/>
    <col min="15133" max="15133" width="11" style="10" customWidth="1"/>
    <col min="15134" max="15134" width="9.42578125" style="10" customWidth="1"/>
    <col min="15135" max="15135" width="4" style="10" customWidth="1"/>
    <col min="15136" max="15136" width="8" style="10" customWidth="1"/>
    <col min="15137" max="15137" width="4" style="10" customWidth="1"/>
    <col min="15138" max="15138" width="10.7109375" style="10" customWidth="1"/>
    <col min="15139" max="15139" width="5.7109375" style="10" customWidth="1"/>
    <col min="15140" max="15149" width="10.7109375" style="10" customWidth="1"/>
    <col min="15150" max="15150" width="9.28515625" style="10" customWidth="1"/>
    <col min="15151" max="15151" width="1.7109375" style="10" customWidth="1"/>
    <col min="15152" max="15152" width="11.5703125" style="10" bestFit="1" customWidth="1"/>
    <col min="15153" max="15153" width="10.7109375" style="10" bestFit="1" customWidth="1"/>
    <col min="15154" max="15154" width="11" style="10" bestFit="1" customWidth="1"/>
    <col min="15155" max="15155" width="8.28515625" style="10" bestFit="1" customWidth="1"/>
    <col min="15156" max="15156" width="7.5703125" style="10" bestFit="1" customWidth="1"/>
    <col min="15157" max="15157" width="11.140625" style="10" bestFit="1" customWidth="1"/>
    <col min="15158" max="15158" width="11.28515625" style="10" bestFit="1" customWidth="1"/>
    <col min="15159" max="15163" width="10.7109375" style="10"/>
    <col min="15164" max="15164" width="14.85546875" style="10" bestFit="1" customWidth="1"/>
    <col min="15165" max="15165" width="13.85546875" style="10" bestFit="1" customWidth="1"/>
    <col min="15166" max="15166" width="11.42578125" style="10" bestFit="1" customWidth="1"/>
    <col min="15167" max="15167" width="5.5703125" style="10" bestFit="1" customWidth="1"/>
    <col min="15168" max="15168" width="11" style="10" bestFit="1" customWidth="1"/>
    <col min="15169" max="15169" width="9" style="10" bestFit="1" customWidth="1"/>
    <col min="15170" max="15171" width="10.7109375" style="10"/>
    <col min="15172" max="15172" width="12.28515625" style="10" bestFit="1" customWidth="1"/>
    <col min="15173" max="15364" width="10.7109375" style="10"/>
    <col min="15365" max="15366" width="23.85546875" style="10" bestFit="1" customWidth="1"/>
    <col min="15367" max="15367" width="12.28515625" style="10" bestFit="1" customWidth="1"/>
    <col min="15368" max="15368" width="8" style="10" bestFit="1" customWidth="1"/>
    <col min="15369" max="15369" width="11" style="10" bestFit="1" customWidth="1"/>
    <col min="15370" max="15370" width="9" style="10" bestFit="1" customWidth="1"/>
    <col min="15371" max="15371" width="10.7109375" style="10" customWidth="1"/>
    <col min="15372" max="15372" width="7.7109375" style="10" customWidth="1"/>
    <col min="15373" max="15373" width="7.5703125" style="10" customWidth="1"/>
    <col min="15374" max="15374" width="13" style="10" customWidth="1"/>
    <col min="15375" max="15375" width="10.7109375" style="10" customWidth="1"/>
    <col min="15376" max="15376" width="7.7109375" style="10" customWidth="1"/>
    <col min="15377" max="15377" width="7.5703125" style="10" customWidth="1"/>
    <col min="15378" max="15378" width="13" style="10" customWidth="1"/>
    <col min="15379" max="15379" width="10.7109375" style="10" customWidth="1"/>
    <col min="15380" max="15380" width="7.7109375" style="10" customWidth="1"/>
    <col min="15381" max="15381" width="7.5703125" style="10" customWidth="1"/>
    <col min="15382" max="15382" width="13" style="10" customWidth="1"/>
    <col min="15383" max="15383" width="10.7109375" style="10" customWidth="1"/>
    <col min="15384" max="15384" width="7.7109375" style="10" customWidth="1"/>
    <col min="15385" max="15386" width="10.7109375" style="10" customWidth="1"/>
    <col min="15387" max="15388" width="9.42578125" style="10" customWidth="1"/>
    <col min="15389" max="15389" width="11" style="10" customWidth="1"/>
    <col min="15390" max="15390" width="9.42578125" style="10" customWidth="1"/>
    <col min="15391" max="15391" width="4" style="10" customWidth="1"/>
    <col min="15392" max="15392" width="8" style="10" customWidth="1"/>
    <col min="15393" max="15393" width="4" style="10" customWidth="1"/>
    <col min="15394" max="15394" width="10.7109375" style="10" customWidth="1"/>
    <col min="15395" max="15395" width="5.7109375" style="10" customWidth="1"/>
    <col min="15396" max="15405" width="10.7109375" style="10" customWidth="1"/>
    <col min="15406" max="15406" width="9.28515625" style="10" customWidth="1"/>
    <col min="15407" max="15407" width="1.7109375" style="10" customWidth="1"/>
    <col min="15408" max="15408" width="11.5703125" style="10" bestFit="1" customWidth="1"/>
    <col min="15409" max="15409" width="10.7109375" style="10" bestFit="1" customWidth="1"/>
    <col min="15410" max="15410" width="11" style="10" bestFit="1" customWidth="1"/>
    <col min="15411" max="15411" width="8.28515625" style="10" bestFit="1" customWidth="1"/>
    <col min="15412" max="15412" width="7.5703125" style="10" bestFit="1" customWidth="1"/>
    <col min="15413" max="15413" width="11.140625" style="10" bestFit="1" customWidth="1"/>
    <col min="15414" max="15414" width="11.28515625" style="10" bestFit="1" customWidth="1"/>
    <col min="15415" max="15419" width="10.7109375" style="10"/>
    <col min="15420" max="15420" width="14.85546875" style="10" bestFit="1" customWidth="1"/>
    <col min="15421" max="15421" width="13.85546875" style="10" bestFit="1" customWidth="1"/>
    <col min="15422" max="15422" width="11.42578125" style="10" bestFit="1" customWidth="1"/>
    <col min="15423" max="15423" width="5.5703125" style="10" bestFit="1" customWidth="1"/>
    <col min="15424" max="15424" width="11" style="10" bestFit="1" customWidth="1"/>
    <col min="15425" max="15425" width="9" style="10" bestFit="1" customWidth="1"/>
    <col min="15426" max="15427" width="10.7109375" style="10"/>
    <col min="15428" max="15428" width="12.28515625" style="10" bestFit="1" customWidth="1"/>
    <col min="15429" max="15620" width="10.7109375" style="10"/>
    <col min="15621" max="15622" width="23.85546875" style="10" bestFit="1" customWidth="1"/>
    <col min="15623" max="15623" width="12.28515625" style="10" bestFit="1" customWidth="1"/>
    <col min="15624" max="15624" width="8" style="10" bestFit="1" customWidth="1"/>
    <col min="15625" max="15625" width="11" style="10" bestFit="1" customWidth="1"/>
    <col min="15626" max="15626" width="9" style="10" bestFit="1" customWidth="1"/>
    <col min="15627" max="15627" width="10.7109375" style="10" customWidth="1"/>
    <col min="15628" max="15628" width="7.7109375" style="10" customWidth="1"/>
    <col min="15629" max="15629" width="7.5703125" style="10" customWidth="1"/>
    <col min="15630" max="15630" width="13" style="10" customWidth="1"/>
    <col min="15631" max="15631" width="10.7109375" style="10" customWidth="1"/>
    <col min="15632" max="15632" width="7.7109375" style="10" customWidth="1"/>
    <col min="15633" max="15633" width="7.5703125" style="10" customWidth="1"/>
    <col min="15634" max="15634" width="13" style="10" customWidth="1"/>
    <col min="15635" max="15635" width="10.7109375" style="10" customWidth="1"/>
    <col min="15636" max="15636" width="7.7109375" style="10" customWidth="1"/>
    <col min="15637" max="15637" width="7.5703125" style="10" customWidth="1"/>
    <col min="15638" max="15638" width="13" style="10" customWidth="1"/>
    <col min="15639" max="15639" width="10.7109375" style="10" customWidth="1"/>
    <col min="15640" max="15640" width="7.7109375" style="10" customWidth="1"/>
    <col min="15641" max="15642" width="10.7109375" style="10" customWidth="1"/>
    <col min="15643" max="15644" width="9.42578125" style="10" customWidth="1"/>
    <col min="15645" max="15645" width="11" style="10" customWidth="1"/>
    <col min="15646" max="15646" width="9.42578125" style="10" customWidth="1"/>
    <col min="15647" max="15647" width="4" style="10" customWidth="1"/>
    <col min="15648" max="15648" width="8" style="10" customWidth="1"/>
    <col min="15649" max="15649" width="4" style="10" customWidth="1"/>
    <col min="15650" max="15650" width="10.7109375" style="10" customWidth="1"/>
    <col min="15651" max="15651" width="5.7109375" style="10" customWidth="1"/>
    <col min="15652" max="15661" width="10.7109375" style="10" customWidth="1"/>
    <col min="15662" max="15662" width="9.28515625" style="10" customWidth="1"/>
    <col min="15663" max="15663" width="1.7109375" style="10" customWidth="1"/>
    <col min="15664" max="15664" width="11.5703125" style="10" bestFit="1" customWidth="1"/>
    <col min="15665" max="15665" width="10.7109375" style="10" bestFit="1" customWidth="1"/>
    <col min="15666" max="15666" width="11" style="10" bestFit="1" customWidth="1"/>
    <col min="15667" max="15667" width="8.28515625" style="10" bestFit="1" customWidth="1"/>
    <col min="15668" max="15668" width="7.5703125" style="10" bestFit="1" customWidth="1"/>
    <col min="15669" max="15669" width="11.140625" style="10" bestFit="1" customWidth="1"/>
    <col min="15670" max="15670" width="11.28515625" style="10" bestFit="1" customWidth="1"/>
    <col min="15671" max="15675" width="10.7109375" style="10"/>
    <col min="15676" max="15676" width="14.85546875" style="10" bestFit="1" customWidth="1"/>
    <col min="15677" max="15677" width="13.85546875" style="10" bestFit="1" customWidth="1"/>
    <col min="15678" max="15678" width="11.42578125" style="10" bestFit="1" customWidth="1"/>
    <col min="15679" max="15679" width="5.5703125" style="10" bestFit="1" customWidth="1"/>
    <col min="15680" max="15680" width="11" style="10" bestFit="1" customWidth="1"/>
    <col min="15681" max="15681" width="9" style="10" bestFit="1" customWidth="1"/>
    <col min="15682" max="15683" width="10.7109375" style="10"/>
    <col min="15684" max="15684" width="12.28515625" style="10" bestFit="1" customWidth="1"/>
    <col min="15685" max="15876" width="10.7109375" style="10"/>
    <col min="15877" max="15878" width="23.85546875" style="10" bestFit="1" customWidth="1"/>
    <col min="15879" max="15879" width="12.28515625" style="10" bestFit="1" customWidth="1"/>
    <col min="15880" max="15880" width="8" style="10" bestFit="1" customWidth="1"/>
    <col min="15881" max="15881" width="11" style="10" bestFit="1" customWidth="1"/>
    <col min="15882" max="15882" width="9" style="10" bestFit="1" customWidth="1"/>
    <col min="15883" max="15883" width="10.7109375" style="10" customWidth="1"/>
    <col min="15884" max="15884" width="7.7109375" style="10" customWidth="1"/>
    <col min="15885" max="15885" width="7.5703125" style="10" customWidth="1"/>
    <col min="15886" max="15886" width="13" style="10" customWidth="1"/>
    <col min="15887" max="15887" width="10.7109375" style="10" customWidth="1"/>
    <col min="15888" max="15888" width="7.7109375" style="10" customWidth="1"/>
    <col min="15889" max="15889" width="7.5703125" style="10" customWidth="1"/>
    <col min="15890" max="15890" width="13" style="10" customWidth="1"/>
    <col min="15891" max="15891" width="10.7109375" style="10" customWidth="1"/>
    <col min="15892" max="15892" width="7.7109375" style="10" customWidth="1"/>
    <col min="15893" max="15893" width="7.5703125" style="10" customWidth="1"/>
    <col min="15894" max="15894" width="13" style="10" customWidth="1"/>
    <col min="15895" max="15895" width="10.7109375" style="10" customWidth="1"/>
    <col min="15896" max="15896" width="7.7109375" style="10" customWidth="1"/>
    <col min="15897" max="15898" width="10.7109375" style="10" customWidth="1"/>
    <col min="15899" max="15900" width="9.42578125" style="10" customWidth="1"/>
    <col min="15901" max="15901" width="11" style="10" customWidth="1"/>
    <col min="15902" max="15902" width="9.42578125" style="10" customWidth="1"/>
    <col min="15903" max="15903" width="4" style="10" customWidth="1"/>
    <col min="15904" max="15904" width="8" style="10" customWidth="1"/>
    <col min="15905" max="15905" width="4" style="10" customWidth="1"/>
    <col min="15906" max="15906" width="10.7109375" style="10" customWidth="1"/>
    <col min="15907" max="15907" width="5.7109375" style="10" customWidth="1"/>
    <col min="15908" max="15917" width="10.7109375" style="10" customWidth="1"/>
    <col min="15918" max="15918" width="9.28515625" style="10" customWidth="1"/>
    <col min="15919" max="15919" width="1.7109375" style="10" customWidth="1"/>
    <col min="15920" max="15920" width="11.5703125" style="10" bestFit="1" customWidth="1"/>
    <col min="15921" max="15921" width="10.7109375" style="10" bestFit="1" customWidth="1"/>
    <col min="15922" max="15922" width="11" style="10" bestFit="1" customWidth="1"/>
    <col min="15923" max="15923" width="8.28515625" style="10" bestFit="1" customWidth="1"/>
    <col min="15924" max="15924" width="7.5703125" style="10" bestFit="1" customWidth="1"/>
    <col min="15925" max="15925" width="11.140625" style="10" bestFit="1" customWidth="1"/>
    <col min="15926" max="15926" width="11.28515625" style="10" bestFit="1" customWidth="1"/>
    <col min="15927" max="15931" width="10.7109375" style="10"/>
    <col min="15932" max="15932" width="14.85546875" style="10" bestFit="1" customWidth="1"/>
    <col min="15933" max="15933" width="13.85546875" style="10" bestFit="1" customWidth="1"/>
    <col min="15934" max="15934" width="11.42578125" style="10" bestFit="1" customWidth="1"/>
    <col min="15935" max="15935" width="5.5703125" style="10" bestFit="1" customWidth="1"/>
    <col min="15936" max="15936" width="11" style="10" bestFit="1" customWidth="1"/>
    <col min="15937" max="15937" width="9" style="10" bestFit="1" customWidth="1"/>
    <col min="15938" max="15939" width="10.7109375" style="10"/>
    <col min="15940" max="15940" width="12.28515625" style="10" bestFit="1" customWidth="1"/>
    <col min="15941" max="16132" width="10.7109375" style="10"/>
    <col min="16133" max="16134" width="23.85546875" style="10" bestFit="1" customWidth="1"/>
    <col min="16135" max="16135" width="12.28515625" style="10" bestFit="1" customWidth="1"/>
    <col min="16136" max="16136" width="8" style="10" bestFit="1" customWidth="1"/>
    <col min="16137" max="16137" width="11" style="10" bestFit="1" customWidth="1"/>
    <col min="16138" max="16138" width="9" style="10" bestFit="1" customWidth="1"/>
    <col min="16139" max="16139" width="10.7109375" style="10" customWidth="1"/>
    <col min="16140" max="16140" width="7.7109375" style="10" customWidth="1"/>
    <col min="16141" max="16141" width="7.5703125" style="10" customWidth="1"/>
    <col min="16142" max="16142" width="13" style="10" customWidth="1"/>
    <col min="16143" max="16143" width="10.7109375" style="10" customWidth="1"/>
    <col min="16144" max="16144" width="7.7109375" style="10" customWidth="1"/>
    <col min="16145" max="16145" width="7.5703125" style="10" customWidth="1"/>
    <col min="16146" max="16146" width="13" style="10" customWidth="1"/>
    <col min="16147" max="16147" width="10.7109375" style="10" customWidth="1"/>
    <col min="16148" max="16148" width="7.7109375" style="10" customWidth="1"/>
    <col min="16149" max="16149" width="7.5703125" style="10" customWidth="1"/>
    <col min="16150" max="16150" width="13" style="10" customWidth="1"/>
    <col min="16151" max="16151" width="10.7109375" style="10" customWidth="1"/>
    <col min="16152" max="16152" width="7.7109375" style="10" customWidth="1"/>
    <col min="16153" max="16154" width="10.7109375" style="10" customWidth="1"/>
    <col min="16155" max="16156" width="9.42578125" style="10" customWidth="1"/>
    <col min="16157" max="16157" width="11" style="10" customWidth="1"/>
    <col min="16158" max="16158" width="9.42578125" style="10" customWidth="1"/>
    <col min="16159" max="16159" width="4" style="10" customWidth="1"/>
    <col min="16160" max="16160" width="8" style="10" customWidth="1"/>
    <col min="16161" max="16161" width="4" style="10" customWidth="1"/>
    <col min="16162" max="16162" width="10.7109375" style="10" customWidth="1"/>
    <col min="16163" max="16163" width="5.7109375" style="10" customWidth="1"/>
    <col min="16164" max="16173" width="10.7109375" style="10" customWidth="1"/>
    <col min="16174" max="16174" width="9.28515625" style="10" customWidth="1"/>
    <col min="16175" max="16175" width="1.7109375" style="10" customWidth="1"/>
    <col min="16176" max="16176" width="11.5703125" style="10" bestFit="1" customWidth="1"/>
    <col min="16177" max="16177" width="10.7109375" style="10" bestFit="1" customWidth="1"/>
    <col min="16178" max="16178" width="11" style="10" bestFit="1" customWidth="1"/>
    <col min="16179" max="16179" width="8.28515625" style="10" bestFit="1" customWidth="1"/>
    <col min="16180" max="16180" width="7.5703125" style="10" bestFit="1" customWidth="1"/>
    <col min="16181" max="16181" width="11.140625" style="10" bestFit="1" customWidth="1"/>
    <col min="16182" max="16182" width="11.28515625" style="10" bestFit="1" customWidth="1"/>
    <col min="16183" max="16187" width="10.7109375" style="10"/>
    <col min="16188" max="16188" width="14.85546875" style="10" bestFit="1" customWidth="1"/>
    <col min="16189" max="16189" width="13.85546875" style="10" bestFit="1" customWidth="1"/>
    <col min="16190" max="16190" width="11.42578125" style="10" bestFit="1" customWidth="1"/>
    <col min="16191" max="16191" width="5.5703125" style="10" bestFit="1" customWidth="1"/>
    <col min="16192" max="16192" width="11" style="10" bestFit="1" customWidth="1"/>
    <col min="16193" max="16193" width="9" style="10" bestFit="1" customWidth="1"/>
    <col min="16194" max="16195" width="10.7109375" style="10"/>
    <col min="16196" max="16196" width="12.28515625" style="10" bestFit="1" customWidth="1"/>
    <col min="16197" max="16384" width="10.7109375" style="10"/>
  </cols>
  <sheetData>
    <row r="1" spans="1:47" ht="39" customHeight="1" thickBot="1" x14ac:dyDescent="0.3">
      <c r="A1" s="81" t="s">
        <v>125</v>
      </c>
      <c r="B1" s="81" t="s">
        <v>126</v>
      </c>
      <c r="C1" s="1" t="s">
        <v>1</v>
      </c>
      <c r="D1" s="2" t="s">
        <v>2</v>
      </c>
      <c r="E1" s="1" t="s">
        <v>3</v>
      </c>
      <c r="F1" s="3" t="s">
        <v>4</v>
      </c>
      <c r="G1" s="4" t="s">
        <v>5</v>
      </c>
      <c r="H1" s="74" t="s">
        <v>6</v>
      </c>
      <c r="I1" s="5"/>
      <c r="J1" s="6"/>
      <c r="K1" s="6"/>
      <c r="L1" s="183" t="s">
        <v>81</v>
      </c>
      <c r="M1" s="183" t="s">
        <v>82</v>
      </c>
      <c r="N1" s="183" t="s">
        <v>83</v>
      </c>
      <c r="O1" s="183" t="s">
        <v>84</v>
      </c>
      <c r="P1" s="184" t="s">
        <v>85</v>
      </c>
      <c r="Q1" s="6"/>
      <c r="R1" s="213">
        <f>AVERAGE(Tbl_Gasoil[Quantité])</f>
        <v>773.33333333333337</v>
      </c>
      <c r="T1" s="195">
        <f ca="1">TODAY()</f>
        <v>43916</v>
      </c>
      <c r="U1" s="192"/>
      <c r="V1" s="193"/>
      <c r="W1" s="194"/>
      <c r="X1" s="10"/>
      <c r="Z1" s="40"/>
      <c r="AB1" s="6"/>
      <c r="AC1" s="124" t="s">
        <v>66</v>
      </c>
      <c r="AD1" s="106" t="s">
        <v>2</v>
      </c>
      <c r="AE1" s="7" t="s">
        <v>1</v>
      </c>
      <c r="AF1" s="8" t="s">
        <v>7</v>
      </c>
      <c r="AG1" s="8" t="s">
        <v>8</v>
      </c>
      <c r="AH1" s="8" t="s">
        <v>9</v>
      </c>
      <c r="AI1" s="8" t="s">
        <v>10</v>
      </c>
      <c r="AJ1" s="8" t="s">
        <v>11</v>
      </c>
      <c r="AK1" s="8" t="s">
        <v>12</v>
      </c>
      <c r="AL1" s="8" t="s">
        <v>13</v>
      </c>
      <c r="AM1" s="9" t="s">
        <v>14</v>
      </c>
      <c r="AN1" s="6"/>
      <c r="AO1" s="6"/>
      <c r="AP1" s="6"/>
      <c r="AQ1" s="6"/>
      <c r="AR1" s="6"/>
      <c r="AS1" s="6"/>
      <c r="AT1" s="6"/>
    </row>
    <row r="2" spans="1:47" ht="18" thickBot="1" x14ac:dyDescent="0.45">
      <c r="A2" s="49">
        <v>37813</v>
      </c>
      <c r="B2" s="11">
        <v>37833</v>
      </c>
      <c r="C2" s="12" t="s">
        <v>15</v>
      </c>
      <c r="D2" s="13">
        <v>500</v>
      </c>
      <c r="E2" s="14">
        <v>299.60000000000002</v>
      </c>
      <c r="F2" s="180">
        <f t="shared" ref="F2:F33" si="0">IF(D2="","",E2/D2)</f>
        <v>0.59920000000000007</v>
      </c>
      <c r="G2" s="68">
        <f t="shared" ref="G2:G33" si="1">IF(F2="","",F2*1000)</f>
        <v>599.20000000000005</v>
      </c>
      <c r="H2" s="75">
        <v>302501</v>
      </c>
      <c r="I2" s="15" t="s">
        <v>43</v>
      </c>
      <c r="J2" s="6"/>
      <c r="K2" s="6"/>
      <c r="L2" s="40"/>
      <c r="N2" s="40"/>
      <c r="O2" s="40"/>
      <c r="P2" s="187">
        <v>286</v>
      </c>
      <c r="Q2" s="6"/>
      <c r="R2" s="190" t="str">
        <f ca="1">TRIM(IF(TODAY()-date_31_07_03,TEXT(DATEDIF(date_31_07_03,TODAY(),"y"),"[&gt;1]0"" ans "";[&gt;]""1 an"";")&amp;TEXT(DATEDIF(date_31_07_03,TODAY(),"ym"),"[&gt;] 0"" mois "";")&amp;TEXT(DATEDIF(date_31_07_03,TODAY(),"md"),"[&gt;1]0"" jours"";[&gt;]""1 jour"";"),"0 jour"))</f>
        <v>16 ans 7 mois 24 jours</v>
      </c>
      <c r="T2" s="137" t="s">
        <v>68</v>
      </c>
      <c r="U2" s="185">
        <v>0.67849999999999999</v>
      </c>
      <c r="V2" s="185">
        <v>0.67849999999999999</v>
      </c>
      <c r="W2" s="141"/>
      <c r="X2" s="10"/>
      <c r="Z2" s="40"/>
      <c r="AB2" s="6"/>
      <c r="AC2" s="124">
        <v>33</v>
      </c>
      <c r="AD2" s="107" t="s">
        <v>166</v>
      </c>
      <c r="AE2" s="16" t="s">
        <v>16</v>
      </c>
      <c r="AF2" s="17" t="s">
        <v>17</v>
      </c>
      <c r="AG2" s="17">
        <v>7866</v>
      </c>
      <c r="AH2" s="17" t="s">
        <v>18</v>
      </c>
      <c r="AI2" s="17" t="s">
        <v>19</v>
      </c>
      <c r="AJ2" s="18"/>
      <c r="AK2" s="17" t="s">
        <v>20</v>
      </c>
      <c r="AL2" s="17" t="s">
        <v>21</v>
      </c>
      <c r="AM2" s="19" t="s">
        <v>22</v>
      </c>
      <c r="AN2" s="6"/>
      <c r="AO2" s="6"/>
      <c r="AP2" s="6"/>
      <c r="AQ2" s="6"/>
      <c r="AR2" s="6"/>
      <c r="AS2" s="6"/>
      <c r="AT2" s="6"/>
    </row>
    <row r="3" spans="1:47" ht="15.75" thickBot="1" x14ac:dyDescent="0.3">
      <c r="A3" s="49">
        <v>37977</v>
      </c>
      <c r="B3" s="11">
        <v>37986</v>
      </c>
      <c r="C3" s="20" t="s">
        <v>15</v>
      </c>
      <c r="D3" s="21">
        <v>500</v>
      </c>
      <c r="E3" s="22">
        <v>165</v>
      </c>
      <c r="F3" s="180">
        <f t="shared" si="0"/>
        <v>0.33</v>
      </c>
      <c r="G3" s="69">
        <f t="shared" si="1"/>
        <v>330</v>
      </c>
      <c r="H3" s="75">
        <v>304638</v>
      </c>
      <c r="I3" s="15" t="s">
        <v>43</v>
      </c>
      <c r="J3" s="6"/>
      <c r="K3" s="6">
        <f t="shared" ref="K3:K35" si="2">IF(A3="","",A3-A2)</f>
        <v>164</v>
      </c>
      <c r="L3" s="40"/>
      <c r="N3" s="179"/>
      <c r="O3" s="179"/>
      <c r="P3" s="187">
        <f>IF(A3="","",Tbl_Gasoil[[#This Row],[Date de livraison]]-B2)</f>
        <v>153</v>
      </c>
      <c r="Q3" s="6"/>
      <c r="R3" s="190" t="str">
        <f t="shared" ref="R3:R34" si="3">IF(B3=0,"",IF(B3=B2,"idem",TRIM(IF(B3-B2,TEXT(DATEDIF(B2,B3,"y"),"[&gt;1]0"" ans"";[&gt;]""1 an"";")&amp;TEXT(DATEDIF(B2,B3,"ym"),"[&gt;] 0"" mois "";")&amp;TEXT(DATEDIF(B2,B3,"md"),"[&gt;1]0"" jours"";[&gt;]""1 jour"";"),"0 jour"))))</f>
        <v>5 mois</v>
      </c>
      <c r="T3" s="142" t="s">
        <v>69</v>
      </c>
      <c r="U3" s="138">
        <f>U2-U5</f>
        <v>3.5000000000000031E-2</v>
      </c>
      <c r="V3" s="139">
        <f>V2-V5</f>
        <v>7.6500000000000012E-2</v>
      </c>
      <c r="W3" s="140">
        <f>W2-W5</f>
        <v>-0.59350000000000003</v>
      </c>
      <c r="X3" s="10"/>
      <c r="Z3" s="40"/>
      <c r="AB3" s="6"/>
      <c r="AC3" s="124">
        <v>36</v>
      </c>
      <c r="AD3" s="104">
        <v>250</v>
      </c>
      <c r="AE3" s="23" t="s">
        <v>15</v>
      </c>
      <c r="AF3" s="24" t="s">
        <v>23</v>
      </c>
      <c r="AG3" s="24">
        <v>7080</v>
      </c>
      <c r="AH3" s="24" t="s">
        <v>24</v>
      </c>
      <c r="AI3" s="24" t="s">
        <v>25</v>
      </c>
      <c r="AJ3" s="25"/>
      <c r="AK3" s="24"/>
      <c r="AL3" s="24"/>
      <c r="AM3" s="26" t="s">
        <v>26</v>
      </c>
      <c r="AN3" s="6"/>
      <c r="AO3" s="6"/>
      <c r="AP3" s="6"/>
      <c r="AQ3" s="6"/>
      <c r="AR3" s="6"/>
      <c r="AS3" s="6"/>
      <c r="AT3" s="6"/>
    </row>
    <row r="4" spans="1:47" ht="15.75" thickBot="1" x14ac:dyDescent="0.3">
      <c r="A4" s="82">
        <v>37977</v>
      </c>
      <c r="B4" s="11">
        <v>37986</v>
      </c>
      <c r="C4" s="43" t="s">
        <v>15</v>
      </c>
      <c r="D4" s="21"/>
      <c r="E4" s="22">
        <v>165</v>
      </c>
      <c r="F4" s="180" t="str">
        <f t="shared" si="0"/>
        <v/>
      </c>
      <c r="G4" s="69" t="str">
        <f t="shared" si="1"/>
        <v/>
      </c>
      <c r="H4" s="75">
        <v>304638</v>
      </c>
      <c r="I4" s="15" t="s">
        <v>43</v>
      </c>
      <c r="J4" s="6"/>
      <c r="K4" s="6">
        <f t="shared" si="2"/>
        <v>0</v>
      </c>
      <c r="L4" s="182"/>
      <c r="M4" s="182"/>
      <c r="N4" s="179"/>
      <c r="O4" s="179"/>
      <c r="P4" s="187">
        <f>IF(A4="","",Tbl_Gasoil[[#This Row],[Date de livraison]]-B3)</f>
        <v>0</v>
      </c>
      <c r="Q4" s="6"/>
      <c r="R4" s="190" t="str">
        <f t="shared" si="3"/>
        <v>idem</v>
      </c>
      <c r="T4" s="6"/>
      <c r="U4" s="132" t="s">
        <v>67</v>
      </c>
      <c r="V4" s="133" t="s">
        <v>55</v>
      </c>
      <c r="W4" s="133" t="s">
        <v>56</v>
      </c>
      <c r="X4" s="10"/>
      <c r="Z4" s="40"/>
      <c r="AB4" s="6"/>
      <c r="AC4" s="124">
        <v>39</v>
      </c>
      <c r="AD4" s="105">
        <v>500</v>
      </c>
      <c r="AE4" s="23" t="s">
        <v>27</v>
      </c>
      <c r="AF4" s="24" t="s">
        <v>28</v>
      </c>
      <c r="AG4" s="24">
        <v>7870</v>
      </c>
      <c r="AH4" s="24" t="s">
        <v>29</v>
      </c>
      <c r="AI4" s="24" t="s">
        <v>30</v>
      </c>
      <c r="AJ4" s="25"/>
      <c r="AK4" s="24"/>
      <c r="AL4" s="24"/>
      <c r="AM4" s="26" t="s">
        <v>31</v>
      </c>
      <c r="AN4" s="6"/>
      <c r="AO4" s="6"/>
      <c r="AP4" s="6"/>
      <c r="AQ4" s="6"/>
      <c r="AR4" s="6"/>
      <c r="AS4" s="6"/>
      <c r="AT4" s="6"/>
    </row>
    <row r="5" spans="1:47" ht="15.75" thickBot="1" x14ac:dyDescent="0.3">
      <c r="A5" s="51">
        <v>38065</v>
      </c>
      <c r="B5" s="27">
        <v>38099</v>
      </c>
      <c r="C5" s="20" t="s">
        <v>15</v>
      </c>
      <c r="D5" s="21">
        <v>500</v>
      </c>
      <c r="E5" s="22">
        <v>161</v>
      </c>
      <c r="F5" s="180">
        <f t="shared" si="0"/>
        <v>0.32200000000000001</v>
      </c>
      <c r="G5" s="69">
        <f t="shared" si="1"/>
        <v>322</v>
      </c>
      <c r="H5" s="76"/>
      <c r="I5" s="15"/>
      <c r="J5" s="6"/>
      <c r="K5" s="6">
        <f t="shared" si="2"/>
        <v>88</v>
      </c>
      <c r="L5" s="182"/>
      <c r="M5" s="182"/>
      <c r="N5" s="40"/>
      <c r="O5" s="40"/>
      <c r="P5" s="187">
        <f>IF(A5="","",Tbl_Gasoil[[#This Row],[Date de livraison]]-B4)</f>
        <v>113</v>
      </c>
      <c r="Q5"/>
      <c r="R5" s="190" t="str">
        <f t="shared" si="3"/>
        <v>3 mois 22 jours</v>
      </c>
      <c r="T5" s="108" t="s">
        <v>52</v>
      </c>
      <c r="U5" s="134">
        <v>0.64349999999999996</v>
      </c>
      <c r="V5" s="135">
        <v>0.60199999999999998</v>
      </c>
      <c r="W5" s="136">
        <v>0.59350000000000003</v>
      </c>
      <c r="X5" s="10"/>
      <c r="Z5" s="40"/>
      <c r="AB5" s="6"/>
      <c r="AC5" s="124">
        <v>42</v>
      </c>
      <c r="AD5" s="107">
        <v>600</v>
      </c>
      <c r="AE5" s="23" t="s">
        <v>32</v>
      </c>
      <c r="AF5" s="24" t="s">
        <v>33</v>
      </c>
      <c r="AG5" s="24">
        <v>7822</v>
      </c>
      <c r="AH5" s="24" t="s">
        <v>34</v>
      </c>
      <c r="AI5" s="24" t="s">
        <v>35</v>
      </c>
      <c r="AJ5" s="25" t="s">
        <v>36</v>
      </c>
      <c r="AK5" s="24" t="s">
        <v>35</v>
      </c>
      <c r="AL5" s="24" t="s">
        <v>37</v>
      </c>
      <c r="AM5" s="26" t="s">
        <v>38</v>
      </c>
      <c r="AN5" s="6"/>
      <c r="AO5" s="6"/>
      <c r="AP5" s="6"/>
      <c r="AQ5" s="6"/>
      <c r="AR5" s="6"/>
      <c r="AS5" s="6"/>
      <c r="AT5" s="6"/>
      <c r="AU5" s="6"/>
    </row>
    <row r="6" spans="1:47" ht="15.75" thickBot="1" x14ac:dyDescent="0.3">
      <c r="A6" s="83">
        <v>38065</v>
      </c>
      <c r="B6" s="27">
        <v>38099</v>
      </c>
      <c r="C6" s="20" t="s">
        <v>15</v>
      </c>
      <c r="D6" s="21"/>
      <c r="E6" s="22">
        <v>161</v>
      </c>
      <c r="F6" s="180" t="str">
        <f t="shared" si="0"/>
        <v/>
      </c>
      <c r="G6" s="69" t="str">
        <f t="shared" si="1"/>
        <v/>
      </c>
      <c r="H6" s="76"/>
      <c r="I6" s="15"/>
      <c r="J6" s="6"/>
      <c r="K6" s="6">
        <f t="shared" si="2"/>
        <v>0</v>
      </c>
      <c r="L6" s="182"/>
      <c r="M6" s="182"/>
      <c r="N6" s="186"/>
      <c r="O6" s="186"/>
      <c r="P6" s="187">
        <f>IF(A6="","",Tbl_Gasoil[[#This Row],[Date de livraison]]-B5)</f>
        <v>0</v>
      </c>
      <c r="Q6"/>
      <c r="R6" s="190" t="str">
        <f t="shared" si="3"/>
        <v>idem</v>
      </c>
      <c r="T6" s="149" t="s">
        <v>53</v>
      </c>
      <c r="U6" s="151">
        <v>250</v>
      </c>
      <c r="V6" s="151">
        <v>1300</v>
      </c>
      <c r="W6" s="151"/>
      <c r="X6" s="10"/>
      <c r="Z6" s="40"/>
      <c r="AB6" s="6"/>
      <c r="AC6" s="124">
        <v>45</v>
      </c>
      <c r="AD6" s="107">
        <v>700</v>
      </c>
      <c r="AE6" s="23" t="s">
        <v>45</v>
      </c>
      <c r="AF6" s="24"/>
      <c r="AG6" s="24"/>
      <c r="AH6" s="24"/>
      <c r="AI6" s="24"/>
      <c r="AJ6" s="25"/>
      <c r="AK6" s="24"/>
      <c r="AL6" s="24"/>
      <c r="AM6" s="26"/>
      <c r="AN6" s="6"/>
      <c r="AO6" s="6"/>
      <c r="AP6" s="6"/>
      <c r="AQ6" s="6"/>
      <c r="AR6" s="6"/>
      <c r="AS6" s="6"/>
      <c r="AT6" s="6"/>
      <c r="AU6" s="6"/>
    </row>
    <row r="7" spans="1:47" ht="15.75" thickBot="1" x14ac:dyDescent="0.3">
      <c r="A7" s="51">
        <v>38224</v>
      </c>
      <c r="B7" s="29">
        <v>38253</v>
      </c>
      <c r="C7" s="20" t="s">
        <v>15</v>
      </c>
      <c r="D7" s="21">
        <v>500</v>
      </c>
      <c r="E7" s="22">
        <v>110</v>
      </c>
      <c r="F7" s="180">
        <f t="shared" si="0"/>
        <v>0.22</v>
      </c>
      <c r="G7" s="69">
        <f t="shared" si="1"/>
        <v>220</v>
      </c>
      <c r="H7" s="76"/>
      <c r="I7" s="15"/>
      <c r="J7" s="6"/>
      <c r="K7" s="6">
        <f t="shared" si="2"/>
        <v>159</v>
      </c>
      <c r="L7" s="182"/>
      <c r="M7" s="182"/>
      <c r="N7" s="186"/>
      <c r="O7" s="186"/>
      <c r="P7" s="187">
        <f>IF(A7="","",Tbl_Gasoil[[#This Row],[Date de livraison]]-B6)</f>
        <v>154</v>
      </c>
      <c r="Q7"/>
      <c r="R7" s="190" t="str">
        <f t="shared" si="3"/>
        <v>5 mois 1 jour</v>
      </c>
      <c r="T7" s="102" t="s">
        <v>51</v>
      </c>
      <c r="U7" s="150">
        <f>U6*U5</f>
        <v>160.875</v>
      </c>
      <c r="V7" s="103">
        <f>IF(V6="","",V6*V5)</f>
        <v>782.6</v>
      </c>
      <c r="W7" s="103" t="str">
        <f>IF(W6="","",W6*W5)</f>
        <v/>
      </c>
      <c r="X7" s="10"/>
      <c r="Z7" s="40"/>
      <c r="AB7" s="6"/>
      <c r="AC7" s="124">
        <v>48</v>
      </c>
      <c r="AD7" s="107">
        <v>750</v>
      </c>
      <c r="AE7" s="23" t="s">
        <v>87</v>
      </c>
      <c r="AF7" s="24" t="s">
        <v>88</v>
      </c>
      <c r="AG7" s="24">
        <v>8610</v>
      </c>
      <c r="AH7" s="24" t="s">
        <v>89</v>
      </c>
      <c r="AI7" s="24" t="s">
        <v>90</v>
      </c>
      <c r="AJ7" s="25" t="s">
        <v>91</v>
      </c>
      <c r="AK7" s="24"/>
      <c r="AL7" s="24"/>
      <c r="AM7" s="26" t="s">
        <v>92</v>
      </c>
      <c r="AN7" s="6"/>
      <c r="AO7" s="6"/>
      <c r="AP7" s="6"/>
      <c r="AQ7" s="6"/>
      <c r="AR7" s="6"/>
      <c r="AS7" s="6"/>
      <c r="AT7" s="6"/>
      <c r="AU7" s="28"/>
    </row>
    <row r="8" spans="1:47" ht="15.75" thickBot="1" x14ac:dyDescent="0.3">
      <c r="A8" s="83">
        <v>38224</v>
      </c>
      <c r="B8" s="29">
        <v>38253</v>
      </c>
      <c r="C8" s="20" t="s">
        <v>15</v>
      </c>
      <c r="D8" s="21"/>
      <c r="E8" s="22">
        <v>107</v>
      </c>
      <c r="F8" s="180" t="str">
        <f t="shared" si="0"/>
        <v/>
      </c>
      <c r="G8" s="69" t="str">
        <f t="shared" si="1"/>
        <v/>
      </c>
      <c r="H8" s="76"/>
      <c r="I8" s="15"/>
      <c r="J8" s="6"/>
      <c r="K8" s="6">
        <f t="shared" si="2"/>
        <v>0</v>
      </c>
      <c r="L8" s="182"/>
      <c r="M8" s="182"/>
      <c r="N8" s="186"/>
      <c r="O8" s="186"/>
      <c r="P8" s="187">
        <f>IF(A8="","",Tbl_Gasoil[[#This Row],[Date de livraison]]-B7)</f>
        <v>0</v>
      </c>
      <c r="Q8"/>
      <c r="R8" s="190" t="str">
        <f t="shared" si="3"/>
        <v>idem</v>
      </c>
      <c r="T8" s="6"/>
      <c r="U8" s="6"/>
      <c r="V8" s="109">
        <f>IF(V6="","",V7-$U$7)</f>
        <v>621.72500000000002</v>
      </c>
      <c r="W8" s="109" t="str">
        <f>IF(W6="","",W7-$U$7)</f>
        <v/>
      </c>
      <c r="X8" s="10"/>
      <c r="Z8" s="40"/>
      <c r="AB8" s="6"/>
      <c r="AC8" s="124">
        <v>51</v>
      </c>
      <c r="AD8" s="107">
        <v>800</v>
      </c>
      <c r="AE8" s="23" t="s">
        <v>39</v>
      </c>
      <c r="AF8" s="24"/>
      <c r="AG8" s="24"/>
      <c r="AH8" s="24"/>
      <c r="AI8" s="24"/>
      <c r="AJ8" s="25"/>
      <c r="AK8" s="24"/>
      <c r="AL8" s="24"/>
      <c r="AM8" s="26"/>
      <c r="AN8" s="6"/>
      <c r="AO8" s="6"/>
      <c r="AP8" s="6"/>
      <c r="AQ8" s="6"/>
      <c r="AR8" s="6"/>
      <c r="AS8" s="6"/>
      <c r="AT8" s="6"/>
      <c r="AU8" s="30"/>
    </row>
    <row r="9" spans="1:47" ht="15.75" thickBot="1" x14ac:dyDescent="0.3">
      <c r="A9" s="54">
        <v>38373</v>
      </c>
      <c r="B9" s="29">
        <v>38401</v>
      </c>
      <c r="C9" s="20" t="s">
        <v>15</v>
      </c>
      <c r="D9" s="21">
        <v>500</v>
      </c>
      <c r="E9" s="22">
        <v>101.5</v>
      </c>
      <c r="F9" s="180">
        <f t="shared" si="0"/>
        <v>0.20300000000000001</v>
      </c>
      <c r="G9" s="69">
        <f t="shared" si="1"/>
        <v>203</v>
      </c>
      <c r="H9" s="76"/>
      <c r="I9" s="15"/>
      <c r="J9" s="6"/>
      <c r="K9" s="6">
        <f t="shared" si="2"/>
        <v>149</v>
      </c>
      <c r="L9" s="182"/>
      <c r="M9" s="182"/>
      <c r="N9" s="186"/>
      <c r="O9" s="186"/>
      <c r="P9" s="187">
        <f>IF(A9="","",Tbl_Gasoil[[#This Row],[Date de livraison]]-B8)</f>
        <v>148</v>
      </c>
      <c r="Q9"/>
      <c r="R9" s="190" t="str">
        <f t="shared" si="3"/>
        <v>4 mois 26 jours</v>
      </c>
      <c r="T9" s="122" t="s">
        <v>2</v>
      </c>
      <c r="U9" s="121" t="s">
        <v>54</v>
      </c>
      <c r="V9" s="121"/>
      <c r="W9" s="123" t="s">
        <v>2</v>
      </c>
      <c r="X9" s="10"/>
      <c r="Z9" s="40"/>
      <c r="AB9" s="6"/>
      <c r="AC9" s="124">
        <v>54</v>
      </c>
      <c r="AD9" s="107">
        <v>850</v>
      </c>
      <c r="AE9" s="23" t="s">
        <v>40</v>
      </c>
      <c r="AF9" s="24"/>
      <c r="AG9" s="24"/>
      <c r="AH9" s="24"/>
      <c r="AI9" s="24"/>
      <c r="AJ9" s="25"/>
      <c r="AK9" s="24"/>
      <c r="AL9" s="24"/>
      <c r="AM9" s="26"/>
      <c r="AN9" s="6"/>
      <c r="AO9" s="6"/>
      <c r="AP9" s="6"/>
      <c r="AQ9" s="6"/>
      <c r="AR9" s="6"/>
      <c r="AS9" s="6"/>
      <c r="AT9" s="6"/>
      <c r="AU9" s="30"/>
    </row>
    <row r="10" spans="1:47" ht="15.75" thickBot="1" x14ac:dyDescent="0.3">
      <c r="A10" s="84">
        <v>38373</v>
      </c>
      <c r="B10" s="29">
        <v>38401</v>
      </c>
      <c r="C10" s="20" t="s">
        <v>15</v>
      </c>
      <c r="D10" s="21"/>
      <c r="E10" s="22">
        <v>100</v>
      </c>
      <c r="F10" s="180" t="str">
        <f t="shared" si="0"/>
        <v/>
      </c>
      <c r="G10" s="69" t="str">
        <f t="shared" si="1"/>
        <v/>
      </c>
      <c r="H10" s="76"/>
      <c r="I10" s="15"/>
      <c r="J10" s="6"/>
      <c r="K10" s="6">
        <f t="shared" si="2"/>
        <v>0</v>
      </c>
      <c r="L10" s="182"/>
      <c r="M10" s="182"/>
      <c r="N10" s="186"/>
      <c r="O10" s="186"/>
      <c r="P10" s="187">
        <f>IF(A10="","",Tbl_Gasoil[[#This Row],[Date de livraison]]-B9)</f>
        <v>0</v>
      </c>
      <c r="Q10"/>
      <c r="R10" s="190" t="str">
        <f t="shared" si="3"/>
        <v>idem</v>
      </c>
      <c r="T10" s="127">
        <v>500</v>
      </c>
      <c r="U10" s="128">
        <v>33</v>
      </c>
      <c r="V10" s="128"/>
      <c r="W10" s="129">
        <v>500</v>
      </c>
      <c r="X10" s="10"/>
      <c r="Z10" s="40"/>
      <c r="AB10" s="6"/>
      <c r="AC10" s="124">
        <v>57</v>
      </c>
      <c r="AD10" s="107">
        <v>900</v>
      </c>
      <c r="AE10" s="23" t="s">
        <v>41</v>
      </c>
      <c r="AF10" s="24"/>
      <c r="AG10" s="24"/>
      <c r="AH10" s="24"/>
      <c r="AI10" s="24"/>
      <c r="AJ10" s="25"/>
      <c r="AK10" s="24"/>
      <c r="AL10" s="24"/>
      <c r="AM10" s="26"/>
      <c r="AN10" s="6"/>
      <c r="AO10" s="6"/>
      <c r="AP10" s="6"/>
      <c r="AQ10" s="6"/>
      <c r="AR10" s="6"/>
      <c r="AS10" s="6"/>
      <c r="AT10" s="6"/>
      <c r="AU10" s="30"/>
    </row>
    <row r="11" spans="1:47" ht="15.75" thickBot="1" x14ac:dyDescent="0.3">
      <c r="A11" s="54">
        <v>38434</v>
      </c>
      <c r="B11" s="29">
        <v>38434</v>
      </c>
      <c r="C11" s="20" t="s">
        <v>15</v>
      </c>
      <c r="D11" s="21">
        <v>500</v>
      </c>
      <c r="E11" s="22">
        <v>225.5</v>
      </c>
      <c r="F11" s="180">
        <f t="shared" si="0"/>
        <v>0.45100000000000001</v>
      </c>
      <c r="G11" s="69">
        <f t="shared" si="1"/>
        <v>451</v>
      </c>
      <c r="H11" s="76"/>
      <c r="I11" s="15"/>
      <c r="J11" s="6"/>
      <c r="K11" s="6">
        <f t="shared" si="2"/>
        <v>61</v>
      </c>
      <c r="L11" s="182"/>
      <c r="M11" s="182"/>
      <c r="N11" s="186"/>
      <c r="O11" s="186"/>
      <c r="P11" s="187">
        <f>IF(A11="","",Tbl_Gasoil[[#This Row],[Date de livraison]]-B10)</f>
        <v>33</v>
      </c>
      <c r="Q11"/>
      <c r="R11" s="190" t="str">
        <f t="shared" si="3"/>
        <v>1 mois 5 jours</v>
      </c>
      <c r="T11" s="144">
        <v>1</v>
      </c>
      <c r="U11" s="125">
        <f>U10/T10</f>
        <v>6.6000000000000003E-2</v>
      </c>
      <c r="V11" s="147">
        <v>1</v>
      </c>
      <c r="W11" s="126">
        <f>W10/U10</f>
        <v>15.151515151515152</v>
      </c>
      <c r="X11" s="10"/>
      <c r="Z11" s="40"/>
      <c r="AB11" s="6"/>
      <c r="AC11" s="124">
        <v>60</v>
      </c>
      <c r="AD11" s="107">
        <v>950</v>
      </c>
      <c r="AE11" s="31" t="s">
        <v>42</v>
      </c>
      <c r="AF11" s="32"/>
      <c r="AG11" s="32"/>
      <c r="AH11" s="32"/>
      <c r="AI11" s="32"/>
      <c r="AJ11" s="33"/>
      <c r="AK11" s="32"/>
      <c r="AL11" s="32"/>
      <c r="AM11" s="34"/>
      <c r="AN11" s="6"/>
      <c r="AO11" s="6"/>
      <c r="AP11" s="6"/>
      <c r="AQ11" s="6"/>
      <c r="AR11" s="6"/>
      <c r="AS11" s="6"/>
      <c r="AT11" s="6"/>
      <c r="AU11" s="30"/>
    </row>
    <row r="12" spans="1:47" ht="15.75" thickBot="1" x14ac:dyDescent="0.3">
      <c r="A12" s="54">
        <v>38509</v>
      </c>
      <c r="B12" s="29">
        <v>38527</v>
      </c>
      <c r="C12" s="20" t="s">
        <v>15</v>
      </c>
      <c r="D12" s="21">
        <v>500</v>
      </c>
      <c r="E12" s="22">
        <v>122</v>
      </c>
      <c r="F12" s="180">
        <f t="shared" si="0"/>
        <v>0.24399999999999999</v>
      </c>
      <c r="G12" s="69">
        <f t="shared" si="1"/>
        <v>244</v>
      </c>
      <c r="H12" s="76"/>
      <c r="I12" s="15"/>
      <c r="J12" s="6"/>
      <c r="K12" s="6">
        <f t="shared" si="2"/>
        <v>75</v>
      </c>
      <c r="L12" s="182"/>
      <c r="M12" s="182"/>
      <c r="N12" s="186"/>
      <c r="O12" s="186"/>
      <c r="P12" s="187">
        <f>IF(A12="","",Tbl_Gasoil[[#This Row],[Date de livraison]]-B11)</f>
        <v>93</v>
      </c>
      <c r="Q12"/>
      <c r="R12" s="190" t="str">
        <f t="shared" si="3"/>
        <v>3 mois 1 jour</v>
      </c>
      <c r="T12" s="145">
        <v>1000</v>
      </c>
      <c r="U12" s="143">
        <f>U11*T12</f>
        <v>66</v>
      </c>
      <c r="V12" s="148">
        <v>90</v>
      </c>
      <c r="W12" s="146">
        <f>V12*$W$11</f>
        <v>1363.6363636363637</v>
      </c>
      <c r="X12" s="10"/>
      <c r="Z12" s="40"/>
      <c r="AB12" s="6"/>
      <c r="AC12" s="124">
        <v>63</v>
      </c>
      <c r="AD12" s="107">
        <v>999</v>
      </c>
      <c r="AE12" s="6"/>
      <c r="AF12" s="6"/>
      <c r="AH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30"/>
    </row>
    <row r="13" spans="1:47" x14ac:dyDescent="0.25">
      <c r="A13" s="84">
        <v>38509</v>
      </c>
      <c r="B13" s="29">
        <v>38527</v>
      </c>
      <c r="C13" s="20" t="s">
        <v>15</v>
      </c>
      <c r="D13" s="21"/>
      <c r="E13" s="22">
        <v>122</v>
      </c>
      <c r="F13" s="180" t="str">
        <f t="shared" si="0"/>
        <v/>
      </c>
      <c r="G13" s="69" t="str">
        <f t="shared" si="1"/>
        <v/>
      </c>
      <c r="H13" s="76"/>
      <c r="I13" s="15"/>
      <c r="J13" s="6"/>
      <c r="K13" s="6">
        <f t="shared" si="2"/>
        <v>0</v>
      </c>
      <c r="L13" s="182"/>
      <c r="M13" s="182"/>
      <c r="N13" s="186"/>
      <c r="O13" s="186"/>
      <c r="P13" s="187">
        <f>IF(A13="","",Tbl_Gasoil[[#This Row],[Date de livraison]]-B12)</f>
        <v>0</v>
      </c>
      <c r="Q13"/>
      <c r="R13" s="190" t="str">
        <f t="shared" si="3"/>
        <v>idem</v>
      </c>
      <c r="V13" s="40"/>
      <c r="X13" s="10"/>
      <c r="Y13" s="178">
        <f>AB50-AA50</f>
        <v>0</v>
      </c>
      <c r="Z13" s="40"/>
      <c r="AB13" s="6"/>
      <c r="AC13" s="124">
        <v>66</v>
      </c>
      <c r="AD13" s="107">
        <v>1000</v>
      </c>
      <c r="AE13" s="6"/>
      <c r="AF13" s="6"/>
      <c r="AH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30"/>
    </row>
    <row r="14" spans="1:47" x14ac:dyDescent="0.25">
      <c r="A14" s="54">
        <v>38558</v>
      </c>
      <c r="B14" s="29">
        <v>38576</v>
      </c>
      <c r="C14" s="20" t="s">
        <v>15</v>
      </c>
      <c r="D14" s="21">
        <v>500</v>
      </c>
      <c r="E14" s="22">
        <v>140.44</v>
      </c>
      <c r="F14" s="180">
        <f t="shared" si="0"/>
        <v>0.28088000000000002</v>
      </c>
      <c r="G14" s="69">
        <f t="shared" si="1"/>
        <v>280.88</v>
      </c>
      <c r="H14" s="76"/>
      <c r="I14" s="35"/>
      <c r="J14" s="6"/>
      <c r="K14" s="6">
        <f t="shared" si="2"/>
        <v>49</v>
      </c>
      <c r="L14" s="182"/>
      <c r="M14" s="182"/>
      <c r="N14" s="124"/>
      <c r="O14" s="124"/>
      <c r="P14" s="187">
        <f>IF(A14="","",Tbl_Gasoil[[#This Row],[Date de livraison]]-B13)</f>
        <v>49</v>
      </c>
      <c r="Q14" s="6"/>
      <c r="R14" s="190" t="str">
        <f t="shared" si="3"/>
        <v>1 mois 19 jours</v>
      </c>
      <c r="AB14" s="6"/>
      <c r="AC14" s="124">
        <v>69</v>
      </c>
      <c r="AD14" s="107">
        <v>1050</v>
      </c>
      <c r="AE14" s="6"/>
      <c r="AF14" s="6"/>
      <c r="AH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30"/>
    </row>
    <row r="15" spans="1:47" x14ac:dyDescent="0.25">
      <c r="A15" s="84">
        <v>38558</v>
      </c>
      <c r="B15" s="29">
        <v>38576</v>
      </c>
      <c r="C15" s="20" t="s">
        <v>15</v>
      </c>
      <c r="D15" s="21"/>
      <c r="E15" s="22">
        <v>125.5</v>
      </c>
      <c r="F15" s="180" t="str">
        <f t="shared" si="0"/>
        <v/>
      </c>
      <c r="G15" s="69" t="str">
        <f t="shared" si="1"/>
        <v/>
      </c>
      <c r="H15" s="76"/>
      <c r="I15" s="35"/>
      <c r="J15" s="6"/>
      <c r="K15" s="6">
        <f t="shared" si="2"/>
        <v>0</v>
      </c>
      <c r="L15" s="182"/>
      <c r="M15" s="182"/>
      <c r="N15" s="124"/>
      <c r="O15" s="124"/>
      <c r="P15" s="187">
        <f>IF(A15="","",Tbl_Gasoil[[#This Row],[Date de livraison]]-B14)</f>
        <v>0</v>
      </c>
      <c r="Q15" s="6"/>
      <c r="R15" s="190" t="str">
        <f t="shared" si="3"/>
        <v>idem</v>
      </c>
      <c r="AB15" s="6"/>
      <c r="AC15" s="124">
        <v>72</v>
      </c>
      <c r="AD15" s="107">
        <v>1100</v>
      </c>
      <c r="AE15" s="6"/>
      <c r="AF15" s="6"/>
      <c r="AH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30"/>
    </row>
    <row r="16" spans="1:47" x14ac:dyDescent="0.25">
      <c r="A16" s="54">
        <v>38701</v>
      </c>
      <c r="B16" s="29">
        <v>38720</v>
      </c>
      <c r="C16" s="20" t="s">
        <v>15</v>
      </c>
      <c r="D16" s="21">
        <v>500</v>
      </c>
      <c r="E16" s="22">
        <v>124</v>
      </c>
      <c r="F16" s="180">
        <f t="shared" si="0"/>
        <v>0.248</v>
      </c>
      <c r="G16" s="69">
        <f t="shared" si="1"/>
        <v>248</v>
      </c>
      <c r="H16" s="76"/>
      <c r="I16" s="35"/>
      <c r="J16" s="6"/>
      <c r="K16" s="6">
        <f t="shared" si="2"/>
        <v>143</v>
      </c>
      <c r="L16" s="182"/>
      <c r="M16" s="182"/>
      <c r="N16" s="124"/>
      <c r="O16" s="124"/>
      <c r="P16" s="187">
        <f>IF(A16="","",Tbl_Gasoil[[#This Row],[Date de livraison]]-B15)</f>
        <v>144</v>
      </c>
      <c r="Q16" s="6"/>
      <c r="R16" s="190" t="str">
        <f t="shared" si="3"/>
        <v>4 mois 22 jours</v>
      </c>
      <c r="AB16" s="6"/>
      <c r="AC16" s="124">
        <v>75</v>
      </c>
      <c r="AD16" s="107">
        <v>1150</v>
      </c>
      <c r="AE16" s="6"/>
      <c r="AF16" s="6"/>
      <c r="AH16" s="6"/>
      <c r="AK16" s="6"/>
      <c r="AL16" s="6"/>
      <c r="AM16" s="6"/>
      <c r="AN16" s="6"/>
      <c r="AO16" s="6"/>
      <c r="AP16" s="6"/>
      <c r="AQ16" s="6"/>
      <c r="AR16" s="6"/>
      <c r="AS16" s="6"/>
      <c r="AT16" s="6"/>
      <c r="AU16" s="30"/>
    </row>
    <row r="17" spans="1:47" x14ac:dyDescent="0.25">
      <c r="A17" s="84">
        <v>38701</v>
      </c>
      <c r="B17" s="29">
        <v>38720</v>
      </c>
      <c r="C17" s="20" t="s">
        <v>15</v>
      </c>
      <c r="D17" s="21"/>
      <c r="E17" s="22">
        <v>167</v>
      </c>
      <c r="F17" s="180" t="str">
        <f t="shared" si="0"/>
        <v/>
      </c>
      <c r="G17" s="69" t="str">
        <f t="shared" si="1"/>
        <v/>
      </c>
      <c r="H17" s="76"/>
      <c r="I17" s="35"/>
      <c r="J17" s="6"/>
      <c r="K17" s="6">
        <f t="shared" si="2"/>
        <v>0</v>
      </c>
      <c r="L17" s="182"/>
      <c r="M17" s="182"/>
      <c r="N17" s="124"/>
      <c r="O17" s="124"/>
      <c r="P17" s="187">
        <f>IF(A17="","",Tbl_Gasoil[[#This Row],[Date de livraison]]-B16)</f>
        <v>0</v>
      </c>
      <c r="Q17" s="6"/>
      <c r="R17" s="190" t="str">
        <f t="shared" si="3"/>
        <v>idem</v>
      </c>
      <c r="AB17" s="6"/>
      <c r="AC17" s="124">
        <v>78</v>
      </c>
      <c r="AD17" s="107">
        <v>1200</v>
      </c>
      <c r="AE17" s="6"/>
      <c r="AF17" s="6"/>
      <c r="AH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30"/>
    </row>
    <row r="18" spans="1:47" x14ac:dyDescent="0.25">
      <c r="A18" s="50">
        <v>38743</v>
      </c>
      <c r="B18" s="29">
        <v>38743</v>
      </c>
      <c r="C18" s="20" t="s">
        <v>15</v>
      </c>
      <c r="D18" s="21">
        <v>500</v>
      </c>
      <c r="E18" s="22">
        <v>334</v>
      </c>
      <c r="F18" s="180">
        <f t="shared" si="0"/>
        <v>0.66800000000000004</v>
      </c>
      <c r="G18" s="69">
        <f t="shared" si="1"/>
        <v>668</v>
      </c>
      <c r="H18" s="76"/>
      <c r="I18" s="35"/>
      <c r="J18" s="6"/>
      <c r="K18" s="6">
        <f t="shared" si="2"/>
        <v>42</v>
      </c>
      <c r="L18" s="182"/>
      <c r="M18" s="182"/>
      <c r="N18" s="124"/>
      <c r="O18" s="124"/>
      <c r="P18" s="187">
        <f>IF(A18="","",Tbl_Gasoil[[#This Row],[Date de livraison]]-B17)</f>
        <v>23</v>
      </c>
      <c r="Q18" s="6"/>
      <c r="R18" s="190" t="str">
        <f t="shared" si="3"/>
        <v>23 jours</v>
      </c>
      <c r="AB18" s="6"/>
      <c r="AC18" s="124">
        <v>81</v>
      </c>
      <c r="AD18" s="107">
        <v>1250</v>
      </c>
      <c r="AE18" s="6"/>
      <c r="AF18" s="6"/>
      <c r="AH18" s="6"/>
      <c r="AK18" s="6"/>
      <c r="AL18" s="6"/>
      <c r="AM18" s="6"/>
      <c r="AN18" s="6"/>
      <c r="AO18" s="6"/>
      <c r="AP18" s="6"/>
      <c r="AQ18" s="6"/>
      <c r="AR18" s="6"/>
      <c r="AS18" s="6"/>
      <c r="AT18" s="6"/>
      <c r="AU18" s="30"/>
    </row>
    <row r="19" spans="1:47" x14ac:dyDescent="0.25">
      <c r="A19" s="85">
        <v>39086</v>
      </c>
      <c r="B19" s="29">
        <v>39086</v>
      </c>
      <c r="C19" s="20" t="s">
        <v>15</v>
      </c>
      <c r="D19" s="21">
        <v>1000</v>
      </c>
      <c r="E19" s="22">
        <v>549</v>
      </c>
      <c r="F19" s="180">
        <f t="shared" si="0"/>
        <v>0.54900000000000004</v>
      </c>
      <c r="G19" s="69">
        <f t="shared" si="1"/>
        <v>549</v>
      </c>
      <c r="H19" s="76"/>
      <c r="I19" s="35"/>
      <c r="J19" s="6"/>
      <c r="K19" s="6">
        <f t="shared" si="2"/>
        <v>343</v>
      </c>
      <c r="L19" s="182"/>
      <c r="M19" s="182"/>
      <c r="N19" s="124"/>
      <c r="O19" s="124"/>
      <c r="P19" s="187">
        <f>IF(A19="","",Tbl_Gasoil[[#This Row],[Date de livraison]]-B18)</f>
        <v>343</v>
      </c>
      <c r="Q19" s="6"/>
      <c r="R19" s="190" t="str">
        <f t="shared" si="3"/>
        <v>11 mois 9 jours</v>
      </c>
      <c r="AB19" s="6"/>
      <c r="AC19" s="124">
        <v>84</v>
      </c>
      <c r="AD19" s="107">
        <v>1300</v>
      </c>
      <c r="AE19" s="6"/>
      <c r="AF19" s="6"/>
      <c r="AH19" s="6"/>
      <c r="AK19" s="6"/>
      <c r="AL19" s="6"/>
      <c r="AM19" s="6"/>
      <c r="AN19" s="6"/>
      <c r="AO19" s="6"/>
      <c r="AP19" s="6"/>
      <c r="AQ19" s="6"/>
      <c r="AR19" s="6"/>
      <c r="AS19" s="6"/>
      <c r="AT19" s="6"/>
    </row>
    <row r="20" spans="1:47" x14ac:dyDescent="0.25">
      <c r="A20" s="86">
        <v>39157</v>
      </c>
      <c r="B20" s="44">
        <v>39160</v>
      </c>
      <c r="C20" s="42" t="s">
        <v>15</v>
      </c>
      <c r="D20" s="45">
        <v>500</v>
      </c>
      <c r="E20" s="46">
        <v>272.89999999999998</v>
      </c>
      <c r="F20" s="181">
        <f t="shared" si="0"/>
        <v>0.54579999999999995</v>
      </c>
      <c r="G20" s="47">
        <f t="shared" si="1"/>
        <v>545.79999999999995</v>
      </c>
      <c r="H20" s="77">
        <v>702032</v>
      </c>
      <c r="I20" s="36" t="s">
        <v>43</v>
      </c>
      <c r="J20" s="37"/>
      <c r="K20" s="6">
        <f t="shared" si="2"/>
        <v>71</v>
      </c>
      <c r="L20" s="182"/>
      <c r="M20" s="182"/>
      <c r="N20" s="124"/>
      <c r="O20" s="124"/>
      <c r="P20" s="187">
        <f>IF(A20="","",Tbl_Gasoil[[#This Row],[Date de livraison]]-B19)</f>
        <v>74</v>
      </c>
      <c r="Q20" s="6"/>
      <c r="R20" s="190" t="str">
        <f t="shared" si="3"/>
        <v>2 mois 15 jours</v>
      </c>
      <c r="AB20" s="6"/>
      <c r="AC20" s="124">
        <v>87</v>
      </c>
      <c r="AD20" s="107">
        <v>1350</v>
      </c>
      <c r="AE20" s="6"/>
      <c r="AF20" s="6"/>
      <c r="AH20" s="6"/>
      <c r="AK20" s="6"/>
      <c r="AL20" s="6"/>
      <c r="AM20" s="6"/>
      <c r="AN20" s="6"/>
      <c r="AO20" s="6"/>
      <c r="AP20" s="6"/>
      <c r="AQ20" s="6"/>
      <c r="AR20" s="6"/>
      <c r="AS20" s="6"/>
      <c r="AT20" s="6"/>
    </row>
    <row r="21" spans="1:47" x14ac:dyDescent="0.25">
      <c r="A21" s="86">
        <v>39339</v>
      </c>
      <c r="B21" s="44">
        <v>39342</v>
      </c>
      <c r="C21" s="42" t="s">
        <v>15</v>
      </c>
      <c r="D21" s="45">
        <v>1000</v>
      </c>
      <c r="E21" s="46">
        <v>625.75</v>
      </c>
      <c r="F21" s="181">
        <f t="shared" si="0"/>
        <v>0.62575000000000003</v>
      </c>
      <c r="G21" s="47">
        <f t="shared" si="1"/>
        <v>625.75</v>
      </c>
      <c r="H21" s="77">
        <v>703728</v>
      </c>
      <c r="I21" s="36" t="s">
        <v>43</v>
      </c>
      <c r="J21" s="37"/>
      <c r="K21" s="6">
        <f t="shared" si="2"/>
        <v>182</v>
      </c>
      <c r="L21" s="182"/>
      <c r="M21" s="182"/>
      <c r="N21" s="124"/>
      <c r="O21" s="124"/>
      <c r="P21" s="187">
        <f>IF(A21="","",Tbl_Gasoil[[#This Row],[Date de livraison]]-B20)</f>
        <v>182</v>
      </c>
      <c r="Q21" s="6"/>
      <c r="R21" s="190" t="str">
        <f t="shared" si="3"/>
        <v>5 mois 29 jours</v>
      </c>
      <c r="AB21" s="6"/>
      <c r="AC21" s="124">
        <v>90</v>
      </c>
      <c r="AD21" s="107">
        <v>1400</v>
      </c>
      <c r="AE21" s="6"/>
      <c r="AF21" s="6"/>
      <c r="AH21" s="6"/>
      <c r="AK21" s="6"/>
      <c r="AL21" s="6"/>
      <c r="AM21" s="6"/>
      <c r="AN21" s="6"/>
      <c r="AO21" s="6"/>
      <c r="AP21" s="6"/>
      <c r="AQ21" s="6"/>
      <c r="AR21" s="6"/>
      <c r="AS21" s="6"/>
      <c r="AT21" s="6"/>
    </row>
    <row r="22" spans="1:47" x14ac:dyDescent="0.25">
      <c r="A22" s="55">
        <v>39507</v>
      </c>
      <c r="B22" s="44">
        <v>39510</v>
      </c>
      <c r="C22" s="42" t="s">
        <v>27</v>
      </c>
      <c r="D22" s="45">
        <v>1800</v>
      </c>
      <c r="E22" s="46">
        <v>1294.2</v>
      </c>
      <c r="F22" s="181">
        <f t="shared" si="0"/>
        <v>0.71899999999999997</v>
      </c>
      <c r="G22" s="47">
        <f t="shared" si="1"/>
        <v>719</v>
      </c>
      <c r="H22" s="78">
        <v>840464</v>
      </c>
      <c r="I22" s="36" t="s">
        <v>43</v>
      </c>
      <c r="J22" s="37"/>
      <c r="K22" s="6">
        <f t="shared" si="2"/>
        <v>168</v>
      </c>
      <c r="L22" s="182"/>
      <c r="M22" s="182"/>
      <c r="N22" s="124"/>
      <c r="O22" s="124"/>
      <c r="P22" s="187">
        <f>IF(A22="","",Tbl_Gasoil[[#This Row],[Date de livraison]]-B21)</f>
        <v>168</v>
      </c>
      <c r="Q22" s="6"/>
      <c r="R22" s="190" t="str">
        <f t="shared" si="3"/>
        <v>5 mois 15 jours</v>
      </c>
      <c r="AB22" s="6"/>
      <c r="AC22" s="124">
        <v>93</v>
      </c>
      <c r="AD22" s="107">
        <v>1450</v>
      </c>
      <c r="AE22" s="6"/>
      <c r="AF22" s="6"/>
      <c r="AH22" s="6"/>
      <c r="AK22" s="6"/>
      <c r="AL22" s="6"/>
      <c r="AM22" s="6"/>
      <c r="AN22" s="6"/>
      <c r="AO22" s="6"/>
      <c r="AP22" s="6"/>
      <c r="AQ22" s="6"/>
      <c r="AR22" s="6"/>
      <c r="AS22" s="6"/>
      <c r="AT22" s="6"/>
    </row>
    <row r="23" spans="1:47" x14ac:dyDescent="0.25">
      <c r="A23" s="56">
        <v>39507</v>
      </c>
      <c r="B23" s="44">
        <v>39510</v>
      </c>
      <c r="C23" s="20" t="s">
        <v>27</v>
      </c>
      <c r="D23" s="21">
        <v>1800</v>
      </c>
      <c r="E23" s="22">
        <v>1294.2</v>
      </c>
      <c r="F23" s="180">
        <f t="shared" si="0"/>
        <v>0.71899999999999997</v>
      </c>
      <c r="G23" s="69">
        <f t="shared" si="1"/>
        <v>719</v>
      </c>
      <c r="H23" s="79">
        <v>840464</v>
      </c>
      <c r="I23" s="35"/>
      <c r="J23" s="37"/>
      <c r="K23" s="6">
        <f t="shared" si="2"/>
        <v>0</v>
      </c>
      <c r="L23" s="182"/>
      <c r="M23" s="182"/>
      <c r="N23" s="124"/>
      <c r="O23" s="124"/>
      <c r="P23" s="187">
        <f>IF(A23="","",Tbl_Gasoil[[#This Row],[Date de livraison]]-B22)</f>
        <v>0</v>
      </c>
      <c r="Q23" s="6"/>
      <c r="R23" s="190" t="str">
        <f t="shared" si="3"/>
        <v>idem</v>
      </c>
      <c r="AB23" s="6"/>
      <c r="AC23" s="124">
        <v>93</v>
      </c>
      <c r="AD23" s="107">
        <v>1500</v>
      </c>
      <c r="AE23" s="6"/>
      <c r="AF23" s="6"/>
      <c r="AH23" s="6"/>
      <c r="AK23" s="6"/>
      <c r="AL23" s="6"/>
      <c r="AM23" s="6"/>
      <c r="AN23" s="6"/>
      <c r="AO23" s="6"/>
      <c r="AP23" s="6"/>
      <c r="AQ23" s="6"/>
      <c r="AR23" s="6"/>
      <c r="AS23" s="6"/>
      <c r="AT23" s="6"/>
    </row>
    <row r="24" spans="1:47" x14ac:dyDescent="0.25">
      <c r="A24" s="55">
        <v>39805</v>
      </c>
      <c r="B24" s="44">
        <v>39808</v>
      </c>
      <c r="C24" s="42" t="s">
        <v>15</v>
      </c>
      <c r="D24" s="45">
        <v>1000</v>
      </c>
      <c r="E24" s="46">
        <v>444.44</v>
      </c>
      <c r="F24" s="181">
        <f t="shared" si="0"/>
        <v>0.44444</v>
      </c>
      <c r="G24" s="47">
        <f t="shared" si="1"/>
        <v>444.44</v>
      </c>
      <c r="H24" s="77">
        <v>806703</v>
      </c>
      <c r="I24" s="38" t="s">
        <v>43</v>
      </c>
      <c r="J24" s="37"/>
      <c r="K24" s="6">
        <f t="shared" si="2"/>
        <v>298</v>
      </c>
      <c r="L24" s="182"/>
      <c r="M24" s="182"/>
      <c r="N24" s="124"/>
      <c r="O24" s="124"/>
      <c r="P24" s="187">
        <f>IF(A24="","",Tbl_Gasoil[[#This Row],[Date de livraison]]-B23)</f>
        <v>298</v>
      </c>
      <c r="Q24" s="6"/>
      <c r="R24" s="190" t="str">
        <f t="shared" si="3"/>
        <v>9 mois 23 jours</v>
      </c>
      <c r="AB24" s="6"/>
      <c r="AC24" s="124">
        <v>96</v>
      </c>
      <c r="AD24" s="107">
        <v>1550</v>
      </c>
      <c r="AE24" s="6"/>
      <c r="AF24" s="6"/>
      <c r="AH24" s="6"/>
      <c r="AK24" s="6"/>
      <c r="AL24" s="6"/>
      <c r="AM24" s="6"/>
      <c r="AN24" s="6"/>
      <c r="AO24" s="6"/>
      <c r="AP24" s="6"/>
      <c r="AQ24" s="6"/>
      <c r="AR24" s="6"/>
      <c r="AS24" s="6"/>
      <c r="AT24" s="6"/>
    </row>
    <row r="25" spans="1:47" x14ac:dyDescent="0.25">
      <c r="A25" s="57">
        <v>40169</v>
      </c>
      <c r="B25" s="44">
        <v>40169</v>
      </c>
      <c r="C25" s="42" t="s">
        <v>15</v>
      </c>
      <c r="D25" s="45">
        <v>500</v>
      </c>
      <c r="E25" s="46">
        <v>272.5</v>
      </c>
      <c r="F25" s="181">
        <f t="shared" si="0"/>
        <v>0.54500000000000004</v>
      </c>
      <c r="G25" s="47">
        <f t="shared" si="1"/>
        <v>545</v>
      </c>
      <c r="H25" s="77">
        <v>906204</v>
      </c>
      <c r="I25" s="36" t="s">
        <v>43</v>
      </c>
      <c r="J25" s="37"/>
      <c r="K25" s="6">
        <f t="shared" si="2"/>
        <v>364</v>
      </c>
      <c r="L25" s="182"/>
      <c r="M25" s="182"/>
      <c r="N25" s="124"/>
      <c r="O25" s="124"/>
      <c r="P25" s="187">
        <f>IF(A25="","",Tbl_Gasoil[[#This Row],[Date de livraison]]-B24)</f>
        <v>361</v>
      </c>
      <c r="Q25" s="6"/>
      <c r="R25" s="190" t="str">
        <f t="shared" si="3"/>
        <v>11 mois 26 jours</v>
      </c>
      <c r="AB25" s="6"/>
      <c r="AC25" s="124">
        <v>99</v>
      </c>
      <c r="AD25" s="107">
        <v>1600</v>
      </c>
      <c r="AE25" s="6"/>
      <c r="AF25" s="6"/>
      <c r="AH25" s="6"/>
      <c r="AK25" s="6"/>
      <c r="AL25" s="6"/>
      <c r="AM25" s="6"/>
      <c r="AN25" s="6"/>
      <c r="AO25" s="6"/>
      <c r="AP25" s="6"/>
      <c r="AQ25" s="6"/>
      <c r="AR25" s="6"/>
      <c r="AS25" s="6"/>
      <c r="AT25" s="6"/>
    </row>
    <row r="26" spans="1:47" x14ac:dyDescent="0.25">
      <c r="A26" s="58">
        <v>40189</v>
      </c>
      <c r="B26" s="29">
        <v>40211</v>
      </c>
      <c r="C26" s="20" t="s">
        <v>15</v>
      </c>
      <c r="D26" s="21">
        <v>500</v>
      </c>
      <c r="E26" s="22">
        <v>172.5</v>
      </c>
      <c r="F26" s="180">
        <f t="shared" si="0"/>
        <v>0.34499999999999997</v>
      </c>
      <c r="G26" s="69">
        <f t="shared" si="1"/>
        <v>345</v>
      </c>
      <c r="H26" s="76"/>
      <c r="I26" s="35"/>
      <c r="J26" s="37"/>
      <c r="K26" s="6">
        <f t="shared" si="2"/>
        <v>20</v>
      </c>
      <c r="L26" s="182"/>
      <c r="M26" s="182"/>
      <c r="N26" s="124"/>
      <c r="O26" s="124"/>
      <c r="P26" s="187">
        <f>IF(A26="","",Tbl_Gasoil[[#This Row],[Date de livraison]]-B25)</f>
        <v>42</v>
      </c>
      <c r="Q26" s="6"/>
      <c r="R26" s="190" t="str">
        <f t="shared" si="3"/>
        <v>1 mois 11 jours</v>
      </c>
      <c r="AB26" s="6"/>
      <c r="AC26" s="124">
        <v>102</v>
      </c>
      <c r="AD26" s="107">
        <v>1650</v>
      </c>
      <c r="AE26" s="6"/>
      <c r="AF26" s="6"/>
      <c r="AH26" s="6"/>
      <c r="AK26" s="6"/>
      <c r="AL26" s="6"/>
      <c r="AM26" s="6"/>
      <c r="AN26" s="6"/>
      <c r="AO26" s="6"/>
      <c r="AP26" s="6"/>
      <c r="AQ26" s="6"/>
      <c r="AR26" s="6"/>
      <c r="AS26" s="6"/>
      <c r="AT26" s="6"/>
    </row>
    <row r="27" spans="1:47" x14ac:dyDescent="0.25">
      <c r="A27" s="84">
        <v>40189</v>
      </c>
      <c r="B27" s="29">
        <v>40211</v>
      </c>
      <c r="C27" s="20" t="s">
        <v>15</v>
      </c>
      <c r="D27" s="21"/>
      <c r="E27" s="22">
        <v>100</v>
      </c>
      <c r="F27" s="180" t="str">
        <f t="shared" si="0"/>
        <v/>
      </c>
      <c r="G27" s="69" t="str">
        <f t="shared" si="1"/>
        <v/>
      </c>
      <c r="H27" s="76"/>
      <c r="I27" s="35"/>
      <c r="J27" s="37"/>
      <c r="K27" s="6">
        <f t="shared" si="2"/>
        <v>0</v>
      </c>
      <c r="L27" s="182"/>
      <c r="M27" s="182"/>
      <c r="N27" s="124"/>
      <c r="O27" s="124"/>
      <c r="P27" s="187">
        <f>IF(A27="","",Tbl_Gasoil[[#This Row],[Date de livraison]]-B26)</f>
        <v>0</v>
      </c>
      <c r="Q27" s="6"/>
      <c r="R27" s="190" t="str">
        <f t="shared" si="3"/>
        <v>idem</v>
      </c>
      <c r="T27"/>
      <c r="U27"/>
      <c r="V27"/>
      <c r="AB27" s="6"/>
      <c r="AC27" s="124">
        <v>105</v>
      </c>
      <c r="AD27" s="107">
        <v>1700</v>
      </c>
      <c r="AE27" s="6"/>
      <c r="AF27" s="6"/>
      <c r="AH27" s="6"/>
      <c r="AK27" s="6"/>
      <c r="AL27" s="6"/>
      <c r="AM27" s="6"/>
      <c r="AN27" s="6"/>
      <c r="AO27" s="6"/>
      <c r="AP27" s="6"/>
      <c r="AQ27" s="6"/>
      <c r="AR27" s="6"/>
      <c r="AS27" s="6"/>
      <c r="AT27" s="6"/>
    </row>
    <row r="28" spans="1:47" x14ac:dyDescent="0.25">
      <c r="A28" s="59">
        <v>40214</v>
      </c>
      <c r="B28" s="44">
        <v>40217</v>
      </c>
      <c r="C28" s="42" t="s">
        <v>15</v>
      </c>
      <c r="D28" s="45">
        <v>500</v>
      </c>
      <c r="E28" s="46">
        <v>287.07</v>
      </c>
      <c r="F28" s="181">
        <f t="shared" si="0"/>
        <v>0.57413999999999998</v>
      </c>
      <c r="G28" s="47">
        <f t="shared" si="1"/>
        <v>574.14</v>
      </c>
      <c r="H28" s="77">
        <v>11140</v>
      </c>
      <c r="I28" s="36" t="s">
        <v>43</v>
      </c>
      <c r="J28" s="37"/>
      <c r="K28" s="6">
        <f t="shared" si="2"/>
        <v>25</v>
      </c>
      <c r="L28" s="182"/>
      <c r="M28" s="182"/>
      <c r="N28" s="40"/>
      <c r="O28" s="40"/>
      <c r="P28" s="187">
        <f>IF(A28="","",Tbl_Gasoil[[#This Row],[Date de livraison]]-B27)</f>
        <v>6</v>
      </c>
      <c r="Q28" s="6"/>
      <c r="R28" s="190" t="str">
        <f t="shared" si="3"/>
        <v>6 jours</v>
      </c>
      <c r="T28"/>
      <c r="U28"/>
      <c r="V28"/>
      <c r="AB28" s="6"/>
      <c r="AC28" s="124">
        <v>108</v>
      </c>
      <c r="AD28" s="107">
        <v>1750</v>
      </c>
      <c r="AE28" s="6"/>
      <c r="AF28" s="6"/>
      <c r="AH28" s="6"/>
      <c r="AK28" s="6"/>
      <c r="AL28" s="6"/>
      <c r="AM28" s="6"/>
      <c r="AN28" s="6"/>
      <c r="AO28" s="6"/>
      <c r="AP28" s="6"/>
      <c r="AQ28" s="6"/>
      <c r="AR28" s="6"/>
      <c r="AS28" s="6"/>
      <c r="AT28" s="6"/>
    </row>
    <row r="29" spans="1:47" x14ac:dyDescent="0.25">
      <c r="A29" s="59">
        <v>40274</v>
      </c>
      <c r="B29" s="44">
        <v>40274</v>
      </c>
      <c r="C29" s="42" t="s">
        <v>15</v>
      </c>
      <c r="D29" s="45">
        <v>500</v>
      </c>
      <c r="E29" s="46">
        <v>329.5</v>
      </c>
      <c r="F29" s="181">
        <f t="shared" si="0"/>
        <v>0.65900000000000003</v>
      </c>
      <c r="G29" s="47">
        <f t="shared" si="1"/>
        <v>659</v>
      </c>
      <c r="H29" s="77">
        <v>12603</v>
      </c>
      <c r="I29" s="36" t="s">
        <v>43</v>
      </c>
      <c r="J29" s="37"/>
      <c r="K29" s="6">
        <f t="shared" si="2"/>
        <v>60</v>
      </c>
      <c r="L29" s="182"/>
      <c r="M29" s="182"/>
      <c r="N29" s="40"/>
      <c r="O29" s="40"/>
      <c r="P29" s="187">
        <f>IF(A29="","",Tbl_Gasoil[[#This Row],[Date de livraison]]-B28)</f>
        <v>57</v>
      </c>
      <c r="Q29" s="6"/>
      <c r="R29" s="190" t="str">
        <f t="shared" si="3"/>
        <v>1 mois 29 jours</v>
      </c>
      <c r="T29"/>
      <c r="U29"/>
      <c r="V29"/>
      <c r="AB29" s="6"/>
      <c r="AC29" s="124">
        <v>111</v>
      </c>
      <c r="AD29" s="107">
        <v>1800</v>
      </c>
      <c r="AE29" s="6"/>
      <c r="AF29" s="6"/>
      <c r="AH29" s="6"/>
      <c r="AK29" s="6"/>
      <c r="AL29" s="6"/>
      <c r="AM29" s="6"/>
      <c r="AN29" s="6"/>
      <c r="AO29" s="6"/>
      <c r="AP29" s="6"/>
      <c r="AQ29" s="6"/>
      <c r="AR29" s="6"/>
      <c r="AS29" s="6"/>
      <c r="AT29" s="6"/>
    </row>
    <row r="30" spans="1:47" x14ac:dyDescent="0.25">
      <c r="A30" s="59">
        <v>40402</v>
      </c>
      <c r="B30" s="44">
        <v>40402</v>
      </c>
      <c r="C30" s="42" t="s">
        <v>15</v>
      </c>
      <c r="D30" s="45">
        <v>500</v>
      </c>
      <c r="E30" s="46">
        <v>338</v>
      </c>
      <c r="F30" s="181">
        <f t="shared" si="0"/>
        <v>0.67600000000000005</v>
      </c>
      <c r="G30" s="47">
        <f t="shared" si="1"/>
        <v>676</v>
      </c>
      <c r="H30" s="77">
        <v>13581</v>
      </c>
      <c r="I30" s="36" t="s">
        <v>43</v>
      </c>
      <c r="J30" s="37"/>
      <c r="K30" s="6">
        <f t="shared" si="2"/>
        <v>128</v>
      </c>
      <c r="L30" s="182"/>
      <c r="M30" s="182"/>
      <c r="N30" s="40"/>
      <c r="O30" s="40"/>
      <c r="P30" s="187">
        <f>IF(A30="","",Tbl_Gasoil[[#This Row],[Date de livraison]]-B29)</f>
        <v>128</v>
      </c>
      <c r="Q30" s="6"/>
      <c r="R30" s="190" t="str">
        <f t="shared" si="3"/>
        <v>4 mois 6 jours</v>
      </c>
      <c r="T30"/>
      <c r="U30"/>
      <c r="V30"/>
      <c r="AB30" s="6"/>
      <c r="AC30" s="124">
        <v>114</v>
      </c>
      <c r="AD30" s="107">
        <v>1850</v>
      </c>
      <c r="AE30" s="6"/>
      <c r="AF30" s="6"/>
      <c r="AH30" s="6"/>
      <c r="AK30" s="6"/>
      <c r="AL30" s="6"/>
      <c r="AM30" s="6"/>
      <c r="AN30" s="6"/>
      <c r="AO30" s="6"/>
      <c r="AP30" s="6"/>
      <c r="AQ30" s="6"/>
      <c r="AR30" s="6"/>
      <c r="AS30" s="6"/>
      <c r="AT30" s="6"/>
    </row>
    <row r="31" spans="1:47" x14ac:dyDescent="0.25">
      <c r="A31" s="59">
        <v>40512</v>
      </c>
      <c r="B31" s="44">
        <v>40513</v>
      </c>
      <c r="C31" s="42" t="s">
        <v>15</v>
      </c>
      <c r="D31" s="45">
        <v>500</v>
      </c>
      <c r="E31" s="46">
        <v>351.3</v>
      </c>
      <c r="F31" s="181">
        <f t="shared" si="0"/>
        <v>0.7026</v>
      </c>
      <c r="G31" s="47">
        <f t="shared" si="1"/>
        <v>702.6</v>
      </c>
      <c r="H31" s="77">
        <v>15763</v>
      </c>
      <c r="I31" s="38" t="s">
        <v>43</v>
      </c>
      <c r="J31" s="37"/>
      <c r="K31" s="6">
        <f t="shared" si="2"/>
        <v>110</v>
      </c>
      <c r="L31" s="182"/>
      <c r="M31" s="182"/>
      <c r="N31" s="40"/>
      <c r="O31" s="40"/>
      <c r="P31" s="187">
        <f>IF(A31="","",Tbl_Gasoil[[#This Row],[Date de livraison]]-B30)</f>
        <v>111</v>
      </c>
      <c r="Q31" s="6"/>
      <c r="R31" s="190" t="str">
        <f t="shared" si="3"/>
        <v>3 mois 19 jours</v>
      </c>
      <c r="T31"/>
      <c r="U31"/>
      <c r="V31"/>
      <c r="AB31" s="6"/>
      <c r="AC31" s="124">
        <v>117</v>
      </c>
      <c r="AD31" s="107">
        <v>1900</v>
      </c>
      <c r="AE31" s="6"/>
      <c r="AF31" s="6"/>
      <c r="AH31" s="6"/>
      <c r="AK31" s="6"/>
      <c r="AL31" s="6"/>
      <c r="AM31" s="6"/>
      <c r="AN31" s="6"/>
      <c r="AO31" s="6"/>
      <c r="AP31" s="6"/>
      <c r="AQ31" s="6"/>
      <c r="AR31" s="6"/>
      <c r="AS31" s="6"/>
      <c r="AT31" s="6"/>
    </row>
    <row r="32" spans="1:47" x14ac:dyDescent="0.25">
      <c r="A32" s="60">
        <v>40550</v>
      </c>
      <c r="B32" s="29">
        <v>40550</v>
      </c>
      <c r="C32" s="20" t="s">
        <v>15</v>
      </c>
      <c r="D32" s="21">
        <v>250</v>
      </c>
      <c r="E32" s="22">
        <v>151</v>
      </c>
      <c r="F32" s="180">
        <f t="shared" si="0"/>
        <v>0.60399999999999998</v>
      </c>
      <c r="G32" s="69">
        <f t="shared" si="1"/>
        <v>604</v>
      </c>
      <c r="H32" s="76"/>
      <c r="I32" s="35"/>
      <c r="J32" s="37"/>
      <c r="K32" s="6">
        <f t="shared" si="2"/>
        <v>38</v>
      </c>
      <c r="L32" s="182"/>
      <c r="M32" s="182"/>
      <c r="N32" s="40"/>
      <c r="O32" s="40"/>
      <c r="P32" s="187">
        <f>IF(A32="","",Tbl_Gasoil[[#This Row],[Date de livraison]]-B31)</f>
        <v>37</v>
      </c>
      <c r="R32" s="190" t="str">
        <f t="shared" si="3"/>
        <v>1 mois 6 jours</v>
      </c>
      <c r="T32"/>
      <c r="U32"/>
      <c r="V32"/>
      <c r="AB32" s="6"/>
      <c r="AC32" s="124">
        <v>120</v>
      </c>
      <c r="AD32" s="107">
        <v>1950</v>
      </c>
      <c r="AE32" s="6"/>
      <c r="AF32" s="6"/>
      <c r="AH32" s="6"/>
      <c r="AK32" s="6"/>
      <c r="AL32" s="6"/>
      <c r="AM32" s="6"/>
      <c r="AN32" s="6"/>
      <c r="AO32" s="6"/>
      <c r="AP32" s="6"/>
      <c r="AQ32" s="6"/>
      <c r="AR32" s="6"/>
      <c r="AS32" s="6"/>
      <c r="AT32" s="6"/>
    </row>
    <row r="33" spans="1:61" x14ac:dyDescent="0.25">
      <c r="A33" s="61">
        <v>40576</v>
      </c>
      <c r="B33" s="44">
        <v>40578</v>
      </c>
      <c r="C33" s="42" t="s">
        <v>15</v>
      </c>
      <c r="D33" s="45">
        <v>500</v>
      </c>
      <c r="E33" s="46">
        <v>375</v>
      </c>
      <c r="F33" s="181">
        <f t="shared" si="0"/>
        <v>0.75</v>
      </c>
      <c r="G33" s="47">
        <f t="shared" si="1"/>
        <v>750</v>
      </c>
      <c r="H33" s="77">
        <v>110944</v>
      </c>
      <c r="I33" s="38" t="s">
        <v>43</v>
      </c>
      <c r="J33" s="37"/>
      <c r="K33" s="6">
        <f t="shared" si="2"/>
        <v>26</v>
      </c>
      <c r="L33" s="182"/>
      <c r="M33" s="182"/>
      <c r="N33" s="40"/>
      <c r="O33" s="40"/>
      <c r="P33" s="187">
        <f>IF(A33="","",Tbl_Gasoil[[#This Row],[Date de livraison]]-B32)</f>
        <v>28</v>
      </c>
      <c r="R33" s="190" t="str">
        <f t="shared" si="3"/>
        <v>28 jours</v>
      </c>
      <c r="T33"/>
      <c r="U33"/>
      <c r="V33"/>
      <c r="AB33" s="6"/>
      <c r="AC33" s="124">
        <v>123</v>
      </c>
      <c r="AD33" s="107">
        <v>2000</v>
      </c>
      <c r="AE33" s="6"/>
      <c r="AF33" s="6"/>
      <c r="AH33" s="6"/>
      <c r="AK33" s="6"/>
      <c r="AL33" s="6"/>
      <c r="AM33" s="6"/>
      <c r="AN33" s="6"/>
      <c r="AO33" s="6"/>
      <c r="AP33" s="6"/>
      <c r="AQ33" s="6"/>
      <c r="AR33" s="6"/>
      <c r="AS33" s="6"/>
      <c r="AT33" s="6"/>
    </row>
    <row r="34" spans="1:61" x14ac:dyDescent="0.25">
      <c r="A34" s="60">
        <v>40605</v>
      </c>
      <c r="B34" s="29">
        <v>40605</v>
      </c>
      <c r="C34" s="20" t="s">
        <v>15</v>
      </c>
      <c r="D34" s="21">
        <v>250</v>
      </c>
      <c r="E34" s="22">
        <v>175</v>
      </c>
      <c r="F34" s="180">
        <f t="shared" ref="F34:F64" si="4">IF(D34="","",E34/D34)</f>
        <v>0.7</v>
      </c>
      <c r="G34" s="69">
        <f t="shared" ref="G34:G64" si="5">IF(F34="","",F34*1000)</f>
        <v>700</v>
      </c>
      <c r="H34" s="76"/>
      <c r="I34" s="35"/>
      <c r="J34" s="39"/>
      <c r="K34" s="6">
        <f t="shared" si="2"/>
        <v>29</v>
      </c>
      <c r="L34" s="182"/>
      <c r="M34" s="182"/>
      <c r="N34" s="40"/>
      <c r="O34" s="40"/>
      <c r="P34" s="187">
        <f>IF(A34="","",Tbl_Gasoil[[#This Row],[Date de livraison]]-B33)</f>
        <v>27</v>
      </c>
      <c r="R34" s="190" t="str">
        <f t="shared" si="3"/>
        <v>27 jours</v>
      </c>
      <c r="T34"/>
      <c r="U34"/>
      <c r="V34"/>
      <c r="AC34" s="6"/>
      <c r="AD34" s="6"/>
      <c r="AF34" s="10">
        <v>230</v>
      </c>
    </row>
    <row r="35" spans="1:61" x14ac:dyDescent="0.25">
      <c r="A35" s="61">
        <v>40605</v>
      </c>
      <c r="B35" s="29">
        <v>40605</v>
      </c>
      <c r="C35" s="42" t="s">
        <v>15</v>
      </c>
      <c r="D35" s="45">
        <v>1000</v>
      </c>
      <c r="E35" s="46">
        <v>823</v>
      </c>
      <c r="F35" s="181">
        <f t="shared" si="4"/>
        <v>0.82299999999999995</v>
      </c>
      <c r="G35" s="47">
        <f t="shared" si="5"/>
        <v>823</v>
      </c>
      <c r="H35" s="77">
        <v>111840</v>
      </c>
      <c r="I35" s="36" t="s">
        <v>43</v>
      </c>
      <c r="J35" s="39"/>
      <c r="K35" s="6">
        <f t="shared" si="2"/>
        <v>0</v>
      </c>
      <c r="L35" s="182"/>
      <c r="M35" s="182"/>
      <c r="N35" s="40"/>
      <c r="O35" s="40"/>
      <c r="P35" s="187">
        <f>IF(A35="","",Tbl_Gasoil[[#This Row],[Date de livraison]]-B34)</f>
        <v>0</v>
      </c>
      <c r="R35" s="190" t="str">
        <f t="shared" ref="R35:R66" si="6">IF(B35=0,"",IF(B35=B34,"idem",TRIM(IF(B35-B34,TEXT(DATEDIF(B34,B35,"y"),"[&gt;1]0"" ans"";[&gt;]""1 an"";")&amp;TEXT(DATEDIF(B34,B35,"ym"),"[&gt;] 0"" mois "";")&amp;TEXT(DATEDIF(B34,B35,"md"),"[&gt;1]0"" jours"";[&gt;]""1 jour"";"),"0 jour"))))</f>
        <v>idem</v>
      </c>
      <c r="T35"/>
      <c r="U35"/>
      <c r="V35"/>
      <c r="AD35" s="6"/>
      <c r="AF35" s="10">
        <v>220</v>
      </c>
    </row>
    <row r="36" spans="1:61" x14ac:dyDescent="0.25">
      <c r="A36" s="61">
        <v>40868</v>
      </c>
      <c r="B36" s="44">
        <v>40869</v>
      </c>
      <c r="C36" s="42" t="s">
        <v>15</v>
      </c>
      <c r="D36" s="45">
        <v>1000</v>
      </c>
      <c r="E36" s="46">
        <v>910</v>
      </c>
      <c r="F36" s="181">
        <f t="shared" si="4"/>
        <v>0.91</v>
      </c>
      <c r="G36" s="47">
        <f t="shared" si="5"/>
        <v>910</v>
      </c>
      <c r="H36" s="77">
        <v>115576</v>
      </c>
      <c r="I36" s="38" t="s">
        <v>43</v>
      </c>
      <c r="J36" s="39"/>
      <c r="K36" s="6">
        <f t="shared" ref="K36:K42" si="7">IF(A36="","",A36-A35)</f>
        <v>263</v>
      </c>
      <c r="L36" s="182"/>
      <c r="M36" s="182"/>
      <c r="N36" s="40"/>
      <c r="O36" s="40"/>
      <c r="P36" s="187">
        <f>IF(A36="","",Tbl_Gasoil[[#This Row],[Date de livraison]]-B35)</f>
        <v>264</v>
      </c>
      <c r="R36" s="190" t="str">
        <f t="shared" si="6"/>
        <v>8 mois 19 jours</v>
      </c>
      <c r="T36"/>
      <c r="U36"/>
      <c r="V36"/>
      <c r="AD36" s="6"/>
      <c r="AF36" s="10">
        <v>210</v>
      </c>
    </row>
    <row r="37" spans="1:61" x14ac:dyDescent="0.25">
      <c r="A37" s="62">
        <v>41099</v>
      </c>
      <c r="B37" s="44">
        <v>41100</v>
      </c>
      <c r="C37" s="42" t="s">
        <v>15</v>
      </c>
      <c r="D37" s="45">
        <v>1000</v>
      </c>
      <c r="E37" s="46">
        <v>863</v>
      </c>
      <c r="F37" s="181">
        <f t="shared" si="4"/>
        <v>0.86299999999999999</v>
      </c>
      <c r="G37" s="47">
        <f t="shared" si="5"/>
        <v>863</v>
      </c>
      <c r="H37" s="77">
        <v>1204435</v>
      </c>
      <c r="I37" s="36" t="s">
        <v>43</v>
      </c>
      <c r="J37" s="39"/>
      <c r="K37" s="6">
        <f t="shared" si="7"/>
        <v>231</v>
      </c>
      <c r="L37" s="182"/>
      <c r="M37" s="182"/>
      <c r="N37" s="40"/>
      <c r="O37" s="40"/>
      <c r="P37" s="187">
        <f>IF(A37="","",Tbl_Gasoil[[#This Row],[Date de livraison]]-B36)</f>
        <v>231</v>
      </c>
      <c r="R37" s="190" t="str">
        <f t="shared" si="6"/>
        <v>7 mois 18 jours</v>
      </c>
      <c r="T37"/>
      <c r="U37"/>
      <c r="V37"/>
      <c r="AD37" s="6"/>
      <c r="AF37" s="10">
        <v>180</v>
      </c>
    </row>
    <row r="38" spans="1:61" x14ac:dyDescent="0.25">
      <c r="A38" s="63">
        <v>41309</v>
      </c>
      <c r="B38" s="29">
        <v>41309</v>
      </c>
      <c r="C38" s="20" t="s">
        <v>15</v>
      </c>
      <c r="D38" s="21">
        <v>1000</v>
      </c>
      <c r="E38" s="22">
        <v>891</v>
      </c>
      <c r="F38" s="180">
        <f t="shared" si="4"/>
        <v>0.89100000000000001</v>
      </c>
      <c r="G38" s="69">
        <f t="shared" si="5"/>
        <v>891</v>
      </c>
      <c r="H38" s="75">
        <v>1301102</v>
      </c>
      <c r="I38" s="36" t="s">
        <v>43</v>
      </c>
      <c r="J38" s="39"/>
      <c r="K38" s="6">
        <f t="shared" si="7"/>
        <v>210</v>
      </c>
      <c r="L38" s="182"/>
      <c r="M38" s="182"/>
      <c r="N38" s="40"/>
      <c r="O38" s="40"/>
      <c r="P38" s="187">
        <f>IF(A38="","",Tbl_Gasoil[[#This Row],[Date de livraison]]-B37)</f>
        <v>209</v>
      </c>
      <c r="R38" s="190" t="str">
        <f t="shared" si="6"/>
        <v>6 mois 25 jours</v>
      </c>
      <c r="T38"/>
      <c r="U38"/>
      <c r="V38"/>
      <c r="AD38" s="6"/>
      <c r="AF38" s="10">
        <v>170</v>
      </c>
    </row>
    <row r="39" spans="1:61" x14ac:dyDescent="0.25">
      <c r="A39" s="63">
        <v>41424</v>
      </c>
      <c r="B39" s="29">
        <v>41424</v>
      </c>
      <c r="C39" s="20" t="s">
        <v>15</v>
      </c>
      <c r="D39" s="21">
        <v>500</v>
      </c>
      <c r="E39" s="22">
        <v>415</v>
      </c>
      <c r="F39" s="180">
        <f t="shared" si="4"/>
        <v>0.83</v>
      </c>
      <c r="G39" s="69">
        <f t="shared" si="5"/>
        <v>830</v>
      </c>
      <c r="H39" s="75">
        <v>1304680</v>
      </c>
      <c r="I39" s="35" t="s">
        <v>43</v>
      </c>
      <c r="J39" s="39"/>
      <c r="K39" s="6">
        <f t="shared" si="7"/>
        <v>115</v>
      </c>
      <c r="L39" s="182"/>
      <c r="M39" s="182"/>
      <c r="N39" s="40"/>
      <c r="O39" s="40"/>
      <c r="P39" s="187">
        <f>IF(A39="","",Tbl_Gasoil[[#This Row],[Date de livraison]]-B38)</f>
        <v>115</v>
      </c>
      <c r="R39" s="190" t="str">
        <f t="shared" si="6"/>
        <v>3 mois 26 jours</v>
      </c>
      <c r="T39"/>
      <c r="U39"/>
      <c r="V39"/>
      <c r="AF39" s="10">
        <v>160</v>
      </c>
    </row>
    <row r="40" spans="1:61" x14ac:dyDescent="0.25">
      <c r="A40" s="64">
        <v>41618</v>
      </c>
      <c r="B40" s="44">
        <v>41618</v>
      </c>
      <c r="C40" s="42" t="s">
        <v>16</v>
      </c>
      <c r="D40" s="45">
        <v>500</v>
      </c>
      <c r="E40" s="46">
        <v>399.5</v>
      </c>
      <c r="F40" s="181">
        <f t="shared" si="4"/>
        <v>0.79900000000000004</v>
      </c>
      <c r="G40" s="47">
        <f t="shared" si="5"/>
        <v>799</v>
      </c>
      <c r="H40" s="77">
        <v>1291</v>
      </c>
      <c r="I40" s="36" t="s">
        <v>43</v>
      </c>
      <c r="J40" s="39"/>
      <c r="K40" s="6">
        <f t="shared" si="7"/>
        <v>194</v>
      </c>
      <c r="L40" s="182"/>
      <c r="M40" s="182"/>
      <c r="N40" s="188"/>
      <c r="O40" s="188"/>
      <c r="P40" s="187">
        <f>IF(A40="","",Tbl_Gasoil[[#This Row],[Date de livraison]]-B39)</f>
        <v>194</v>
      </c>
      <c r="R40" s="190" t="str">
        <f t="shared" si="6"/>
        <v>6 mois 10 jours</v>
      </c>
      <c r="T40"/>
      <c r="U40"/>
      <c r="V40"/>
      <c r="AF40" s="10">
        <v>140</v>
      </c>
    </row>
    <row r="41" spans="1:61" x14ac:dyDescent="0.25">
      <c r="A41" s="57">
        <v>41695</v>
      </c>
      <c r="B41" s="44">
        <v>41695</v>
      </c>
      <c r="C41" s="42" t="s">
        <v>15</v>
      </c>
      <c r="D41" s="45">
        <v>500</v>
      </c>
      <c r="E41" s="46">
        <v>430.5</v>
      </c>
      <c r="F41" s="181">
        <f t="shared" si="4"/>
        <v>0.86099999999999999</v>
      </c>
      <c r="G41" s="47">
        <f t="shared" si="5"/>
        <v>861</v>
      </c>
      <c r="H41" s="77">
        <v>1402382</v>
      </c>
      <c r="I41" s="36" t="s">
        <v>43</v>
      </c>
      <c r="J41" s="39"/>
      <c r="K41" s="6">
        <f t="shared" si="7"/>
        <v>77</v>
      </c>
      <c r="L41" s="182"/>
      <c r="M41" s="182"/>
      <c r="N41" s="189"/>
      <c r="O41" s="189"/>
      <c r="P41" s="187">
        <f>IF(A41="","",Tbl_Gasoil[[#This Row],[Date de livraison]]-B40)</f>
        <v>77</v>
      </c>
      <c r="R41" s="190" t="str">
        <f t="shared" si="6"/>
        <v>2 mois 15 jours</v>
      </c>
      <c r="T41"/>
      <c r="U41"/>
      <c r="V41"/>
      <c r="AF41" s="10">
        <v>130</v>
      </c>
    </row>
    <row r="42" spans="1:61" x14ac:dyDescent="0.25">
      <c r="A42" s="65">
        <v>41703</v>
      </c>
      <c r="B42" s="48">
        <v>41703</v>
      </c>
      <c r="C42" s="42" t="s">
        <v>32</v>
      </c>
      <c r="D42" s="45">
        <v>1500</v>
      </c>
      <c r="E42" s="46">
        <v>1144.5</v>
      </c>
      <c r="F42" s="181">
        <f t="shared" si="4"/>
        <v>0.76300000000000001</v>
      </c>
      <c r="G42" s="47">
        <f t="shared" si="5"/>
        <v>763</v>
      </c>
      <c r="H42" s="78">
        <v>13</v>
      </c>
      <c r="I42" s="36" t="s">
        <v>43</v>
      </c>
      <c r="J42" s="39"/>
      <c r="K42" s="6">
        <f t="shared" si="7"/>
        <v>8</v>
      </c>
      <c r="L42" s="182"/>
      <c r="M42" s="182"/>
      <c r="N42" s="188"/>
      <c r="O42" s="188"/>
      <c r="P42" s="187">
        <f>IF(A42="","",Tbl_Gasoil[[#This Row],[Date de livraison]]-B41)</f>
        <v>8</v>
      </c>
      <c r="R42" s="190" t="str">
        <f t="shared" si="6"/>
        <v>8 jours</v>
      </c>
      <c r="T42"/>
      <c r="U42"/>
      <c r="V42"/>
      <c r="AF42" s="10">
        <v>120</v>
      </c>
    </row>
    <row r="43" spans="1:61" x14ac:dyDescent="0.25">
      <c r="A43" s="50">
        <v>41703</v>
      </c>
      <c r="B43" s="48">
        <v>41703</v>
      </c>
      <c r="C43" s="43" t="s">
        <v>32</v>
      </c>
      <c r="D43" s="21">
        <v>1500</v>
      </c>
      <c r="E43" s="22">
        <v>1144.5</v>
      </c>
      <c r="F43" s="180">
        <f t="shared" si="4"/>
        <v>0.76300000000000001</v>
      </c>
      <c r="G43" s="69">
        <f t="shared" si="5"/>
        <v>763</v>
      </c>
      <c r="H43" s="79" t="s">
        <v>46</v>
      </c>
      <c r="I43" s="35"/>
      <c r="J43" s="39"/>
      <c r="K43" s="6">
        <f t="shared" ref="K43:K51" si="8">IF(A43="","",A43-A42)</f>
        <v>0</v>
      </c>
      <c r="L43" s="182"/>
      <c r="M43" s="182"/>
      <c r="N43" s="189"/>
      <c r="O43" s="189"/>
      <c r="P43" s="187">
        <f>IF(A43="","",Tbl_Gasoil[[#This Row],[Date de livraison]]-B42)</f>
        <v>0</v>
      </c>
      <c r="R43" s="190" t="str">
        <f t="shared" si="6"/>
        <v>idem</v>
      </c>
      <c r="T43"/>
      <c r="U43"/>
      <c r="V43"/>
      <c r="AF43" s="10">
        <v>110</v>
      </c>
    </row>
    <row r="44" spans="1:61" x14ac:dyDescent="0.25">
      <c r="A44" s="65">
        <v>41985</v>
      </c>
      <c r="B44" s="48">
        <v>41990</v>
      </c>
      <c r="C44" s="42" t="s">
        <v>16</v>
      </c>
      <c r="D44" s="45">
        <v>500</v>
      </c>
      <c r="E44" s="46">
        <v>352</v>
      </c>
      <c r="F44" s="181">
        <f t="shared" si="4"/>
        <v>0.70399999999999996</v>
      </c>
      <c r="G44" s="47">
        <f t="shared" si="5"/>
        <v>704</v>
      </c>
      <c r="H44" s="77" t="s">
        <v>44</v>
      </c>
      <c r="I44" s="36" t="s">
        <v>43</v>
      </c>
      <c r="J44" s="39"/>
      <c r="K44" s="6">
        <f t="shared" si="8"/>
        <v>282</v>
      </c>
      <c r="L44" s="182"/>
      <c r="M44" s="182"/>
      <c r="N44" s="188"/>
      <c r="O44" s="188"/>
      <c r="P44" s="187">
        <f>IF(A44="","",Tbl_Gasoil[[#This Row],[Date de livraison]]-B43)</f>
        <v>287</v>
      </c>
      <c r="R44" s="190" t="str">
        <f t="shared" si="6"/>
        <v>9 mois 12 jours</v>
      </c>
      <c r="T44"/>
      <c r="U44"/>
      <c r="V44"/>
    </row>
    <row r="45" spans="1:61" x14ac:dyDescent="0.25">
      <c r="A45" s="53">
        <v>42048</v>
      </c>
      <c r="B45" s="29">
        <v>42048</v>
      </c>
      <c r="C45" s="20" t="s">
        <v>16</v>
      </c>
      <c r="D45" s="21">
        <v>1250</v>
      </c>
      <c r="E45" s="22">
        <v>656.25</v>
      </c>
      <c r="F45" s="180">
        <f t="shared" si="4"/>
        <v>0.52500000000000002</v>
      </c>
      <c r="G45" s="69">
        <f t="shared" si="5"/>
        <v>525</v>
      </c>
      <c r="H45" s="79"/>
      <c r="I45" s="35"/>
      <c r="K45" s="6">
        <f t="shared" si="8"/>
        <v>63</v>
      </c>
      <c r="L45" s="182"/>
      <c r="M45" s="182"/>
      <c r="N45" s="189"/>
      <c r="O45" s="189"/>
      <c r="P45" s="187">
        <f>IF(A45="","",Tbl_Gasoil[[#This Row],[Date de livraison]]-B44)</f>
        <v>58</v>
      </c>
      <c r="R45" s="190" t="str">
        <f t="shared" si="6"/>
        <v>1 mois 27 jours</v>
      </c>
      <c r="T45"/>
      <c r="U45"/>
      <c r="V45"/>
    </row>
    <row r="46" spans="1:61" x14ac:dyDescent="0.25">
      <c r="A46" s="53">
        <v>42269</v>
      </c>
      <c r="B46" s="29">
        <v>42269</v>
      </c>
      <c r="C46" s="20" t="s">
        <v>16</v>
      </c>
      <c r="D46" s="21">
        <v>500</v>
      </c>
      <c r="E46" s="22">
        <v>270</v>
      </c>
      <c r="F46" s="180">
        <f t="shared" si="4"/>
        <v>0.54</v>
      </c>
      <c r="G46" s="69">
        <f t="shared" si="5"/>
        <v>540</v>
      </c>
      <c r="H46" s="79"/>
      <c r="I46" s="35"/>
      <c r="K46" s="6">
        <f t="shared" si="8"/>
        <v>221</v>
      </c>
      <c r="L46" s="182"/>
      <c r="M46" s="182"/>
      <c r="N46" s="188"/>
      <c r="O46" s="188"/>
      <c r="P46" s="187">
        <f>IF(A46="","",Tbl_Gasoil[[#This Row],[Date de livraison]]-B45)</f>
        <v>221</v>
      </c>
      <c r="R46" s="190" t="str">
        <f t="shared" si="6"/>
        <v>7 mois 9 jours</v>
      </c>
      <c r="T46"/>
      <c r="U46"/>
      <c r="V46"/>
    </row>
    <row r="47" spans="1:61" x14ac:dyDescent="0.25">
      <c r="A47" s="52">
        <v>42404</v>
      </c>
      <c r="B47" s="66">
        <v>42404</v>
      </c>
      <c r="C47" s="20" t="s">
        <v>45</v>
      </c>
      <c r="D47" s="21">
        <v>750</v>
      </c>
      <c r="E47" s="22">
        <v>269.26</v>
      </c>
      <c r="F47" s="180">
        <f t="shared" si="4"/>
        <v>0.3590133333333333</v>
      </c>
      <c r="G47" s="69">
        <f t="shared" si="5"/>
        <v>359.01333333333332</v>
      </c>
      <c r="H47" s="79" t="s">
        <v>47</v>
      </c>
      <c r="I47" s="35"/>
      <c r="K47" s="6">
        <f t="shared" si="8"/>
        <v>135</v>
      </c>
      <c r="L47" s="182"/>
      <c r="M47" s="182"/>
      <c r="N47" s="189"/>
      <c r="O47" s="189"/>
      <c r="P47" s="187">
        <f>IF(A47="","",Tbl_Gasoil[[#This Row],[Date de livraison]]-B46)</f>
        <v>135</v>
      </c>
      <c r="R47" s="190" t="str">
        <f t="shared" si="6"/>
        <v>4 mois 13 jours</v>
      </c>
      <c r="T47"/>
      <c r="U47"/>
      <c r="V47"/>
    </row>
    <row r="48" spans="1:61" ht="15.75" thickBot="1" x14ac:dyDescent="0.3">
      <c r="A48" s="52">
        <v>42613</v>
      </c>
      <c r="B48" s="66">
        <v>42613</v>
      </c>
      <c r="C48" s="20" t="s">
        <v>16</v>
      </c>
      <c r="D48" s="21">
        <v>1000</v>
      </c>
      <c r="E48" s="22">
        <v>410</v>
      </c>
      <c r="F48" s="180">
        <f t="shared" si="4"/>
        <v>0.41</v>
      </c>
      <c r="G48" s="69">
        <f t="shared" si="5"/>
        <v>410</v>
      </c>
      <c r="H48" s="79"/>
      <c r="I48" s="35"/>
      <c r="K48" s="6">
        <f t="shared" si="8"/>
        <v>209</v>
      </c>
      <c r="L48" s="182"/>
      <c r="M48" s="182"/>
      <c r="N48" s="188"/>
      <c r="O48" s="188"/>
      <c r="P48" s="187">
        <f>IF(A48="","",Tbl_Gasoil[[#This Row],[Date de livraison]]-B47)</f>
        <v>209</v>
      </c>
      <c r="R48" s="190" t="str">
        <f t="shared" si="6"/>
        <v>6 mois 27 jours</v>
      </c>
      <c r="T48" s="176" t="s">
        <v>125</v>
      </c>
      <c r="U48" s="164" t="s">
        <v>73</v>
      </c>
      <c r="V48" s="164" t="s">
        <v>126</v>
      </c>
      <c r="W48" s="165" t="s">
        <v>76</v>
      </c>
      <c r="X48" s="176" t="s">
        <v>74</v>
      </c>
      <c r="Y48" s="176" t="s">
        <v>71</v>
      </c>
      <c r="Z48" s="172" t="s">
        <v>78</v>
      </c>
      <c r="AA48" s="164" t="s">
        <v>79</v>
      </c>
      <c r="AB48" s="176" t="s">
        <v>77</v>
      </c>
      <c r="AC48" s="176" t="s">
        <v>80</v>
      </c>
      <c r="AE48" s="10"/>
      <c r="AF48" s="41"/>
      <c r="AG48" s="41"/>
      <c r="AJ48" s="10"/>
      <c r="AK48" s="6"/>
      <c r="AL48" s="6"/>
      <c r="AN48" s="10"/>
      <c r="AP48" s="40"/>
      <c r="AV48" s="10"/>
      <c r="AW48" s="10"/>
      <c r="BH48"/>
      <c r="BI48"/>
    </row>
    <row r="49" spans="1:61" x14ac:dyDescent="0.25">
      <c r="A49" s="67">
        <v>42742</v>
      </c>
      <c r="B49" s="152">
        <v>42753</v>
      </c>
      <c r="C49" s="20" t="s">
        <v>16</v>
      </c>
      <c r="D49" s="21">
        <v>900</v>
      </c>
      <c r="E49" s="22">
        <v>513</v>
      </c>
      <c r="F49" s="180">
        <f t="shared" si="4"/>
        <v>0.56999999999999995</v>
      </c>
      <c r="G49" s="69">
        <f t="shared" si="5"/>
        <v>570</v>
      </c>
      <c r="H49" s="79" t="s">
        <v>70</v>
      </c>
      <c r="I49" s="35"/>
      <c r="K49" s="6">
        <f t="shared" si="8"/>
        <v>129</v>
      </c>
      <c r="L49" s="182"/>
      <c r="M49" s="182"/>
      <c r="N49" s="189"/>
      <c r="O49" s="189"/>
      <c r="P49" s="187">
        <f>IF(A49="","",Tbl_Gasoil[[#This Row],[Date de livraison]]-B48)</f>
        <v>140</v>
      </c>
      <c r="R49" s="190" t="str">
        <f t="shared" si="6"/>
        <v>4 mois 18 jours</v>
      </c>
      <c r="T49" s="270">
        <v>42742</v>
      </c>
      <c r="U49" s="154">
        <v>62</v>
      </c>
      <c r="V49" s="255">
        <v>42753</v>
      </c>
      <c r="W49" s="12">
        <v>70</v>
      </c>
      <c r="X49" s="167">
        <f t="shared" ref="X49:X64" si="9">IF(U49="","",W49-U49)</f>
        <v>8</v>
      </c>
      <c r="Y49" s="155">
        <f t="shared" ref="Y49:Y60" si="10">IF(X49="","",X49*$W$11)</f>
        <v>121.21212121212122</v>
      </c>
      <c r="Z49" s="167">
        <v>10.6</v>
      </c>
      <c r="AA49" s="169">
        <f t="shared" ref="AA49:AA60" si="11">(W49-Z49)*$W$11</f>
        <v>900</v>
      </c>
      <c r="AB49" s="40">
        <v>900</v>
      </c>
      <c r="AC49" t="str">
        <f t="shared" ref="AC49:AC60" si="12">IF(AB49="","",IF(AA49=AB49,"exact",FALSE))</f>
        <v>exact</v>
      </c>
      <c r="AD49" s="10"/>
      <c r="AE49" s="10"/>
      <c r="AF49" s="41"/>
      <c r="AG49" s="41"/>
      <c r="AJ49" s="10"/>
      <c r="AK49" s="6"/>
      <c r="AL49" s="6"/>
      <c r="AN49" s="10"/>
      <c r="AV49" s="10"/>
      <c r="AW49" s="10"/>
      <c r="BH49"/>
      <c r="BI49"/>
    </row>
    <row r="50" spans="1:61" x14ac:dyDescent="0.25">
      <c r="A50" s="153">
        <v>43028</v>
      </c>
      <c r="B50" s="152">
        <v>43028</v>
      </c>
      <c r="C50" s="20" t="s">
        <v>45</v>
      </c>
      <c r="D50" s="21">
        <v>500</v>
      </c>
      <c r="E50" s="22">
        <v>298.87</v>
      </c>
      <c r="F50" s="180">
        <f t="shared" si="4"/>
        <v>0.59774000000000005</v>
      </c>
      <c r="G50" s="69">
        <f t="shared" si="5"/>
        <v>597.74</v>
      </c>
      <c r="H50" s="79" t="s">
        <v>75</v>
      </c>
      <c r="I50" s="35" t="s">
        <v>43</v>
      </c>
      <c r="K50" s="6">
        <f t="shared" si="8"/>
        <v>286</v>
      </c>
      <c r="L50" s="182">
        <v>0.5998</v>
      </c>
      <c r="M50" s="182">
        <v>0.59899999999999998</v>
      </c>
      <c r="N50" s="188">
        <v>0.5978</v>
      </c>
      <c r="O50" s="188">
        <v>0.53490000000000004</v>
      </c>
      <c r="P50" s="187">
        <f>IF(A50="","",Tbl_Gasoil[[#This Row],[Date de livraison]]-B49)</f>
        <v>275</v>
      </c>
      <c r="R50" s="190" t="str">
        <f t="shared" si="6"/>
        <v>9 mois 2 jours</v>
      </c>
      <c r="T50" s="269">
        <v>43024</v>
      </c>
      <c r="U50" s="173">
        <v>60</v>
      </c>
      <c r="V50" s="254">
        <v>43028</v>
      </c>
      <c r="W50" s="174">
        <v>61</v>
      </c>
      <c r="X50" s="166">
        <f t="shared" si="9"/>
        <v>1</v>
      </c>
      <c r="Y50" s="155">
        <f t="shared" si="10"/>
        <v>15.151515151515152</v>
      </c>
      <c r="Z50" s="166">
        <v>28</v>
      </c>
      <c r="AA50" s="170">
        <f t="shared" si="11"/>
        <v>500</v>
      </c>
      <c r="AB50" s="40">
        <v>500</v>
      </c>
      <c r="AC50" t="str">
        <f t="shared" si="12"/>
        <v>exact</v>
      </c>
      <c r="AD50" s="10"/>
      <c r="AE50" s="10"/>
      <c r="AF50" s="41"/>
      <c r="AG50" s="41"/>
      <c r="AJ50" s="10"/>
      <c r="AK50" s="6"/>
      <c r="AL50" s="6"/>
      <c r="AN50" s="10"/>
      <c r="AV50" s="10"/>
      <c r="AW50" s="10"/>
      <c r="BH50"/>
      <c r="BI50"/>
    </row>
    <row r="51" spans="1:61" x14ac:dyDescent="0.25">
      <c r="A51" s="153">
        <v>43096</v>
      </c>
      <c r="B51" s="152">
        <v>43112</v>
      </c>
      <c r="C51" s="20" t="s">
        <v>45</v>
      </c>
      <c r="D51" s="21">
        <v>1100</v>
      </c>
      <c r="E51" s="22">
        <v>632.23</v>
      </c>
      <c r="F51" s="180">
        <f t="shared" si="4"/>
        <v>0.57475454545454552</v>
      </c>
      <c r="G51" s="69">
        <f t="shared" si="5"/>
        <v>574.75454545454556</v>
      </c>
      <c r="H51" s="79" t="s">
        <v>86</v>
      </c>
      <c r="I51" s="35"/>
      <c r="K51" s="6">
        <f t="shared" si="8"/>
        <v>68</v>
      </c>
      <c r="L51" s="182">
        <v>0.64759999999999995</v>
      </c>
      <c r="M51" s="182">
        <v>0.64759999999999995</v>
      </c>
      <c r="N51" s="189">
        <v>0.61619999999999997</v>
      </c>
      <c r="O51" s="189">
        <v>0.57469999999999999</v>
      </c>
      <c r="P51" s="187">
        <f>IF(A51="","",Tbl_Gasoil[[#This Row],[Date de livraison]]-B50)</f>
        <v>84</v>
      </c>
      <c r="R51" s="190" t="str">
        <f t="shared" si="6"/>
        <v>2 mois 23 jours</v>
      </c>
      <c r="T51" s="269">
        <v>43096</v>
      </c>
      <c r="U51" s="173">
        <v>86</v>
      </c>
      <c r="V51" s="254">
        <v>43112</v>
      </c>
      <c r="W51" s="174">
        <v>92</v>
      </c>
      <c r="X51" s="166">
        <f t="shared" si="9"/>
        <v>6</v>
      </c>
      <c r="Y51" s="155">
        <f t="shared" si="10"/>
        <v>90.909090909090907</v>
      </c>
      <c r="Z51" s="166">
        <v>19.399999999999999</v>
      </c>
      <c r="AA51" s="170">
        <f t="shared" si="11"/>
        <v>1100</v>
      </c>
      <c r="AB51" s="40">
        <v>1100</v>
      </c>
      <c r="AC51" t="str">
        <f t="shared" si="12"/>
        <v>exact</v>
      </c>
      <c r="AD51" s="10"/>
      <c r="AE51" s="10"/>
      <c r="AF51" s="41"/>
      <c r="AG51" s="41"/>
      <c r="AJ51" s="10"/>
      <c r="AK51" s="6"/>
      <c r="AL51" s="6"/>
      <c r="AN51" s="10"/>
      <c r="AP51" s="40"/>
      <c r="AV51" s="10"/>
      <c r="AW51" s="10"/>
      <c r="BH51"/>
      <c r="BI51"/>
    </row>
    <row r="52" spans="1:61" x14ac:dyDescent="0.25">
      <c r="A52" s="153">
        <v>43182</v>
      </c>
      <c r="B52" s="152">
        <v>43182</v>
      </c>
      <c r="C52" s="20" t="s">
        <v>87</v>
      </c>
      <c r="D52" s="21">
        <v>1100</v>
      </c>
      <c r="E52" s="22">
        <v>624.24</v>
      </c>
      <c r="F52" s="180">
        <f t="shared" si="4"/>
        <v>0.56749090909090905</v>
      </c>
      <c r="G52" s="69">
        <f t="shared" si="5"/>
        <v>567.4909090909091</v>
      </c>
      <c r="H52" s="79" t="s">
        <v>93</v>
      </c>
      <c r="I52" s="35"/>
      <c r="K52" s="6">
        <f t="shared" ref="K52:K100" si="13">IF(A52="","",A52-A51)</f>
        <v>86</v>
      </c>
      <c r="L52" s="182">
        <v>0.62229999999999996</v>
      </c>
      <c r="M52" s="182">
        <v>0.62229999999999996</v>
      </c>
      <c r="N52" s="188">
        <v>0.5796</v>
      </c>
      <c r="O52" s="188">
        <v>0.5675</v>
      </c>
      <c r="P52" s="187">
        <f>IF(A52="","",Tbl_Gasoil[[#This Row],[Date de livraison]]-B51)</f>
        <v>70</v>
      </c>
      <c r="Q52"/>
      <c r="R52" s="190" t="str">
        <f t="shared" si="6"/>
        <v>2 mois 11 jours</v>
      </c>
      <c r="T52" s="269">
        <v>42811</v>
      </c>
      <c r="U52" s="173">
        <v>67.5</v>
      </c>
      <c r="V52" s="254">
        <v>43182</v>
      </c>
      <c r="W52" s="174"/>
      <c r="X52" s="166">
        <f t="shared" si="9"/>
        <v>-67.5</v>
      </c>
      <c r="Y52" s="155">
        <f t="shared" si="10"/>
        <v>-1022.7272727272727</v>
      </c>
      <c r="Z52" s="166"/>
      <c r="AA52" s="170">
        <f t="shared" si="11"/>
        <v>0</v>
      </c>
      <c r="AB52" s="40"/>
      <c r="AC52" t="str">
        <f t="shared" si="12"/>
        <v/>
      </c>
      <c r="AD52" s="10"/>
      <c r="AE52" s="10"/>
      <c r="AF52" s="41"/>
      <c r="AG52" s="41"/>
      <c r="AJ52" s="10"/>
      <c r="AK52" s="6"/>
      <c r="AL52" s="6"/>
      <c r="AN52" s="10"/>
      <c r="AP52" s="40"/>
      <c r="AV52" s="10"/>
      <c r="AW52" s="10"/>
      <c r="BH52"/>
      <c r="BI52"/>
    </row>
    <row r="53" spans="1:61" x14ac:dyDescent="0.25">
      <c r="A53" s="153">
        <v>43500</v>
      </c>
      <c r="B53" s="152">
        <v>43508</v>
      </c>
      <c r="C53" s="20" t="s">
        <v>45</v>
      </c>
      <c r="D53" s="21">
        <v>1300</v>
      </c>
      <c r="E53" s="22">
        <v>782.57</v>
      </c>
      <c r="F53" s="180">
        <f t="shared" si="4"/>
        <v>0.60197692307692308</v>
      </c>
      <c r="G53" s="69">
        <f t="shared" si="5"/>
        <v>601.97692307692307</v>
      </c>
      <c r="H53" s="79" t="s">
        <v>128</v>
      </c>
      <c r="I53" s="35"/>
      <c r="K53" s="6">
        <f t="shared" si="13"/>
        <v>318</v>
      </c>
      <c r="L53" s="182">
        <v>0.67849999999999999</v>
      </c>
      <c r="M53" s="182">
        <v>0.67849999999999999</v>
      </c>
      <c r="N53" s="189">
        <v>0.64349999999999996</v>
      </c>
      <c r="O53" s="351">
        <v>0.60199999999999998</v>
      </c>
      <c r="P53" s="187">
        <f>IF(A53="","",Tbl_Gasoil[[#This Row],[Date de livraison]]-B52)</f>
        <v>326</v>
      </c>
      <c r="Q53"/>
      <c r="R53" s="190" t="str">
        <f t="shared" si="6"/>
        <v>10 mois 20 jours</v>
      </c>
      <c r="T53" s="254">
        <v>43500</v>
      </c>
      <c r="U53" s="173">
        <v>91.6</v>
      </c>
      <c r="V53" s="254">
        <v>43508</v>
      </c>
      <c r="W53" s="174"/>
      <c r="X53" s="166">
        <f t="shared" si="9"/>
        <v>-91.6</v>
      </c>
      <c r="Y53" s="155">
        <f t="shared" si="10"/>
        <v>-1387.8787878787878</v>
      </c>
      <c r="Z53" s="166"/>
      <c r="AA53" s="170">
        <f t="shared" si="11"/>
        <v>0</v>
      </c>
      <c r="AB53" s="40"/>
      <c r="AC53" t="str">
        <f t="shared" si="12"/>
        <v/>
      </c>
      <c r="AD53" s="10"/>
      <c r="AE53" s="10"/>
      <c r="AF53" s="41"/>
      <c r="AG53" s="41"/>
      <c r="AJ53" s="10"/>
      <c r="AK53" s="6"/>
      <c r="AL53" s="6"/>
      <c r="AN53" s="10"/>
      <c r="AP53" s="40"/>
      <c r="AV53" s="10"/>
      <c r="AW53" s="10"/>
      <c r="BH53"/>
      <c r="BI53"/>
    </row>
    <row r="54" spans="1:61" x14ac:dyDescent="0.25">
      <c r="A54" s="153">
        <v>43806</v>
      </c>
      <c r="B54" s="152">
        <v>43812</v>
      </c>
      <c r="C54" s="20" t="s">
        <v>87</v>
      </c>
      <c r="D54" s="21">
        <v>1300</v>
      </c>
      <c r="E54" s="22">
        <v>810.72</v>
      </c>
      <c r="F54" s="180">
        <f t="shared" si="4"/>
        <v>0.62363076923076921</v>
      </c>
      <c r="G54" s="69">
        <f t="shared" si="5"/>
        <v>623.63076923076926</v>
      </c>
      <c r="H54" s="79">
        <v>68223</v>
      </c>
      <c r="I54" s="35"/>
      <c r="K54" s="6">
        <f t="shared" si="13"/>
        <v>306</v>
      </c>
      <c r="L54" s="182">
        <v>0.69569999999999999</v>
      </c>
      <c r="M54" s="182">
        <v>0.69569999999999999</v>
      </c>
      <c r="N54" s="188">
        <v>0.65100000000000002</v>
      </c>
      <c r="O54" s="188">
        <v>0.62360000000000004</v>
      </c>
      <c r="P54" s="187">
        <f>IF(A54="","",Tbl_Gasoil[[#This Row],[Date de livraison]]-B53)</f>
        <v>304</v>
      </c>
      <c r="Q54"/>
      <c r="R54" s="190" t="str">
        <f t="shared" si="6"/>
        <v>10 mois 1 jour</v>
      </c>
      <c r="T54" s="254"/>
      <c r="U54" s="173"/>
      <c r="V54" s="254"/>
      <c r="W54" s="174"/>
      <c r="X54" s="166" t="str">
        <f t="shared" si="9"/>
        <v/>
      </c>
      <c r="Y54" s="155" t="str">
        <f t="shared" si="10"/>
        <v/>
      </c>
      <c r="Z54" s="166"/>
      <c r="AA54" s="170">
        <f t="shared" si="11"/>
        <v>0</v>
      </c>
      <c r="AB54" s="40"/>
      <c r="AC54" t="str">
        <f t="shared" si="12"/>
        <v/>
      </c>
      <c r="AD54" s="10"/>
      <c r="AE54" s="10"/>
      <c r="AF54" s="41"/>
      <c r="AG54" s="41"/>
      <c r="AJ54" s="10"/>
      <c r="AK54" s="6"/>
      <c r="AL54" s="6"/>
      <c r="AN54" s="10"/>
      <c r="AP54" s="40"/>
      <c r="AV54" s="10"/>
      <c r="AW54" s="10"/>
      <c r="BH54"/>
      <c r="BI54"/>
    </row>
    <row r="55" spans="1:61" x14ac:dyDescent="0.25">
      <c r="A55" s="153"/>
      <c r="B55" s="152"/>
      <c r="C55" s="20"/>
      <c r="D55" s="21"/>
      <c r="E55" s="22"/>
      <c r="F55" s="180" t="str">
        <f t="shared" ref="F55" si="14">IF(D55="","",E55/D55)</f>
        <v/>
      </c>
      <c r="G55" s="69" t="str">
        <f t="shared" ref="G55" si="15">IF(F55="","",F55*1000)</f>
        <v/>
      </c>
      <c r="H55" s="79"/>
      <c r="I55" s="35"/>
      <c r="K55" s="6" t="str">
        <f t="shared" si="13"/>
        <v/>
      </c>
      <c r="L55" s="182"/>
      <c r="M55" s="182"/>
      <c r="N55" s="189"/>
      <c r="O55" s="189"/>
      <c r="P55" s="187" t="str">
        <f>IF(A55="","",Tbl_Gasoil[[#This Row],[Date de livraison]]-B54)</f>
        <v/>
      </c>
      <c r="Q55"/>
      <c r="R55" s="190" t="str">
        <f t="shared" si="6"/>
        <v/>
      </c>
      <c r="T55" s="256"/>
      <c r="U55" s="156"/>
      <c r="V55" s="257"/>
      <c r="W55" s="175"/>
      <c r="X55" s="168" t="str">
        <f t="shared" si="9"/>
        <v/>
      </c>
      <c r="Y55" s="155" t="str">
        <f t="shared" si="10"/>
        <v/>
      </c>
      <c r="Z55" s="168"/>
      <c r="AA55" s="171">
        <f t="shared" si="11"/>
        <v>0</v>
      </c>
      <c r="AB55" s="40"/>
      <c r="AC55" t="str">
        <f t="shared" si="12"/>
        <v/>
      </c>
      <c r="AD55" s="10"/>
      <c r="AE55" s="10"/>
      <c r="AF55" s="41"/>
      <c r="AG55" s="41"/>
      <c r="AJ55" s="10"/>
      <c r="AK55" s="6"/>
      <c r="AL55" s="6"/>
      <c r="AN55" s="10"/>
      <c r="AP55" s="40"/>
      <c r="AV55" s="10"/>
      <c r="AW55" s="10"/>
      <c r="BH55"/>
      <c r="BI55"/>
    </row>
    <row r="56" spans="1:61" x14ac:dyDescent="0.25">
      <c r="A56" s="153"/>
      <c r="B56" s="152"/>
      <c r="C56" s="20"/>
      <c r="D56" s="21"/>
      <c r="E56" s="22"/>
      <c r="F56" s="180" t="str">
        <f t="shared" si="4"/>
        <v/>
      </c>
      <c r="G56" s="69" t="str">
        <f t="shared" si="5"/>
        <v/>
      </c>
      <c r="H56" s="79"/>
      <c r="I56" s="35"/>
      <c r="K56" s="6" t="str">
        <f t="shared" si="13"/>
        <v/>
      </c>
      <c r="L56" s="182"/>
      <c r="M56" s="182"/>
      <c r="N56" s="188"/>
      <c r="O56" s="188"/>
      <c r="P56" s="187" t="str">
        <f>IF(A56="","",Tbl_Gasoil[[#This Row],[Date de livraison]]-B55)</f>
        <v/>
      </c>
      <c r="Q56"/>
      <c r="R56" s="190" t="str">
        <f t="shared" si="6"/>
        <v/>
      </c>
      <c r="T56" s="256"/>
      <c r="U56" s="156"/>
      <c r="V56" s="257"/>
      <c r="W56" s="175"/>
      <c r="X56" s="168" t="str">
        <f t="shared" si="9"/>
        <v/>
      </c>
      <c r="Y56" s="155" t="str">
        <f t="shared" si="10"/>
        <v/>
      </c>
      <c r="Z56" s="168"/>
      <c r="AA56" s="171">
        <f t="shared" si="11"/>
        <v>0</v>
      </c>
      <c r="AB56" s="40"/>
      <c r="AC56" t="str">
        <f t="shared" si="12"/>
        <v/>
      </c>
      <c r="AD56" s="10"/>
      <c r="AE56" s="10"/>
      <c r="AF56" s="41"/>
      <c r="AG56" s="41"/>
      <c r="AJ56" s="10"/>
      <c r="AK56" s="6"/>
      <c r="AL56" s="6"/>
      <c r="AN56" s="10"/>
      <c r="AP56" s="40"/>
      <c r="AV56" s="10"/>
      <c r="AW56" s="10"/>
      <c r="BH56"/>
      <c r="BI56"/>
    </row>
    <row r="57" spans="1:61" x14ac:dyDescent="0.25">
      <c r="A57" s="153"/>
      <c r="B57" s="152"/>
      <c r="C57" s="20"/>
      <c r="D57" s="21"/>
      <c r="E57" s="22"/>
      <c r="F57" s="180" t="str">
        <f t="shared" si="4"/>
        <v/>
      </c>
      <c r="G57" s="69" t="str">
        <f t="shared" si="5"/>
        <v/>
      </c>
      <c r="H57" s="79"/>
      <c r="I57" s="35"/>
      <c r="K57" s="6" t="str">
        <f t="shared" si="13"/>
        <v/>
      </c>
      <c r="L57" s="182"/>
      <c r="M57" s="182"/>
      <c r="N57" s="189"/>
      <c r="O57" s="189"/>
      <c r="P57" s="187" t="str">
        <f>IF(A57="","",Tbl_Gasoil[[#This Row],[Date de livraison]]-B56)</f>
        <v/>
      </c>
      <c r="Q57"/>
      <c r="R57" s="190" t="str">
        <f t="shared" si="6"/>
        <v/>
      </c>
      <c r="T57" s="256"/>
      <c r="U57" s="156"/>
      <c r="V57" s="257"/>
      <c r="W57" s="175"/>
      <c r="X57" s="168" t="str">
        <f t="shared" si="9"/>
        <v/>
      </c>
      <c r="Y57" s="155" t="str">
        <f t="shared" si="10"/>
        <v/>
      </c>
      <c r="Z57" s="168"/>
      <c r="AA57" s="171">
        <f t="shared" si="11"/>
        <v>0</v>
      </c>
      <c r="AB57" s="40"/>
      <c r="AC57" t="str">
        <f t="shared" si="12"/>
        <v/>
      </c>
      <c r="AD57" s="10"/>
      <c r="AE57" s="10"/>
      <c r="AF57" s="41"/>
      <c r="AG57" s="41"/>
      <c r="AJ57" s="10"/>
      <c r="AK57" s="6"/>
      <c r="AL57" s="6"/>
      <c r="AN57" s="10"/>
      <c r="AP57" s="40"/>
      <c r="AV57" s="10"/>
      <c r="AW57" s="10"/>
      <c r="BH57"/>
      <c r="BI57"/>
    </row>
    <row r="58" spans="1:61" x14ac:dyDescent="0.25">
      <c r="A58" s="153"/>
      <c r="B58" s="152"/>
      <c r="C58" s="20"/>
      <c r="D58" s="21"/>
      <c r="E58" s="22"/>
      <c r="F58" s="180" t="str">
        <f t="shared" si="4"/>
        <v/>
      </c>
      <c r="G58" s="69" t="str">
        <f t="shared" si="5"/>
        <v/>
      </c>
      <c r="H58" s="79"/>
      <c r="I58" s="35"/>
      <c r="K58" s="6" t="str">
        <f t="shared" si="13"/>
        <v/>
      </c>
      <c r="L58" s="182"/>
      <c r="M58" s="182"/>
      <c r="N58" s="188"/>
      <c r="O58" s="188"/>
      <c r="P58" s="187" t="str">
        <f>IF(A58="","",Tbl_Gasoil[[#This Row],[Date de livraison]]-B57)</f>
        <v/>
      </c>
      <c r="Q58"/>
      <c r="R58" s="190" t="str">
        <f t="shared" si="6"/>
        <v/>
      </c>
      <c r="T58" s="256"/>
      <c r="U58" s="156"/>
      <c r="V58" s="257"/>
      <c r="W58" s="175"/>
      <c r="X58" s="168" t="str">
        <f t="shared" si="9"/>
        <v/>
      </c>
      <c r="Y58" s="155" t="str">
        <f t="shared" si="10"/>
        <v/>
      </c>
      <c r="Z58" s="168"/>
      <c r="AA58" s="171">
        <f t="shared" si="11"/>
        <v>0</v>
      </c>
      <c r="AB58" s="40"/>
      <c r="AC58" t="str">
        <f t="shared" si="12"/>
        <v/>
      </c>
      <c r="AD58" s="10"/>
      <c r="AE58" s="10"/>
      <c r="AF58" s="41"/>
      <c r="AG58" s="41"/>
      <c r="AJ58" s="10"/>
      <c r="AK58" s="6"/>
      <c r="AL58" s="6"/>
      <c r="AN58" s="10"/>
      <c r="AP58" s="40"/>
      <c r="AV58" s="10"/>
      <c r="AW58" s="10"/>
      <c r="BH58"/>
      <c r="BI58"/>
    </row>
    <row r="59" spans="1:61" x14ac:dyDescent="0.25">
      <c r="A59" s="153"/>
      <c r="B59" s="152"/>
      <c r="C59" s="20"/>
      <c r="D59" s="21"/>
      <c r="E59" s="22"/>
      <c r="F59" s="180" t="str">
        <f t="shared" si="4"/>
        <v/>
      </c>
      <c r="G59" s="69" t="str">
        <f t="shared" si="5"/>
        <v/>
      </c>
      <c r="H59" s="79"/>
      <c r="I59" s="35"/>
      <c r="K59" s="6" t="str">
        <f t="shared" si="13"/>
        <v/>
      </c>
      <c r="L59" s="182"/>
      <c r="M59" s="182"/>
      <c r="N59" s="189"/>
      <c r="O59" s="189"/>
      <c r="P59" s="187" t="str">
        <f>IF(A59="","",Tbl_Gasoil[[#This Row],[Date de livraison]]-B58)</f>
        <v/>
      </c>
      <c r="Q59"/>
      <c r="R59" s="190" t="str">
        <f t="shared" si="6"/>
        <v/>
      </c>
      <c r="T59" s="256"/>
      <c r="U59" s="156"/>
      <c r="V59" s="257"/>
      <c r="W59" s="175"/>
      <c r="X59" s="168" t="str">
        <f t="shared" si="9"/>
        <v/>
      </c>
      <c r="Y59" s="155" t="str">
        <f t="shared" si="10"/>
        <v/>
      </c>
      <c r="Z59" s="168"/>
      <c r="AA59" s="171">
        <f t="shared" si="11"/>
        <v>0</v>
      </c>
      <c r="AB59" s="40"/>
      <c r="AC59" t="str">
        <f t="shared" si="12"/>
        <v/>
      </c>
      <c r="AD59" s="10"/>
      <c r="AE59" s="10"/>
      <c r="AF59" s="41"/>
      <c r="AG59" s="41"/>
      <c r="AJ59" s="10"/>
      <c r="AK59" s="6"/>
      <c r="AL59" s="6"/>
      <c r="AN59" s="10"/>
      <c r="AP59" s="40"/>
      <c r="AV59" s="10"/>
      <c r="AW59" s="10"/>
      <c r="BH59"/>
      <c r="BI59"/>
    </row>
    <row r="60" spans="1:61" x14ac:dyDescent="0.25">
      <c r="A60" s="153"/>
      <c r="B60" s="152"/>
      <c r="C60" s="20"/>
      <c r="D60" s="21"/>
      <c r="E60" s="22"/>
      <c r="F60" s="180" t="str">
        <f t="shared" si="4"/>
        <v/>
      </c>
      <c r="G60" s="69" t="str">
        <f t="shared" si="5"/>
        <v/>
      </c>
      <c r="H60" s="79"/>
      <c r="I60" s="35"/>
      <c r="K60" s="6" t="str">
        <f t="shared" si="13"/>
        <v/>
      </c>
      <c r="L60" s="182"/>
      <c r="M60" s="182"/>
      <c r="N60" s="188"/>
      <c r="O60" s="188"/>
      <c r="P60" s="187" t="str">
        <f>IF(A60="","",Tbl_Gasoil[[#This Row],[Date de livraison]]-B59)</f>
        <v/>
      </c>
      <c r="Q60"/>
      <c r="R60" s="190" t="str">
        <f t="shared" si="6"/>
        <v/>
      </c>
      <c r="T60" s="256"/>
      <c r="U60" s="156"/>
      <c r="V60" s="257"/>
      <c r="W60" s="175"/>
      <c r="X60" s="168" t="str">
        <f t="shared" si="9"/>
        <v/>
      </c>
      <c r="Y60" s="155" t="str">
        <f t="shared" si="10"/>
        <v/>
      </c>
      <c r="Z60" s="168"/>
      <c r="AA60" s="171">
        <f t="shared" si="11"/>
        <v>0</v>
      </c>
      <c r="AB60" s="40"/>
      <c r="AC60" t="str">
        <f t="shared" si="12"/>
        <v/>
      </c>
      <c r="AD60" s="10"/>
      <c r="AE60" s="10"/>
      <c r="AF60" s="41"/>
      <c r="AG60" s="41"/>
      <c r="AJ60" s="10"/>
      <c r="AK60" s="6"/>
      <c r="AL60" s="6"/>
      <c r="AN60" s="10"/>
      <c r="AP60" s="40"/>
      <c r="AV60" s="10"/>
      <c r="AW60" s="10"/>
      <c r="BH60"/>
      <c r="BI60"/>
    </row>
    <row r="61" spans="1:61" x14ac:dyDescent="0.25">
      <c r="A61" s="153"/>
      <c r="B61" s="152"/>
      <c r="C61" s="20"/>
      <c r="D61" s="21"/>
      <c r="E61" s="22"/>
      <c r="F61" s="180" t="str">
        <f t="shared" si="4"/>
        <v/>
      </c>
      <c r="G61" s="69" t="str">
        <f t="shared" si="5"/>
        <v/>
      </c>
      <c r="H61" s="79"/>
      <c r="I61" s="35"/>
      <c r="K61" s="6" t="str">
        <f t="shared" si="13"/>
        <v/>
      </c>
      <c r="L61" s="182"/>
      <c r="M61" s="182"/>
      <c r="N61" s="189"/>
      <c r="O61" s="189"/>
      <c r="P61" s="187" t="str">
        <f>IF(A61="","",Tbl_Gasoil[[#This Row],[Date de livraison]]-B60)</f>
        <v/>
      </c>
      <c r="Q61"/>
      <c r="R61" s="190" t="str">
        <f t="shared" si="6"/>
        <v/>
      </c>
      <c r="T61" s="256"/>
      <c r="U61" s="261"/>
      <c r="V61" s="257"/>
      <c r="W61" s="262"/>
      <c r="X61" s="263" t="str">
        <f t="shared" si="9"/>
        <v/>
      </c>
      <c r="Y61" s="264" t="str">
        <f>IF(X61="","",X61*$W$11)</f>
        <v/>
      </c>
      <c r="Z61" s="266"/>
      <c r="AA61" s="267">
        <f>(W61-Z61)*$W$11</f>
        <v>0</v>
      </c>
      <c r="AB61" s="182"/>
      <c r="AC61" s="268" t="str">
        <f>IF(AB61="","",IF(AA61=AB61,"exact",FALSE))</f>
        <v/>
      </c>
      <c r="AD61" s="10"/>
      <c r="AF61" s="41"/>
      <c r="AG61" s="10"/>
      <c r="AH61" s="6"/>
      <c r="AI61" s="10"/>
      <c r="AK61" s="6"/>
      <c r="AN61" s="10"/>
      <c r="AO61" s="40"/>
      <c r="AV61" s="10"/>
      <c r="BH61"/>
    </row>
    <row r="62" spans="1:61" x14ac:dyDescent="0.25">
      <c r="A62" s="153"/>
      <c r="B62" s="152"/>
      <c r="C62" s="20"/>
      <c r="D62" s="21"/>
      <c r="E62" s="22"/>
      <c r="F62" s="180" t="str">
        <f t="shared" si="4"/>
        <v/>
      </c>
      <c r="G62" s="69" t="str">
        <f t="shared" si="5"/>
        <v/>
      </c>
      <c r="H62" s="79"/>
      <c r="I62" s="35"/>
      <c r="K62" s="6" t="str">
        <f t="shared" si="13"/>
        <v/>
      </c>
      <c r="L62" s="182"/>
      <c r="M62" s="182"/>
      <c r="N62" s="188"/>
      <c r="O62" s="188"/>
      <c r="P62" s="187" t="str">
        <f>IF(A62="","",Tbl_Gasoil[[#This Row],[Date de livraison]]-B61)</f>
        <v/>
      </c>
      <c r="Q62"/>
      <c r="R62" s="190" t="str">
        <f t="shared" si="6"/>
        <v/>
      </c>
      <c r="T62" s="256"/>
      <c r="U62" s="261"/>
      <c r="V62" s="257"/>
      <c r="W62" s="262"/>
      <c r="X62" s="263" t="str">
        <f t="shared" si="9"/>
        <v/>
      </c>
      <c r="Y62" s="264" t="str">
        <f>IF(X62="","",X62*$W$11)</f>
        <v/>
      </c>
      <c r="Z62" s="266"/>
      <c r="AA62" s="267">
        <f>(W62-Z62)*$W$11</f>
        <v>0</v>
      </c>
      <c r="AB62" s="182"/>
      <c r="AC62" s="268" t="str">
        <f>IF(AB62="","",IF(AA62=AB62,"exact",FALSE))</f>
        <v/>
      </c>
      <c r="AD62" s="10"/>
      <c r="AF62" s="41"/>
      <c r="AG62" s="10"/>
      <c r="AH62" s="6"/>
      <c r="AI62" s="10"/>
      <c r="AK62" s="6"/>
      <c r="AN62" s="10"/>
      <c r="AO62" s="40"/>
      <c r="AV62" s="10"/>
      <c r="BH62"/>
    </row>
    <row r="63" spans="1:61" x14ac:dyDescent="0.25">
      <c r="A63" s="153"/>
      <c r="B63" s="152"/>
      <c r="C63" s="20"/>
      <c r="D63" s="21"/>
      <c r="E63" s="22"/>
      <c r="F63" s="180" t="str">
        <f t="shared" si="4"/>
        <v/>
      </c>
      <c r="G63" s="69" t="str">
        <f t="shared" si="5"/>
        <v/>
      </c>
      <c r="H63" s="79"/>
      <c r="I63" s="35"/>
      <c r="K63" s="6" t="str">
        <f t="shared" si="13"/>
        <v/>
      </c>
      <c r="L63" s="182"/>
      <c r="M63" s="182"/>
      <c r="N63" s="189"/>
      <c r="O63" s="189"/>
      <c r="P63" s="187" t="str">
        <f>IF(A63="","",Tbl_Gasoil[[#This Row],[Date de livraison]]-B62)</f>
        <v/>
      </c>
      <c r="Q63"/>
      <c r="R63" s="190" t="str">
        <f t="shared" si="6"/>
        <v/>
      </c>
      <c r="T63" s="256"/>
      <c r="U63" s="261"/>
      <c r="V63" s="257"/>
      <c r="W63" s="262"/>
      <c r="X63" s="263" t="str">
        <f t="shared" si="9"/>
        <v/>
      </c>
      <c r="Y63" s="264" t="str">
        <f>IF(X63="","",X63*$W$11)</f>
        <v/>
      </c>
      <c r="Z63" s="266"/>
      <c r="AA63" s="267">
        <f>(W63-Z63)*$W$11</f>
        <v>0</v>
      </c>
      <c r="AB63" s="182"/>
      <c r="AC63" s="268" t="str">
        <f>IF(AB63="","",IF(AA63=AB63,"exact",FALSE))</f>
        <v/>
      </c>
      <c r="AD63" s="10"/>
      <c r="AF63" s="41"/>
      <c r="AG63" s="10"/>
      <c r="AH63" s="6"/>
      <c r="AI63" s="10"/>
      <c r="AK63" s="6"/>
      <c r="AN63" s="10"/>
      <c r="AO63" s="40"/>
      <c r="AV63" s="10"/>
      <c r="BH63"/>
    </row>
    <row r="64" spans="1:61" x14ac:dyDescent="0.25">
      <c r="A64" s="153"/>
      <c r="B64" s="152"/>
      <c r="C64" s="20"/>
      <c r="D64" s="21"/>
      <c r="E64" s="22"/>
      <c r="F64" s="180" t="str">
        <f t="shared" si="4"/>
        <v/>
      </c>
      <c r="G64" s="69" t="str">
        <f t="shared" si="5"/>
        <v/>
      </c>
      <c r="H64" s="79"/>
      <c r="I64" s="35"/>
      <c r="K64" s="6" t="str">
        <f t="shared" si="13"/>
        <v/>
      </c>
      <c r="L64" s="182"/>
      <c r="M64" s="182"/>
      <c r="N64" s="188"/>
      <c r="O64" s="188"/>
      <c r="P64" s="187" t="str">
        <f>IF(A64="","",Tbl_Gasoil[[#This Row],[Date de livraison]]-B63)</f>
        <v/>
      </c>
      <c r="Q64"/>
      <c r="R64" s="190" t="str">
        <f t="shared" si="6"/>
        <v/>
      </c>
      <c r="T64" s="257"/>
      <c r="U64" s="261"/>
      <c r="V64" s="257"/>
      <c r="W64" s="262"/>
      <c r="X64" s="263" t="str">
        <f t="shared" si="9"/>
        <v/>
      </c>
      <c r="Y64" s="265" t="str">
        <f>IF(X64="","",X64*$W$11)</f>
        <v/>
      </c>
      <c r="Z64" s="266"/>
      <c r="AA64" s="267">
        <f>(W64-Z64)*$W$11</f>
        <v>0</v>
      </c>
      <c r="AB64" s="182"/>
      <c r="AC64" s="268" t="str">
        <f>IF(AB64="","",IF(AA64=AB64,"exact",FALSE))</f>
        <v/>
      </c>
      <c r="AD64" s="10"/>
      <c r="AF64" s="41"/>
      <c r="AG64" s="10"/>
      <c r="AH64" s="6"/>
      <c r="AI64" s="10"/>
      <c r="AK64" s="6"/>
      <c r="AN64" s="10"/>
      <c r="AO64" s="40"/>
      <c r="AV64" s="10"/>
      <c r="BH64"/>
    </row>
    <row r="65" spans="1:30" x14ac:dyDescent="0.25">
      <c r="A65" s="153"/>
      <c r="B65" s="152"/>
      <c r="C65" s="20"/>
      <c r="D65" s="21"/>
      <c r="E65" s="22"/>
      <c r="F65" s="180" t="str">
        <f t="shared" ref="F65:F97" si="16">IF(D65="","",E65/D65)</f>
        <v/>
      </c>
      <c r="G65" s="69" t="str">
        <f t="shared" ref="G65:G97" si="17">IF(F65="","",F65*1000)</f>
        <v/>
      </c>
      <c r="H65" s="79"/>
      <c r="I65" s="35"/>
      <c r="K65" s="6" t="str">
        <f t="shared" si="13"/>
        <v/>
      </c>
      <c r="L65" s="182"/>
      <c r="M65" s="182"/>
      <c r="N65" s="189"/>
      <c r="O65" s="189"/>
      <c r="P65" s="187" t="str">
        <f>IF(A65="","",Tbl_Gasoil[[#This Row],[Date de livraison]]-B64)</f>
        <v/>
      </c>
      <c r="Q65"/>
      <c r="R65" s="190" t="str">
        <f t="shared" si="6"/>
        <v/>
      </c>
      <c r="AD65" s="10"/>
    </row>
    <row r="66" spans="1:30" x14ac:dyDescent="0.25">
      <c r="A66" s="153"/>
      <c r="B66" s="152"/>
      <c r="C66" s="20"/>
      <c r="D66" s="21"/>
      <c r="E66" s="22"/>
      <c r="F66" s="180" t="str">
        <f t="shared" si="16"/>
        <v/>
      </c>
      <c r="G66" s="69" t="str">
        <f t="shared" si="17"/>
        <v/>
      </c>
      <c r="H66" s="79"/>
      <c r="I66" s="35"/>
      <c r="K66" s="6" t="str">
        <f t="shared" si="13"/>
        <v/>
      </c>
      <c r="L66" s="182"/>
      <c r="M66" s="182"/>
      <c r="N66" s="188"/>
      <c r="O66" s="188"/>
      <c r="P66" s="187" t="str">
        <f>IF(A66="","",Tbl_Gasoil[[#This Row],[Date de livraison]]-B65)</f>
        <v/>
      </c>
      <c r="Q66"/>
      <c r="R66" s="190" t="str">
        <f t="shared" si="6"/>
        <v/>
      </c>
    </row>
    <row r="67" spans="1:30" x14ac:dyDescent="0.25">
      <c r="A67" s="153"/>
      <c r="B67" s="152"/>
      <c r="C67" s="20"/>
      <c r="D67" s="21"/>
      <c r="E67" s="22"/>
      <c r="F67" s="180" t="str">
        <f t="shared" si="16"/>
        <v/>
      </c>
      <c r="G67" s="69" t="str">
        <f t="shared" si="17"/>
        <v/>
      </c>
      <c r="H67" s="79"/>
      <c r="I67" s="35"/>
      <c r="K67" s="6" t="str">
        <f t="shared" si="13"/>
        <v/>
      </c>
      <c r="L67" s="182"/>
      <c r="M67" s="182"/>
      <c r="N67" s="189"/>
      <c r="O67" s="189"/>
      <c r="P67" s="187" t="str">
        <f>IF(A67="","",Tbl_Gasoil[[#This Row],[Date de livraison]]-B66)</f>
        <v/>
      </c>
      <c r="Q67"/>
      <c r="R67" s="190" t="str">
        <f t="shared" ref="R67:R100" si="18">IF(B67=0,"",IF(B67=B66,"idem",TRIM(IF(B67-B66,TEXT(DATEDIF(B66,B67,"y"),"[&gt;1]0"" ans"";[&gt;]""1 an"";")&amp;TEXT(DATEDIF(B66,B67,"ym"),"[&gt;] 0"" mois "";")&amp;TEXT(DATEDIF(B66,B67,"md"),"[&gt;1]0"" jours"";[&gt;]""1 jour"";"),"0 jour"))))</f>
        <v/>
      </c>
    </row>
    <row r="68" spans="1:30" x14ac:dyDescent="0.25">
      <c r="A68" s="153"/>
      <c r="B68" s="152"/>
      <c r="C68" s="20"/>
      <c r="D68" s="21"/>
      <c r="E68" s="22"/>
      <c r="F68" s="180" t="str">
        <f t="shared" si="16"/>
        <v/>
      </c>
      <c r="G68" s="69" t="str">
        <f t="shared" si="17"/>
        <v/>
      </c>
      <c r="H68" s="79"/>
      <c r="I68" s="35"/>
      <c r="K68" s="6" t="str">
        <f t="shared" si="13"/>
        <v/>
      </c>
      <c r="L68" s="182"/>
      <c r="M68" s="182"/>
      <c r="N68" s="188"/>
      <c r="O68" s="188"/>
      <c r="P68" s="187" t="str">
        <f>IF(A68="","",Tbl_Gasoil[[#This Row],[Date de livraison]]-B67)</f>
        <v/>
      </c>
      <c r="Q68"/>
      <c r="R68" s="190" t="str">
        <f t="shared" si="18"/>
        <v/>
      </c>
    </row>
    <row r="69" spans="1:30" x14ac:dyDescent="0.25">
      <c r="A69" s="153"/>
      <c r="B69" s="152"/>
      <c r="C69" s="20"/>
      <c r="D69" s="21"/>
      <c r="E69" s="22"/>
      <c r="F69" s="180" t="str">
        <f t="shared" si="16"/>
        <v/>
      </c>
      <c r="G69" s="69" t="str">
        <f t="shared" si="17"/>
        <v/>
      </c>
      <c r="H69" s="79"/>
      <c r="I69" s="35"/>
      <c r="K69" s="6" t="str">
        <f t="shared" si="13"/>
        <v/>
      </c>
      <c r="L69" s="182"/>
      <c r="M69" s="182"/>
      <c r="N69" s="189"/>
      <c r="O69" s="189"/>
      <c r="P69" s="187" t="str">
        <f>IF(A69="","",Tbl_Gasoil[[#This Row],[Date de livraison]]-B68)</f>
        <v/>
      </c>
      <c r="Q69"/>
      <c r="R69" s="190" t="str">
        <f t="shared" si="18"/>
        <v/>
      </c>
    </row>
    <row r="70" spans="1:30" x14ac:dyDescent="0.25">
      <c r="A70" s="153"/>
      <c r="B70" s="152"/>
      <c r="C70" s="20"/>
      <c r="D70" s="21"/>
      <c r="E70" s="22"/>
      <c r="F70" s="180" t="str">
        <f t="shared" si="16"/>
        <v/>
      </c>
      <c r="G70" s="69" t="str">
        <f t="shared" si="17"/>
        <v/>
      </c>
      <c r="H70" s="79"/>
      <c r="I70" s="35"/>
      <c r="K70" s="6" t="str">
        <f t="shared" si="13"/>
        <v/>
      </c>
      <c r="L70" s="182"/>
      <c r="M70" s="182"/>
      <c r="N70" s="188"/>
      <c r="O70" s="188"/>
      <c r="P70" s="187" t="str">
        <f>IF(A70="","",Tbl_Gasoil[[#This Row],[Date de livraison]]-B69)</f>
        <v/>
      </c>
      <c r="Q70"/>
      <c r="R70" s="190" t="str">
        <f t="shared" si="18"/>
        <v/>
      </c>
    </row>
    <row r="71" spans="1:30" x14ac:dyDescent="0.25">
      <c r="A71" s="153"/>
      <c r="B71" s="152"/>
      <c r="C71" s="20"/>
      <c r="D71" s="21"/>
      <c r="E71" s="22"/>
      <c r="F71" s="180" t="str">
        <f t="shared" si="16"/>
        <v/>
      </c>
      <c r="G71" s="69" t="str">
        <f t="shared" si="17"/>
        <v/>
      </c>
      <c r="H71" s="79"/>
      <c r="I71" s="35"/>
      <c r="K71" s="6" t="str">
        <f t="shared" si="13"/>
        <v/>
      </c>
      <c r="L71" s="182"/>
      <c r="M71" s="182"/>
      <c r="N71" s="189"/>
      <c r="O71" s="189"/>
      <c r="P71" s="187" t="str">
        <f>IF(A71="","",Tbl_Gasoil[[#This Row],[Date de livraison]]-B70)</f>
        <v/>
      </c>
      <c r="Q71"/>
      <c r="R71" s="190" t="str">
        <f t="shared" si="18"/>
        <v/>
      </c>
    </row>
    <row r="72" spans="1:30" x14ac:dyDescent="0.25">
      <c r="A72" s="153"/>
      <c r="B72" s="152"/>
      <c r="C72" s="20"/>
      <c r="D72" s="21"/>
      <c r="E72" s="22"/>
      <c r="F72" s="180" t="str">
        <f t="shared" si="16"/>
        <v/>
      </c>
      <c r="G72" s="69" t="str">
        <f t="shared" si="17"/>
        <v/>
      </c>
      <c r="H72" s="79"/>
      <c r="I72" s="35"/>
      <c r="K72" s="6" t="str">
        <f t="shared" si="13"/>
        <v/>
      </c>
      <c r="L72" s="182"/>
      <c r="M72" s="182"/>
      <c r="N72" s="188"/>
      <c r="O72" s="188"/>
      <c r="P72" s="187" t="str">
        <f>IF(A72="","",Tbl_Gasoil[[#This Row],[Date de livraison]]-B71)</f>
        <v/>
      </c>
      <c r="Q72"/>
      <c r="R72" s="190" t="str">
        <f t="shared" si="18"/>
        <v/>
      </c>
    </row>
    <row r="73" spans="1:30" x14ac:dyDescent="0.25">
      <c r="A73" s="153"/>
      <c r="B73" s="152"/>
      <c r="C73" s="20"/>
      <c r="D73" s="21"/>
      <c r="E73" s="22"/>
      <c r="F73" s="180" t="str">
        <f t="shared" si="16"/>
        <v/>
      </c>
      <c r="G73" s="69" t="str">
        <f t="shared" si="17"/>
        <v/>
      </c>
      <c r="H73" s="79"/>
      <c r="I73" s="35"/>
      <c r="K73" s="6" t="str">
        <f t="shared" si="13"/>
        <v/>
      </c>
      <c r="L73" s="182"/>
      <c r="M73" s="182"/>
      <c r="N73" s="189"/>
      <c r="O73" s="189"/>
      <c r="P73" s="187" t="str">
        <f>IF(A73="","",Tbl_Gasoil[[#This Row],[Date de livraison]]-B72)</f>
        <v/>
      </c>
      <c r="Q73"/>
      <c r="R73" s="190" t="str">
        <f t="shared" si="18"/>
        <v/>
      </c>
    </row>
    <row r="74" spans="1:30" x14ac:dyDescent="0.25">
      <c r="A74" s="153"/>
      <c r="B74" s="152"/>
      <c r="C74" s="20"/>
      <c r="D74" s="21"/>
      <c r="E74" s="22"/>
      <c r="F74" s="180" t="str">
        <f t="shared" si="16"/>
        <v/>
      </c>
      <c r="G74" s="69" t="str">
        <f t="shared" si="17"/>
        <v/>
      </c>
      <c r="H74" s="79"/>
      <c r="I74" s="35"/>
      <c r="K74" s="6" t="str">
        <f t="shared" si="13"/>
        <v/>
      </c>
      <c r="L74" s="182"/>
      <c r="M74" s="182"/>
      <c r="N74" s="188"/>
      <c r="O74" s="188"/>
      <c r="P74" s="187" t="str">
        <f>IF(A74="","",Tbl_Gasoil[[#This Row],[Date de livraison]]-B73)</f>
        <v/>
      </c>
      <c r="Q74"/>
      <c r="R74" s="190" t="str">
        <f t="shared" si="18"/>
        <v/>
      </c>
    </row>
    <row r="75" spans="1:30" x14ac:dyDescent="0.25">
      <c r="A75" s="153"/>
      <c r="B75" s="152"/>
      <c r="C75" s="20"/>
      <c r="D75" s="21"/>
      <c r="E75" s="22"/>
      <c r="F75" s="180" t="str">
        <f t="shared" si="16"/>
        <v/>
      </c>
      <c r="G75" s="69" t="str">
        <f t="shared" si="17"/>
        <v/>
      </c>
      <c r="H75" s="79"/>
      <c r="I75" s="35"/>
      <c r="K75" s="6" t="str">
        <f t="shared" si="13"/>
        <v/>
      </c>
      <c r="L75" s="182"/>
      <c r="M75" s="182"/>
      <c r="N75" s="189"/>
      <c r="O75" s="189"/>
      <c r="P75" s="187" t="str">
        <f>IF(A75="","",Tbl_Gasoil[[#This Row],[Date de livraison]]-B74)</f>
        <v/>
      </c>
      <c r="Q75"/>
      <c r="R75" s="190" t="str">
        <f t="shared" si="18"/>
        <v/>
      </c>
    </row>
    <row r="76" spans="1:30" x14ac:dyDescent="0.25">
      <c r="A76" s="153"/>
      <c r="B76" s="152"/>
      <c r="C76" s="20"/>
      <c r="D76" s="21"/>
      <c r="E76" s="22"/>
      <c r="F76" s="180" t="str">
        <f t="shared" si="16"/>
        <v/>
      </c>
      <c r="G76" s="69" t="str">
        <f t="shared" si="17"/>
        <v/>
      </c>
      <c r="H76" s="79"/>
      <c r="I76" s="35"/>
      <c r="K76" s="6" t="str">
        <f t="shared" si="13"/>
        <v/>
      </c>
      <c r="L76" s="182"/>
      <c r="M76" s="182"/>
      <c r="N76" s="188"/>
      <c r="O76" s="188"/>
      <c r="P76" s="187" t="str">
        <f>IF(A76="","",Tbl_Gasoil[[#This Row],[Date de livraison]]-B75)</f>
        <v/>
      </c>
      <c r="Q76"/>
      <c r="R76" s="190" t="str">
        <f t="shared" si="18"/>
        <v/>
      </c>
    </row>
    <row r="77" spans="1:30" x14ac:dyDescent="0.25">
      <c r="A77" s="153"/>
      <c r="B77" s="152"/>
      <c r="C77" s="20"/>
      <c r="D77" s="21"/>
      <c r="E77" s="22"/>
      <c r="F77" s="180" t="str">
        <f t="shared" si="16"/>
        <v/>
      </c>
      <c r="G77" s="69" t="str">
        <f t="shared" si="17"/>
        <v/>
      </c>
      <c r="H77" s="79"/>
      <c r="I77" s="35"/>
      <c r="K77" s="6" t="str">
        <f t="shared" si="13"/>
        <v/>
      </c>
      <c r="L77" s="182"/>
      <c r="M77" s="182"/>
      <c r="N77" s="189"/>
      <c r="O77" s="189"/>
      <c r="P77" s="187" t="str">
        <f>IF(A77="","",Tbl_Gasoil[[#This Row],[Date de livraison]]-B76)</f>
        <v/>
      </c>
      <c r="Q77"/>
      <c r="R77" s="190" t="str">
        <f t="shared" si="18"/>
        <v/>
      </c>
    </row>
    <row r="78" spans="1:30" x14ac:dyDescent="0.25">
      <c r="A78" s="153"/>
      <c r="B78" s="152"/>
      <c r="C78" s="20"/>
      <c r="D78" s="21"/>
      <c r="E78" s="22"/>
      <c r="F78" s="180" t="str">
        <f t="shared" si="16"/>
        <v/>
      </c>
      <c r="G78" s="69" t="str">
        <f t="shared" si="17"/>
        <v/>
      </c>
      <c r="H78" s="79"/>
      <c r="I78" s="35"/>
      <c r="K78" s="6" t="str">
        <f t="shared" si="13"/>
        <v/>
      </c>
      <c r="L78" s="182"/>
      <c r="M78" s="182"/>
      <c r="N78" s="188"/>
      <c r="O78" s="188"/>
      <c r="P78" s="187" t="str">
        <f>IF(A78="","",Tbl_Gasoil[[#This Row],[Date de livraison]]-B77)</f>
        <v/>
      </c>
      <c r="Q78"/>
      <c r="R78" s="190" t="str">
        <f t="shared" si="18"/>
        <v/>
      </c>
    </row>
    <row r="79" spans="1:30" x14ac:dyDescent="0.25">
      <c r="A79" s="153"/>
      <c r="B79" s="152"/>
      <c r="C79" s="20"/>
      <c r="D79" s="21"/>
      <c r="E79" s="22"/>
      <c r="F79" s="180"/>
      <c r="G79" s="69"/>
      <c r="H79" s="79"/>
      <c r="I79" s="35"/>
      <c r="K79" s="6" t="str">
        <f t="shared" si="13"/>
        <v/>
      </c>
      <c r="L79" s="182"/>
      <c r="M79" s="182"/>
      <c r="N79" s="189"/>
      <c r="O79" s="189"/>
      <c r="P79" s="187" t="str">
        <f>IF(A79="","",Tbl_Gasoil[[#This Row],[Date de livraison]]-B78)</f>
        <v/>
      </c>
      <c r="Q79"/>
      <c r="R79" s="190" t="str">
        <f t="shared" si="18"/>
        <v/>
      </c>
    </row>
    <row r="80" spans="1:30" x14ac:dyDescent="0.25">
      <c r="A80" s="153"/>
      <c r="B80" s="152"/>
      <c r="C80" s="20"/>
      <c r="D80" s="21"/>
      <c r="E80" s="22"/>
      <c r="F80" s="180" t="str">
        <f t="shared" si="16"/>
        <v/>
      </c>
      <c r="G80" s="69" t="str">
        <f t="shared" si="17"/>
        <v/>
      </c>
      <c r="H80" s="79"/>
      <c r="I80" s="35"/>
      <c r="K80" s="6" t="str">
        <f t="shared" si="13"/>
        <v/>
      </c>
      <c r="L80" s="182"/>
      <c r="M80" s="182"/>
      <c r="N80" s="188"/>
      <c r="O80" s="188"/>
      <c r="P80" s="187" t="str">
        <f>IF(A80="","",Tbl_Gasoil[[#This Row],[Date de livraison]]-B79)</f>
        <v/>
      </c>
      <c r="Q80"/>
      <c r="R80" s="190" t="str">
        <f t="shared" si="18"/>
        <v/>
      </c>
    </row>
    <row r="81" spans="1:18" x14ac:dyDescent="0.25">
      <c r="A81" s="153"/>
      <c r="B81" s="152"/>
      <c r="C81" s="20"/>
      <c r="D81" s="21"/>
      <c r="E81" s="22"/>
      <c r="F81" s="180" t="str">
        <f t="shared" si="16"/>
        <v/>
      </c>
      <c r="G81" s="69" t="str">
        <f t="shared" si="17"/>
        <v/>
      </c>
      <c r="H81" s="79"/>
      <c r="I81" s="35"/>
      <c r="K81" s="6" t="str">
        <f t="shared" si="13"/>
        <v/>
      </c>
      <c r="L81" s="182"/>
      <c r="M81" s="182"/>
      <c r="N81" s="189"/>
      <c r="O81" s="189"/>
      <c r="P81" s="187" t="str">
        <f>IF(A81="","",Tbl_Gasoil[[#This Row],[Date de livraison]]-B80)</f>
        <v/>
      </c>
      <c r="Q81"/>
      <c r="R81" s="190" t="str">
        <f t="shared" si="18"/>
        <v/>
      </c>
    </row>
    <row r="82" spans="1:18" x14ac:dyDescent="0.25">
      <c r="A82" s="153"/>
      <c r="B82" s="152"/>
      <c r="C82" s="20"/>
      <c r="D82" s="21"/>
      <c r="E82" s="22"/>
      <c r="F82" s="180" t="str">
        <f t="shared" si="16"/>
        <v/>
      </c>
      <c r="G82" s="69" t="str">
        <f t="shared" si="17"/>
        <v/>
      </c>
      <c r="H82" s="79"/>
      <c r="I82" s="35"/>
      <c r="K82" s="6" t="str">
        <f t="shared" si="13"/>
        <v/>
      </c>
      <c r="L82" s="182"/>
      <c r="M82" s="182"/>
      <c r="N82" s="188"/>
      <c r="O82" s="188"/>
      <c r="P82" s="187" t="str">
        <f>IF(A82="","",Tbl_Gasoil[[#This Row],[Date de livraison]]-B81)</f>
        <v/>
      </c>
      <c r="Q82"/>
      <c r="R82" s="190" t="str">
        <f t="shared" si="18"/>
        <v/>
      </c>
    </row>
    <row r="83" spans="1:18" x14ac:dyDescent="0.25">
      <c r="A83" s="153"/>
      <c r="B83" s="152"/>
      <c r="C83" s="20"/>
      <c r="D83" s="21"/>
      <c r="E83" s="22"/>
      <c r="F83" s="180" t="str">
        <f t="shared" si="16"/>
        <v/>
      </c>
      <c r="G83" s="69" t="str">
        <f t="shared" si="17"/>
        <v/>
      </c>
      <c r="H83" s="79"/>
      <c r="I83" s="35"/>
      <c r="K83" s="6" t="str">
        <f t="shared" si="13"/>
        <v/>
      </c>
      <c r="L83" s="182"/>
      <c r="M83" s="182"/>
      <c r="N83" s="189"/>
      <c r="O83" s="189"/>
      <c r="P83" s="187" t="str">
        <f>IF(A83="","",Tbl_Gasoil[[#This Row],[Date de livraison]]-B82)</f>
        <v/>
      </c>
      <c r="Q83"/>
      <c r="R83" s="190" t="str">
        <f t="shared" si="18"/>
        <v/>
      </c>
    </row>
    <row r="84" spans="1:18" x14ac:dyDescent="0.25">
      <c r="A84" s="153"/>
      <c r="B84" s="152"/>
      <c r="C84" s="20"/>
      <c r="D84" s="21"/>
      <c r="E84" s="22"/>
      <c r="F84" s="180" t="str">
        <f t="shared" si="16"/>
        <v/>
      </c>
      <c r="G84" s="69" t="str">
        <f t="shared" si="17"/>
        <v/>
      </c>
      <c r="H84" s="79"/>
      <c r="I84" s="35"/>
      <c r="K84" s="6" t="str">
        <f t="shared" si="13"/>
        <v/>
      </c>
      <c r="L84" s="182"/>
      <c r="M84" s="182"/>
      <c r="N84" s="188"/>
      <c r="O84" s="188"/>
      <c r="P84" s="187" t="str">
        <f>IF(A84="","",Tbl_Gasoil[[#This Row],[Date de livraison]]-B83)</f>
        <v/>
      </c>
      <c r="Q84"/>
      <c r="R84" s="190" t="str">
        <f t="shared" si="18"/>
        <v/>
      </c>
    </row>
    <row r="85" spans="1:18" x14ac:dyDescent="0.25">
      <c r="A85" s="153"/>
      <c r="B85" s="152"/>
      <c r="C85" s="20"/>
      <c r="D85" s="21"/>
      <c r="E85" s="22"/>
      <c r="F85" s="180" t="str">
        <f t="shared" si="16"/>
        <v/>
      </c>
      <c r="G85" s="69" t="str">
        <f t="shared" si="17"/>
        <v/>
      </c>
      <c r="H85" s="79"/>
      <c r="I85" s="35"/>
      <c r="K85" s="6" t="str">
        <f t="shared" si="13"/>
        <v/>
      </c>
      <c r="L85" s="182"/>
      <c r="M85" s="182"/>
      <c r="N85" s="189"/>
      <c r="O85" s="189"/>
      <c r="P85" s="187" t="str">
        <f>IF(A85="","",Tbl_Gasoil[[#This Row],[Date de livraison]]-B84)</f>
        <v/>
      </c>
      <c r="Q85"/>
      <c r="R85" s="190" t="str">
        <f t="shared" si="18"/>
        <v/>
      </c>
    </row>
    <row r="86" spans="1:18" x14ac:dyDescent="0.25">
      <c r="A86" s="153"/>
      <c r="B86" s="152"/>
      <c r="C86" s="20"/>
      <c r="D86" s="21"/>
      <c r="E86" s="22"/>
      <c r="F86" s="180" t="str">
        <f t="shared" si="16"/>
        <v/>
      </c>
      <c r="G86" s="69" t="str">
        <f t="shared" si="17"/>
        <v/>
      </c>
      <c r="H86" s="79"/>
      <c r="I86" s="35"/>
      <c r="K86" s="6" t="str">
        <f t="shared" si="13"/>
        <v/>
      </c>
      <c r="L86" s="182"/>
      <c r="M86" s="182"/>
      <c r="N86" s="188"/>
      <c r="O86" s="188"/>
      <c r="P86" s="187" t="str">
        <f>IF(A86="","",Tbl_Gasoil[[#This Row],[Date de livraison]]-B85)</f>
        <v/>
      </c>
      <c r="Q86"/>
      <c r="R86" s="190" t="str">
        <f t="shared" si="18"/>
        <v/>
      </c>
    </row>
    <row r="87" spans="1:18" x14ac:dyDescent="0.25">
      <c r="A87" s="153"/>
      <c r="B87" s="152"/>
      <c r="C87" s="20"/>
      <c r="D87" s="21"/>
      <c r="E87" s="22"/>
      <c r="F87" s="180" t="str">
        <f t="shared" si="16"/>
        <v/>
      </c>
      <c r="G87" s="69" t="str">
        <f t="shared" si="17"/>
        <v/>
      </c>
      <c r="H87" s="79"/>
      <c r="I87" s="35"/>
      <c r="K87" s="6" t="str">
        <f t="shared" si="13"/>
        <v/>
      </c>
      <c r="L87" s="182"/>
      <c r="M87" s="182"/>
      <c r="N87" s="189"/>
      <c r="O87" s="189"/>
      <c r="P87" s="187" t="str">
        <f>IF(A87="","",Tbl_Gasoil[[#This Row],[Date de livraison]]-B86)</f>
        <v/>
      </c>
      <c r="Q87"/>
      <c r="R87" s="190" t="str">
        <f t="shared" si="18"/>
        <v/>
      </c>
    </row>
    <row r="88" spans="1:18" x14ac:dyDescent="0.25">
      <c r="A88" s="153"/>
      <c r="B88" s="152"/>
      <c r="C88" s="20"/>
      <c r="D88" s="21"/>
      <c r="E88" s="22"/>
      <c r="F88" s="180" t="str">
        <f t="shared" si="16"/>
        <v/>
      </c>
      <c r="G88" s="69" t="str">
        <f t="shared" si="17"/>
        <v/>
      </c>
      <c r="H88" s="79"/>
      <c r="I88" s="35"/>
      <c r="K88" s="6" t="str">
        <f t="shared" si="13"/>
        <v/>
      </c>
      <c r="L88" s="182"/>
      <c r="M88" s="182"/>
      <c r="N88" s="188"/>
      <c r="O88" s="188"/>
      <c r="P88" s="187" t="str">
        <f>IF(A88="","",Tbl_Gasoil[[#This Row],[Date de livraison]]-B87)</f>
        <v/>
      </c>
      <c r="Q88"/>
      <c r="R88" s="190" t="str">
        <f t="shared" si="18"/>
        <v/>
      </c>
    </row>
    <row r="89" spans="1:18" x14ac:dyDescent="0.25">
      <c r="A89" s="153"/>
      <c r="B89" s="152"/>
      <c r="C89" s="20"/>
      <c r="D89" s="21"/>
      <c r="E89" s="22"/>
      <c r="F89" s="180" t="str">
        <f t="shared" si="16"/>
        <v/>
      </c>
      <c r="G89" s="69" t="str">
        <f t="shared" si="17"/>
        <v/>
      </c>
      <c r="H89" s="79"/>
      <c r="I89" s="35"/>
      <c r="K89" s="6" t="str">
        <f t="shared" si="13"/>
        <v/>
      </c>
      <c r="L89" s="182"/>
      <c r="M89" s="182"/>
      <c r="N89" s="189"/>
      <c r="O89" s="189"/>
      <c r="P89" s="187" t="str">
        <f>IF(A89="","",Tbl_Gasoil[[#This Row],[Date de livraison]]-B88)</f>
        <v/>
      </c>
      <c r="Q89"/>
      <c r="R89" s="190" t="str">
        <f t="shared" si="18"/>
        <v/>
      </c>
    </row>
    <row r="90" spans="1:18" x14ac:dyDescent="0.25">
      <c r="A90" s="153"/>
      <c r="B90" s="152"/>
      <c r="C90" s="20"/>
      <c r="D90" s="21"/>
      <c r="E90" s="22"/>
      <c r="F90" s="180" t="str">
        <f t="shared" si="16"/>
        <v/>
      </c>
      <c r="G90" s="69" t="str">
        <f t="shared" si="17"/>
        <v/>
      </c>
      <c r="H90" s="79"/>
      <c r="I90" s="35"/>
      <c r="K90" s="6" t="str">
        <f t="shared" si="13"/>
        <v/>
      </c>
      <c r="L90" s="182"/>
      <c r="M90" s="182"/>
      <c r="N90" s="188"/>
      <c r="O90" s="188"/>
      <c r="P90" s="187" t="str">
        <f>IF(A90="","",Tbl_Gasoil[[#This Row],[Date de livraison]]-B89)</f>
        <v/>
      </c>
      <c r="Q90"/>
      <c r="R90" s="190" t="str">
        <f t="shared" si="18"/>
        <v/>
      </c>
    </row>
    <row r="91" spans="1:18" x14ac:dyDescent="0.25">
      <c r="A91" s="153"/>
      <c r="B91" s="152"/>
      <c r="C91" s="20"/>
      <c r="D91" s="21"/>
      <c r="E91" s="22"/>
      <c r="F91" s="180" t="str">
        <f t="shared" si="16"/>
        <v/>
      </c>
      <c r="G91" s="69" t="str">
        <f t="shared" si="17"/>
        <v/>
      </c>
      <c r="H91" s="79"/>
      <c r="I91" s="35"/>
      <c r="K91" s="6" t="str">
        <f t="shared" si="13"/>
        <v/>
      </c>
      <c r="L91" s="182"/>
      <c r="M91" s="182"/>
      <c r="N91" s="189"/>
      <c r="O91" s="189"/>
      <c r="P91" s="187" t="str">
        <f>IF(A91="","",Tbl_Gasoil[[#This Row],[Date de livraison]]-B90)</f>
        <v/>
      </c>
      <c r="Q91"/>
      <c r="R91" s="190" t="str">
        <f t="shared" si="18"/>
        <v/>
      </c>
    </row>
    <row r="92" spans="1:18" x14ac:dyDescent="0.25">
      <c r="A92" s="153"/>
      <c r="B92" s="152"/>
      <c r="C92" s="20"/>
      <c r="D92" s="21"/>
      <c r="E92" s="22"/>
      <c r="F92" s="180" t="str">
        <f t="shared" si="16"/>
        <v/>
      </c>
      <c r="G92" s="69" t="str">
        <f t="shared" si="17"/>
        <v/>
      </c>
      <c r="H92" s="79"/>
      <c r="I92" s="35"/>
      <c r="K92" s="6" t="str">
        <f t="shared" si="13"/>
        <v/>
      </c>
      <c r="L92" s="182"/>
      <c r="M92" s="182"/>
      <c r="N92" s="188"/>
      <c r="O92" s="188"/>
      <c r="P92" s="187" t="str">
        <f>IF(A92="","",Tbl_Gasoil[[#This Row],[Date de livraison]]-B91)</f>
        <v/>
      </c>
      <c r="Q92"/>
      <c r="R92" s="190" t="str">
        <f t="shared" si="18"/>
        <v/>
      </c>
    </row>
    <row r="93" spans="1:18" x14ac:dyDescent="0.25">
      <c r="A93" s="153"/>
      <c r="B93" s="152"/>
      <c r="C93" s="20"/>
      <c r="D93" s="21"/>
      <c r="E93" s="22"/>
      <c r="F93" s="180" t="str">
        <f t="shared" si="16"/>
        <v/>
      </c>
      <c r="G93" s="69" t="str">
        <f t="shared" si="17"/>
        <v/>
      </c>
      <c r="H93" s="79"/>
      <c r="I93" s="35"/>
      <c r="K93" s="6" t="str">
        <f t="shared" si="13"/>
        <v/>
      </c>
      <c r="L93" s="182"/>
      <c r="M93" s="182"/>
      <c r="N93" s="189"/>
      <c r="O93" s="189"/>
      <c r="P93" s="187" t="str">
        <f>IF(A93="","",Tbl_Gasoil[[#This Row],[Date de livraison]]-B92)</f>
        <v/>
      </c>
      <c r="Q93"/>
      <c r="R93" s="190" t="str">
        <f t="shared" si="18"/>
        <v/>
      </c>
    </row>
    <row r="94" spans="1:18" x14ac:dyDescent="0.25">
      <c r="A94" s="153"/>
      <c r="B94" s="152"/>
      <c r="C94" s="20"/>
      <c r="D94" s="21"/>
      <c r="E94" s="22"/>
      <c r="F94" s="180" t="str">
        <f t="shared" si="16"/>
        <v/>
      </c>
      <c r="G94" s="69" t="str">
        <f t="shared" si="17"/>
        <v/>
      </c>
      <c r="H94" s="79"/>
      <c r="I94" s="35"/>
      <c r="K94" s="6" t="str">
        <f t="shared" si="13"/>
        <v/>
      </c>
      <c r="L94" s="182"/>
      <c r="M94" s="182"/>
      <c r="N94" s="188"/>
      <c r="O94" s="188"/>
      <c r="P94" s="187" t="str">
        <f>IF(A94="","",Tbl_Gasoil[[#This Row],[Date de livraison]]-B93)</f>
        <v/>
      </c>
      <c r="Q94"/>
      <c r="R94" s="190" t="str">
        <f t="shared" si="18"/>
        <v/>
      </c>
    </row>
    <row r="95" spans="1:18" x14ac:dyDescent="0.25">
      <c r="A95" s="153"/>
      <c r="B95" s="152"/>
      <c r="C95" s="20"/>
      <c r="D95" s="21"/>
      <c r="E95" s="22"/>
      <c r="F95" s="180" t="str">
        <f t="shared" si="16"/>
        <v/>
      </c>
      <c r="G95" s="69" t="str">
        <f t="shared" si="17"/>
        <v/>
      </c>
      <c r="H95" s="79"/>
      <c r="I95" s="35"/>
      <c r="K95" s="6" t="str">
        <f t="shared" si="13"/>
        <v/>
      </c>
      <c r="L95" s="182"/>
      <c r="M95" s="182"/>
      <c r="N95" s="189"/>
      <c r="O95" s="189"/>
      <c r="P95" s="187" t="str">
        <f>IF(A95="","",Tbl_Gasoil[[#This Row],[Date de livraison]]-B94)</f>
        <v/>
      </c>
      <c r="Q95"/>
      <c r="R95" s="190" t="str">
        <f t="shared" si="18"/>
        <v/>
      </c>
    </row>
    <row r="96" spans="1:18" x14ac:dyDescent="0.25">
      <c r="A96" s="153"/>
      <c r="B96" s="152"/>
      <c r="C96" s="20"/>
      <c r="D96" s="21"/>
      <c r="E96" s="22"/>
      <c r="F96" s="180" t="str">
        <f t="shared" si="16"/>
        <v/>
      </c>
      <c r="G96" s="69" t="str">
        <f t="shared" si="17"/>
        <v/>
      </c>
      <c r="H96" s="79"/>
      <c r="I96" s="35"/>
      <c r="K96" s="6" t="str">
        <f t="shared" si="13"/>
        <v/>
      </c>
      <c r="L96" s="182"/>
      <c r="M96" s="182"/>
      <c r="N96" s="188"/>
      <c r="O96" s="188"/>
      <c r="P96" s="187" t="str">
        <f>IF(A96="","",Tbl_Gasoil[[#This Row],[Date de livraison]]-B95)</f>
        <v/>
      </c>
      <c r="Q96"/>
      <c r="R96" s="190" t="str">
        <f t="shared" si="18"/>
        <v/>
      </c>
    </row>
    <row r="97" spans="1:19" x14ac:dyDescent="0.25">
      <c r="A97" s="153"/>
      <c r="B97" s="152"/>
      <c r="C97" s="20"/>
      <c r="D97" s="21"/>
      <c r="E97" s="22"/>
      <c r="F97" s="180" t="str">
        <f t="shared" si="16"/>
        <v/>
      </c>
      <c r="G97" s="69" t="str">
        <f t="shared" si="17"/>
        <v/>
      </c>
      <c r="H97" s="79"/>
      <c r="I97" s="35"/>
      <c r="K97" s="6" t="str">
        <f t="shared" si="13"/>
        <v/>
      </c>
      <c r="L97" s="182"/>
      <c r="M97" s="182"/>
      <c r="N97" s="189"/>
      <c r="O97" s="189"/>
      <c r="P97" s="187" t="str">
        <f>IF(A97="","",Tbl_Gasoil[[#This Row],[Date de livraison]]-B96)</f>
        <v/>
      </c>
      <c r="Q97"/>
      <c r="R97" s="190" t="str">
        <f t="shared" si="18"/>
        <v/>
      </c>
    </row>
    <row r="98" spans="1:19" x14ac:dyDescent="0.25">
      <c r="A98" s="153"/>
      <c r="B98" s="152"/>
      <c r="C98" s="20"/>
      <c r="D98" s="21"/>
      <c r="E98" s="22"/>
      <c r="F98" s="180" t="str">
        <f>IF(D98="","",E98/D98)</f>
        <v/>
      </c>
      <c r="G98" s="69" t="str">
        <f>IF(F98="","",F98*1000)</f>
        <v/>
      </c>
      <c r="H98" s="79"/>
      <c r="I98" s="35"/>
      <c r="K98" s="6" t="str">
        <f t="shared" si="13"/>
        <v/>
      </c>
      <c r="L98" s="182"/>
      <c r="M98" s="182"/>
      <c r="N98" s="188"/>
      <c r="O98" s="188"/>
      <c r="P98" s="187" t="str">
        <f>IF(A98="","",Tbl_Gasoil[[#This Row],[Date de livraison]]-B97)</f>
        <v/>
      </c>
      <c r="Q98"/>
      <c r="R98" s="190" t="str">
        <f t="shared" si="18"/>
        <v/>
      </c>
    </row>
    <row r="99" spans="1:19" x14ac:dyDescent="0.25">
      <c r="A99" s="153"/>
      <c r="B99" s="152"/>
      <c r="C99" s="20"/>
      <c r="D99" s="21"/>
      <c r="E99" s="22"/>
      <c r="F99" s="180" t="str">
        <f>IF(D99="","",E99/D99)</f>
        <v/>
      </c>
      <c r="G99" s="69" t="str">
        <f>IF(F99="","",F99*1000)</f>
        <v/>
      </c>
      <c r="H99" s="79"/>
      <c r="I99" s="35"/>
      <c r="K99" s="6" t="str">
        <f t="shared" si="13"/>
        <v/>
      </c>
      <c r="L99" s="182"/>
      <c r="M99" s="182"/>
      <c r="N99" s="189"/>
      <c r="O99" s="189"/>
      <c r="P99" s="187" t="str">
        <f>IF(A99="","",Tbl_Gasoil[[#This Row],[Date de livraison]]-B98)</f>
        <v/>
      </c>
      <c r="Q99"/>
      <c r="R99" s="190" t="str">
        <f t="shared" si="18"/>
        <v/>
      </c>
    </row>
    <row r="100" spans="1:19" ht="15.75" thickBot="1" x14ac:dyDescent="0.3">
      <c r="A100" s="153"/>
      <c r="B100" s="152"/>
      <c r="C100" s="20"/>
      <c r="D100" s="21"/>
      <c r="E100" s="22"/>
      <c r="F100" s="180" t="str">
        <f>IF(D100="","",E100/D100)</f>
        <v/>
      </c>
      <c r="G100" s="69" t="str">
        <f>IF(F100="","",F100*1000)</f>
        <v/>
      </c>
      <c r="H100" s="79"/>
      <c r="I100" s="35"/>
      <c r="K100" s="6" t="str">
        <f t="shared" si="13"/>
        <v/>
      </c>
      <c r="L100" s="182"/>
      <c r="M100" s="182"/>
      <c r="N100" s="188"/>
      <c r="O100" s="188"/>
      <c r="P100" s="187" t="str">
        <f>IF(A100="","",Tbl_Gasoil[[#This Row],[Date de livraison]]-B99)</f>
        <v/>
      </c>
      <c r="Q100"/>
      <c r="R100" s="190" t="str">
        <f t="shared" si="18"/>
        <v/>
      </c>
    </row>
    <row r="101" spans="1:19" x14ac:dyDescent="0.25">
      <c r="R101" s="214">
        <v>15</v>
      </c>
      <c r="S101" s="215">
        <v>16</v>
      </c>
    </row>
    <row r="102" spans="1:19" ht="15.75" thickBot="1" x14ac:dyDescent="0.3">
      <c r="D102" s="218">
        <f>SUM(D2:D100)</f>
        <v>34800</v>
      </c>
      <c r="E102" s="70">
        <f>SUM(E2:E100)</f>
        <v>22403.039999999997</v>
      </c>
      <c r="F102" s="71">
        <f>AVERAGE(F2:F100)</f>
        <v>0.58447592178192187</v>
      </c>
      <c r="R102" s="216">
        <f>$D$102/R101</f>
        <v>2320</v>
      </c>
      <c r="S102" s="217">
        <f>$D$102/S101</f>
        <v>2175</v>
      </c>
    </row>
    <row r="103" spans="1:19" x14ac:dyDescent="0.25">
      <c r="D103" s="72"/>
      <c r="E103" s="73">
        <f>AVERAGE(E2:E100)</f>
        <v>422.69886792452826</v>
      </c>
      <c r="F103" s="72"/>
    </row>
  </sheetData>
  <sheetProtection selectLockedCells="1" sort="0" autoFilter="0" pivotTables="0"/>
  <protectedRanges>
    <protectedRange password="CEFD" sqref="AX48:AX60 AV2:AV47 AW61:AW64 AV65:AV91" name="Plage1"/>
  </protectedRanges>
  <conditionalFormatting sqref="AU8:AU17">
    <cfRule type="cellIs" dxfId="34" priority="21" stopIfTrue="1" operator="equal">
      <formula>"ok"</formula>
    </cfRule>
    <cfRule type="containsBlanks" priority="22" stopIfTrue="1">
      <formula>LEN(TRIM(AU8))=0</formula>
    </cfRule>
  </conditionalFormatting>
  <conditionalFormatting sqref="C2:C100">
    <cfRule type="cellIs" dxfId="33" priority="4" operator="equal">
      <formula>"AC Mazout"</formula>
    </cfRule>
    <cfRule type="cellIs" dxfId="32" priority="5" operator="equal">
      <formula>"Martens energie"</formula>
    </cfRule>
    <cfRule type="cellIs" dxfId="31" priority="14" operator="equal">
      <formula>"Deberghes &amp; Fils"</formula>
    </cfRule>
    <cfRule type="cellIs" dxfId="30" priority="17" operator="equal">
      <formula>"F.C Fraipont"</formula>
    </cfRule>
    <cfRule type="cellIs" dxfId="29" priority="18" operator="equal">
      <formula>"F.C Fraipont "</formula>
    </cfRule>
    <cfRule type="cellIs" dxfId="28" priority="19" operator="equal">
      <formula>"Confort Energy"</formula>
    </cfRule>
  </conditionalFormatting>
  <conditionalFormatting sqref="I2:I100">
    <cfRule type="cellIs" dxfId="27" priority="15" operator="equal">
      <formula>"vérifier"</formula>
    </cfRule>
    <cfRule type="cellIs" dxfId="26" priority="16" operator="equal">
      <formula>"ok"</formula>
    </cfRule>
  </conditionalFormatting>
  <conditionalFormatting sqref="D2:D100">
    <cfRule type="cellIs" dxfId="25" priority="7" operator="equal">
      <formula>1800</formula>
    </cfRule>
    <cfRule type="cellIs" dxfId="24" priority="8" operator="equal">
      <formula>1500</formula>
    </cfRule>
    <cfRule type="cellIs" dxfId="23" priority="9" operator="equal">
      <formula>1200</formula>
    </cfRule>
    <cfRule type="cellIs" dxfId="22" priority="10" operator="equal">
      <formula>1000</formula>
    </cfRule>
    <cfRule type="cellIs" dxfId="21" priority="11" operator="equal">
      <formula>750</formula>
    </cfRule>
    <cfRule type="cellIs" dxfId="20" priority="12" operator="equal">
      <formula>500</formula>
    </cfRule>
    <cfRule type="cellIs" dxfId="19" priority="13" operator="equal">
      <formula>250</formula>
    </cfRule>
  </conditionalFormatting>
  <conditionalFormatting sqref="A2:R100">
    <cfRule type="expression" dxfId="18" priority="1">
      <formula>CELL("ligne")=ROW()</formula>
    </cfRule>
  </conditionalFormatting>
  <conditionalFormatting sqref="AC49:AC64">
    <cfRule type="cellIs" dxfId="17" priority="6" operator="equal">
      <formula>FALSE</formula>
    </cfRule>
  </conditionalFormatting>
  <conditionalFormatting sqref="R2:R51">
    <cfRule type="cellIs" dxfId="16" priority="2" operator="equal">
      <formula>"idem"</formula>
    </cfRule>
  </conditionalFormatting>
  <dataValidations count="7">
    <dataValidation type="list" allowBlank="1" showInputMessage="1" showErrorMessage="1" sqref="WVO983042:WVO983090 WLS983042:WLS983090 WBW983042:WBW983090 VSA983042:VSA983090 VIE983042:VIE983090 UYI983042:UYI983090 UOM983042:UOM983090 UEQ983042:UEQ983090 TUU983042:TUU983090 TKY983042:TKY983090 TBC983042:TBC983090 SRG983042:SRG983090 SHK983042:SHK983090 RXO983042:RXO983090 RNS983042:RNS983090 RDW983042:RDW983090 QUA983042:QUA983090 QKE983042:QKE983090 QAI983042:QAI983090 PQM983042:PQM983090 PGQ983042:PGQ983090 OWU983042:OWU983090 OMY983042:OMY983090 ODC983042:ODC983090 NTG983042:NTG983090 NJK983042:NJK983090 MZO983042:MZO983090 MPS983042:MPS983090 MFW983042:MFW983090 LWA983042:LWA983090 LME983042:LME983090 LCI983042:LCI983090 KSM983042:KSM983090 KIQ983042:KIQ983090 JYU983042:JYU983090 JOY983042:JOY983090 JFC983042:JFC983090 IVG983042:IVG983090 ILK983042:ILK983090 IBO983042:IBO983090 HRS983042:HRS983090 HHW983042:HHW983090 GYA983042:GYA983090 GOE983042:GOE983090 GEI983042:GEI983090 FUM983042:FUM983090 FKQ983042:FKQ983090 FAU983042:FAU983090 EQY983042:EQY983090 EHC983042:EHC983090 DXG983042:DXG983090 DNK983042:DNK983090 DDO983042:DDO983090 CTS983042:CTS983090 CJW983042:CJW983090 CAA983042:CAA983090 BQE983042:BQE983090 BGI983042:BGI983090 AWM983042:AWM983090 AMQ983042:AMQ983090 ACU983042:ACU983090 SY983042:SY983090 JC983042:JC983090 C983052:C983100 WVO917506:WVO917554 WLS917506:WLS917554 WBW917506:WBW917554 VSA917506:VSA917554 VIE917506:VIE917554 UYI917506:UYI917554 UOM917506:UOM917554 UEQ917506:UEQ917554 TUU917506:TUU917554 TKY917506:TKY917554 TBC917506:TBC917554 SRG917506:SRG917554 SHK917506:SHK917554 RXO917506:RXO917554 RNS917506:RNS917554 RDW917506:RDW917554 QUA917506:QUA917554 QKE917506:QKE917554 QAI917506:QAI917554 PQM917506:PQM917554 PGQ917506:PGQ917554 OWU917506:OWU917554 OMY917506:OMY917554 ODC917506:ODC917554 NTG917506:NTG917554 NJK917506:NJK917554 MZO917506:MZO917554 MPS917506:MPS917554 MFW917506:MFW917554 LWA917506:LWA917554 LME917506:LME917554 LCI917506:LCI917554 KSM917506:KSM917554 KIQ917506:KIQ917554 JYU917506:JYU917554 JOY917506:JOY917554 JFC917506:JFC917554 IVG917506:IVG917554 ILK917506:ILK917554 IBO917506:IBO917554 HRS917506:HRS917554 HHW917506:HHW917554 GYA917506:GYA917554 GOE917506:GOE917554 GEI917506:GEI917554 FUM917506:FUM917554 FKQ917506:FKQ917554 FAU917506:FAU917554 EQY917506:EQY917554 EHC917506:EHC917554 DXG917506:DXG917554 DNK917506:DNK917554 DDO917506:DDO917554 CTS917506:CTS917554 CJW917506:CJW917554 CAA917506:CAA917554 BQE917506:BQE917554 BGI917506:BGI917554 AWM917506:AWM917554 AMQ917506:AMQ917554 ACU917506:ACU917554 SY917506:SY917554 JC917506:JC917554 C917516:C917564 WVO851970:WVO852018 WLS851970:WLS852018 WBW851970:WBW852018 VSA851970:VSA852018 VIE851970:VIE852018 UYI851970:UYI852018 UOM851970:UOM852018 UEQ851970:UEQ852018 TUU851970:TUU852018 TKY851970:TKY852018 TBC851970:TBC852018 SRG851970:SRG852018 SHK851970:SHK852018 RXO851970:RXO852018 RNS851970:RNS852018 RDW851970:RDW852018 QUA851970:QUA852018 QKE851970:QKE852018 QAI851970:QAI852018 PQM851970:PQM852018 PGQ851970:PGQ852018 OWU851970:OWU852018 OMY851970:OMY852018 ODC851970:ODC852018 NTG851970:NTG852018 NJK851970:NJK852018 MZO851970:MZO852018 MPS851970:MPS852018 MFW851970:MFW852018 LWA851970:LWA852018 LME851970:LME852018 LCI851970:LCI852018 KSM851970:KSM852018 KIQ851970:KIQ852018 JYU851970:JYU852018 JOY851970:JOY852018 JFC851970:JFC852018 IVG851970:IVG852018 ILK851970:ILK852018 IBO851970:IBO852018 HRS851970:HRS852018 HHW851970:HHW852018 GYA851970:GYA852018 GOE851970:GOE852018 GEI851970:GEI852018 FUM851970:FUM852018 FKQ851970:FKQ852018 FAU851970:FAU852018 EQY851970:EQY852018 EHC851970:EHC852018 DXG851970:DXG852018 DNK851970:DNK852018 DDO851970:DDO852018 CTS851970:CTS852018 CJW851970:CJW852018 CAA851970:CAA852018 BQE851970:BQE852018 BGI851970:BGI852018 AWM851970:AWM852018 AMQ851970:AMQ852018 ACU851970:ACU852018 SY851970:SY852018 JC851970:JC852018 C851980:C852028 WVO786434:WVO786482 WLS786434:WLS786482 WBW786434:WBW786482 VSA786434:VSA786482 VIE786434:VIE786482 UYI786434:UYI786482 UOM786434:UOM786482 UEQ786434:UEQ786482 TUU786434:TUU786482 TKY786434:TKY786482 TBC786434:TBC786482 SRG786434:SRG786482 SHK786434:SHK786482 RXO786434:RXO786482 RNS786434:RNS786482 RDW786434:RDW786482 QUA786434:QUA786482 QKE786434:QKE786482 QAI786434:QAI786482 PQM786434:PQM786482 PGQ786434:PGQ786482 OWU786434:OWU786482 OMY786434:OMY786482 ODC786434:ODC786482 NTG786434:NTG786482 NJK786434:NJK786482 MZO786434:MZO786482 MPS786434:MPS786482 MFW786434:MFW786482 LWA786434:LWA786482 LME786434:LME786482 LCI786434:LCI786482 KSM786434:KSM786482 KIQ786434:KIQ786482 JYU786434:JYU786482 JOY786434:JOY786482 JFC786434:JFC786482 IVG786434:IVG786482 ILK786434:ILK786482 IBO786434:IBO786482 HRS786434:HRS786482 HHW786434:HHW786482 GYA786434:GYA786482 GOE786434:GOE786482 GEI786434:GEI786482 FUM786434:FUM786482 FKQ786434:FKQ786482 FAU786434:FAU786482 EQY786434:EQY786482 EHC786434:EHC786482 DXG786434:DXG786482 DNK786434:DNK786482 DDO786434:DDO786482 CTS786434:CTS786482 CJW786434:CJW786482 CAA786434:CAA786482 BQE786434:BQE786482 BGI786434:BGI786482 AWM786434:AWM786482 AMQ786434:AMQ786482 ACU786434:ACU786482 SY786434:SY786482 JC786434:JC786482 C786444:C786492 WVO720898:WVO720946 WLS720898:WLS720946 WBW720898:WBW720946 VSA720898:VSA720946 VIE720898:VIE720946 UYI720898:UYI720946 UOM720898:UOM720946 UEQ720898:UEQ720946 TUU720898:TUU720946 TKY720898:TKY720946 TBC720898:TBC720946 SRG720898:SRG720946 SHK720898:SHK720946 RXO720898:RXO720946 RNS720898:RNS720946 RDW720898:RDW720946 QUA720898:QUA720946 QKE720898:QKE720946 QAI720898:QAI720946 PQM720898:PQM720946 PGQ720898:PGQ720946 OWU720898:OWU720946 OMY720898:OMY720946 ODC720898:ODC720946 NTG720898:NTG720946 NJK720898:NJK720946 MZO720898:MZO720946 MPS720898:MPS720946 MFW720898:MFW720946 LWA720898:LWA720946 LME720898:LME720946 LCI720898:LCI720946 KSM720898:KSM720946 KIQ720898:KIQ720946 JYU720898:JYU720946 JOY720898:JOY720946 JFC720898:JFC720946 IVG720898:IVG720946 ILK720898:ILK720946 IBO720898:IBO720946 HRS720898:HRS720946 HHW720898:HHW720946 GYA720898:GYA720946 GOE720898:GOE720946 GEI720898:GEI720946 FUM720898:FUM720946 FKQ720898:FKQ720946 FAU720898:FAU720946 EQY720898:EQY720946 EHC720898:EHC720946 DXG720898:DXG720946 DNK720898:DNK720946 DDO720898:DDO720946 CTS720898:CTS720946 CJW720898:CJW720946 CAA720898:CAA720946 BQE720898:BQE720946 BGI720898:BGI720946 AWM720898:AWM720946 AMQ720898:AMQ720946 ACU720898:ACU720946 SY720898:SY720946 JC720898:JC720946 C720908:C720956 WVO655362:WVO655410 WLS655362:WLS655410 WBW655362:WBW655410 VSA655362:VSA655410 VIE655362:VIE655410 UYI655362:UYI655410 UOM655362:UOM655410 UEQ655362:UEQ655410 TUU655362:TUU655410 TKY655362:TKY655410 TBC655362:TBC655410 SRG655362:SRG655410 SHK655362:SHK655410 RXO655362:RXO655410 RNS655362:RNS655410 RDW655362:RDW655410 QUA655362:QUA655410 QKE655362:QKE655410 QAI655362:QAI655410 PQM655362:PQM655410 PGQ655362:PGQ655410 OWU655362:OWU655410 OMY655362:OMY655410 ODC655362:ODC655410 NTG655362:NTG655410 NJK655362:NJK655410 MZO655362:MZO655410 MPS655362:MPS655410 MFW655362:MFW655410 LWA655362:LWA655410 LME655362:LME655410 LCI655362:LCI655410 KSM655362:KSM655410 KIQ655362:KIQ655410 JYU655362:JYU655410 JOY655362:JOY655410 JFC655362:JFC655410 IVG655362:IVG655410 ILK655362:ILK655410 IBO655362:IBO655410 HRS655362:HRS655410 HHW655362:HHW655410 GYA655362:GYA655410 GOE655362:GOE655410 GEI655362:GEI655410 FUM655362:FUM655410 FKQ655362:FKQ655410 FAU655362:FAU655410 EQY655362:EQY655410 EHC655362:EHC655410 DXG655362:DXG655410 DNK655362:DNK655410 DDO655362:DDO655410 CTS655362:CTS655410 CJW655362:CJW655410 CAA655362:CAA655410 BQE655362:BQE655410 BGI655362:BGI655410 AWM655362:AWM655410 AMQ655362:AMQ655410 ACU655362:ACU655410 SY655362:SY655410 JC655362:JC655410 C655372:C655420 WVO589826:WVO589874 WLS589826:WLS589874 WBW589826:WBW589874 VSA589826:VSA589874 VIE589826:VIE589874 UYI589826:UYI589874 UOM589826:UOM589874 UEQ589826:UEQ589874 TUU589826:TUU589874 TKY589826:TKY589874 TBC589826:TBC589874 SRG589826:SRG589874 SHK589826:SHK589874 RXO589826:RXO589874 RNS589826:RNS589874 RDW589826:RDW589874 QUA589826:QUA589874 QKE589826:QKE589874 QAI589826:QAI589874 PQM589826:PQM589874 PGQ589826:PGQ589874 OWU589826:OWU589874 OMY589826:OMY589874 ODC589826:ODC589874 NTG589826:NTG589874 NJK589826:NJK589874 MZO589826:MZO589874 MPS589826:MPS589874 MFW589826:MFW589874 LWA589826:LWA589874 LME589826:LME589874 LCI589826:LCI589874 KSM589826:KSM589874 KIQ589826:KIQ589874 JYU589826:JYU589874 JOY589826:JOY589874 JFC589826:JFC589874 IVG589826:IVG589874 ILK589826:ILK589874 IBO589826:IBO589874 HRS589826:HRS589874 HHW589826:HHW589874 GYA589826:GYA589874 GOE589826:GOE589874 GEI589826:GEI589874 FUM589826:FUM589874 FKQ589826:FKQ589874 FAU589826:FAU589874 EQY589826:EQY589874 EHC589826:EHC589874 DXG589826:DXG589874 DNK589826:DNK589874 DDO589826:DDO589874 CTS589826:CTS589874 CJW589826:CJW589874 CAA589826:CAA589874 BQE589826:BQE589874 BGI589826:BGI589874 AWM589826:AWM589874 AMQ589826:AMQ589874 ACU589826:ACU589874 SY589826:SY589874 JC589826:JC589874 C589836:C589884 WVO524290:WVO524338 WLS524290:WLS524338 WBW524290:WBW524338 VSA524290:VSA524338 VIE524290:VIE524338 UYI524290:UYI524338 UOM524290:UOM524338 UEQ524290:UEQ524338 TUU524290:TUU524338 TKY524290:TKY524338 TBC524290:TBC524338 SRG524290:SRG524338 SHK524290:SHK524338 RXO524290:RXO524338 RNS524290:RNS524338 RDW524290:RDW524338 QUA524290:QUA524338 QKE524290:QKE524338 QAI524290:QAI524338 PQM524290:PQM524338 PGQ524290:PGQ524338 OWU524290:OWU524338 OMY524290:OMY524338 ODC524290:ODC524338 NTG524290:NTG524338 NJK524290:NJK524338 MZO524290:MZO524338 MPS524290:MPS524338 MFW524290:MFW524338 LWA524290:LWA524338 LME524290:LME524338 LCI524290:LCI524338 KSM524290:KSM524338 KIQ524290:KIQ524338 JYU524290:JYU524338 JOY524290:JOY524338 JFC524290:JFC524338 IVG524290:IVG524338 ILK524290:ILK524338 IBO524290:IBO524338 HRS524290:HRS524338 HHW524290:HHW524338 GYA524290:GYA524338 GOE524290:GOE524338 GEI524290:GEI524338 FUM524290:FUM524338 FKQ524290:FKQ524338 FAU524290:FAU524338 EQY524290:EQY524338 EHC524290:EHC524338 DXG524290:DXG524338 DNK524290:DNK524338 DDO524290:DDO524338 CTS524290:CTS524338 CJW524290:CJW524338 CAA524290:CAA524338 BQE524290:BQE524338 BGI524290:BGI524338 AWM524290:AWM524338 AMQ524290:AMQ524338 ACU524290:ACU524338 SY524290:SY524338 JC524290:JC524338 C524300:C524348 WVO458754:WVO458802 WLS458754:WLS458802 WBW458754:WBW458802 VSA458754:VSA458802 VIE458754:VIE458802 UYI458754:UYI458802 UOM458754:UOM458802 UEQ458754:UEQ458802 TUU458754:TUU458802 TKY458754:TKY458802 TBC458754:TBC458802 SRG458754:SRG458802 SHK458754:SHK458802 RXO458754:RXO458802 RNS458754:RNS458802 RDW458754:RDW458802 QUA458754:QUA458802 QKE458754:QKE458802 QAI458754:QAI458802 PQM458754:PQM458802 PGQ458754:PGQ458802 OWU458754:OWU458802 OMY458754:OMY458802 ODC458754:ODC458802 NTG458754:NTG458802 NJK458754:NJK458802 MZO458754:MZO458802 MPS458754:MPS458802 MFW458754:MFW458802 LWA458754:LWA458802 LME458754:LME458802 LCI458754:LCI458802 KSM458754:KSM458802 KIQ458754:KIQ458802 JYU458754:JYU458802 JOY458754:JOY458802 JFC458754:JFC458802 IVG458754:IVG458802 ILK458754:ILK458802 IBO458754:IBO458802 HRS458754:HRS458802 HHW458754:HHW458802 GYA458754:GYA458802 GOE458754:GOE458802 GEI458754:GEI458802 FUM458754:FUM458802 FKQ458754:FKQ458802 FAU458754:FAU458802 EQY458754:EQY458802 EHC458754:EHC458802 DXG458754:DXG458802 DNK458754:DNK458802 DDO458754:DDO458802 CTS458754:CTS458802 CJW458754:CJW458802 CAA458754:CAA458802 BQE458754:BQE458802 BGI458754:BGI458802 AWM458754:AWM458802 AMQ458754:AMQ458802 ACU458754:ACU458802 SY458754:SY458802 JC458754:JC458802 C458764:C458812 WVO393218:WVO393266 WLS393218:WLS393266 WBW393218:WBW393266 VSA393218:VSA393266 VIE393218:VIE393266 UYI393218:UYI393266 UOM393218:UOM393266 UEQ393218:UEQ393266 TUU393218:TUU393266 TKY393218:TKY393266 TBC393218:TBC393266 SRG393218:SRG393266 SHK393218:SHK393266 RXO393218:RXO393266 RNS393218:RNS393266 RDW393218:RDW393266 QUA393218:QUA393266 QKE393218:QKE393266 QAI393218:QAI393266 PQM393218:PQM393266 PGQ393218:PGQ393266 OWU393218:OWU393266 OMY393218:OMY393266 ODC393218:ODC393266 NTG393218:NTG393266 NJK393218:NJK393266 MZO393218:MZO393266 MPS393218:MPS393266 MFW393218:MFW393266 LWA393218:LWA393266 LME393218:LME393266 LCI393218:LCI393266 KSM393218:KSM393266 KIQ393218:KIQ393266 JYU393218:JYU393266 JOY393218:JOY393266 JFC393218:JFC393266 IVG393218:IVG393266 ILK393218:ILK393266 IBO393218:IBO393266 HRS393218:HRS393266 HHW393218:HHW393266 GYA393218:GYA393266 GOE393218:GOE393266 GEI393218:GEI393266 FUM393218:FUM393266 FKQ393218:FKQ393266 FAU393218:FAU393266 EQY393218:EQY393266 EHC393218:EHC393266 DXG393218:DXG393266 DNK393218:DNK393266 DDO393218:DDO393266 CTS393218:CTS393266 CJW393218:CJW393266 CAA393218:CAA393266 BQE393218:BQE393266 BGI393218:BGI393266 AWM393218:AWM393266 AMQ393218:AMQ393266 ACU393218:ACU393266 SY393218:SY393266 JC393218:JC393266 C393228:C393276 WVO327682:WVO327730 WLS327682:WLS327730 WBW327682:WBW327730 VSA327682:VSA327730 VIE327682:VIE327730 UYI327682:UYI327730 UOM327682:UOM327730 UEQ327682:UEQ327730 TUU327682:TUU327730 TKY327682:TKY327730 TBC327682:TBC327730 SRG327682:SRG327730 SHK327682:SHK327730 RXO327682:RXO327730 RNS327682:RNS327730 RDW327682:RDW327730 QUA327682:QUA327730 QKE327682:QKE327730 QAI327682:QAI327730 PQM327682:PQM327730 PGQ327682:PGQ327730 OWU327682:OWU327730 OMY327682:OMY327730 ODC327682:ODC327730 NTG327682:NTG327730 NJK327682:NJK327730 MZO327682:MZO327730 MPS327682:MPS327730 MFW327682:MFW327730 LWA327682:LWA327730 LME327682:LME327730 LCI327682:LCI327730 KSM327682:KSM327730 KIQ327682:KIQ327730 JYU327682:JYU327730 JOY327682:JOY327730 JFC327682:JFC327730 IVG327682:IVG327730 ILK327682:ILK327730 IBO327682:IBO327730 HRS327682:HRS327730 HHW327682:HHW327730 GYA327682:GYA327730 GOE327682:GOE327730 GEI327682:GEI327730 FUM327682:FUM327730 FKQ327682:FKQ327730 FAU327682:FAU327730 EQY327682:EQY327730 EHC327682:EHC327730 DXG327682:DXG327730 DNK327682:DNK327730 DDO327682:DDO327730 CTS327682:CTS327730 CJW327682:CJW327730 CAA327682:CAA327730 BQE327682:BQE327730 BGI327682:BGI327730 AWM327682:AWM327730 AMQ327682:AMQ327730 ACU327682:ACU327730 SY327682:SY327730 JC327682:JC327730 C327692:C327740 WVO262146:WVO262194 WLS262146:WLS262194 WBW262146:WBW262194 VSA262146:VSA262194 VIE262146:VIE262194 UYI262146:UYI262194 UOM262146:UOM262194 UEQ262146:UEQ262194 TUU262146:TUU262194 TKY262146:TKY262194 TBC262146:TBC262194 SRG262146:SRG262194 SHK262146:SHK262194 RXO262146:RXO262194 RNS262146:RNS262194 RDW262146:RDW262194 QUA262146:QUA262194 QKE262146:QKE262194 QAI262146:QAI262194 PQM262146:PQM262194 PGQ262146:PGQ262194 OWU262146:OWU262194 OMY262146:OMY262194 ODC262146:ODC262194 NTG262146:NTG262194 NJK262146:NJK262194 MZO262146:MZO262194 MPS262146:MPS262194 MFW262146:MFW262194 LWA262146:LWA262194 LME262146:LME262194 LCI262146:LCI262194 KSM262146:KSM262194 KIQ262146:KIQ262194 JYU262146:JYU262194 JOY262146:JOY262194 JFC262146:JFC262194 IVG262146:IVG262194 ILK262146:ILK262194 IBO262146:IBO262194 HRS262146:HRS262194 HHW262146:HHW262194 GYA262146:GYA262194 GOE262146:GOE262194 GEI262146:GEI262194 FUM262146:FUM262194 FKQ262146:FKQ262194 FAU262146:FAU262194 EQY262146:EQY262194 EHC262146:EHC262194 DXG262146:DXG262194 DNK262146:DNK262194 DDO262146:DDO262194 CTS262146:CTS262194 CJW262146:CJW262194 CAA262146:CAA262194 BQE262146:BQE262194 BGI262146:BGI262194 AWM262146:AWM262194 AMQ262146:AMQ262194 ACU262146:ACU262194 SY262146:SY262194 JC262146:JC262194 C262156:C262204 WVO196610:WVO196658 WLS196610:WLS196658 WBW196610:WBW196658 VSA196610:VSA196658 VIE196610:VIE196658 UYI196610:UYI196658 UOM196610:UOM196658 UEQ196610:UEQ196658 TUU196610:TUU196658 TKY196610:TKY196658 TBC196610:TBC196658 SRG196610:SRG196658 SHK196610:SHK196658 RXO196610:RXO196658 RNS196610:RNS196658 RDW196610:RDW196658 QUA196610:QUA196658 QKE196610:QKE196658 QAI196610:QAI196658 PQM196610:PQM196658 PGQ196610:PGQ196658 OWU196610:OWU196658 OMY196610:OMY196658 ODC196610:ODC196658 NTG196610:NTG196658 NJK196610:NJK196658 MZO196610:MZO196658 MPS196610:MPS196658 MFW196610:MFW196658 LWA196610:LWA196658 LME196610:LME196658 LCI196610:LCI196658 KSM196610:KSM196658 KIQ196610:KIQ196658 JYU196610:JYU196658 JOY196610:JOY196658 JFC196610:JFC196658 IVG196610:IVG196658 ILK196610:ILK196658 IBO196610:IBO196658 HRS196610:HRS196658 HHW196610:HHW196658 GYA196610:GYA196658 GOE196610:GOE196658 GEI196610:GEI196658 FUM196610:FUM196658 FKQ196610:FKQ196658 FAU196610:FAU196658 EQY196610:EQY196658 EHC196610:EHC196658 DXG196610:DXG196658 DNK196610:DNK196658 DDO196610:DDO196658 CTS196610:CTS196658 CJW196610:CJW196658 CAA196610:CAA196658 BQE196610:BQE196658 BGI196610:BGI196658 AWM196610:AWM196658 AMQ196610:AMQ196658 ACU196610:ACU196658 SY196610:SY196658 JC196610:JC196658 C196620:C196668 WVO131074:WVO131122 WLS131074:WLS131122 WBW131074:WBW131122 VSA131074:VSA131122 VIE131074:VIE131122 UYI131074:UYI131122 UOM131074:UOM131122 UEQ131074:UEQ131122 TUU131074:TUU131122 TKY131074:TKY131122 TBC131074:TBC131122 SRG131074:SRG131122 SHK131074:SHK131122 RXO131074:RXO131122 RNS131074:RNS131122 RDW131074:RDW131122 QUA131074:QUA131122 QKE131074:QKE131122 QAI131074:QAI131122 PQM131074:PQM131122 PGQ131074:PGQ131122 OWU131074:OWU131122 OMY131074:OMY131122 ODC131074:ODC131122 NTG131074:NTG131122 NJK131074:NJK131122 MZO131074:MZO131122 MPS131074:MPS131122 MFW131074:MFW131122 LWA131074:LWA131122 LME131074:LME131122 LCI131074:LCI131122 KSM131074:KSM131122 KIQ131074:KIQ131122 JYU131074:JYU131122 JOY131074:JOY131122 JFC131074:JFC131122 IVG131074:IVG131122 ILK131074:ILK131122 IBO131074:IBO131122 HRS131074:HRS131122 HHW131074:HHW131122 GYA131074:GYA131122 GOE131074:GOE131122 GEI131074:GEI131122 FUM131074:FUM131122 FKQ131074:FKQ131122 FAU131074:FAU131122 EQY131074:EQY131122 EHC131074:EHC131122 DXG131074:DXG131122 DNK131074:DNK131122 DDO131074:DDO131122 CTS131074:CTS131122 CJW131074:CJW131122 CAA131074:CAA131122 BQE131074:BQE131122 BGI131074:BGI131122 AWM131074:AWM131122 AMQ131074:AMQ131122 ACU131074:ACU131122 SY131074:SY131122 JC131074:JC131122 C131084:C131132 WVO65538:WVO65586 WLS65538:WLS65586 WBW65538:WBW65586 VSA65538:VSA65586 VIE65538:VIE65586 UYI65538:UYI65586 UOM65538:UOM65586 UEQ65538:UEQ65586 TUU65538:TUU65586 TKY65538:TKY65586 TBC65538:TBC65586 SRG65538:SRG65586 SHK65538:SHK65586 RXO65538:RXO65586 RNS65538:RNS65586 RDW65538:RDW65586 QUA65538:QUA65586 QKE65538:QKE65586 QAI65538:QAI65586 PQM65538:PQM65586 PGQ65538:PGQ65586 OWU65538:OWU65586 OMY65538:OMY65586 ODC65538:ODC65586 NTG65538:NTG65586 NJK65538:NJK65586 MZO65538:MZO65586 MPS65538:MPS65586 MFW65538:MFW65586 LWA65538:LWA65586 LME65538:LME65586 LCI65538:LCI65586 KSM65538:KSM65586 KIQ65538:KIQ65586 JYU65538:JYU65586 JOY65538:JOY65586 JFC65538:JFC65586 IVG65538:IVG65586 ILK65538:ILK65586 IBO65538:IBO65586 HRS65538:HRS65586 HHW65538:HHW65586 GYA65538:GYA65586 GOE65538:GOE65586 GEI65538:GEI65586 FUM65538:FUM65586 FKQ65538:FKQ65586 FAU65538:FAU65586 EQY65538:EQY65586 EHC65538:EHC65586 DXG65538:DXG65586 DNK65538:DNK65586 DDO65538:DDO65586 CTS65538:CTS65586 CJW65538:CJW65586 CAA65538:CAA65586 BQE65538:BQE65586 BGI65538:BGI65586 AWM65538:AWM65586 AMQ65538:AMQ65586 ACU65538:ACU65586 SY65538:SY65586 JC65538:JC65586 C65548:C65596 WVQ48:WVQ49 WVO2:WVO47 WLU48:WLU49 WLS2:WLS47 WBY48:WBY49 WBW2:WBW47 VSC48:VSC49 VSA2:VSA47 VIG48:VIG49 VIE2:VIE47 UYK48:UYK49 UYI2:UYI47 UOO48:UOO49 UOM2:UOM47 UES48:UES49 UEQ2:UEQ47 TUW48:TUW49 TUU2:TUU47 TLA48:TLA49 TKY2:TKY47 TBE48:TBE49 TBC2:TBC47 SRI48:SRI49 SRG2:SRG47 SHM48:SHM49 SHK2:SHK47 RXQ48:RXQ49 RXO2:RXO47 RNU48:RNU49 RNS2:RNS47 RDY48:RDY49 RDW2:RDW47 QUC48:QUC49 QUA2:QUA47 QKG48:QKG49 QKE2:QKE47 QAK48:QAK49 QAI2:QAI47 PQO48:PQO49 PQM2:PQM47 PGS48:PGS49 PGQ2:PGQ47 OWW48:OWW49 OWU2:OWU47 ONA48:ONA49 OMY2:OMY47 ODE48:ODE49 ODC2:ODC47 NTI48:NTI49 NTG2:NTG47 NJM48:NJM49 NJK2:NJK47 MZQ48:MZQ49 MZO2:MZO47 MPU48:MPU49 MPS2:MPS47 MFY48:MFY49 MFW2:MFW47 LWC48:LWC49 LWA2:LWA47 LMG48:LMG49 LME2:LME47 LCK48:LCK49 LCI2:LCI47 KSO48:KSO49 KSM2:KSM47 KIS48:KIS49 KIQ2:KIQ47 JYW48:JYW49 JYU2:JYU47 JPA48:JPA49 JOY2:JOY47 JFE48:JFE49 JFC2:JFC47 IVI48:IVI49 IVG2:IVG47 ILM48:ILM49 ILK2:ILK47 IBQ48:IBQ49 IBO2:IBO47 HRU48:HRU49 HRS2:HRS47 HHY48:HHY49 HHW2:HHW47 GYC48:GYC49 GYA2:GYA47 GOG48:GOG49 GOE2:GOE47 GEK48:GEK49 GEI2:GEI47 FUO48:FUO49 FUM2:FUM47 FKS48:FKS49 FKQ2:FKQ47 FAW48:FAW49 FAU2:FAU47 ERA48:ERA49 EQY2:EQY47 EHE48:EHE49 EHC2:EHC47 DXI48:DXI49 DXG2:DXG47 DNM48:DNM49 DNK2:DNK47 DDQ48:DDQ49 DDO2:DDO47 CTU48:CTU49 CTS2:CTS47 CJY48:CJY49 CJW2:CJW47 CAC48:CAC49 CAA2:CAA47 BQG48:BQG49 BQE2:BQE47 BGK48:BGK49 BGI2:BGI47 AWO48:AWO49 AWM2:AWM47 AMS48:AMS49 AMQ2:AMQ47 ACW48:ACW49 ACU2:ACU47 TA48:TA49 SY2:SY47 JE48:JE49 JC2:JC47">
      <formula1>Fournisseurs</formula1>
    </dataValidation>
    <dataValidation type="list" allowBlank="1" showInputMessage="1" showErrorMessage="1" sqref="D65548:D65596 JD2:JD47 WVP983042:WVP983090 WLT983042:WLT983090 WBX983042:WBX983090 VSB983042:VSB983090 VIF983042:VIF983090 UYJ983042:UYJ983090 UON983042:UON983090 UER983042:UER983090 TUV983042:TUV983090 TKZ983042:TKZ983090 TBD983042:TBD983090 SRH983042:SRH983090 SHL983042:SHL983090 RXP983042:RXP983090 RNT983042:RNT983090 RDX983042:RDX983090 QUB983042:QUB983090 QKF983042:QKF983090 QAJ983042:QAJ983090 PQN983042:PQN983090 PGR983042:PGR983090 OWV983042:OWV983090 OMZ983042:OMZ983090 ODD983042:ODD983090 NTH983042:NTH983090 NJL983042:NJL983090 MZP983042:MZP983090 MPT983042:MPT983090 MFX983042:MFX983090 LWB983042:LWB983090 LMF983042:LMF983090 LCJ983042:LCJ983090 KSN983042:KSN983090 KIR983042:KIR983090 JYV983042:JYV983090 JOZ983042:JOZ983090 JFD983042:JFD983090 IVH983042:IVH983090 ILL983042:ILL983090 IBP983042:IBP983090 HRT983042:HRT983090 HHX983042:HHX983090 GYB983042:GYB983090 GOF983042:GOF983090 GEJ983042:GEJ983090 FUN983042:FUN983090 FKR983042:FKR983090 FAV983042:FAV983090 EQZ983042:EQZ983090 EHD983042:EHD983090 DXH983042:DXH983090 DNL983042:DNL983090 DDP983042:DDP983090 CTT983042:CTT983090 CJX983042:CJX983090 CAB983042:CAB983090 BQF983042:BQF983090 BGJ983042:BGJ983090 AWN983042:AWN983090 AMR983042:AMR983090 ACV983042:ACV983090 SZ983042:SZ983090 JD983042:JD983090 D983052:D983100 WVP917506:WVP917554 WLT917506:WLT917554 WBX917506:WBX917554 VSB917506:VSB917554 VIF917506:VIF917554 UYJ917506:UYJ917554 UON917506:UON917554 UER917506:UER917554 TUV917506:TUV917554 TKZ917506:TKZ917554 TBD917506:TBD917554 SRH917506:SRH917554 SHL917506:SHL917554 RXP917506:RXP917554 RNT917506:RNT917554 RDX917506:RDX917554 QUB917506:QUB917554 QKF917506:QKF917554 QAJ917506:QAJ917554 PQN917506:PQN917554 PGR917506:PGR917554 OWV917506:OWV917554 OMZ917506:OMZ917554 ODD917506:ODD917554 NTH917506:NTH917554 NJL917506:NJL917554 MZP917506:MZP917554 MPT917506:MPT917554 MFX917506:MFX917554 LWB917506:LWB917554 LMF917506:LMF917554 LCJ917506:LCJ917554 KSN917506:KSN917554 KIR917506:KIR917554 JYV917506:JYV917554 JOZ917506:JOZ917554 JFD917506:JFD917554 IVH917506:IVH917554 ILL917506:ILL917554 IBP917506:IBP917554 HRT917506:HRT917554 HHX917506:HHX917554 GYB917506:GYB917554 GOF917506:GOF917554 GEJ917506:GEJ917554 FUN917506:FUN917554 FKR917506:FKR917554 FAV917506:FAV917554 EQZ917506:EQZ917554 EHD917506:EHD917554 DXH917506:DXH917554 DNL917506:DNL917554 DDP917506:DDP917554 CTT917506:CTT917554 CJX917506:CJX917554 CAB917506:CAB917554 BQF917506:BQF917554 BGJ917506:BGJ917554 AWN917506:AWN917554 AMR917506:AMR917554 ACV917506:ACV917554 SZ917506:SZ917554 JD917506:JD917554 D917516:D917564 WVP851970:WVP852018 WLT851970:WLT852018 WBX851970:WBX852018 VSB851970:VSB852018 VIF851970:VIF852018 UYJ851970:UYJ852018 UON851970:UON852018 UER851970:UER852018 TUV851970:TUV852018 TKZ851970:TKZ852018 TBD851970:TBD852018 SRH851970:SRH852018 SHL851970:SHL852018 RXP851970:RXP852018 RNT851970:RNT852018 RDX851970:RDX852018 QUB851970:QUB852018 QKF851970:QKF852018 QAJ851970:QAJ852018 PQN851970:PQN852018 PGR851970:PGR852018 OWV851970:OWV852018 OMZ851970:OMZ852018 ODD851970:ODD852018 NTH851970:NTH852018 NJL851970:NJL852018 MZP851970:MZP852018 MPT851970:MPT852018 MFX851970:MFX852018 LWB851970:LWB852018 LMF851970:LMF852018 LCJ851970:LCJ852018 KSN851970:KSN852018 KIR851970:KIR852018 JYV851970:JYV852018 JOZ851970:JOZ852018 JFD851970:JFD852018 IVH851970:IVH852018 ILL851970:ILL852018 IBP851970:IBP852018 HRT851970:HRT852018 HHX851970:HHX852018 GYB851970:GYB852018 GOF851970:GOF852018 GEJ851970:GEJ852018 FUN851970:FUN852018 FKR851970:FKR852018 FAV851970:FAV852018 EQZ851970:EQZ852018 EHD851970:EHD852018 DXH851970:DXH852018 DNL851970:DNL852018 DDP851970:DDP852018 CTT851970:CTT852018 CJX851970:CJX852018 CAB851970:CAB852018 BQF851970:BQF852018 BGJ851970:BGJ852018 AWN851970:AWN852018 AMR851970:AMR852018 ACV851970:ACV852018 SZ851970:SZ852018 JD851970:JD852018 D851980:D852028 WVP786434:WVP786482 WLT786434:WLT786482 WBX786434:WBX786482 VSB786434:VSB786482 VIF786434:VIF786482 UYJ786434:UYJ786482 UON786434:UON786482 UER786434:UER786482 TUV786434:TUV786482 TKZ786434:TKZ786482 TBD786434:TBD786482 SRH786434:SRH786482 SHL786434:SHL786482 RXP786434:RXP786482 RNT786434:RNT786482 RDX786434:RDX786482 QUB786434:QUB786482 QKF786434:QKF786482 QAJ786434:QAJ786482 PQN786434:PQN786482 PGR786434:PGR786482 OWV786434:OWV786482 OMZ786434:OMZ786482 ODD786434:ODD786482 NTH786434:NTH786482 NJL786434:NJL786482 MZP786434:MZP786482 MPT786434:MPT786482 MFX786434:MFX786482 LWB786434:LWB786482 LMF786434:LMF786482 LCJ786434:LCJ786482 KSN786434:KSN786482 KIR786434:KIR786482 JYV786434:JYV786482 JOZ786434:JOZ786482 JFD786434:JFD786482 IVH786434:IVH786482 ILL786434:ILL786482 IBP786434:IBP786482 HRT786434:HRT786482 HHX786434:HHX786482 GYB786434:GYB786482 GOF786434:GOF786482 GEJ786434:GEJ786482 FUN786434:FUN786482 FKR786434:FKR786482 FAV786434:FAV786482 EQZ786434:EQZ786482 EHD786434:EHD786482 DXH786434:DXH786482 DNL786434:DNL786482 DDP786434:DDP786482 CTT786434:CTT786482 CJX786434:CJX786482 CAB786434:CAB786482 BQF786434:BQF786482 BGJ786434:BGJ786482 AWN786434:AWN786482 AMR786434:AMR786482 ACV786434:ACV786482 SZ786434:SZ786482 JD786434:JD786482 D786444:D786492 WVP720898:WVP720946 WLT720898:WLT720946 WBX720898:WBX720946 VSB720898:VSB720946 VIF720898:VIF720946 UYJ720898:UYJ720946 UON720898:UON720946 UER720898:UER720946 TUV720898:TUV720946 TKZ720898:TKZ720946 TBD720898:TBD720946 SRH720898:SRH720946 SHL720898:SHL720946 RXP720898:RXP720946 RNT720898:RNT720946 RDX720898:RDX720946 QUB720898:QUB720946 QKF720898:QKF720946 QAJ720898:QAJ720946 PQN720898:PQN720946 PGR720898:PGR720946 OWV720898:OWV720946 OMZ720898:OMZ720946 ODD720898:ODD720946 NTH720898:NTH720946 NJL720898:NJL720946 MZP720898:MZP720946 MPT720898:MPT720946 MFX720898:MFX720946 LWB720898:LWB720946 LMF720898:LMF720946 LCJ720898:LCJ720946 KSN720898:KSN720946 KIR720898:KIR720946 JYV720898:JYV720946 JOZ720898:JOZ720946 JFD720898:JFD720946 IVH720898:IVH720946 ILL720898:ILL720946 IBP720898:IBP720946 HRT720898:HRT720946 HHX720898:HHX720946 GYB720898:GYB720946 GOF720898:GOF720946 GEJ720898:GEJ720946 FUN720898:FUN720946 FKR720898:FKR720946 FAV720898:FAV720946 EQZ720898:EQZ720946 EHD720898:EHD720946 DXH720898:DXH720946 DNL720898:DNL720946 DDP720898:DDP720946 CTT720898:CTT720946 CJX720898:CJX720946 CAB720898:CAB720946 BQF720898:BQF720946 BGJ720898:BGJ720946 AWN720898:AWN720946 AMR720898:AMR720946 ACV720898:ACV720946 SZ720898:SZ720946 JD720898:JD720946 D720908:D720956 WVP655362:WVP655410 WLT655362:WLT655410 WBX655362:WBX655410 VSB655362:VSB655410 VIF655362:VIF655410 UYJ655362:UYJ655410 UON655362:UON655410 UER655362:UER655410 TUV655362:TUV655410 TKZ655362:TKZ655410 TBD655362:TBD655410 SRH655362:SRH655410 SHL655362:SHL655410 RXP655362:RXP655410 RNT655362:RNT655410 RDX655362:RDX655410 QUB655362:QUB655410 QKF655362:QKF655410 QAJ655362:QAJ655410 PQN655362:PQN655410 PGR655362:PGR655410 OWV655362:OWV655410 OMZ655362:OMZ655410 ODD655362:ODD655410 NTH655362:NTH655410 NJL655362:NJL655410 MZP655362:MZP655410 MPT655362:MPT655410 MFX655362:MFX655410 LWB655362:LWB655410 LMF655362:LMF655410 LCJ655362:LCJ655410 KSN655362:KSN655410 KIR655362:KIR655410 JYV655362:JYV655410 JOZ655362:JOZ655410 JFD655362:JFD655410 IVH655362:IVH655410 ILL655362:ILL655410 IBP655362:IBP655410 HRT655362:HRT655410 HHX655362:HHX655410 GYB655362:GYB655410 GOF655362:GOF655410 GEJ655362:GEJ655410 FUN655362:FUN655410 FKR655362:FKR655410 FAV655362:FAV655410 EQZ655362:EQZ655410 EHD655362:EHD655410 DXH655362:DXH655410 DNL655362:DNL655410 DDP655362:DDP655410 CTT655362:CTT655410 CJX655362:CJX655410 CAB655362:CAB655410 BQF655362:BQF655410 BGJ655362:BGJ655410 AWN655362:AWN655410 AMR655362:AMR655410 ACV655362:ACV655410 SZ655362:SZ655410 JD655362:JD655410 D655372:D655420 WVP589826:WVP589874 WLT589826:WLT589874 WBX589826:WBX589874 VSB589826:VSB589874 VIF589826:VIF589874 UYJ589826:UYJ589874 UON589826:UON589874 UER589826:UER589874 TUV589826:TUV589874 TKZ589826:TKZ589874 TBD589826:TBD589874 SRH589826:SRH589874 SHL589826:SHL589874 RXP589826:RXP589874 RNT589826:RNT589874 RDX589826:RDX589874 QUB589826:QUB589874 QKF589826:QKF589874 QAJ589826:QAJ589874 PQN589826:PQN589874 PGR589826:PGR589874 OWV589826:OWV589874 OMZ589826:OMZ589874 ODD589826:ODD589874 NTH589826:NTH589874 NJL589826:NJL589874 MZP589826:MZP589874 MPT589826:MPT589874 MFX589826:MFX589874 LWB589826:LWB589874 LMF589826:LMF589874 LCJ589826:LCJ589874 KSN589826:KSN589874 KIR589826:KIR589874 JYV589826:JYV589874 JOZ589826:JOZ589874 JFD589826:JFD589874 IVH589826:IVH589874 ILL589826:ILL589874 IBP589826:IBP589874 HRT589826:HRT589874 HHX589826:HHX589874 GYB589826:GYB589874 GOF589826:GOF589874 GEJ589826:GEJ589874 FUN589826:FUN589874 FKR589826:FKR589874 FAV589826:FAV589874 EQZ589826:EQZ589874 EHD589826:EHD589874 DXH589826:DXH589874 DNL589826:DNL589874 DDP589826:DDP589874 CTT589826:CTT589874 CJX589826:CJX589874 CAB589826:CAB589874 BQF589826:BQF589874 BGJ589826:BGJ589874 AWN589826:AWN589874 AMR589826:AMR589874 ACV589826:ACV589874 SZ589826:SZ589874 JD589826:JD589874 D589836:D589884 WVP524290:WVP524338 WLT524290:WLT524338 WBX524290:WBX524338 VSB524290:VSB524338 VIF524290:VIF524338 UYJ524290:UYJ524338 UON524290:UON524338 UER524290:UER524338 TUV524290:TUV524338 TKZ524290:TKZ524338 TBD524290:TBD524338 SRH524290:SRH524338 SHL524290:SHL524338 RXP524290:RXP524338 RNT524290:RNT524338 RDX524290:RDX524338 QUB524290:QUB524338 QKF524290:QKF524338 QAJ524290:QAJ524338 PQN524290:PQN524338 PGR524290:PGR524338 OWV524290:OWV524338 OMZ524290:OMZ524338 ODD524290:ODD524338 NTH524290:NTH524338 NJL524290:NJL524338 MZP524290:MZP524338 MPT524290:MPT524338 MFX524290:MFX524338 LWB524290:LWB524338 LMF524290:LMF524338 LCJ524290:LCJ524338 KSN524290:KSN524338 KIR524290:KIR524338 JYV524290:JYV524338 JOZ524290:JOZ524338 JFD524290:JFD524338 IVH524290:IVH524338 ILL524290:ILL524338 IBP524290:IBP524338 HRT524290:HRT524338 HHX524290:HHX524338 GYB524290:GYB524338 GOF524290:GOF524338 GEJ524290:GEJ524338 FUN524290:FUN524338 FKR524290:FKR524338 FAV524290:FAV524338 EQZ524290:EQZ524338 EHD524290:EHD524338 DXH524290:DXH524338 DNL524290:DNL524338 DDP524290:DDP524338 CTT524290:CTT524338 CJX524290:CJX524338 CAB524290:CAB524338 BQF524290:BQF524338 BGJ524290:BGJ524338 AWN524290:AWN524338 AMR524290:AMR524338 ACV524290:ACV524338 SZ524290:SZ524338 JD524290:JD524338 D524300:D524348 WVP458754:WVP458802 WLT458754:WLT458802 WBX458754:WBX458802 VSB458754:VSB458802 VIF458754:VIF458802 UYJ458754:UYJ458802 UON458754:UON458802 UER458754:UER458802 TUV458754:TUV458802 TKZ458754:TKZ458802 TBD458754:TBD458802 SRH458754:SRH458802 SHL458754:SHL458802 RXP458754:RXP458802 RNT458754:RNT458802 RDX458754:RDX458802 QUB458754:QUB458802 QKF458754:QKF458802 QAJ458754:QAJ458802 PQN458754:PQN458802 PGR458754:PGR458802 OWV458754:OWV458802 OMZ458754:OMZ458802 ODD458754:ODD458802 NTH458754:NTH458802 NJL458754:NJL458802 MZP458754:MZP458802 MPT458754:MPT458802 MFX458754:MFX458802 LWB458754:LWB458802 LMF458754:LMF458802 LCJ458754:LCJ458802 KSN458754:KSN458802 KIR458754:KIR458802 JYV458754:JYV458802 JOZ458754:JOZ458802 JFD458754:JFD458802 IVH458754:IVH458802 ILL458754:ILL458802 IBP458754:IBP458802 HRT458754:HRT458802 HHX458754:HHX458802 GYB458754:GYB458802 GOF458754:GOF458802 GEJ458754:GEJ458802 FUN458754:FUN458802 FKR458754:FKR458802 FAV458754:FAV458802 EQZ458754:EQZ458802 EHD458754:EHD458802 DXH458754:DXH458802 DNL458754:DNL458802 DDP458754:DDP458802 CTT458754:CTT458802 CJX458754:CJX458802 CAB458754:CAB458802 BQF458754:BQF458802 BGJ458754:BGJ458802 AWN458754:AWN458802 AMR458754:AMR458802 ACV458754:ACV458802 SZ458754:SZ458802 JD458754:JD458802 D458764:D458812 WVP393218:WVP393266 WLT393218:WLT393266 WBX393218:WBX393266 VSB393218:VSB393266 VIF393218:VIF393266 UYJ393218:UYJ393266 UON393218:UON393266 UER393218:UER393266 TUV393218:TUV393266 TKZ393218:TKZ393266 TBD393218:TBD393266 SRH393218:SRH393266 SHL393218:SHL393266 RXP393218:RXP393266 RNT393218:RNT393266 RDX393218:RDX393266 QUB393218:QUB393266 QKF393218:QKF393266 QAJ393218:QAJ393266 PQN393218:PQN393266 PGR393218:PGR393266 OWV393218:OWV393266 OMZ393218:OMZ393266 ODD393218:ODD393266 NTH393218:NTH393266 NJL393218:NJL393266 MZP393218:MZP393266 MPT393218:MPT393266 MFX393218:MFX393266 LWB393218:LWB393266 LMF393218:LMF393266 LCJ393218:LCJ393266 KSN393218:KSN393266 KIR393218:KIR393266 JYV393218:JYV393266 JOZ393218:JOZ393266 JFD393218:JFD393266 IVH393218:IVH393266 ILL393218:ILL393266 IBP393218:IBP393266 HRT393218:HRT393266 HHX393218:HHX393266 GYB393218:GYB393266 GOF393218:GOF393266 GEJ393218:GEJ393266 FUN393218:FUN393266 FKR393218:FKR393266 FAV393218:FAV393266 EQZ393218:EQZ393266 EHD393218:EHD393266 DXH393218:DXH393266 DNL393218:DNL393266 DDP393218:DDP393266 CTT393218:CTT393266 CJX393218:CJX393266 CAB393218:CAB393266 BQF393218:BQF393266 BGJ393218:BGJ393266 AWN393218:AWN393266 AMR393218:AMR393266 ACV393218:ACV393266 SZ393218:SZ393266 JD393218:JD393266 D393228:D393276 WVP327682:WVP327730 WLT327682:WLT327730 WBX327682:WBX327730 VSB327682:VSB327730 VIF327682:VIF327730 UYJ327682:UYJ327730 UON327682:UON327730 UER327682:UER327730 TUV327682:TUV327730 TKZ327682:TKZ327730 TBD327682:TBD327730 SRH327682:SRH327730 SHL327682:SHL327730 RXP327682:RXP327730 RNT327682:RNT327730 RDX327682:RDX327730 QUB327682:QUB327730 QKF327682:QKF327730 QAJ327682:QAJ327730 PQN327682:PQN327730 PGR327682:PGR327730 OWV327682:OWV327730 OMZ327682:OMZ327730 ODD327682:ODD327730 NTH327682:NTH327730 NJL327682:NJL327730 MZP327682:MZP327730 MPT327682:MPT327730 MFX327682:MFX327730 LWB327682:LWB327730 LMF327682:LMF327730 LCJ327682:LCJ327730 KSN327682:KSN327730 KIR327682:KIR327730 JYV327682:JYV327730 JOZ327682:JOZ327730 JFD327682:JFD327730 IVH327682:IVH327730 ILL327682:ILL327730 IBP327682:IBP327730 HRT327682:HRT327730 HHX327682:HHX327730 GYB327682:GYB327730 GOF327682:GOF327730 GEJ327682:GEJ327730 FUN327682:FUN327730 FKR327682:FKR327730 FAV327682:FAV327730 EQZ327682:EQZ327730 EHD327682:EHD327730 DXH327682:DXH327730 DNL327682:DNL327730 DDP327682:DDP327730 CTT327682:CTT327730 CJX327682:CJX327730 CAB327682:CAB327730 BQF327682:BQF327730 BGJ327682:BGJ327730 AWN327682:AWN327730 AMR327682:AMR327730 ACV327682:ACV327730 SZ327682:SZ327730 JD327682:JD327730 D327692:D327740 WVP262146:WVP262194 WLT262146:WLT262194 WBX262146:WBX262194 VSB262146:VSB262194 VIF262146:VIF262194 UYJ262146:UYJ262194 UON262146:UON262194 UER262146:UER262194 TUV262146:TUV262194 TKZ262146:TKZ262194 TBD262146:TBD262194 SRH262146:SRH262194 SHL262146:SHL262194 RXP262146:RXP262194 RNT262146:RNT262194 RDX262146:RDX262194 QUB262146:QUB262194 QKF262146:QKF262194 QAJ262146:QAJ262194 PQN262146:PQN262194 PGR262146:PGR262194 OWV262146:OWV262194 OMZ262146:OMZ262194 ODD262146:ODD262194 NTH262146:NTH262194 NJL262146:NJL262194 MZP262146:MZP262194 MPT262146:MPT262194 MFX262146:MFX262194 LWB262146:LWB262194 LMF262146:LMF262194 LCJ262146:LCJ262194 KSN262146:KSN262194 KIR262146:KIR262194 JYV262146:JYV262194 JOZ262146:JOZ262194 JFD262146:JFD262194 IVH262146:IVH262194 ILL262146:ILL262194 IBP262146:IBP262194 HRT262146:HRT262194 HHX262146:HHX262194 GYB262146:GYB262194 GOF262146:GOF262194 GEJ262146:GEJ262194 FUN262146:FUN262194 FKR262146:FKR262194 FAV262146:FAV262194 EQZ262146:EQZ262194 EHD262146:EHD262194 DXH262146:DXH262194 DNL262146:DNL262194 DDP262146:DDP262194 CTT262146:CTT262194 CJX262146:CJX262194 CAB262146:CAB262194 BQF262146:BQF262194 BGJ262146:BGJ262194 AWN262146:AWN262194 AMR262146:AMR262194 ACV262146:ACV262194 SZ262146:SZ262194 JD262146:JD262194 D262156:D262204 WVP196610:WVP196658 WLT196610:WLT196658 WBX196610:WBX196658 VSB196610:VSB196658 VIF196610:VIF196658 UYJ196610:UYJ196658 UON196610:UON196658 UER196610:UER196658 TUV196610:TUV196658 TKZ196610:TKZ196658 TBD196610:TBD196658 SRH196610:SRH196658 SHL196610:SHL196658 RXP196610:RXP196658 RNT196610:RNT196658 RDX196610:RDX196658 QUB196610:QUB196658 QKF196610:QKF196658 QAJ196610:QAJ196658 PQN196610:PQN196658 PGR196610:PGR196658 OWV196610:OWV196658 OMZ196610:OMZ196658 ODD196610:ODD196658 NTH196610:NTH196658 NJL196610:NJL196658 MZP196610:MZP196658 MPT196610:MPT196658 MFX196610:MFX196658 LWB196610:LWB196658 LMF196610:LMF196658 LCJ196610:LCJ196658 KSN196610:KSN196658 KIR196610:KIR196658 JYV196610:JYV196658 JOZ196610:JOZ196658 JFD196610:JFD196658 IVH196610:IVH196658 ILL196610:ILL196658 IBP196610:IBP196658 HRT196610:HRT196658 HHX196610:HHX196658 GYB196610:GYB196658 GOF196610:GOF196658 GEJ196610:GEJ196658 FUN196610:FUN196658 FKR196610:FKR196658 FAV196610:FAV196658 EQZ196610:EQZ196658 EHD196610:EHD196658 DXH196610:DXH196658 DNL196610:DNL196658 DDP196610:DDP196658 CTT196610:CTT196658 CJX196610:CJX196658 CAB196610:CAB196658 BQF196610:BQF196658 BGJ196610:BGJ196658 AWN196610:AWN196658 AMR196610:AMR196658 ACV196610:ACV196658 SZ196610:SZ196658 JD196610:JD196658 D196620:D196668 WVP131074:WVP131122 WLT131074:WLT131122 WBX131074:WBX131122 VSB131074:VSB131122 VIF131074:VIF131122 UYJ131074:UYJ131122 UON131074:UON131122 UER131074:UER131122 TUV131074:TUV131122 TKZ131074:TKZ131122 TBD131074:TBD131122 SRH131074:SRH131122 SHL131074:SHL131122 RXP131074:RXP131122 RNT131074:RNT131122 RDX131074:RDX131122 QUB131074:QUB131122 QKF131074:QKF131122 QAJ131074:QAJ131122 PQN131074:PQN131122 PGR131074:PGR131122 OWV131074:OWV131122 OMZ131074:OMZ131122 ODD131074:ODD131122 NTH131074:NTH131122 NJL131074:NJL131122 MZP131074:MZP131122 MPT131074:MPT131122 MFX131074:MFX131122 LWB131074:LWB131122 LMF131074:LMF131122 LCJ131074:LCJ131122 KSN131074:KSN131122 KIR131074:KIR131122 JYV131074:JYV131122 JOZ131074:JOZ131122 JFD131074:JFD131122 IVH131074:IVH131122 ILL131074:ILL131122 IBP131074:IBP131122 HRT131074:HRT131122 HHX131074:HHX131122 GYB131074:GYB131122 GOF131074:GOF131122 GEJ131074:GEJ131122 FUN131074:FUN131122 FKR131074:FKR131122 FAV131074:FAV131122 EQZ131074:EQZ131122 EHD131074:EHD131122 DXH131074:DXH131122 DNL131074:DNL131122 DDP131074:DDP131122 CTT131074:CTT131122 CJX131074:CJX131122 CAB131074:CAB131122 BQF131074:BQF131122 BGJ131074:BGJ131122 AWN131074:AWN131122 AMR131074:AMR131122 ACV131074:ACV131122 SZ131074:SZ131122 JD131074:JD131122 D131084:D131132 WVP65538:WVP65586 WLT65538:WLT65586 WBX65538:WBX65586 VSB65538:VSB65586 VIF65538:VIF65586 UYJ65538:UYJ65586 UON65538:UON65586 UER65538:UER65586 TUV65538:TUV65586 TKZ65538:TKZ65586 TBD65538:TBD65586 SRH65538:SRH65586 SHL65538:SHL65586 RXP65538:RXP65586 RNT65538:RNT65586 RDX65538:RDX65586 QUB65538:QUB65586 QKF65538:QKF65586 QAJ65538:QAJ65586 PQN65538:PQN65586 PGR65538:PGR65586 OWV65538:OWV65586 OMZ65538:OMZ65586 ODD65538:ODD65586 NTH65538:NTH65586 NJL65538:NJL65586 MZP65538:MZP65586 MPT65538:MPT65586 MFX65538:MFX65586 LWB65538:LWB65586 LMF65538:LMF65586 LCJ65538:LCJ65586 KSN65538:KSN65586 KIR65538:KIR65586 JYV65538:JYV65586 JOZ65538:JOZ65586 JFD65538:JFD65586 IVH65538:IVH65586 ILL65538:ILL65586 IBP65538:IBP65586 HRT65538:HRT65586 HHX65538:HHX65586 GYB65538:GYB65586 GOF65538:GOF65586 GEJ65538:GEJ65586 FUN65538:FUN65586 FKR65538:FKR65586 FAV65538:FAV65586 EQZ65538:EQZ65586 EHD65538:EHD65586 DXH65538:DXH65586 DNL65538:DNL65586 DDP65538:DDP65586 CTT65538:CTT65586 CJX65538:CJX65586 CAB65538:CAB65586 BQF65538:BQF65586 BGJ65538:BGJ65586 AWN65538:AWN65586 AMR65538:AMR65586 ACV65538:ACV65586 SZ65538:SZ65586 JD65538:JD65586 WVR48:WVR49 WVP2:WVP47 WLV48:WLV49 WLT2:WLT47 WBZ48:WBZ49 WBX2:WBX47 VSD48:VSD49 VSB2:VSB47 VIH48:VIH49 VIF2:VIF47 UYL48:UYL49 UYJ2:UYJ47 UOP48:UOP49 UON2:UON47 UET48:UET49 UER2:UER47 TUX48:TUX49 TUV2:TUV47 TLB48:TLB49 TKZ2:TKZ47 TBF48:TBF49 TBD2:TBD47 SRJ48:SRJ49 SRH2:SRH47 SHN48:SHN49 SHL2:SHL47 RXR48:RXR49 RXP2:RXP47 RNV48:RNV49 RNT2:RNT47 RDZ48:RDZ49 RDX2:RDX47 QUD48:QUD49 QUB2:QUB47 QKH48:QKH49 QKF2:QKF47 QAL48:QAL49 QAJ2:QAJ47 PQP48:PQP49 PQN2:PQN47 PGT48:PGT49 PGR2:PGR47 OWX48:OWX49 OWV2:OWV47 ONB48:ONB49 OMZ2:OMZ47 ODF48:ODF49 ODD2:ODD47 NTJ48:NTJ49 NTH2:NTH47 NJN48:NJN49 NJL2:NJL47 MZR48:MZR49 MZP2:MZP47 MPV48:MPV49 MPT2:MPT47 MFZ48:MFZ49 MFX2:MFX47 LWD48:LWD49 LWB2:LWB47 LMH48:LMH49 LMF2:LMF47 LCL48:LCL49 LCJ2:LCJ47 KSP48:KSP49 KSN2:KSN47 KIT48:KIT49 KIR2:KIR47 JYX48:JYX49 JYV2:JYV47 JPB48:JPB49 JOZ2:JOZ47 JFF48:JFF49 JFD2:JFD47 IVJ48:IVJ49 IVH2:IVH47 ILN48:ILN49 ILL2:ILL47 IBR48:IBR49 IBP2:IBP47 HRV48:HRV49 HRT2:HRT47 HHZ48:HHZ49 HHX2:HHX47 GYD48:GYD49 GYB2:GYB47 GOH48:GOH49 GOF2:GOF47 GEL48:GEL49 GEJ2:GEJ47 FUP48:FUP49 FUN2:FUN47 FKT48:FKT49 FKR2:FKR47 FAX48:FAX49 FAV2:FAV47 ERB48:ERB49 EQZ2:EQZ47 EHF48:EHF49 EHD2:EHD47 DXJ48:DXJ49 DXH2:DXH47 DNN48:DNN49 DNL2:DNL47 DDR48:DDR49 DDP2:DDP47 CTV48:CTV49 CTT2:CTT47 CJZ48:CJZ49 CJX2:CJX47 CAD48:CAD49 CAB2:CAB47 BQH48:BQH49 BQF2:BQF47 BGL48:BGL49 BGJ2:BGJ47 AWP48:AWP49 AWN2:AWN47 AMT48:AMT49 AMR2:AMR47 ACX48:ACX49 ACV2:ACV47 TB48:TB49 SZ2:SZ47 JF48:JF49 D2:D100">
      <formula1>Litres</formula1>
    </dataValidation>
    <dataValidation type="list" allowBlank="1" showInputMessage="1" showErrorMessage="1" sqref="C2:C100">
      <formula1>$AE$2:$AE$11</formula1>
    </dataValidation>
    <dataValidation type="list" allowBlank="1" showInputMessage="1" showErrorMessage="1" sqref="I2:I100">
      <formula1>"Ok,vérifier"</formula1>
    </dataValidation>
    <dataValidation type="list" errorStyle="warning" allowBlank="1" showInputMessage="1" showErrorMessage="1" sqref="U6:W6">
      <formula1>Litres</formula1>
    </dataValidation>
    <dataValidation type="list" errorStyle="information" allowBlank="1" showInputMessage="1" showErrorMessage="1" sqref="T12">
      <formula1>Litres</formula1>
    </dataValidation>
    <dataValidation type="list" errorStyle="information" allowBlank="1" showInputMessage="1" showErrorMessage="1" sqref="V12">
      <formula1>INDIRECT("Tbl_cm")</formula1>
    </dataValidation>
  </dataValidations>
  <pageMargins left="0.39370078740157483" right="0" top="0" bottom="0" header="0.31496062992125984" footer="0.31496062992125984"/>
  <pageSetup paperSize="9" orientation="landscape" r:id="rId1"/>
  <drawing r:id="rId2"/>
  <legacyDrawing r:id="rId3"/>
  <controls>
    <mc:AlternateContent xmlns:mc="http://schemas.openxmlformats.org/markup-compatibility/2006">
      <mc:Choice Requires="x14">
        <control shapeId="1035" r:id="rId4" name="Btn_Lignes">
          <controlPr defaultSize="0" autoLine="0" r:id="rId5">
            <anchor moveWithCells="1">
              <from>
                <xdr:col>13</xdr:col>
                <xdr:colOff>885825</xdr:colOff>
                <xdr:row>0</xdr:row>
                <xdr:rowOff>47625</xdr:rowOff>
              </from>
              <to>
                <xdr:col>15</xdr:col>
                <xdr:colOff>28575</xdr:colOff>
                <xdr:row>0</xdr:row>
                <xdr:rowOff>304800</xdr:rowOff>
              </to>
            </anchor>
          </controlPr>
        </control>
      </mc:Choice>
      <mc:Fallback>
        <control shapeId="1035" r:id="rId4" name="Btn_Lignes"/>
      </mc:Fallback>
    </mc:AlternateContent>
    <mc:AlternateContent xmlns:mc="http://schemas.openxmlformats.org/markup-compatibility/2006">
      <mc:Choice Requires="x14">
        <control shapeId="1025" r:id="rId6" name="Button 1">
          <controlPr defaultSize="0" print="0" autoFill="0" autoPict="0">
            <anchor moveWithCells="1">
              <from>
                <xdr:col>39</xdr:col>
                <xdr:colOff>38100</xdr:colOff>
                <xdr:row>0</xdr:row>
                <xdr:rowOff>66675</xdr:rowOff>
              </from>
              <to>
                <xdr:col>39</xdr:col>
                <xdr:colOff>514350</xdr:colOff>
                <xdr:row>0</xdr:row>
                <xdr:rowOff>276225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6" r:id="rId7" name="Button 2">
          <controlPr defaultSize="0" print="0" autoFill="0" autoPict="0">
            <anchor moveWithCells="1" sizeWithCells="1">
              <from>
                <xdr:col>57</xdr:col>
                <xdr:colOff>285750</xdr:colOff>
                <xdr:row>9</xdr:row>
                <xdr:rowOff>152400</xdr:rowOff>
              </from>
              <to>
                <xdr:col>58</xdr:col>
                <xdr:colOff>257175</xdr:colOff>
                <xdr:row>11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8" r:id="rId8" name="Button 4">
          <controlPr defaultSize="0" print="0" autoFill="0" autoPict="0" macro="[0]!Fournisseurs_afficher">
            <anchor moveWithCells="1">
              <from>
                <xdr:col>11</xdr:col>
                <xdr:colOff>114300</xdr:colOff>
                <xdr:row>8</xdr:row>
                <xdr:rowOff>47625</xdr:rowOff>
              </from>
              <to>
                <xdr:col>12</xdr:col>
                <xdr:colOff>200025</xdr:colOff>
                <xdr:row>9</xdr:row>
                <xdr:rowOff>57150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9" r:id="rId9" name="Button 5">
          <controlPr defaultSize="0" print="0" autoFill="0" autoPict="0" macro="[0]!Fournisseurs_masquer">
            <anchor moveWithCells="1">
              <from>
                <xdr:col>12</xdr:col>
                <xdr:colOff>514350</xdr:colOff>
                <xdr:row>8</xdr:row>
                <xdr:rowOff>47625</xdr:rowOff>
              </from>
              <to>
                <xdr:col>13</xdr:col>
                <xdr:colOff>704850</xdr:colOff>
                <xdr:row>9</xdr:row>
                <xdr:rowOff>57150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0" r:id="rId10" name="Button 6">
          <controlPr defaultSize="0" print="0" autoFill="0" autoPict="0" macro="[0]!Fournisseurs_masquer">
            <anchor moveWithCells="1">
              <from>
                <xdr:col>40</xdr:col>
                <xdr:colOff>38100</xdr:colOff>
                <xdr:row>0</xdr:row>
                <xdr:rowOff>104775</xdr:rowOff>
              </from>
              <to>
                <xdr:col>41</xdr:col>
                <xdr:colOff>352425</xdr:colOff>
                <xdr:row>0</xdr:row>
                <xdr:rowOff>314325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1" r:id="rId11" name="Button 7">
          <controlPr defaultSize="0" print="0" autoFill="0" autoPict="0" macro="[0]!Cellule_Vide_clients">
            <anchor moveWithCells="1">
              <from>
                <xdr:col>13</xdr:col>
                <xdr:colOff>476250</xdr:colOff>
                <xdr:row>9</xdr:row>
                <xdr:rowOff>161925</xdr:rowOff>
              </from>
              <to>
                <xdr:col>14</xdr:col>
                <xdr:colOff>571500</xdr:colOff>
                <xdr:row>10</xdr:row>
                <xdr:rowOff>190500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3" r:id="rId12" name="Button 9">
          <controlPr defaultSize="0" print="0" autoFill="0" autoPict="0" macro="[0]!Afficher_lignes">
            <anchor moveWithCells="1">
              <from>
                <xdr:col>17</xdr:col>
                <xdr:colOff>361950</xdr:colOff>
                <xdr:row>0</xdr:row>
                <xdr:rowOff>57150</xdr:rowOff>
              </from>
              <to>
                <xdr:col>17</xdr:col>
                <xdr:colOff>876300</xdr:colOff>
                <xdr:row>0</xdr:row>
                <xdr:rowOff>295275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4" r:id="rId13" name="Button 10">
          <controlPr defaultSize="0" print="0" autoFill="0" autoPict="0" macro="[0]!Masquer_lignes">
            <anchor moveWithCells="1">
              <from>
                <xdr:col>18</xdr:col>
                <xdr:colOff>85725</xdr:colOff>
                <xdr:row>0</xdr:row>
                <xdr:rowOff>57150</xdr:rowOff>
              </from>
              <to>
                <xdr:col>18</xdr:col>
                <xdr:colOff>581025</xdr:colOff>
                <xdr:row>0</xdr:row>
                <xdr:rowOff>295275</xdr:rowOff>
              </to>
            </anchor>
          </controlPr>
        </control>
      </mc:Choice>
    </mc:AlternateContent>
  </controls>
  <tableParts count="5">
    <tablePart r:id="rId14"/>
    <tablePart r:id="rId15"/>
    <tablePart r:id="rId16"/>
    <tablePart r:id="rId17"/>
    <tablePart r:id="rId18"/>
  </tablePart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B1:AA43"/>
  <sheetViews>
    <sheetView showZeros="0" zoomScaleNormal="100" workbookViewId="0">
      <pane ySplit="12" topLeftCell="A19" activePane="bottomLeft" state="frozenSplit"/>
      <selection pane="bottomLeft" activeCell="N32" sqref="N32"/>
    </sheetView>
  </sheetViews>
  <sheetFormatPr baseColWidth="10" defaultRowHeight="15" x14ac:dyDescent="0.25"/>
  <cols>
    <col min="1" max="1" width="1.7109375" customWidth="1"/>
    <col min="2" max="2" width="23.7109375" customWidth="1"/>
    <col min="3" max="5" width="13.7109375" customWidth="1"/>
    <col min="6" max="6" width="25.7109375" customWidth="1"/>
    <col min="7" max="7" width="25.28515625" bestFit="1" customWidth="1"/>
    <col min="8" max="8" width="18.7109375" bestFit="1" customWidth="1"/>
    <col min="9" max="9" width="25.7109375" customWidth="1"/>
    <col min="10" max="10" width="18.7109375" bestFit="1" customWidth="1"/>
    <col min="11" max="11" width="8.28515625" bestFit="1" customWidth="1"/>
    <col min="12" max="12" width="18.7109375" bestFit="1" customWidth="1"/>
    <col min="13" max="13" width="14.140625" style="186" bestFit="1" customWidth="1"/>
    <col min="14" max="14" width="12.7109375" bestFit="1" customWidth="1"/>
    <col min="15" max="15" width="15" bestFit="1" customWidth="1"/>
    <col min="20" max="20" width="10" bestFit="1" customWidth="1"/>
    <col min="21" max="21" width="8.85546875" bestFit="1" customWidth="1"/>
  </cols>
  <sheetData>
    <row r="1" spans="2:27" ht="32.25" customHeight="1" thickBot="1" x14ac:dyDescent="0.55000000000000004">
      <c r="B1" s="464">
        <f ca="1">TODAY()</f>
        <v>43916</v>
      </c>
      <c r="C1" s="465"/>
      <c r="D1" s="465"/>
      <c r="E1" s="466"/>
      <c r="F1" s="274" t="s">
        <v>127</v>
      </c>
      <c r="AA1" s="392" t="s">
        <v>159</v>
      </c>
    </row>
    <row r="2" spans="2:27" ht="18" thickBot="1" x14ac:dyDescent="0.45">
      <c r="B2" s="308" t="s">
        <v>68</v>
      </c>
      <c r="C2" s="185">
        <v>0.58850000000000002</v>
      </c>
      <c r="D2" s="185">
        <v>0.58850000000000002</v>
      </c>
      <c r="E2" s="313">
        <v>0.55879999999999996</v>
      </c>
      <c r="F2" s="273">
        <f>12.8-11.4</f>
        <v>1.4000000000000004</v>
      </c>
      <c r="AA2" s="393">
        <v>4</v>
      </c>
    </row>
    <row r="3" spans="2:27" ht="15.75" thickBot="1" x14ac:dyDescent="0.3">
      <c r="B3" s="309" t="s">
        <v>69</v>
      </c>
      <c r="C3" s="310">
        <f>C2-C5</f>
        <v>6.7200000000000037E-2</v>
      </c>
      <c r="D3" s="311">
        <f>D2-D5</f>
        <v>0.10870000000000002</v>
      </c>
      <c r="E3" s="312">
        <f>E2-E5</f>
        <v>7.1599999999999941E-2</v>
      </c>
      <c r="F3" s="10"/>
      <c r="AA3" s="393">
        <v>4.5</v>
      </c>
    </row>
    <row r="4" spans="2:27" ht="15.75" thickBot="1" x14ac:dyDescent="0.3">
      <c r="B4" s="6"/>
      <c r="C4" s="132" t="s">
        <v>67</v>
      </c>
      <c r="D4" s="133" t="s">
        <v>55</v>
      </c>
      <c r="E4" s="133" t="s">
        <v>56</v>
      </c>
      <c r="F4" s="10"/>
      <c r="I4" s="10"/>
      <c r="L4" s="186"/>
      <c r="AA4" s="393">
        <v>5</v>
      </c>
    </row>
    <row r="5" spans="2:27" ht="15.75" thickBot="1" x14ac:dyDescent="0.3">
      <c r="B5" s="370" t="s">
        <v>154</v>
      </c>
      <c r="C5" s="371">
        <v>0.52129999999999999</v>
      </c>
      <c r="D5" s="372">
        <v>0.4798</v>
      </c>
      <c r="E5" s="373">
        <v>0.48720000000000002</v>
      </c>
      <c r="F5" s="10"/>
      <c r="I5" s="10"/>
      <c r="J5" t="s">
        <v>160</v>
      </c>
      <c r="L5" s="186"/>
      <c r="AA5" s="393">
        <v>5.5</v>
      </c>
    </row>
    <row r="6" spans="2:27" ht="15.75" thickBot="1" x14ac:dyDescent="0.3">
      <c r="B6" s="149" t="s">
        <v>53</v>
      </c>
      <c r="C6" s="151">
        <v>500</v>
      </c>
      <c r="D6" s="151">
        <v>1000</v>
      </c>
      <c r="E6" s="151">
        <v>2000</v>
      </c>
      <c r="F6" s="10"/>
      <c r="G6" s="387" t="s">
        <v>157</v>
      </c>
      <c r="H6" s="388">
        <f>'13-12-19 au 31-12-20'!H5</f>
        <v>1060.6060606060607</v>
      </c>
      <c r="I6" s="10"/>
      <c r="L6" s="186"/>
      <c r="AA6" s="393">
        <v>6</v>
      </c>
    </row>
    <row r="7" spans="2:27" ht="15.75" thickBot="1" x14ac:dyDescent="0.3">
      <c r="B7" s="102" t="s">
        <v>51</v>
      </c>
      <c r="C7" s="150">
        <f>C6*C5</f>
        <v>260.64999999999998</v>
      </c>
      <c r="D7" s="103">
        <f>IF(D6="","",D6*D5)</f>
        <v>479.8</v>
      </c>
      <c r="E7" s="103">
        <f>IF(E6="","",E6*E5)</f>
        <v>974.40000000000009</v>
      </c>
      <c r="F7" s="10"/>
      <c r="G7" s="389" t="s">
        <v>158</v>
      </c>
      <c r="H7" s="396">
        <f>G10</f>
        <v>8.6999999999999993</v>
      </c>
      <c r="I7" s="10"/>
      <c r="L7" s="186"/>
      <c r="AA7" s="393">
        <v>6.5</v>
      </c>
    </row>
    <row r="8" spans="2:27" ht="15.75" thickBot="1" x14ac:dyDescent="0.3">
      <c r="B8" s="347" t="s">
        <v>129</v>
      </c>
      <c r="C8" s="278">
        <f>IF(C6="","",C6*C$2)-C7</f>
        <v>33.600000000000023</v>
      </c>
      <c r="D8" s="278">
        <f>IF(D6="","",D6*D$2)-D7</f>
        <v>108.69999999999999</v>
      </c>
      <c r="E8" s="278">
        <f>IF(E6="","",E6*E$2)-E7</f>
        <v>143.19999999999982</v>
      </c>
      <c r="F8" s="10"/>
      <c r="G8" s="390" t="s">
        <v>156</v>
      </c>
      <c r="H8" s="391">
        <f>SUM(H6:H7)</f>
        <v>1069.3060606060608</v>
      </c>
      <c r="I8" s="10"/>
      <c r="L8" s="186"/>
      <c r="AA8" s="393">
        <v>7</v>
      </c>
    </row>
    <row r="9" spans="2:27" ht="15.75" thickBot="1" x14ac:dyDescent="0.3">
      <c r="B9" s="122" t="s">
        <v>2</v>
      </c>
      <c r="C9" s="121" t="s">
        <v>54</v>
      </c>
      <c r="D9" s="121"/>
      <c r="E9" s="123" t="s">
        <v>2</v>
      </c>
      <c r="F9" s="10"/>
      <c r="I9" s="10"/>
      <c r="L9" s="186"/>
      <c r="AA9" s="393">
        <v>7.5</v>
      </c>
    </row>
    <row r="10" spans="2:27" ht="15.75" thickBot="1" x14ac:dyDescent="0.3">
      <c r="B10" s="127">
        <v>500</v>
      </c>
      <c r="C10" s="128">
        <v>33</v>
      </c>
      <c r="D10" s="128"/>
      <c r="E10" s="129">
        <v>500</v>
      </c>
      <c r="F10" s="40">
        <v>61.4</v>
      </c>
      <c r="G10" s="366">
        <v>8.6999999999999993</v>
      </c>
      <c r="H10" s="146">
        <f>G10*$E$11</f>
        <v>131.81818181818181</v>
      </c>
      <c r="I10" s="10"/>
      <c r="L10" s="186"/>
      <c r="AA10" s="393">
        <v>8</v>
      </c>
    </row>
    <row r="11" spans="2:27" ht="15.75" thickBot="1" x14ac:dyDescent="0.3">
      <c r="B11" s="144">
        <v>1</v>
      </c>
      <c r="C11" s="125">
        <f>C10/B10</f>
        <v>6.6000000000000003E-2</v>
      </c>
      <c r="D11" s="147">
        <v>1</v>
      </c>
      <c r="E11" s="349">
        <f>E10/C10</f>
        <v>15.151515151515152</v>
      </c>
      <c r="F11" s="10"/>
      <c r="G11" s="395">
        <f>F10+G10</f>
        <v>70.099999999999994</v>
      </c>
      <c r="H11" s="146">
        <f>G11*$E$11</f>
        <v>1062.121212121212</v>
      </c>
      <c r="I11" s="10"/>
      <c r="L11" s="186"/>
      <c r="AA11" s="393">
        <v>8.5</v>
      </c>
    </row>
    <row r="12" spans="2:27" ht="15.75" thickBot="1" x14ac:dyDescent="0.3">
      <c r="B12" s="145">
        <v>1300</v>
      </c>
      <c r="C12" s="348">
        <f>C11*B12</f>
        <v>85.8</v>
      </c>
      <c r="D12" s="366">
        <v>61.4</v>
      </c>
      <c r="E12" s="146">
        <f>D12*$E$11</f>
        <v>930.30303030303037</v>
      </c>
      <c r="F12" s="10"/>
      <c r="G12" s="10"/>
      <c r="H12" s="40"/>
      <c r="I12" s="10"/>
      <c r="L12" s="186"/>
      <c r="AA12" s="393">
        <v>9</v>
      </c>
    </row>
    <row r="13" spans="2:27" x14ac:dyDescent="0.25">
      <c r="B13" s="10"/>
      <c r="C13" s="10"/>
      <c r="D13" s="40"/>
      <c r="E13" s="10"/>
      <c r="F13" s="10"/>
      <c r="G13" s="178">
        <f>N29-M29</f>
        <v>0</v>
      </c>
      <c r="H13" s="40"/>
      <c r="I13" s="10"/>
      <c r="AA13" s="393">
        <v>9.5</v>
      </c>
    </row>
    <row r="14" spans="2:27" x14ac:dyDescent="0.25">
      <c r="AA14" s="393">
        <v>10</v>
      </c>
    </row>
    <row r="15" spans="2:27" x14ac:dyDescent="0.25">
      <c r="AA15" s="393">
        <v>10.5</v>
      </c>
    </row>
    <row r="16" spans="2:27" x14ac:dyDescent="0.25">
      <c r="AA16" s="393">
        <v>11</v>
      </c>
    </row>
    <row r="17" spans="6:27" x14ac:dyDescent="0.25">
      <c r="AA17" s="393">
        <v>11.5</v>
      </c>
    </row>
    <row r="18" spans="6:27" x14ac:dyDescent="0.25">
      <c r="AA18" s="393">
        <v>12</v>
      </c>
    </row>
    <row r="19" spans="6:27" x14ac:dyDescent="0.25">
      <c r="AA19" s="393">
        <v>12.5</v>
      </c>
    </row>
    <row r="20" spans="6:27" x14ac:dyDescent="0.25">
      <c r="AA20" s="393">
        <v>13</v>
      </c>
    </row>
    <row r="21" spans="6:27" x14ac:dyDescent="0.25">
      <c r="AA21" s="393">
        <v>13.5</v>
      </c>
    </row>
    <row r="22" spans="6:27" x14ac:dyDescent="0.25">
      <c r="AA22" s="393">
        <v>14</v>
      </c>
    </row>
    <row r="23" spans="6:27" x14ac:dyDescent="0.25">
      <c r="AA23" s="393">
        <v>14.5</v>
      </c>
    </row>
    <row r="24" spans="6:27" x14ac:dyDescent="0.25">
      <c r="AA24" s="393">
        <v>15</v>
      </c>
    </row>
    <row r="25" spans="6:27" x14ac:dyDescent="0.25">
      <c r="AA25" s="393">
        <v>15.5</v>
      </c>
    </row>
    <row r="26" spans="6:27" x14ac:dyDescent="0.25">
      <c r="AA26" s="393">
        <v>16</v>
      </c>
    </row>
    <row r="27" spans="6:27" ht="15.75" thickBot="1" x14ac:dyDescent="0.3">
      <c r="F27" s="258" t="s">
        <v>125</v>
      </c>
      <c r="G27" s="164" t="s">
        <v>73</v>
      </c>
      <c r="H27" s="165" t="s">
        <v>76</v>
      </c>
      <c r="I27" s="164" t="s">
        <v>126</v>
      </c>
      <c r="J27" s="176" t="s">
        <v>74</v>
      </c>
      <c r="K27" s="176" t="s">
        <v>71</v>
      </c>
      <c r="L27" s="172" t="s">
        <v>78</v>
      </c>
      <c r="M27" s="164" t="s">
        <v>79</v>
      </c>
      <c r="N27" s="176" t="s">
        <v>77</v>
      </c>
      <c r="O27" s="259" t="s">
        <v>80</v>
      </c>
      <c r="AA27" s="393">
        <v>16.5</v>
      </c>
    </row>
    <row r="28" spans="6:27" x14ac:dyDescent="0.25">
      <c r="F28" s="272">
        <v>42742</v>
      </c>
      <c r="G28" s="154">
        <v>62</v>
      </c>
      <c r="H28" s="12">
        <v>70</v>
      </c>
      <c r="I28" s="255">
        <v>42753</v>
      </c>
      <c r="J28" s="167">
        <f t="shared" ref="J28:J43" si="0">IF(G28="","",H28-G28)</f>
        <v>8</v>
      </c>
      <c r="K28" s="191">
        <f t="shared" ref="K28:K43" si="1">IF(J28="","",J28*$E$11)</f>
        <v>121.21212121212122</v>
      </c>
      <c r="L28" s="167">
        <v>10.6</v>
      </c>
      <c r="M28" s="169">
        <f>IF(I28="","",(H28-L28)*$E$11)</f>
        <v>900</v>
      </c>
      <c r="N28" s="167">
        <v>900</v>
      </c>
      <c r="O28" s="275" t="str">
        <f t="shared" ref="O28:O43" si="2">IF(N28="","",IF(M28=N28,"exact",FALSE))</f>
        <v>exact</v>
      </c>
      <c r="AA28" s="393">
        <v>17</v>
      </c>
    </row>
    <row r="29" spans="6:27" x14ac:dyDescent="0.25">
      <c r="F29" s="271">
        <v>43024</v>
      </c>
      <c r="G29" s="173">
        <v>60</v>
      </c>
      <c r="H29" s="174">
        <v>61</v>
      </c>
      <c r="I29" s="254">
        <v>43028</v>
      </c>
      <c r="J29" s="166">
        <f t="shared" si="0"/>
        <v>1</v>
      </c>
      <c r="K29" s="191">
        <f t="shared" si="1"/>
        <v>15.151515151515152</v>
      </c>
      <c r="L29" s="166">
        <v>28</v>
      </c>
      <c r="M29" s="170">
        <f>IF(I29="","",(H29-L29)*$E$11)</f>
        <v>500</v>
      </c>
      <c r="N29" s="166">
        <v>500</v>
      </c>
      <c r="O29" s="276" t="str">
        <f t="shared" si="2"/>
        <v>exact</v>
      </c>
      <c r="AA29" s="393">
        <v>17.5</v>
      </c>
    </row>
    <row r="30" spans="6:27" x14ac:dyDescent="0.25">
      <c r="F30" s="271">
        <v>43096</v>
      </c>
      <c r="G30" s="173">
        <v>86</v>
      </c>
      <c r="H30" s="174">
        <v>92</v>
      </c>
      <c r="I30" s="254">
        <v>43112</v>
      </c>
      <c r="J30" s="166">
        <f t="shared" si="0"/>
        <v>6</v>
      </c>
      <c r="K30" s="191">
        <f t="shared" si="1"/>
        <v>90.909090909090907</v>
      </c>
      <c r="L30" s="166">
        <v>19.399999999999999</v>
      </c>
      <c r="M30" s="170">
        <f>IF(I30="","",(H30-L30)*$E$11)</f>
        <v>1100</v>
      </c>
      <c r="N30" s="166">
        <v>1100</v>
      </c>
      <c r="O30" s="276" t="str">
        <f t="shared" si="2"/>
        <v>exact</v>
      </c>
      <c r="AA30" s="393">
        <v>18</v>
      </c>
    </row>
    <row r="31" spans="6:27" x14ac:dyDescent="0.25">
      <c r="F31" s="271">
        <v>42811</v>
      </c>
      <c r="G31" s="173">
        <v>67.5</v>
      </c>
      <c r="H31" s="174">
        <v>72.599999999999994</v>
      </c>
      <c r="I31" s="254">
        <v>43182</v>
      </c>
      <c r="J31" s="166">
        <f t="shared" si="0"/>
        <v>5.0999999999999943</v>
      </c>
      <c r="K31" s="191">
        <f t="shared" si="1"/>
        <v>77.272727272727195</v>
      </c>
      <c r="L31" s="166">
        <v>0</v>
      </c>
      <c r="M31" s="170">
        <f>IF(I31="","",(H31-L31)*$E$11)</f>
        <v>1100</v>
      </c>
      <c r="N31" s="166">
        <v>1100</v>
      </c>
      <c r="O31" s="276" t="str">
        <f t="shared" si="2"/>
        <v>exact</v>
      </c>
      <c r="AA31" s="393">
        <v>18.5</v>
      </c>
    </row>
    <row r="32" spans="6:27" x14ac:dyDescent="0.25">
      <c r="F32" s="254">
        <v>43500</v>
      </c>
      <c r="G32" s="173">
        <v>91.6</v>
      </c>
      <c r="H32" s="174">
        <v>97.2</v>
      </c>
      <c r="I32" s="254">
        <v>43508</v>
      </c>
      <c r="J32" s="166">
        <f t="shared" si="0"/>
        <v>5.6000000000000085</v>
      </c>
      <c r="K32" s="191">
        <f t="shared" si="1"/>
        <v>84.848484848484986</v>
      </c>
      <c r="L32" s="166">
        <f>12.8-1.4</f>
        <v>11.4</v>
      </c>
      <c r="M32" s="170">
        <f t="shared" ref="M32:M43" si="3">IF(F32="","",(H32-L32)*$E$11)</f>
        <v>1300</v>
      </c>
      <c r="N32" s="166">
        <v>1300</v>
      </c>
      <c r="O32" s="276" t="str">
        <f t="shared" si="2"/>
        <v>exact</v>
      </c>
      <c r="AA32" s="393">
        <v>19</v>
      </c>
    </row>
    <row r="33" spans="6:27" x14ac:dyDescent="0.25">
      <c r="F33" s="254">
        <v>43806</v>
      </c>
      <c r="G33" s="173">
        <v>87.5</v>
      </c>
      <c r="H33" s="174">
        <v>91.7</v>
      </c>
      <c r="I33" s="254">
        <v>43812</v>
      </c>
      <c r="J33" s="166">
        <f t="shared" si="0"/>
        <v>4.2000000000000028</v>
      </c>
      <c r="K33" s="191">
        <f t="shared" si="1"/>
        <v>63.636363636363683</v>
      </c>
      <c r="L33" s="43">
        <f>IF(F33="","",7.3-1.4)</f>
        <v>5.9</v>
      </c>
      <c r="M33" s="170">
        <f t="shared" si="3"/>
        <v>1300</v>
      </c>
      <c r="N33" s="20">
        <v>1300</v>
      </c>
      <c r="O33" s="276" t="str">
        <f t="shared" si="2"/>
        <v>exact</v>
      </c>
      <c r="AA33" s="393">
        <v>19.5</v>
      </c>
    </row>
    <row r="34" spans="6:27" x14ac:dyDescent="0.25">
      <c r="F34" s="256"/>
      <c r="G34" s="156"/>
      <c r="H34" s="175"/>
      <c r="I34" s="257"/>
      <c r="J34" s="168" t="str">
        <f t="shared" si="0"/>
        <v/>
      </c>
      <c r="K34" s="191" t="str">
        <f t="shared" si="1"/>
        <v/>
      </c>
      <c r="L34" s="43" t="str">
        <f t="shared" ref="L34:L43" si="4">IF(F34="","",0-1.4)</f>
        <v/>
      </c>
      <c r="M34" s="171" t="str">
        <f t="shared" si="3"/>
        <v/>
      </c>
      <c r="N34" s="20"/>
      <c r="O34" s="276" t="str">
        <f t="shared" si="2"/>
        <v/>
      </c>
      <c r="AA34" s="394">
        <v>20</v>
      </c>
    </row>
    <row r="35" spans="6:27" x14ac:dyDescent="0.25">
      <c r="F35" s="256"/>
      <c r="G35" s="156"/>
      <c r="H35" s="175"/>
      <c r="I35" s="257"/>
      <c r="J35" s="168" t="str">
        <f t="shared" si="0"/>
        <v/>
      </c>
      <c r="K35" s="191" t="str">
        <f t="shared" si="1"/>
        <v/>
      </c>
      <c r="L35" s="43" t="str">
        <f t="shared" si="4"/>
        <v/>
      </c>
      <c r="M35" s="171" t="str">
        <f t="shared" si="3"/>
        <v/>
      </c>
      <c r="N35" s="20"/>
      <c r="O35" s="276" t="str">
        <f t="shared" si="2"/>
        <v/>
      </c>
      <c r="AA35" s="186"/>
    </row>
    <row r="36" spans="6:27" x14ac:dyDescent="0.25">
      <c r="F36" s="256"/>
      <c r="G36" s="156"/>
      <c r="H36" s="175"/>
      <c r="I36" s="257"/>
      <c r="J36" s="168" t="str">
        <f t="shared" si="0"/>
        <v/>
      </c>
      <c r="K36" s="191" t="str">
        <f t="shared" si="1"/>
        <v/>
      </c>
      <c r="L36" s="43" t="str">
        <f t="shared" si="4"/>
        <v/>
      </c>
      <c r="M36" s="171" t="str">
        <f t="shared" si="3"/>
        <v/>
      </c>
      <c r="N36" s="20"/>
      <c r="O36" s="276" t="str">
        <f t="shared" si="2"/>
        <v/>
      </c>
      <c r="AA36" s="186"/>
    </row>
    <row r="37" spans="6:27" x14ac:dyDescent="0.25">
      <c r="F37" s="256"/>
      <c r="G37" s="156"/>
      <c r="H37" s="175"/>
      <c r="I37" s="257"/>
      <c r="J37" s="168" t="str">
        <f t="shared" si="0"/>
        <v/>
      </c>
      <c r="K37" s="191" t="str">
        <f t="shared" si="1"/>
        <v/>
      </c>
      <c r="L37" s="43" t="str">
        <f t="shared" si="4"/>
        <v/>
      </c>
      <c r="M37" s="171" t="str">
        <f t="shared" si="3"/>
        <v/>
      </c>
      <c r="N37" s="20"/>
      <c r="O37" s="276" t="str">
        <f t="shared" si="2"/>
        <v/>
      </c>
      <c r="AA37" s="186"/>
    </row>
    <row r="38" spans="6:27" x14ac:dyDescent="0.25">
      <c r="F38" s="256"/>
      <c r="G38" s="156"/>
      <c r="H38" s="175"/>
      <c r="I38" s="257"/>
      <c r="J38" s="168" t="str">
        <f t="shared" si="0"/>
        <v/>
      </c>
      <c r="K38" s="191" t="str">
        <f t="shared" si="1"/>
        <v/>
      </c>
      <c r="L38" s="43" t="str">
        <f t="shared" si="4"/>
        <v/>
      </c>
      <c r="M38" s="171" t="str">
        <f t="shared" si="3"/>
        <v/>
      </c>
      <c r="N38" s="20"/>
      <c r="O38" s="276" t="str">
        <f t="shared" si="2"/>
        <v/>
      </c>
      <c r="AA38" s="186"/>
    </row>
    <row r="39" spans="6:27" x14ac:dyDescent="0.25">
      <c r="F39" s="256"/>
      <c r="G39" s="156"/>
      <c r="H39" s="175"/>
      <c r="I39" s="257"/>
      <c r="J39" s="168" t="str">
        <f t="shared" si="0"/>
        <v/>
      </c>
      <c r="K39" s="191" t="str">
        <f t="shared" si="1"/>
        <v/>
      </c>
      <c r="L39" s="43" t="str">
        <f t="shared" si="4"/>
        <v/>
      </c>
      <c r="M39" s="171" t="str">
        <f t="shared" si="3"/>
        <v/>
      </c>
      <c r="N39" s="20"/>
      <c r="O39" s="276" t="str">
        <f t="shared" si="2"/>
        <v/>
      </c>
      <c r="AA39" s="186"/>
    </row>
    <row r="40" spans="6:27" x14ac:dyDescent="0.25">
      <c r="F40" s="256"/>
      <c r="G40" s="156"/>
      <c r="H40" s="175"/>
      <c r="I40" s="257"/>
      <c r="J40" s="168" t="str">
        <f t="shared" si="0"/>
        <v/>
      </c>
      <c r="K40" s="191" t="str">
        <f t="shared" si="1"/>
        <v/>
      </c>
      <c r="L40" s="43" t="str">
        <f t="shared" si="4"/>
        <v/>
      </c>
      <c r="M40" s="171" t="str">
        <f t="shared" si="3"/>
        <v/>
      </c>
      <c r="N40" s="20"/>
      <c r="O40" s="276" t="str">
        <f t="shared" si="2"/>
        <v/>
      </c>
      <c r="AA40" s="186"/>
    </row>
    <row r="41" spans="6:27" x14ac:dyDescent="0.25">
      <c r="F41" s="256"/>
      <c r="G41" s="156"/>
      <c r="H41" s="175"/>
      <c r="I41" s="257"/>
      <c r="J41" s="168" t="str">
        <f t="shared" si="0"/>
        <v/>
      </c>
      <c r="K41" s="191" t="str">
        <f t="shared" si="1"/>
        <v/>
      </c>
      <c r="L41" s="43" t="str">
        <f t="shared" si="4"/>
        <v/>
      </c>
      <c r="M41" s="171" t="str">
        <f t="shared" si="3"/>
        <v/>
      </c>
      <c r="N41" s="20"/>
      <c r="O41" s="276" t="str">
        <f t="shared" si="2"/>
        <v/>
      </c>
      <c r="AA41" s="186"/>
    </row>
    <row r="42" spans="6:27" x14ac:dyDescent="0.25">
      <c r="F42" s="256"/>
      <c r="G42" s="156"/>
      <c r="H42" s="175"/>
      <c r="I42" s="257"/>
      <c r="J42" s="168" t="str">
        <f t="shared" si="0"/>
        <v/>
      </c>
      <c r="K42" s="191" t="str">
        <f t="shared" si="1"/>
        <v/>
      </c>
      <c r="L42" s="43" t="str">
        <f t="shared" si="4"/>
        <v/>
      </c>
      <c r="M42" s="171" t="str">
        <f t="shared" si="3"/>
        <v/>
      </c>
      <c r="N42" s="20"/>
      <c r="O42" s="276" t="str">
        <f t="shared" si="2"/>
        <v/>
      </c>
    </row>
    <row r="43" spans="6:27" x14ac:dyDescent="0.25">
      <c r="F43" s="257"/>
      <c r="G43" s="156"/>
      <c r="H43" s="175"/>
      <c r="I43" s="257"/>
      <c r="J43" s="168" t="str">
        <f t="shared" si="0"/>
        <v/>
      </c>
      <c r="K43" s="260" t="str">
        <f t="shared" si="1"/>
        <v/>
      </c>
      <c r="L43" s="314" t="str">
        <f t="shared" si="4"/>
        <v/>
      </c>
      <c r="M43" s="171" t="str">
        <f t="shared" si="3"/>
        <v/>
      </c>
      <c r="N43" s="175"/>
      <c r="O43" s="277" t="str">
        <f t="shared" si="2"/>
        <v/>
      </c>
    </row>
  </sheetData>
  <sheetProtection selectLockedCells="1"/>
  <autoFilter ref="AA1:AA41">
    <sortState ref="AA2:AA41">
      <sortCondition ref="AA1:AA41"/>
    </sortState>
  </autoFilter>
  <sortState ref="AA2:AA41">
    <sortCondition ref="AA1"/>
  </sortState>
  <mergeCells count="1">
    <mergeCell ref="B1:E1"/>
  </mergeCells>
  <conditionalFormatting sqref="O28:O43">
    <cfRule type="cellIs" dxfId="15" priority="1" operator="equal">
      <formula>FALSE</formula>
    </cfRule>
  </conditionalFormatting>
  <dataValidations count="4">
    <dataValidation type="list" errorStyle="information" allowBlank="1" showInputMessage="1" showErrorMessage="1" sqref="D12">
      <formula1>INDIRECT("Tbl_cm")</formula1>
    </dataValidation>
    <dataValidation type="list" errorStyle="information" allowBlank="1" showInputMessage="1" showErrorMessage="1" sqref="B12">
      <formula1>Litres</formula1>
    </dataValidation>
    <dataValidation type="list" errorStyle="warning" allowBlank="1" showInputMessage="1" showErrorMessage="1" sqref="C6:E6">
      <formula1>Litres</formula1>
    </dataValidation>
    <dataValidation type="list" errorStyle="information" allowBlank="1" showInputMessage="1" showErrorMessage="1" sqref="G10">
      <formula1>Cuve_vide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77" r:id="rId4" name="Button 29">
              <controlPr defaultSize="0" print="0" autoFill="0" autoPict="0" macro="[0]!Macro10">
                <anchor moveWithCells="1">
                  <from>
                    <xdr:col>5</xdr:col>
                    <xdr:colOff>342900</xdr:colOff>
                    <xdr:row>6</xdr:row>
                    <xdr:rowOff>28575</xdr:rowOff>
                  </from>
                  <to>
                    <xdr:col>5</xdr:col>
                    <xdr:colOff>1552575</xdr:colOff>
                    <xdr:row>7</xdr:row>
                    <xdr:rowOff>66675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>
    <tabColor rgb="FFFF0000"/>
  </sheetPr>
  <dimension ref="A1:V36"/>
  <sheetViews>
    <sheetView tabSelected="1" workbookViewId="0">
      <pane ySplit="2" topLeftCell="A3" activePane="bottomLeft" state="frozenSplit"/>
      <selection pane="bottomLeft" activeCell="K36" sqref="K36"/>
    </sheetView>
  </sheetViews>
  <sheetFormatPr baseColWidth="10" defaultRowHeight="15" x14ac:dyDescent="0.25"/>
  <cols>
    <col min="1" max="1" width="25.7109375" bestFit="1" customWidth="1"/>
    <col min="2" max="3" width="14.7109375" customWidth="1"/>
    <col min="4" max="6" width="9.7109375" customWidth="1"/>
    <col min="7" max="8" width="14.7109375" customWidth="1"/>
    <col min="9" max="11" width="9.7109375" customWidth="1"/>
    <col min="12" max="13" width="14.7109375" hidden="1" customWidth="1"/>
    <col min="14" max="15" width="9.42578125" bestFit="1" customWidth="1"/>
    <col min="16" max="16" width="10.42578125" bestFit="1" customWidth="1"/>
    <col min="18" max="18" width="11.28515625" bestFit="1" customWidth="1"/>
    <col min="19" max="19" width="16.5703125" bestFit="1" customWidth="1"/>
  </cols>
  <sheetData>
    <row r="1" spans="1:22" ht="15.75" customHeight="1" x14ac:dyDescent="0.25">
      <c r="A1" s="281"/>
      <c r="B1" s="469">
        <v>500</v>
      </c>
      <c r="C1" s="470"/>
      <c r="D1" s="475">
        <v>500</v>
      </c>
      <c r="E1" s="476"/>
      <c r="F1" s="467" t="s">
        <v>155</v>
      </c>
      <c r="G1" s="471">
        <v>1000</v>
      </c>
      <c r="H1" s="472"/>
      <c r="I1" s="475">
        <v>1000</v>
      </c>
      <c r="J1" s="476"/>
      <c r="K1" s="467" t="s">
        <v>155</v>
      </c>
      <c r="L1" s="473">
        <v>2000</v>
      </c>
      <c r="M1" s="474"/>
      <c r="O1" s="479" t="s">
        <v>161</v>
      </c>
      <c r="P1" s="481" t="s">
        <v>162</v>
      </c>
      <c r="Q1" s="483" t="s">
        <v>163</v>
      </c>
      <c r="R1" s="242" t="s">
        <v>164</v>
      </c>
      <c r="S1" s="397" t="s">
        <v>165</v>
      </c>
      <c r="T1" s="485" t="s">
        <v>163</v>
      </c>
      <c r="U1" s="487">
        <f>'13-12-19 au 31-12-20'!H5</f>
        <v>1060.6060606060607</v>
      </c>
      <c r="V1" s="490" t="s">
        <v>167</v>
      </c>
    </row>
    <row r="2" spans="1:22" ht="15.75" thickBot="1" x14ac:dyDescent="0.3">
      <c r="A2" s="282" t="s">
        <v>101</v>
      </c>
      <c r="B2" s="283" t="s">
        <v>131</v>
      </c>
      <c r="C2" s="284" t="s">
        <v>132</v>
      </c>
      <c r="D2" s="477"/>
      <c r="E2" s="478"/>
      <c r="F2" s="468"/>
      <c r="G2" s="382" t="s">
        <v>133</v>
      </c>
      <c r="H2" s="284" t="s">
        <v>134</v>
      </c>
      <c r="I2" s="477"/>
      <c r="J2" s="478"/>
      <c r="K2" s="468"/>
      <c r="L2" s="285" t="s">
        <v>133</v>
      </c>
      <c r="M2" s="284" t="s">
        <v>134</v>
      </c>
      <c r="O2" s="480"/>
      <c r="P2" s="482"/>
      <c r="Q2" s="484"/>
      <c r="R2" s="398">
        <v>500</v>
      </c>
      <c r="S2" s="399">
        <v>1300</v>
      </c>
      <c r="T2" s="486"/>
      <c r="U2" s="487"/>
    </row>
    <row r="3" spans="1:22" x14ac:dyDescent="0.25">
      <c r="A3" s="350">
        <v>41600</v>
      </c>
      <c r="B3" s="294">
        <v>0.84930000000000005</v>
      </c>
      <c r="C3" s="304">
        <v>0.82269999999999999</v>
      </c>
      <c r="D3" s="375">
        <f t="shared" ref="D3:D30" si="0">IF(A3="","",C3*$B$1)</f>
        <v>411.34999999999997</v>
      </c>
      <c r="E3" s="376"/>
      <c r="F3" s="379">
        <f t="shared" ref="F3:F30" si="1">IF(B3="","",B3*$B$1-D3)</f>
        <v>13.300000000000068</v>
      </c>
      <c r="G3" s="296">
        <v>0.84930000000000005</v>
      </c>
      <c r="H3" s="304">
        <v>0.79900000000000004</v>
      </c>
      <c r="I3" s="375">
        <f t="shared" ref="I3:I30" si="2">IF(A3="","",H3*$G$1)</f>
        <v>799</v>
      </c>
      <c r="J3" s="376"/>
      <c r="K3" s="379">
        <f t="shared" ref="K3:K30" si="3">IF(H3="","",B3*$G$1-I3)</f>
        <v>50.300000000000068</v>
      </c>
      <c r="L3" s="298">
        <v>0.82269999999999999</v>
      </c>
      <c r="M3" s="304">
        <v>0.79900000000000004</v>
      </c>
      <c r="N3" s="186" t="s">
        <v>166</v>
      </c>
    </row>
    <row r="4" spans="1:22" x14ac:dyDescent="0.25">
      <c r="A4" s="307">
        <v>41699</v>
      </c>
      <c r="B4" s="295">
        <v>0.8609</v>
      </c>
      <c r="C4" s="304">
        <v>0.76300000000000001</v>
      </c>
      <c r="D4" s="367">
        <f t="shared" si="0"/>
        <v>381.5</v>
      </c>
      <c r="E4" s="374">
        <f t="shared" ref="E4:E30" si="4">IF(A4="","",D4-D3)</f>
        <v>-29.849999999999966</v>
      </c>
      <c r="F4" s="380">
        <f t="shared" si="1"/>
        <v>48.949999999999989</v>
      </c>
      <c r="G4" s="297">
        <v>0.8609</v>
      </c>
      <c r="H4" s="304">
        <v>0.76300000000000001</v>
      </c>
      <c r="I4" s="367">
        <f t="shared" si="2"/>
        <v>763</v>
      </c>
      <c r="J4" s="374">
        <f t="shared" ref="J4:J30" si="5">IF(A4="","",I4-I3)</f>
        <v>-36</v>
      </c>
      <c r="K4" s="380">
        <f t="shared" si="3"/>
        <v>97.899999999999977</v>
      </c>
      <c r="L4" s="299">
        <v>0.83430000000000004</v>
      </c>
      <c r="M4" s="304">
        <v>0.76</v>
      </c>
      <c r="N4" s="186" t="s">
        <v>166</v>
      </c>
      <c r="O4" s="383">
        <f>IF(D4="","",D4*2)</f>
        <v>763</v>
      </c>
      <c r="P4" s="384">
        <f t="shared" ref="P4:P23" si="6">I4</f>
        <v>763</v>
      </c>
      <c r="Q4" s="385">
        <f t="shared" ref="Q4" si="7">O4-P4</f>
        <v>0</v>
      </c>
      <c r="R4" s="383">
        <f t="shared" ref="R4:R30" si="8">$R$2*C4</f>
        <v>381.5</v>
      </c>
      <c r="S4" s="386">
        <f>$S$2*H4</f>
        <v>991.9</v>
      </c>
      <c r="T4" s="385">
        <f>S4-R4</f>
        <v>610.4</v>
      </c>
    </row>
    <row r="5" spans="1:22" x14ac:dyDescent="0.25">
      <c r="A5" s="307">
        <v>41972</v>
      </c>
      <c r="B5" s="295">
        <v>0.72529999999999994</v>
      </c>
      <c r="C5" s="304">
        <v>0.70399999999999996</v>
      </c>
      <c r="D5" s="367">
        <f t="shared" si="0"/>
        <v>352</v>
      </c>
      <c r="E5" s="374">
        <f t="shared" si="4"/>
        <v>-29.5</v>
      </c>
      <c r="F5" s="380">
        <f t="shared" si="1"/>
        <v>10.649999999999977</v>
      </c>
      <c r="G5" s="297">
        <v>0.72529999999999994</v>
      </c>
      <c r="H5" s="304">
        <v>0.63449999999999995</v>
      </c>
      <c r="I5" s="367">
        <f t="shared" si="2"/>
        <v>634.5</v>
      </c>
      <c r="J5" s="374">
        <f t="shared" si="5"/>
        <v>-128.5</v>
      </c>
      <c r="K5" s="380">
        <f t="shared" si="3"/>
        <v>90.799999999999955</v>
      </c>
      <c r="L5" s="299">
        <v>0.69869999999999999</v>
      </c>
      <c r="M5" s="304">
        <v>0.62190000000000001</v>
      </c>
      <c r="N5" s="186" t="s">
        <v>166</v>
      </c>
      <c r="O5" s="383">
        <f>IF(D5="","",D5*2)</f>
        <v>704</v>
      </c>
      <c r="P5" s="384">
        <f t="shared" si="6"/>
        <v>634.5</v>
      </c>
      <c r="Q5" s="385">
        <f>IF(O5="","",O5-P5)</f>
        <v>69.5</v>
      </c>
      <c r="R5" s="383">
        <f t="shared" si="8"/>
        <v>352</v>
      </c>
      <c r="S5" s="386">
        <f t="shared" ref="S5:S30" si="9">$S$2*H5</f>
        <v>824.84999999999991</v>
      </c>
      <c r="T5" s="385">
        <f t="shared" ref="T5:T30" si="10">S5-R5</f>
        <v>472.84999999999991</v>
      </c>
    </row>
    <row r="6" spans="1:22" x14ac:dyDescent="0.25">
      <c r="A6" s="302">
        <v>42013</v>
      </c>
      <c r="B6" s="295">
        <v>0.59499999999999997</v>
      </c>
      <c r="C6" s="304">
        <v>0.56000000000000005</v>
      </c>
      <c r="D6" s="367">
        <f t="shared" si="0"/>
        <v>280</v>
      </c>
      <c r="E6" s="374">
        <f t="shared" si="4"/>
        <v>-72</v>
      </c>
      <c r="F6" s="380">
        <f t="shared" si="1"/>
        <v>17.5</v>
      </c>
      <c r="G6" s="297">
        <v>0.59499999999999997</v>
      </c>
      <c r="H6" s="304">
        <v>0.51600000000000001</v>
      </c>
      <c r="I6" s="367">
        <f t="shared" si="2"/>
        <v>516</v>
      </c>
      <c r="J6" s="374">
        <f t="shared" si="5"/>
        <v>-118.5</v>
      </c>
      <c r="K6" s="380">
        <f t="shared" si="3"/>
        <v>79</v>
      </c>
      <c r="L6" s="299">
        <v>0.56840000000000002</v>
      </c>
      <c r="M6" s="304">
        <v>0.498</v>
      </c>
      <c r="N6" s="186" t="s">
        <v>166</v>
      </c>
      <c r="O6" s="383">
        <f>IF(D6="","",D6*2)</f>
        <v>560</v>
      </c>
      <c r="P6" s="384">
        <f t="shared" si="6"/>
        <v>516</v>
      </c>
      <c r="Q6" s="385">
        <f>IF(O6="","",O6-P6)</f>
        <v>44</v>
      </c>
      <c r="R6" s="383">
        <f t="shared" si="8"/>
        <v>280</v>
      </c>
      <c r="S6" s="386">
        <f t="shared" si="9"/>
        <v>670.80000000000007</v>
      </c>
      <c r="T6" s="385">
        <f t="shared" si="10"/>
        <v>390.80000000000007</v>
      </c>
    </row>
    <row r="7" spans="1:22" x14ac:dyDescent="0.25">
      <c r="A7" s="302">
        <v>42030</v>
      </c>
      <c r="B7" s="295">
        <v>0.56299999999999994</v>
      </c>
      <c r="C7" s="304">
        <v>0.55500000000000005</v>
      </c>
      <c r="D7" s="367">
        <f t="shared" si="0"/>
        <v>277.5</v>
      </c>
      <c r="E7" s="374">
        <f t="shared" si="4"/>
        <v>-2.5</v>
      </c>
      <c r="F7" s="380">
        <f t="shared" si="1"/>
        <v>4</v>
      </c>
      <c r="G7" s="297">
        <v>0.56299999999999994</v>
      </c>
      <c r="H7" s="304">
        <v>0.52500000000000002</v>
      </c>
      <c r="I7" s="367">
        <f t="shared" si="2"/>
        <v>525</v>
      </c>
      <c r="J7" s="374">
        <f t="shared" si="5"/>
        <v>9</v>
      </c>
      <c r="K7" s="380">
        <f t="shared" si="3"/>
        <v>38</v>
      </c>
      <c r="L7" s="299">
        <v>0.53649999999999998</v>
      </c>
      <c r="M7" s="304">
        <v>0.51500000000000001</v>
      </c>
      <c r="N7" s="186" t="s">
        <v>166</v>
      </c>
      <c r="O7" s="383">
        <f t="shared" ref="O7:O30" si="11">IF(D7="","",D7*2)</f>
        <v>555</v>
      </c>
      <c r="P7" s="384">
        <f t="shared" si="6"/>
        <v>525</v>
      </c>
      <c r="Q7" s="385">
        <f t="shared" ref="Q7:Q30" si="12">IF(O7="","",O7-P7)</f>
        <v>30</v>
      </c>
      <c r="R7" s="383">
        <f t="shared" si="8"/>
        <v>277.5</v>
      </c>
      <c r="S7" s="386">
        <f t="shared" si="9"/>
        <v>682.5</v>
      </c>
      <c r="T7" s="385">
        <f t="shared" si="10"/>
        <v>405</v>
      </c>
    </row>
    <row r="8" spans="1:22" x14ac:dyDescent="0.25">
      <c r="A8" s="302">
        <v>42252</v>
      </c>
      <c r="B8" s="295">
        <v>0.58579999999999999</v>
      </c>
      <c r="C8" s="304">
        <v>0.54</v>
      </c>
      <c r="D8" s="367">
        <f t="shared" si="0"/>
        <v>270</v>
      </c>
      <c r="E8" s="374">
        <f t="shared" si="4"/>
        <v>-7.5</v>
      </c>
      <c r="F8" s="380">
        <f t="shared" si="1"/>
        <v>22.899999999999977</v>
      </c>
      <c r="G8" s="297">
        <v>0.58579999999999999</v>
      </c>
      <c r="H8" s="304">
        <v>0.53</v>
      </c>
      <c r="I8" s="367">
        <f t="shared" si="2"/>
        <v>530</v>
      </c>
      <c r="J8" s="374">
        <f t="shared" si="5"/>
        <v>5</v>
      </c>
      <c r="K8" s="380">
        <f t="shared" si="3"/>
        <v>55.799999999999955</v>
      </c>
      <c r="L8" s="299">
        <v>0.5595</v>
      </c>
      <c r="M8" s="304">
        <v>0.51</v>
      </c>
      <c r="N8" s="186" t="s">
        <v>166</v>
      </c>
      <c r="O8" s="383">
        <f t="shared" si="11"/>
        <v>540</v>
      </c>
      <c r="P8" s="384">
        <f t="shared" si="6"/>
        <v>530</v>
      </c>
      <c r="Q8" s="385">
        <f t="shared" si="12"/>
        <v>10</v>
      </c>
      <c r="R8" s="383">
        <f t="shared" si="8"/>
        <v>270</v>
      </c>
      <c r="S8" s="386">
        <f t="shared" si="9"/>
        <v>689</v>
      </c>
      <c r="T8" s="385">
        <f t="shared" si="10"/>
        <v>419</v>
      </c>
    </row>
    <row r="9" spans="1:22" x14ac:dyDescent="0.25">
      <c r="A9" s="305">
        <v>42392</v>
      </c>
      <c r="B9" s="295">
        <v>0.3901</v>
      </c>
      <c r="C9" s="304">
        <v>0.35899999999999999</v>
      </c>
      <c r="D9" s="367">
        <f t="shared" si="0"/>
        <v>179.5</v>
      </c>
      <c r="E9" s="374">
        <f t="shared" si="4"/>
        <v>-90.5</v>
      </c>
      <c r="F9" s="380">
        <f t="shared" si="1"/>
        <v>15.550000000000011</v>
      </c>
      <c r="G9" s="297">
        <v>0.3901</v>
      </c>
      <c r="H9" s="304">
        <v>0.33200000000000002</v>
      </c>
      <c r="I9" s="367">
        <f t="shared" si="2"/>
        <v>332</v>
      </c>
      <c r="J9" s="374">
        <f t="shared" si="5"/>
        <v>-198</v>
      </c>
      <c r="K9" s="380">
        <f t="shared" si="3"/>
        <v>58.100000000000023</v>
      </c>
      <c r="L9" s="299">
        <v>0.36380000000000001</v>
      </c>
      <c r="M9" s="304">
        <v>0.32200000000000001</v>
      </c>
      <c r="N9" s="186" t="s">
        <v>166</v>
      </c>
      <c r="O9" s="383">
        <f t="shared" si="11"/>
        <v>359</v>
      </c>
      <c r="P9" s="384">
        <f t="shared" si="6"/>
        <v>332</v>
      </c>
      <c r="Q9" s="385">
        <f t="shared" si="12"/>
        <v>27</v>
      </c>
      <c r="R9" s="383">
        <f t="shared" si="8"/>
        <v>179.5</v>
      </c>
      <c r="S9" s="386">
        <f t="shared" si="9"/>
        <v>431.6</v>
      </c>
      <c r="T9" s="385">
        <f t="shared" si="10"/>
        <v>252.10000000000002</v>
      </c>
    </row>
    <row r="10" spans="1:22" x14ac:dyDescent="0.25">
      <c r="A10" s="305">
        <v>42588</v>
      </c>
      <c r="B10" s="295">
        <v>0.46760000000000002</v>
      </c>
      <c r="C10" s="304">
        <v>0.42499999999999999</v>
      </c>
      <c r="D10" s="367">
        <f t="shared" si="0"/>
        <v>212.5</v>
      </c>
      <c r="E10" s="374">
        <f t="shared" si="4"/>
        <v>33</v>
      </c>
      <c r="F10" s="380">
        <f t="shared" si="1"/>
        <v>21.300000000000011</v>
      </c>
      <c r="G10" s="297">
        <v>0.46760000000000002</v>
      </c>
      <c r="H10" s="304">
        <v>0.41</v>
      </c>
      <c r="I10" s="367">
        <f t="shared" si="2"/>
        <v>410</v>
      </c>
      <c r="J10" s="374">
        <f t="shared" si="5"/>
        <v>78</v>
      </c>
      <c r="K10" s="380">
        <f t="shared" si="3"/>
        <v>57.600000000000023</v>
      </c>
      <c r="L10" s="299">
        <v>0.44130000000000003</v>
      </c>
      <c r="M10" s="304">
        <v>0.4</v>
      </c>
      <c r="N10" s="186" t="s">
        <v>166</v>
      </c>
      <c r="O10" s="383">
        <f t="shared" si="11"/>
        <v>425</v>
      </c>
      <c r="P10" s="384">
        <f t="shared" si="6"/>
        <v>410</v>
      </c>
      <c r="Q10" s="385">
        <f t="shared" si="12"/>
        <v>15</v>
      </c>
      <c r="R10" s="383">
        <f t="shared" si="8"/>
        <v>212.5</v>
      </c>
      <c r="S10" s="386">
        <f t="shared" si="9"/>
        <v>533</v>
      </c>
      <c r="T10" s="385">
        <f t="shared" si="10"/>
        <v>320.5</v>
      </c>
    </row>
    <row r="11" spans="1:22" x14ac:dyDescent="0.25">
      <c r="A11" s="302">
        <v>42742</v>
      </c>
      <c r="B11" s="295">
        <v>0.62229999999999996</v>
      </c>
      <c r="C11" s="304">
        <v>0.56999999999999995</v>
      </c>
      <c r="D11" s="367">
        <f t="shared" si="0"/>
        <v>285</v>
      </c>
      <c r="E11" s="374">
        <f t="shared" si="4"/>
        <v>72.5</v>
      </c>
      <c r="F11" s="380">
        <f t="shared" si="1"/>
        <v>26.149999999999977</v>
      </c>
      <c r="G11" s="297">
        <v>0.62229999999999996</v>
      </c>
      <c r="H11" s="304">
        <v>0.55800000000000005</v>
      </c>
      <c r="I11" s="367">
        <f t="shared" si="2"/>
        <v>558</v>
      </c>
      <c r="J11" s="374">
        <f t="shared" si="5"/>
        <v>148</v>
      </c>
      <c r="K11" s="380">
        <f t="shared" si="3"/>
        <v>64.299999999999955</v>
      </c>
      <c r="L11" s="299">
        <v>0.5958</v>
      </c>
      <c r="M11" s="304">
        <v>0.54700000000000004</v>
      </c>
      <c r="N11" s="186">
        <v>900</v>
      </c>
      <c r="O11" s="383">
        <f t="shared" si="11"/>
        <v>570</v>
      </c>
      <c r="P11" s="384">
        <f t="shared" si="6"/>
        <v>558</v>
      </c>
      <c r="Q11" s="385">
        <f t="shared" si="12"/>
        <v>12</v>
      </c>
      <c r="R11" s="383">
        <f t="shared" si="8"/>
        <v>285</v>
      </c>
      <c r="S11" s="386">
        <f t="shared" si="9"/>
        <v>725.40000000000009</v>
      </c>
      <c r="T11" s="385">
        <f t="shared" si="10"/>
        <v>440.40000000000009</v>
      </c>
      <c r="U11" s="400">
        <v>513</v>
      </c>
    </row>
    <row r="12" spans="1:22" x14ac:dyDescent="0.25">
      <c r="A12" s="302">
        <v>43024</v>
      </c>
      <c r="B12" s="295">
        <v>0.5998</v>
      </c>
      <c r="C12" s="304">
        <v>0.5978</v>
      </c>
      <c r="D12" s="367">
        <f t="shared" si="0"/>
        <v>298.89999999999998</v>
      </c>
      <c r="E12" s="374">
        <f t="shared" si="4"/>
        <v>13.899999999999977</v>
      </c>
      <c r="F12" s="380">
        <f t="shared" si="1"/>
        <v>1</v>
      </c>
      <c r="G12" s="297">
        <v>0.5998</v>
      </c>
      <c r="H12" s="304">
        <v>0.53490000000000004</v>
      </c>
      <c r="I12" s="367">
        <f t="shared" si="2"/>
        <v>534.90000000000009</v>
      </c>
      <c r="J12" s="374">
        <f t="shared" si="5"/>
        <v>-23.099999999999909</v>
      </c>
      <c r="K12" s="380">
        <f t="shared" si="3"/>
        <v>64.899999999999864</v>
      </c>
      <c r="L12" s="299">
        <v>0.5726</v>
      </c>
      <c r="M12" s="304">
        <v>0.52580000000000005</v>
      </c>
      <c r="N12" s="186">
        <v>500</v>
      </c>
      <c r="O12" s="383">
        <f t="shared" si="11"/>
        <v>597.79999999999995</v>
      </c>
      <c r="P12" s="384">
        <f t="shared" si="6"/>
        <v>534.90000000000009</v>
      </c>
      <c r="Q12" s="385">
        <f t="shared" si="12"/>
        <v>62.899999999999864</v>
      </c>
      <c r="R12" s="383">
        <f t="shared" si="8"/>
        <v>298.89999999999998</v>
      </c>
      <c r="S12" s="386">
        <f t="shared" si="9"/>
        <v>695.37</v>
      </c>
      <c r="T12" s="385">
        <f t="shared" si="10"/>
        <v>396.47</v>
      </c>
      <c r="U12" s="400">
        <v>298.89999999999998</v>
      </c>
    </row>
    <row r="13" spans="1:22" x14ac:dyDescent="0.25">
      <c r="A13" s="302">
        <v>43091</v>
      </c>
      <c r="B13" s="295">
        <v>0.64759999999999995</v>
      </c>
      <c r="C13" s="304">
        <v>0.61619999999999997</v>
      </c>
      <c r="D13" s="367">
        <f t="shared" si="0"/>
        <v>308.09999999999997</v>
      </c>
      <c r="E13" s="374">
        <f t="shared" si="4"/>
        <v>9.1999999999999886</v>
      </c>
      <c r="F13" s="380">
        <f t="shared" si="1"/>
        <v>15.699999999999989</v>
      </c>
      <c r="G13" s="297">
        <v>0.64759999999999995</v>
      </c>
      <c r="H13" s="304">
        <v>0.57469999999999999</v>
      </c>
      <c r="I13" s="367">
        <f t="shared" si="2"/>
        <v>574.70000000000005</v>
      </c>
      <c r="J13" s="374">
        <f t="shared" si="5"/>
        <v>39.799999999999955</v>
      </c>
      <c r="K13" s="380">
        <f t="shared" si="3"/>
        <v>72.899999999999864</v>
      </c>
      <c r="L13" s="299">
        <v>0.62029999999999996</v>
      </c>
      <c r="M13" s="304">
        <v>0.56620000000000004</v>
      </c>
      <c r="N13" s="186">
        <v>1100</v>
      </c>
      <c r="O13" s="383">
        <f t="shared" si="11"/>
        <v>616.19999999999993</v>
      </c>
      <c r="P13" s="384">
        <f t="shared" si="6"/>
        <v>574.70000000000005</v>
      </c>
      <c r="Q13" s="385">
        <f t="shared" si="12"/>
        <v>41.499999999999886</v>
      </c>
      <c r="R13" s="383">
        <f t="shared" si="8"/>
        <v>308.09999999999997</v>
      </c>
      <c r="S13" s="386">
        <f t="shared" si="9"/>
        <v>747.11</v>
      </c>
      <c r="T13" s="385">
        <f t="shared" si="10"/>
        <v>439.01000000000005</v>
      </c>
      <c r="U13" s="400">
        <v>632.16999999999996</v>
      </c>
    </row>
    <row r="14" spans="1:22" x14ac:dyDescent="0.25">
      <c r="A14" s="306">
        <v>43175</v>
      </c>
      <c r="B14" s="295">
        <v>0.62229999999999996</v>
      </c>
      <c r="C14" s="304">
        <v>0.5796</v>
      </c>
      <c r="D14" s="367">
        <f t="shared" si="0"/>
        <v>289.8</v>
      </c>
      <c r="E14" s="374">
        <f t="shared" si="4"/>
        <v>-18.299999999999955</v>
      </c>
      <c r="F14" s="380">
        <f t="shared" si="1"/>
        <v>21.349999999999966</v>
      </c>
      <c r="G14" s="297">
        <v>0.62229999999999996</v>
      </c>
      <c r="H14" s="304">
        <v>0.5675</v>
      </c>
      <c r="I14" s="367">
        <f t="shared" si="2"/>
        <v>567.5</v>
      </c>
      <c r="J14" s="374">
        <f t="shared" si="5"/>
        <v>-7.2000000000000455</v>
      </c>
      <c r="K14" s="380">
        <f t="shared" si="3"/>
        <v>54.799999999999955</v>
      </c>
      <c r="L14" s="299">
        <v>0.59509999999999996</v>
      </c>
      <c r="M14" s="304">
        <v>0.54930000000000001</v>
      </c>
      <c r="N14" s="186">
        <v>1100</v>
      </c>
      <c r="O14" s="383">
        <f t="shared" si="11"/>
        <v>579.6</v>
      </c>
      <c r="P14" s="384">
        <f t="shared" si="6"/>
        <v>567.5</v>
      </c>
      <c r="Q14" s="385">
        <f t="shared" si="12"/>
        <v>12.100000000000023</v>
      </c>
      <c r="R14" s="383">
        <f t="shared" si="8"/>
        <v>289.8</v>
      </c>
      <c r="S14" s="386">
        <f t="shared" si="9"/>
        <v>737.75</v>
      </c>
      <c r="T14" s="385">
        <f t="shared" si="10"/>
        <v>447.95</v>
      </c>
      <c r="U14" s="400">
        <v>624.25</v>
      </c>
    </row>
    <row r="15" spans="1:22" x14ac:dyDescent="0.25">
      <c r="A15" s="302">
        <v>43469</v>
      </c>
      <c r="B15" s="295">
        <v>0.62419999999999998</v>
      </c>
      <c r="C15" s="304">
        <v>0.58189999999999997</v>
      </c>
      <c r="D15" s="367">
        <f t="shared" si="0"/>
        <v>290.95</v>
      </c>
      <c r="E15" s="374">
        <f t="shared" si="4"/>
        <v>1.1499999999999773</v>
      </c>
      <c r="F15" s="380">
        <f t="shared" si="1"/>
        <v>21.149999999999977</v>
      </c>
      <c r="G15" s="297">
        <v>0.62419999999999998</v>
      </c>
      <c r="H15" s="304">
        <v>0.56369999999999998</v>
      </c>
      <c r="I15" s="367">
        <f t="shared" si="2"/>
        <v>563.69999999999993</v>
      </c>
      <c r="J15" s="374">
        <f t="shared" si="5"/>
        <v>-3.8000000000000682</v>
      </c>
      <c r="K15" s="380">
        <f t="shared" si="3"/>
        <v>60.5</v>
      </c>
      <c r="L15" s="299">
        <v>0.5958</v>
      </c>
      <c r="M15" s="304">
        <v>0.55159999999999998</v>
      </c>
      <c r="N15" s="186" t="s">
        <v>166</v>
      </c>
      <c r="O15" s="383">
        <f t="shared" si="11"/>
        <v>581.9</v>
      </c>
      <c r="P15" s="384">
        <f t="shared" si="6"/>
        <v>563.69999999999993</v>
      </c>
      <c r="Q15" s="385">
        <f t="shared" si="12"/>
        <v>18.200000000000045</v>
      </c>
      <c r="R15" s="383">
        <f t="shared" si="8"/>
        <v>290.95</v>
      </c>
      <c r="S15" s="386">
        <f t="shared" si="9"/>
        <v>732.81</v>
      </c>
      <c r="T15" s="385">
        <f t="shared" si="10"/>
        <v>441.85999999999996</v>
      </c>
      <c r="U15" s="400"/>
    </row>
    <row r="16" spans="1:22" x14ac:dyDescent="0.25">
      <c r="A16" s="302">
        <v>43497</v>
      </c>
      <c r="B16" s="295">
        <v>0.67849999999999999</v>
      </c>
      <c r="C16" s="304">
        <v>0.64349999999999996</v>
      </c>
      <c r="D16" s="367">
        <f t="shared" si="0"/>
        <v>321.75</v>
      </c>
      <c r="E16" s="374">
        <f t="shared" si="4"/>
        <v>30.800000000000011</v>
      </c>
      <c r="F16" s="380">
        <f t="shared" si="1"/>
        <v>17.5</v>
      </c>
      <c r="G16" s="297">
        <v>0.67849999999999999</v>
      </c>
      <c r="H16" s="304">
        <v>0.60199999999999998</v>
      </c>
      <c r="I16" s="367">
        <f t="shared" si="2"/>
        <v>602</v>
      </c>
      <c r="J16" s="374">
        <f t="shared" si="5"/>
        <v>38.300000000000068</v>
      </c>
      <c r="K16" s="380">
        <f t="shared" si="3"/>
        <v>76.5</v>
      </c>
      <c r="L16" s="299">
        <v>0.65</v>
      </c>
      <c r="M16" s="304">
        <v>0.59350000000000003</v>
      </c>
      <c r="N16" s="186">
        <f>VLOOKUP(Mesure!F33,Tbl_Commande_Livraison15[],9)</f>
        <v>1300</v>
      </c>
      <c r="O16" s="383">
        <f t="shared" si="11"/>
        <v>643.5</v>
      </c>
      <c r="P16" s="384">
        <f t="shared" si="6"/>
        <v>602</v>
      </c>
      <c r="Q16" s="385">
        <f t="shared" si="12"/>
        <v>41.5</v>
      </c>
      <c r="R16" s="383">
        <f t="shared" si="8"/>
        <v>321.75</v>
      </c>
      <c r="S16" s="386">
        <f t="shared" si="9"/>
        <v>782.6</v>
      </c>
      <c r="T16" s="385">
        <f t="shared" si="10"/>
        <v>460.85</v>
      </c>
      <c r="U16" s="400">
        <v>782.6</v>
      </c>
    </row>
    <row r="17" spans="1:21" x14ac:dyDescent="0.25">
      <c r="A17" s="292">
        <v>43567</v>
      </c>
      <c r="B17" s="286">
        <v>0.73060000000000003</v>
      </c>
      <c r="C17" s="300">
        <v>0.6825</v>
      </c>
      <c r="D17" s="367">
        <f t="shared" si="0"/>
        <v>341.25</v>
      </c>
      <c r="E17" s="374">
        <f t="shared" si="4"/>
        <v>19.5</v>
      </c>
      <c r="F17" s="380">
        <f t="shared" si="1"/>
        <v>24.050000000000011</v>
      </c>
      <c r="G17" s="288">
        <v>0.73060000000000003</v>
      </c>
      <c r="H17" s="300">
        <v>0.65590000000000004</v>
      </c>
      <c r="I17" s="367">
        <f t="shared" si="2"/>
        <v>655.90000000000009</v>
      </c>
      <c r="J17" s="374">
        <f t="shared" si="5"/>
        <v>53.900000000000091</v>
      </c>
      <c r="K17" s="380">
        <f t="shared" si="3"/>
        <v>74.699999999999932</v>
      </c>
      <c r="L17" s="290">
        <v>0.7016</v>
      </c>
      <c r="M17" s="300">
        <v>0.64729999999999999</v>
      </c>
      <c r="N17" s="186" t="s">
        <v>166</v>
      </c>
      <c r="O17" s="383">
        <f t="shared" si="11"/>
        <v>682.5</v>
      </c>
      <c r="P17" s="384">
        <f t="shared" si="6"/>
        <v>655.90000000000009</v>
      </c>
      <c r="Q17" s="385">
        <f t="shared" si="12"/>
        <v>26.599999999999909</v>
      </c>
      <c r="R17" s="383">
        <f t="shared" si="8"/>
        <v>341.25</v>
      </c>
      <c r="S17" s="386">
        <f t="shared" si="9"/>
        <v>852.67000000000007</v>
      </c>
      <c r="T17" s="385">
        <f t="shared" si="10"/>
        <v>511.42000000000007</v>
      </c>
      <c r="U17" s="400"/>
    </row>
    <row r="18" spans="1:21" x14ac:dyDescent="0.25">
      <c r="A18" s="292">
        <v>43777</v>
      </c>
      <c r="B18" s="286">
        <v>0.70150000000000001</v>
      </c>
      <c r="C18" s="300">
        <v>0.65680000000000005</v>
      </c>
      <c r="D18" s="367">
        <f t="shared" si="0"/>
        <v>328.40000000000003</v>
      </c>
      <c r="E18" s="374">
        <f t="shared" si="4"/>
        <v>-12.849999999999966</v>
      </c>
      <c r="F18" s="380">
        <f t="shared" si="1"/>
        <v>22.349999999999966</v>
      </c>
      <c r="G18" s="288">
        <v>0.70150000000000001</v>
      </c>
      <c r="H18" s="300">
        <v>0.61529999999999996</v>
      </c>
      <c r="I18" s="367">
        <f t="shared" si="2"/>
        <v>615.29999999999995</v>
      </c>
      <c r="J18" s="374">
        <f t="shared" si="5"/>
        <v>-40.600000000000136</v>
      </c>
      <c r="K18" s="380">
        <f t="shared" si="3"/>
        <v>86.200000000000045</v>
      </c>
      <c r="L18" s="290">
        <v>0.67190000000000005</v>
      </c>
      <c r="M18" s="300">
        <v>0.60680000000000001</v>
      </c>
      <c r="N18" s="186" t="s">
        <v>166</v>
      </c>
      <c r="O18" s="383">
        <f t="shared" si="11"/>
        <v>656.80000000000007</v>
      </c>
      <c r="P18" s="384">
        <f t="shared" si="6"/>
        <v>615.29999999999995</v>
      </c>
      <c r="Q18" s="385">
        <f t="shared" si="12"/>
        <v>41.500000000000114</v>
      </c>
      <c r="R18" s="383">
        <f t="shared" si="8"/>
        <v>328.40000000000003</v>
      </c>
      <c r="S18" s="386">
        <f t="shared" si="9"/>
        <v>799.89</v>
      </c>
      <c r="T18" s="385">
        <f t="shared" si="10"/>
        <v>471.48999999999995</v>
      </c>
      <c r="U18" s="400"/>
    </row>
    <row r="19" spans="1:21" x14ac:dyDescent="0.25">
      <c r="A19" s="292">
        <v>43791</v>
      </c>
      <c r="B19" s="286">
        <v>0.69279999999999997</v>
      </c>
      <c r="C19" s="300">
        <v>0.65939999999999999</v>
      </c>
      <c r="D19" s="367">
        <f t="shared" si="0"/>
        <v>329.7</v>
      </c>
      <c r="E19" s="374">
        <f t="shared" si="4"/>
        <v>1.2999999999999545</v>
      </c>
      <c r="F19" s="380">
        <f t="shared" si="1"/>
        <v>16.699999999999989</v>
      </c>
      <c r="G19" s="288">
        <v>0.69279999999999997</v>
      </c>
      <c r="H19" s="300">
        <v>0.62549999999999994</v>
      </c>
      <c r="I19" s="367">
        <f t="shared" si="2"/>
        <v>625.5</v>
      </c>
      <c r="J19" s="374">
        <f t="shared" si="5"/>
        <v>10.200000000000045</v>
      </c>
      <c r="K19" s="380">
        <f t="shared" si="3"/>
        <v>67.299999999999955</v>
      </c>
      <c r="L19" s="290">
        <v>0.66310000000000002</v>
      </c>
      <c r="M19" s="300">
        <v>0.61229999999999996</v>
      </c>
      <c r="N19" s="186" t="s">
        <v>166</v>
      </c>
      <c r="O19" s="383">
        <f t="shared" si="11"/>
        <v>659.4</v>
      </c>
      <c r="P19" s="384">
        <f t="shared" si="6"/>
        <v>625.5</v>
      </c>
      <c r="Q19" s="385">
        <f t="shared" si="12"/>
        <v>33.899999999999977</v>
      </c>
      <c r="R19" s="383">
        <f t="shared" si="8"/>
        <v>329.7</v>
      </c>
      <c r="S19" s="386">
        <f t="shared" si="9"/>
        <v>813.15</v>
      </c>
      <c r="T19" s="385">
        <f t="shared" si="10"/>
        <v>483.45</v>
      </c>
      <c r="U19" s="400"/>
    </row>
    <row r="20" spans="1:21" x14ac:dyDescent="0.25">
      <c r="A20" s="292">
        <v>43805</v>
      </c>
      <c r="B20" s="286">
        <v>0.69569999999999999</v>
      </c>
      <c r="C20" s="300">
        <v>0.65100000000000002</v>
      </c>
      <c r="D20" s="367">
        <f t="shared" si="0"/>
        <v>325.5</v>
      </c>
      <c r="E20" s="374">
        <f t="shared" si="4"/>
        <v>-4.1999999999999886</v>
      </c>
      <c r="F20" s="380">
        <f t="shared" si="1"/>
        <v>22.349999999999966</v>
      </c>
      <c r="G20" s="288">
        <v>0.69569999999999999</v>
      </c>
      <c r="H20" s="300">
        <v>0.62360000000000004</v>
      </c>
      <c r="I20" s="367">
        <f t="shared" si="2"/>
        <v>623.6</v>
      </c>
      <c r="J20" s="374">
        <f t="shared" si="5"/>
        <v>-1.8999999999999773</v>
      </c>
      <c r="K20" s="380">
        <f t="shared" si="3"/>
        <v>72.099999999999909</v>
      </c>
      <c r="L20" s="290">
        <v>0.66600000000000004</v>
      </c>
      <c r="M20" s="300">
        <v>0.60850000000000004</v>
      </c>
      <c r="N20" s="186">
        <v>1300</v>
      </c>
      <c r="O20" s="383">
        <f t="shared" si="11"/>
        <v>651</v>
      </c>
      <c r="P20" s="384">
        <f t="shared" si="6"/>
        <v>623.6</v>
      </c>
      <c r="Q20" s="385">
        <f t="shared" si="12"/>
        <v>27.399999999999977</v>
      </c>
      <c r="R20" s="383">
        <f t="shared" si="8"/>
        <v>325.5</v>
      </c>
      <c r="S20" s="386">
        <f t="shared" si="9"/>
        <v>810.68000000000006</v>
      </c>
      <c r="T20" s="385">
        <f t="shared" si="10"/>
        <v>485.18000000000006</v>
      </c>
      <c r="U20" s="400">
        <v>810.68</v>
      </c>
    </row>
    <row r="21" spans="1:21" x14ac:dyDescent="0.25">
      <c r="A21" s="369">
        <v>43868</v>
      </c>
      <c r="B21" s="286">
        <v>0.6331</v>
      </c>
      <c r="C21" s="300">
        <v>0.60150000000000003</v>
      </c>
      <c r="D21" s="367">
        <f t="shared" si="0"/>
        <v>300.75</v>
      </c>
      <c r="E21" s="374">
        <f t="shared" si="4"/>
        <v>-24.75</v>
      </c>
      <c r="F21" s="380">
        <f t="shared" si="1"/>
        <v>15.800000000000011</v>
      </c>
      <c r="G21" s="288">
        <v>0.6331</v>
      </c>
      <c r="H21" s="300">
        <v>0.56000000000000005</v>
      </c>
      <c r="I21" s="367">
        <f t="shared" si="2"/>
        <v>560</v>
      </c>
      <c r="J21" s="374">
        <f t="shared" si="5"/>
        <v>-63.600000000000023</v>
      </c>
      <c r="K21" s="380">
        <f t="shared" si="3"/>
        <v>73.100000000000023</v>
      </c>
      <c r="L21" s="290">
        <v>0.60340000000000005</v>
      </c>
      <c r="M21" s="300">
        <v>0.53149999999999997</v>
      </c>
      <c r="N21" s="186" t="s">
        <v>166</v>
      </c>
      <c r="O21" s="383">
        <f t="shared" si="11"/>
        <v>601.5</v>
      </c>
      <c r="P21" s="384">
        <f t="shared" si="6"/>
        <v>560</v>
      </c>
      <c r="Q21" s="385">
        <f t="shared" si="12"/>
        <v>41.5</v>
      </c>
      <c r="R21" s="383">
        <f t="shared" si="8"/>
        <v>300.75</v>
      </c>
      <c r="S21" s="386">
        <f t="shared" si="9"/>
        <v>728.00000000000011</v>
      </c>
      <c r="T21" s="385">
        <f t="shared" si="10"/>
        <v>427.25000000000011</v>
      </c>
      <c r="U21" s="400"/>
    </row>
    <row r="22" spans="1:21" x14ac:dyDescent="0.25">
      <c r="A22" s="292">
        <v>43875</v>
      </c>
      <c r="B22" s="286">
        <v>0.63890000000000002</v>
      </c>
      <c r="C22" s="300">
        <v>0.58040000000000003</v>
      </c>
      <c r="D22" s="367">
        <f t="shared" si="0"/>
        <v>290.2</v>
      </c>
      <c r="E22" s="374">
        <f t="shared" si="4"/>
        <v>-10.550000000000011</v>
      </c>
      <c r="F22" s="380">
        <f t="shared" si="1"/>
        <v>29.25</v>
      </c>
      <c r="G22" s="288">
        <v>0.63890000000000002</v>
      </c>
      <c r="H22" s="300">
        <v>0.56340000000000001</v>
      </c>
      <c r="I22" s="367">
        <f t="shared" si="2"/>
        <v>563.4</v>
      </c>
      <c r="J22" s="374">
        <f t="shared" si="5"/>
        <v>3.3999999999999773</v>
      </c>
      <c r="K22" s="380">
        <f t="shared" si="3"/>
        <v>75.5</v>
      </c>
      <c r="L22" s="290">
        <v>0.60929999999999995</v>
      </c>
      <c r="M22" s="300">
        <v>0.55489999999999995</v>
      </c>
      <c r="N22" s="186" t="s">
        <v>166</v>
      </c>
      <c r="O22" s="383">
        <f t="shared" si="11"/>
        <v>580.4</v>
      </c>
      <c r="P22" s="384">
        <f t="shared" si="6"/>
        <v>563.4</v>
      </c>
      <c r="Q22" s="385">
        <f t="shared" si="12"/>
        <v>17</v>
      </c>
      <c r="R22" s="383">
        <f t="shared" si="8"/>
        <v>290.2</v>
      </c>
      <c r="S22" s="386">
        <f t="shared" si="9"/>
        <v>732.42</v>
      </c>
      <c r="T22" s="385">
        <f t="shared" si="10"/>
        <v>442.21999999999997</v>
      </c>
      <c r="U22" s="400"/>
    </row>
    <row r="23" spans="1:21" x14ac:dyDescent="0.25">
      <c r="A23" s="292">
        <v>43882</v>
      </c>
      <c r="B23" s="286">
        <v>0.65280000000000005</v>
      </c>
      <c r="C23" s="300">
        <v>0.58350000000000002</v>
      </c>
      <c r="D23" s="367">
        <f t="shared" si="0"/>
        <v>291.75</v>
      </c>
      <c r="E23" s="374">
        <f t="shared" si="4"/>
        <v>1.5500000000000114</v>
      </c>
      <c r="F23" s="380">
        <f t="shared" si="1"/>
        <v>34.650000000000034</v>
      </c>
      <c r="G23" s="288">
        <v>0.65280000000000005</v>
      </c>
      <c r="H23" s="300">
        <v>0.56530000000000002</v>
      </c>
      <c r="I23" s="367">
        <f t="shared" si="2"/>
        <v>565.30000000000007</v>
      </c>
      <c r="J23" s="374">
        <f t="shared" si="5"/>
        <v>1.9000000000000909</v>
      </c>
      <c r="K23" s="380">
        <f t="shared" si="3"/>
        <v>87.5</v>
      </c>
      <c r="L23" s="290">
        <v>0.62309999999999999</v>
      </c>
      <c r="M23" s="300">
        <v>0.54920000000000002</v>
      </c>
      <c r="N23" s="186" t="s">
        <v>166</v>
      </c>
      <c r="O23" s="383">
        <f t="shared" si="11"/>
        <v>583.5</v>
      </c>
      <c r="P23" s="384">
        <f t="shared" si="6"/>
        <v>565.30000000000007</v>
      </c>
      <c r="Q23" s="385">
        <f t="shared" si="12"/>
        <v>18.199999999999932</v>
      </c>
      <c r="R23" s="383">
        <f t="shared" si="8"/>
        <v>291.75</v>
      </c>
      <c r="S23" s="386">
        <f t="shared" si="9"/>
        <v>734.89</v>
      </c>
      <c r="T23" s="385">
        <f t="shared" si="10"/>
        <v>443.14</v>
      </c>
      <c r="U23" s="400"/>
    </row>
    <row r="24" spans="1:21" x14ac:dyDescent="0.25">
      <c r="A24" s="292">
        <v>43889</v>
      </c>
      <c r="B24" s="286">
        <v>0.60260000000000002</v>
      </c>
      <c r="C24" s="300">
        <v>0.52339999999999998</v>
      </c>
      <c r="D24" s="367">
        <f t="shared" si="0"/>
        <v>261.7</v>
      </c>
      <c r="E24" s="374">
        <f t="shared" si="4"/>
        <v>-30.050000000000011</v>
      </c>
      <c r="F24" s="380">
        <f t="shared" si="1"/>
        <v>39.600000000000023</v>
      </c>
      <c r="G24" s="288">
        <v>0.60260000000000002</v>
      </c>
      <c r="H24" s="300">
        <v>0.49919999999999998</v>
      </c>
      <c r="I24" s="367">
        <f t="shared" si="2"/>
        <v>499.2</v>
      </c>
      <c r="J24" s="374">
        <f t="shared" si="5"/>
        <v>-66.10000000000008</v>
      </c>
      <c r="K24" s="380">
        <f t="shared" si="3"/>
        <v>103.40000000000003</v>
      </c>
      <c r="L24" s="290">
        <v>0.57289999999999996</v>
      </c>
      <c r="M24" s="300">
        <v>0.48720000000000002</v>
      </c>
      <c r="N24" s="186" t="s">
        <v>166</v>
      </c>
      <c r="O24" s="383">
        <f t="shared" si="11"/>
        <v>523.4</v>
      </c>
      <c r="P24" s="384">
        <f>I24</f>
        <v>499.2</v>
      </c>
      <c r="Q24" s="385">
        <f t="shared" si="12"/>
        <v>24.199999999999989</v>
      </c>
      <c r="R24" s="383">
        <f t="shared" si="8"/>
        <v>261.7</v>
      </c>
      <c r="S24" s="386">
        <f t="shared" si="9"/>
        <v>648.95999999999992</v>
      </c>
      <c r="T24" s="385">
        <f t="shared" si="10"/>
        <v>387.25999999999993</v>
      </c>
      <c r="U24" s="400"/>
    </row>
    <row r="25" spans="1:21" x14ac:dyDescent="0.25">
      <c r="A25" s="292">
        <v>43896</v>
      </c>
      <c r="B25" s="286">
        <v>0.58850000000000002</v>
      </c>
      <c r="C25" s="300">
        <v>0.52129999999999999</v>
      </c>
      <c r="D25" s="367">
        <f t="shared" si="0"/>
        <v>260.64999999999998</v>
      </c>
      <c r="E25" s="374">
        <f t="shared" si="4"/>
        <v>-1.0500000000000114</v>
      </c>
      <c r="F25" s="380">
        <f t="shared" si="1"/>
        <v>33.600000000000023</v>
      </c>
      <c r="G25" s="288">
        <v>0.58850000000000002</v>
      </c>
      <c r="H25" s="300">
        <v>0.4798</v>
      </c>
      <c r="I25" s="367">
        <f t="shared" si="2"/>
        <v>479.8</v>
      </c>
      <c r="J25" s="374">
        <f t="shared" si="5"/>
        <v>-19.399999999999977</v>
      </c>
      <c r="K25" s="380">
        <f t="shared" si="3"/>
        <v>108.69999999999999</v>
      </c>
      <c r="L25" s="290"/>
      <c r="M25" s="300"/>
      <c r="N25" s="186" t="s">
        <v>166</v>
      </c>
      <c r="O25" s="383">
        <f t="shared" si="11"/>
        <v>521.29999999999995</v>
      </c>
      <c r="P25" s="384">
        <f t="shared" ref="P25" si="13">I25</f>
        <v>479.8</v>
      </c>
      <c r="Q25" s="385">
        <f t="shared" si="12"/>
        <v>41.499999999999943</v>
      </c>
      <c r="R25" s="383">
        <f t="shared" si="8"/>
        <v>260.64999999999998</v>
      </c>
      <c r="S25" s="386">
        <f t="shared" si="9"/>
        <v>623.74</v>
      </c>
      <c r="T25" s="385">
        <f t="shared" si="10"/>
        <v>363.09000000000003</v>
      </c>
      <c r="U25" s="400"/>
    </row>
    <row r="26" spans="1:21" x14ac:dyDescent="0.25">
      <c r="A26" s="292">
        <v>43903</v>
      </c>
      <c r="B26" s="286">
        <v>0.501</v>
      </c>
      <c r="C26" s="300">
        <v>0.46200000000000002</v>
      </c>
      <c r="D26" s="367">
        <f t="shared" si="0"/>
        <v>231</v>
      </c>
      <c r="E26" s="374">
        <f t="shared" si="4"/>
        <v>-29.649999999999977</v>
      </c>
      <c r="F26" s="380">
        <f t="shared" si="1"/>
        <v>19.5</v>
      </c>
      <c r="G26" s="288">
        <v>0.501</v>
      </c>
      <c r="H26" s="300">
        <v>0.45860000000000001</v>
      </c>
      <c r="I26" s="367">
        <f t="shared" si="2"/>
        <v>458.6</v>
      </c>
      <c r="J26" s="374">
        <f t="shared" si="5"/>
        <v>-21.199999999999989</v>
      </c>
      <c r="K26" s="380">
        <f t="shared" si="3"/>
        <v>42.399999999999977</v>
      </c>
      <c r="L26" s="290"/>
      <c r="M26" s="300"/>
      <c r="N26" s="186" t="s">
        <v>166</v>
      </c>
      <c r="O26" s="383">
        <f t="shared" si="11"/>
        <v>462</v>
      </c>
      <c r="P26" s="384">
        <f t="shared" ref="P26:P30" si="14">I26</f>
        <v>458.6</v>
      </c>
      <c r="Q26" s="385">
        <f t="shared" si="12"/>
        <v>3.3999999999999773</v>
      </c>
      <c r="R26" s="383">
        <f t="shared" si="8"/>
        <v>231</v>
      </c>
      <c r="S26" s="386">
        <f t="shared" si="9"/>
        <v>596.18000000000006</v>
      </c>
      <c r="T26" s="385">
        <f t="shared" si="10"/>
        <v>365.18000000000006</v>
      </c>
      <c r="U26" s="400"/>
    </row>
    <row r="27" spans="1:21" x14ac:dyDescent="0.25">
      <c r="A27" s="292" t="s">
        <v>168</v>
      </c>
      <c r="B27" s="286">
        <v>0.1</v>
      </c>
      <c r="C27" s="300">
        <v>0.1</v>
      </c>
      <c r="D27" s="367">
        <f t="shared" si="0"/>
        <v>50</v>
      </c>
      <c r="E27" s="374">
        <f t="shared" si="4"/>
        <v>-181</v>
      </c>
      <c r="F27" s="380">
        <f t="shared" si="1"/>
        <v>0</v>
      </c>
      <c r="G27" s="288">
        <v>0.1</v>
      </c>
      <c r="H27" s="300">
        <v>0.1</v>
      </c>
      <c r="I27" s="367">
        <f t="shared" si="2"/>
        <v>100</v>
      </c>
      <c r="J27" s="374">
        <f t="shared" si="5"/>
        <v>-358.6</v>
      </c>
      <c r="K27" s="380">
        <f t="shared" si="3"/>
        <v>0</v>
      </c>
      <c r="L27" s="290"/>
      <c r="M27" s="300"/>
      <c r="N27" s="401" t="s">
        <v>169</v>
      </c>
      <c r="O27" s="383">
        <f t="shared" si="11"/>
        <v>100</v>
      </c>
      <c r="P27" s="384">
        <f t="shared" si="14"/>
        <v>100</v>
      </c>
      <c r="Q27" s="385">
        <f t="shared" si="12"/>
        <v>0</v>
      </c>
      <c r="R27" s="383">
        <f t="shared" si="8"/>
        <v>50</v>
      </c>
      <c r="S27" s="386">
        <f t="shared" si="9"/>
        <v>130</v>
      </c>
      <c r="T27" s="385">
        <f t="shared" si="10"/>
        <v>80</v>
      </c>
      <c r="U27" s="400"/>
    </row>
    <row r="28" spans="1:21" x14ac:dyDescent="0.25">
      <c r="A28" s="292"/>
      <c r="B28" s="286"/>
      <c r="C28" s="300"/>
      <c r="D28" s="367" t="str">
        <f t="shared" si="0"/>
        <v/>
      </c>
      <c r="E28" s="374" t="str">
        <f t="shared" si="4"/>
        <v/>
      </c>
      <c r="F28" s="380" t="str">
        <f t="shared" si="1"/>
        <v/>
      </c>
      <c r="G28" s="288"/>
      <c r="H28" s="300"/>
      <c r="I28" s="367" t="str">
        <f t="shared" si="2"/>
        <v/>
      </c>
      <c r="J28" s="374" t="str">
        <f t="shared" si="5"/>
        <v/>
      </c>
      <c r="K28" s="380" t="str">
        <f t="shared" si="3"/>
        <v/>
      </c>
      <c r="L28" s="290"/>
      <c r="M28" s="300"/>
      <c r="N28" s="401"/>
      <c r="O28" s="383" t="str">
        <f t="shared" si="11"/>
        <v/>
      </c>
      <c r="P28" s="384" t="str">
        <f t="shared" si="14"/>
        <v/>
      </c>
      <c r="Q28" s="385" t="str">
        <f t="shared" si="12"/>
        <v/>
      </c>
      <c r="R28" s="383">
        <f t="shared" si="8"/>
        <v>0</v>
      </c>
      <c r="S28" s="386">
        <f t="shared" si="9"/>
        <v>0</v>
      </c>
      <c r="T28" s="385">
        <f t="shared" si="10"/>
        <v>0</v>
      </c>
      <c r="U28" s="400"/>
    </row>
    <row r="29" spans="1:21" x14ac:dyDescent="0.25">
      <c r="A29" s="292"/>
      <c r="B29" s="286"/>
      <c r="C29" s="300"/>
      <c r="D29" s="367" t="str">
        <f t="shared" si="0"/>
        <v/>
      </c>
      <c r="E29" s="374" t="str">
        <f t="shared" si="4"/>
        <v/>
      </c>
      <c r="F29" s="380" t="str">
        <f t="shared" si="1"/>
        <v/>
      </c>
      <c r="G29" s="288"/>
      <c r="H29" s="300"/>
      <c r="I29" s="367" t="str">
        <f t="shared" si="2"/>
        <v/>
      </c>
      <c r="J29" s="374" t="str">
        <f t="shared" si="5"/>
        <v/>
      </c>
      <c r="K29" s="380" t="str">
        <f t="shared" si="3"/>
        <v/>
      </c>
      <c r="L29" s="290"/>
      <c r="M29" s="300"/>
      <c r="N29" s="401"/>
      <c r="O29" s="383" t="str">
        <f t="shared" si="11"/>
        <v/>
      </c>
      <c r="P29" s="384" t="str">
        <f t="shared" si="14"/>
        <v/>
      </c>
      <c r="Q29" s="385" t="str">
        <f t="shared" si="12"/>
        <v/>
      </c>
      <c r="R29" s="383">
        <f t="shared" si="8"/>
        <v>0</v>
      </c>
      <c r="S29" s="386">
        <f t="shared" si="9"/>
        <v>0</v>
      </c>
      <c r="T29" s="385">
        <f t="shared" si="10"/>
        <v>0</v>
      </c>
      <c r="U29" s="400"/>
    </row>
    <row r="30" spans="1:21" ht="15.75" thickBot="1" x14ac:dyDescent="0.3">
      <c r="A30" s="293"/>
      <c r="B30" s="287"/>
      <c r="C30" s="301"/>
      <c r="D30" s="368" t="str">
        <f t="shared" si="0"/>
        <v/>
      </c>
      <c r="E30" s="377" t="str">
        <f t="shared" si="4"/>
        <v/>
      </c>
      <c r="F30" s="381" t="str">
        <f t="shared" si="1"/>
        <v/>
      </c>
      <c r="G30" s="289"/>
      <c r="H30" s="301"/>
      <c r="I30" s="303" t="str">
        <f t="shared" si="2"/>
        <v/>
      </c>
      <c r="J30" s="378" t="str">
        <f t="shared" si="5"/>
        <v/>
      </c>
      <c r="K30" s="381" t="str">
        <f t="shared" si="3"/>
        <v/>
      </c>
      <c r="L30" s="291"/>
      <c r="M30" s="301"/>
      <c r="N30" s="401"/>
      <c r="O30" s="383" t="str">
        <f t="shared" si="11"/>
        <v/>
      </c>
      <c r="P30" s="384" t="str">
        <f t="shared" si="14"/>
        <v/>
      </c>
      <c r="Q30" s="385" t="str">
        <f t="shared" si="12"/>
        <v/>
      </c>
      <c r="R30" s="383">
        <f t="shared" si="8"/>
        <v>0</v>
      </c>
      <c r="S30" s="386">
        <f t="shared" si="9"/>
        <v>0</v>
      </c>
      <c r="T30" s="385">
        <f t="shared" si="10"/>
        <v>0</v>
      </c>
      <c r="U30" s="400"/>
    </row>
    <row r="33" spans="6:9" ht="15.75" thickBot="1" x14ac:dyDescent="0.3"/>
    <row r="34" spans="6:9" x14ac:dyDescent="0.25">
      <c r="F34" s="239" t="s">
        <v>170</v>
      </c>
      <c r="G34" s="358"/>
      <c r="H34" s="358"/>
      <c r="I34" s="240"/>
    </row>
    <row r="35" spans="6:9" x14ac:dyDescent="0.25">
      <c r="F35" s="488" t="s">
        <v>171</v>
      </c>
      <c r="G35" s="324"/>
      <c r="H35" s="324"/>
      <c r="I35" s="489"/>
    </row>
    <row r="36" spans="6:9" ht="15.75" thickBot="1" x14ac:dyDescent="0.3">
      <c r="F36" s="241" t="s">
        <v>172</v>
      </c>
      <c r="G36" s="361"/>
      <c r="H36" s="361"/>
      <c r="I36" s="280"/>
    </row>
  </sheetData>
  <sheetProtection selectLockedCells="1" sort="0" autoFilter="0" pivotTables="0"/>
  <autoFilter ref="A2:M2">
    <sortState ref="A3:G30">
      <sortCondition ref="A2"/>
    </sortState>
  </autoFilter>
  <mergeCells count="12">
    <mergeCell ref="O1:O2"/>
    <mergeCell ref="P1:P2"/>
    <mergeCell ref="Q1:Q2"/>
    <mergeCell ref="T1:T2"/>
    <mergeCell ref="U1:U2"/>
    <mergeCell ref="K1:K2"/>
    <mergeCell ref="B1:C1"/>
    <mergeCell ref="G1:H1"/>
    <mergeCell ref="L1:M1"/>
    <mergeCell ref="D1:E2"/>
    <mergeCell ref="I1:J2"/>
    <mergeCell ref="F1:F2"/>
  </mergeCells>
  <conditionalFormatting sqref="M3:M30">
    <cfRule type="top10" dxfId="14" priority="18" bottom="1" rank="1"/>
    <cfRule type="top10" dxfId="13" priority="19" rank="1"/>
  </conditionalFormatting>
  <conditionalFormatting sqref="H3:H30">
    <cfRule type="top10" dxfId="12" priority="12" bottom="1" rank="1"/>
    <cfRule type="top10" dxfId="11" priority="13" rank="1"/>
  </conditionalFormatting>
  <conditionalFormatting sqref="C3:C30">
    <cfRule type="top10" dxfId="10" priority="10" bottom="1" rank="1"/>
    <cfRule type="top10" dxfId="9" priority="11" rank="1"/>
  </conditionalFormatting>
  <conditionalFormatting sqref="D3:D30">
    <cfRule type="top10" dxfId="8" priority="8" bottom="1" rank="1"/>
    <cfRule type="top10" dxfId="7" priority="9" rank="1"/>
  </conditionalFormatting>
  <conditionalFormatting sqref="E3:E30">
    <cfRule type="top10" dxfId="6" priority="6" rank="1"/>
    <cfRule type="top10" dxfId="5" priority="7" bottom="1" rank="1"/>
  </conditionalFormatting>
  <conditionalFormatting sqref="F3:F30">
    <cfRule type="top10" dxfId="4" priority="4" bottom="1" rank="1"/>
    <cfRule type="top10" dxfId="3" priority="5" rank="1"/>
  </conditionalFormatting>
  <conditionalFormatting sqref="K3:K30">
    <cfRule type="top10" dxfId="2" priority="2" bottom="1" rank="1"/>
    <cfRule type="top10" dxfId="1" priority="3" rank="1"/>
  </conditionalFormatting>
  <conditionalFormatting sqref="A1:U30">
    <cfRule type="expression" dxfId="0" priority="1">
      <formula>CELL("ligne")=ROW()</formula>
    </cfRule>
  </conditionalFormatting>
  <dataValidations count="1">
    <dataValidation type="list" allowBlank="1" showInputMessage="1" showErrorMessage="1" sqref="N3:N30">
      <formula1>Litres</formula1>
    </dataValidation>
  </dataValidations>
  <hyperlinks>
    <hyperlink ref="V1" r:id="rId1" location="p851257" display="https://forum.excel-pratique.com/viewtopic.php?f=2&amp;t=138710&amp;p=851257 - p851257"/>
  </hyperlinks>
  <pageMargins left="0.7" right="0.7" top="0.75" bottom="0.75" header="0.3" footer="0.3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313" r:id="rId4" name="Spinner 1">
              <controlPr defaultSize="0" autoPict="0">
                <anchor moveWithCells="1" sizeWithCells="1">
                  <from>
                    <xdr:col>19</xdr:col>
                    <xdr:colOff>28575</xdr:colOff>
                    <xdr:row>0</xdr:row>
                    <xdr:rowOff>57150</xdr:rowOff>
                  </from>
                  <to>
                    <xdr:col>19</xdr:col>
                    <xdr:colOff>285750</xdr:colOff>
                    <xdr:row>1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4" r:id="rId5" name="Spinner 2">
              <controlPr defaultSize="0" autoPict="0">
                <anchor moveWithCells="1" sizeWithCells="1">
                  <from>
                    <xdr:col>16</xdr:col>
                    <xdr:colOff>457200</xdr:colOff>
                    <xdr:row>0</xdr:row>
                    <xdr:rowOff>57150</xdr:rowOff>
                  </from>
                  <to>
                    <xdr:col>16</xdr:col>
                    <xdr:colOff>714375</xdr:colOff>
                    <xdr:row>1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7" r:id="rId6" name="Button 5">
              <controlPr defaultSize="0" print="0" autoFill="0" autoPict="0" macro="[0]!OuvreUsf_Négociation">
                <anchor moveWithCells="1" sizeWithCells="1">
                  <from>
                    <xdr:col>20</xdr:col>
                    <xdr:colOff>409575</xdr:colOff>
                    <xdr:row>3</xdr:row>
                    <xdr:rowOff>161925</xdr:rowOff>
                  </from>
                  <to>
                    <xdr:col>22</xdr:col>
                    <xdr:colOff>438150</xdr:colOff>
                    <xdr:row>6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38"/>
  <sheetViews>
    <sheetView workbookViewId="0">
      <selection activeCell="I32" sqref="I32"/>
    </sheetView>
  </sheetViews>
  <sheetFormatPr baseColWidth="10" defaultRowHeight="15" x14ac:dyDescent="0.25"/>
  <cols>
    <col min="1" max="1" width="16" customWidth="1"/>
    <col min="2" max="2" width="19" customWidth="1"/>
    <col min="3" max="3" width="14.42578125" customWidth="1"/>
    <col min="7" max="8" width="12.28515625" customWidth="1"/>
  </cols>
  <sheetData>
    <row r="1" spans="1:8" x14ac:dyDescent="0.25">
      <c r="A1" t="s">
        <v>0</v>
      </c>
      <c r="B1" t="s">
        <v>48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</row>
    <row r="2" spans="1:8" x14ac:dyDescent="0.25">
      <c r="A2" s="157">
        <v>37813</v>
      </c>
      <c r="B2" s="157">
        <v>37833</v>
      </c>
      <c r="C2" t="s">
        <v>15</v>
      </c>
      <c r="D2">
        <v>500</v>
      </c>
      <c r="E2">
        <v>299.60000000000002</v>
      </c>
      <c r="F2">
        <v>0.59920000000000007</v>
      </c>
      <c r="G2">
        <v>599.20000000000005</v>
      </c>
      <c r="H2">
        <v>302501</v>
      </c>
    </row>
    <row r="3" spans="1:8" x14ac:dyDescent="0.25">
      <c r="A3" s="157">
        <v>37977</v>
      </c>
      <c r="B3" s="157">
        <v>37986</v>
      </c>
      <c r="C3" t="s">
        <v>15</v>
      </c>
      <c r="D3">
        <v>500</v>
      </c>
      <c r="E3">
        <v>165</v>
      </c>
      <c r="F3">
        <v>0.33</v>
      </c>
      <c r="G3">
        <v>330</v>
      </c>
      <c r="H3">
        <v>304638</v>
      </c>
    </row>
    <row r="4" spans="1:8" x14ac:dyDescent="0.25">
      <c r="A4" s="157">
        <v>37977</v>
      </c>
      <c r="B4" s="157">
        <v>37636</v>
      </c>
      <c r="C4" t="s">
        <v>15</v>
      </c>
      <c r="E4">
        <v>165</v>
      </c>
      <c r="F4" t="s">
        <v>72</v>
      </c>
      <c r="G4" t="s">
        <v>72</v>
      </c>
      <c r="H4">
        <v>304638</v>
      </c>
    </row>
    <row r="5" spans="1:8" x14ac:dyDescent="0.25">
      <c r="A5" s="157">
        <v>38065</v>
      </c>
      <c r="B5" s="157">
        <v>38065</v>
      </c>
      <c r="C5" t="s">
        <v>15</v>
      </c>
      <c r="D5">
        <v>500</v>
      </c>
      <c r="E5">
        <v>161</v>
      </c>
      <c r="F5">
        <v>0.32200000000000001</v>
      </c>
      <c r="G5">
        <v>322</v>
      </c>
    </row>
    <row r="6" spans="1:8" x14ac:dyDescent="0.25">
      <c r="A6" s="157">
        <v>38065</v>
      </c>
      <c r="B6" s="157">
        <v>38099</v>
      </c>
      <c r="C6" t="s">
        <v>15</v>
      </c>
      <c r="E6">
        <v>161</v>
      </c>
      <c r="F6" t="s">
        <v>72</v>
      </c>
      <c r="G6" t="s">
        <v>72</v>
      </c>
    </row>
    <row r="7" spans="1:8" x14ac:dyDescent="0.25">
      <c r="A7" s="157">
        <v>38224</v>
      </c>
      <c r="B7" s="157">
        <v>38224</v>
      </c>
      <c r="C7" t="s">
        <v>15</v>
      </c>
      <c r="D7">
        <v>500</v>
      </c>
      <c r="E7">
        <v>110</v>
      </c>
      <c r="F7">
        <v>0.22</v>
      </c>
      <c r="G7">
        <v>220</v>
      </c>
    </row>
    <row r="8" spans="1:8" x14ac:dyDescent="0.25">
      <c r="A8" s="157">
        <v>38224</v>
      </c>
      <c r="B8" s="157">
        <v>38253</v>
      </c>
      <c r="C8" t="s">
        <v>15</v>
      </c>
      <c r="E8">
        <v>107</v>
      </c>
      <c r="F8" t="s">
        <v>72</v>
      </c>
      <c r="G8" t="s">
        <v>72</v>
      </c>
    </row>
    <row r="9" spans="1:8" x14ac:dyDescent="0.25">
      <c r="A9" s="157">
        <v>38373</v>
      </c>
      <c r="B9" s="157">
        <v>38373</v>
      </c>
      <c r="C9" t="s">
        <v>15</v>
      </c>
      <c r="D9">
        <v>500</v>
      </c>
      <c r="E9">
        <v>101.5</v>
      </c>
      <c r="F9">
        <v>0.20300000000000001</v>
      </c>
      <c r="G9">
        <v>203</v>
      </c>
    </row>
    <row r="10" spans="1:8" x14ac:dyDescent="0.25">
      <c r="A10" s="157">
        <v>38373</v>
      </c>
      <c r="B10" s="157">
        <v>38401</v>
      </c>
      <c r="C10" t="s">
        <v>15</v>
      </c>
      <c r="E10">
        <v>100</v>
      </c>
      <c r="F10" t="s">
        <v>72</v>
      </c>
      <c r="G10" t="s">
        <v>72</v>
      </c>
    </row>
    <row r="11" spans="1:8" x14ac:dyDescent="0.25">
      <c r="A11" s="157">
        <v>38434</v>
      </c>
      <c r="B11" s="157">
        <v>38434</v>
      </c>
      <c r="C11" t="s">
        <v>15</v>
      </c>
      <c r="D11">
        <v>500</v>
      </c>
      <c r="E11">
        <v>225.5</v>
      </c>
      <c r="F11">
        <v>0.45100000000000001</v>
      </c>
      <c r="G11">
        <v>451</v>
      </c>
    </row>
    <row r="12" spans="1:8" x14ac:dyDescent="0.25">
      <c r="A12" s="157">
        <v>38509</v>
      </c>
      <c r="B12" s="157">
        <v>38509</v>
      </c>
      <c r="C12" t="s">
        <v>15</v>
      </c>
      <c r="D12">
        <v>500</v>
      </c>
      <c r="E12">
        <v>122</v>
      </c>
      <c r="F12">
        <v>0.24399999999999999</v>
      </c>
      <c r="G12">
        <v>244</v>
      </c>
    </row>
    <row r="13" spans="1:8" x14ac:dyDescent="0.25">
      <c r="A13" s="157">
        <v>38509</v>
      </c>
      <c r="B13" s="157">
        <v>38527</v>
      </c>
      <c r="C13" t="s">
        <v>15</v>
      </c>
      <c r="E13">
        <v>122</v>
      </c>
      <c r="F13" t="s">
        <v>72</v>
      </c>
      <c r="G13" t="s">
        <v>72</v>
      </c>
    </row>
    <row r="14" spans="1:8" x14ac:dyDescent="0.25">
      <c r="A14" s="157">
        <v>38558</v>
      </c>
      <c r="B14" s="157">
        <v>38558</v>
      </c>
      <c r="C14" t="s">
        <v>15</v>
      </c>
      <c r="D14">
        <v>500</v>
      </c>
      <c r="E14">
        <v>140.44</v>
      </c>
      <c r="F14">
        <v>0.28088000000000002</v>
      </c>
      <c r="G14">
        <v>280.88</v>
      </c>
    </row>
    <row r="15" spans="1:8" x14ac:dyDescent="0.25">
      <c r="A15" s="157">
        <v>38558</v>
      </c>
      <c r="B15" s="157">
        <v>38576</v>
      </c>
      <c r="C15" t="s">
        <v>15</v>
      </c>
      <c r="E15">
        <v>125.5</v>
      </c>
      <c r="F15" t="s">
        <v>72</v>
      </c>
      <c r="G15" t="s">
        <v>72</v>
      </c>
    </row>
    <row r="16" spans="1:8" x14ac:dyDescent="0.25">
      <c r="A16" s="157">
        <v>38701</v>
      </c>
      <c r="B16" s="157">
        <v>38701</v>
      </c>
      <c r="C16" t="s">
        <v>15</v>
      </c>
      <c r="D16">
        <v>500</v>
      </c>
      <c r="E16">
        <v>124</v>
      </c>
      <c r="F16">
        <v>0.248</v>
      </c>
      <c r="G16">
        <v>248</v>
      </c>
    </row>
    <row r="17" spans="1:8" x14ac:dyDescent="0.25">
      <c r="A17" s="157">
        <v>38701</v>
      </c>
      <c r="B17" s="157">
        <v>38720</v>
      </c>
      <c r="C17" t="s">
        <v>15</v>
      </c>
      <c r="E17">
        <v>167</v>
      </c>
      <c r="F17" t="s">
        <v>72</v>
      </c>
      <c r="G17" t="s">
        <v>72</v>
      </c>
    </row>
    <row r="18" spans="1:8" x14ac:dyDescent="0.25">
      <c r="A18" s="157">
        <v>38743</v>
      </c>
      <c r="B18" s="157">
        <v>38743</v>
      </c>
      <c r="C18" t="s">
        <v>15</v>
      </c>
      <c r="D18">
        <v>500</v>
      </c>
      <c r="E18">
        <v>334</v>
      </c>
      <c r="F18">
        <v>0.66800000000000004</v>
      </c>
      <c r="G18">
        <v>668</v>
      </c>
    </row>
    <row r="19" spans="1:8" x14ac:dyDescent="0.25">
      <c r="A19" s="157">
        <v>39086</v>
      </c>
      <c r="B19" s="157">
        <v>39086</v>
      </c>
      <c r="C19" t="s">
        <v>15</v>
      </c>
      <c r="D19">
        <v>1000</v>
      </c>
      <c r="E19">
        <v>549</v>
      </c>
      <c r="F19">
        <v>0.54900000000000004</v>
      </c>
      <c r="G19">
        <v>549</v>
      </c>
    </row>
    <row r="20" spans="1:8" x14ac:dyDescent="0.25">
      <c r="A20" s="157">
        <v>39157</v>
      </c>
      <c r="B20" s="157">
        <v>39160</v>
      </c>
      <c r="C20" t="s">
        <v>15</v>
      </c>
      <c r="D20">
        <v>500</v>
      </c>
      <c r="E20">
        <v>272.89999999999998</v>
      </c>
      <c r="F20">
        <v>0.54579999999999995</v>
      </c>
      <c r="G20">
        <v>545.79999999999995</v>
      </c>
      <c r="H20">
        <v>702032</v>
      </c>
    </row>
    <row r="21" spans="1:8" x14ac:dyDescent="0.25">
      <c r="A21" s="157">
        <v>39339</v>
      </c>
      <c r="B21" s="157">
        <v>39342</v>
      </c>
      <c r="C21" t="s">
        <v>15</v>
      </c>
      <c r="D21">
        <v>1000</v>
      </c>
      <c r="E21">
        <v>625.75</v>
      </c>
      <c r="F21">
        <v>0.62575000000000003</v>
      </c>
      <c r="G21">
        <v>625.75</v>
      </c>
      <c r="H21">
        <v>703728</v>
      </c>
    </row>
    <row r="22" spans="1:8" x14ac:dyDescent="0.25">
      <c r="A22" s="157">
        <v>39805</v>
      </c>
      <c r="B22" s="157">
        <v>39808</v>
      </c>
      <c r="C22" t="s">
        <v>15</v>
      </c>
      <c r="D22">
        <v>1000</v>
      </c>
      <c r="E22">
        <v>444.44</v>
      </c>
      <c r="F22">
        <v>0.44444</v>
      </c>
      <c r="G22">
        <v>444.44</v>
      </c>
      <c r="H22">
        <v>806703</v>
      </c>
    </row>
    <row r="23" spans="1:8" x14ac:dyDescent="0.25">
      <c r="A23" s="157">
        <v>40169</v>
      </c>
      <c r="B23" s="157">
        <v>40169</v>
      </c>
      <c r="C23" t="s">
        <v>15</v>
      </c>
      <c r="D23">
        <v>500</v>
      </c>
      <c r="E23">
        <v>272.5</v>
      </c>
      <c r="F23">
        <v>0.54500000000000004</v>
      </c>
      <c r="G23">
        <v>545</v>
      </c>
      <c r="H23">
        <v>906204</v>
      </c>
    </row>
    <row r="24" spans="1:8" x14ac:dyDescent="0.25">
      <c r="A24" s="157">
        <v>40189</v>
      </c>
      <c r="B24" s="157">
        <v>40189</v>
      </c>
      <c r="C24" t="s">
        <v>15</v>
      </c>
      <c r="D24">
        <v>500</v>
      </c>
      <c r="E24">
        <v>172.5</v>
      </c>
      <c r="F24">
        <v>0.34499999999999997</v>
      </c>
      <c r="G24">
        <v>345</v>
      </c>
    </row>
    <row r="25" spans="1:8" x14ac:dyDescent="0.25">
      <c r="A25" s="157">
        <v>40189</v>
      </c>
      <c r="B25" s="157">
        <v>40211</v>
      </c>
      <c r="C25" t="s">
        <v>15</v>
      </c>
      <c r="E25">
        <v>100</v>
      </c>
      <c r="F25" t="s">
        <v>72</v>
      </c>
      <c r="G25" t="s">
        <v>72</v>
      </c>
    </row>
    <row r="26" spans="1:8" x14ac:dyDescent="0.25">
      <c r="A26" s="157">
        <v>40214</v>
      </c>
      <c r="B26" s="157">
        <v>40217</v>
      </c>
      <c r="C26" t="s">
        <v>15</v>
      </c>
      <c r="D26">
        <v>500</v>
      </c>
      <c r="E26">
        <v>287.07</v>
      </c>
      <c r="F26">
        <v>0.57413999999999998</v>
      </c>
      <c r="G26">
        <v>574.14</v>
      </c>
      <c r="H26">
        <v>11140</v>
      </c>
    </row>
    <row r="27" spans="1:8" x14ac:dyDescent="0.25">
      <c r="A27" s="157">
        <v>40274</v>
      </c>
      <c r="B27" s="157">
        <v>40274</v>
      </c>
      <c r="C27" t="s">
        <v>15</v>
      </c>
      <c r="D27">
        <v>500</v>
      </c>
      <c r="E27">
        <v>329.5</v>
      </c>
      <c r="F27">
        <v>0.65900000000000003</v>
      </c>
      <c r="G27">
        <v>659</v>
      </c>
      <c r="H27">
        <v>12603</v>
      </c>
    </row>
    <row r="28" spans="1:8" x14ac:dyDescent="0.25">
      <c r="A28" s="157">
        <v>40402</v>
      </c>
      <c r="B28" s="157">
        <v>40402</v>
      </c>
      <c r="C28" t="s">
        <v>15</v>
      </c>
      <c r="D28">
        <v>500</v>
      </c>
      <c r="E28">
        <v>338</v>
      </c>
      <c r="F28">
        <v>0.67600000000000005</v>
      </c>
      <c r="G28">
        <v>676</v>
      </c>
      <c r="H28">
        <v>13581</v>
      </c>
    </row>
    <row r="29" spans="1:8" x14ac:dyDescent="0.25">
      <c r="A29" s="157">
        <v>40512</v>
      </c>
      <c r="B29" s="157">
        <v>40513</v>
      </c>
      <c r="C29" t="s">
        <v>15</v>
      </c>
      <c r="D29">
        <v>500</v>
      </c>
      <c r="E29">
        <v>351.3</v>
      </c>
      <c r="F29">
        <v>0.7026</v>
      </c>
      <c r="G29">
        <v>702.6</v>
      </c>
      <c r="H29">
        <v>15763</v>
      </c>
    </row>
    <row r="30" spans="1:8" x14ac:dyDescent="0.25">
      <c r="A30" s="157">
        <v>40550</v>
      </c>
      <c r="B30" s="157">
        <v>40550</v>
      </c>
      <c r="C30" t="s">
        <v>15</v>
      </c>
      <c r="D30">
        <v>250</v>
      </c>
      <c r="E30">
        <v>151</v>
      </c>
      <c r="F30">
        <v>0.60399999999999998</v>
      </c>
      <c r="G30">
        <v>604</v>
      </c>
    </row>
    <row r="31" spans="1:8" x14ac:dyDescent="0.25">
      <c r="A31" s="157">
        <v>40576</v>
      </c>
      <c r="B31" s="157">
        <v>40578</v>
      </c>
      <c r="C31" t="s">
        <v>15</v>
      </c>
      <c r="D31">
        <v>500</v>
      </c>
      <c r="E31">
        <v>375</v>
      </c>
      <c r="F31">
        <v>0.75</v>
      </c>
      <c r="G31">
        <v>750</v>
      </c>
      <c r="H31">
        <v>110944</v>
      </c>
    </row>
    <row r="32" spans="1:8" x14ac:dyDescent="0.25">
      <c r="A32" s="157">
        <v>40605</v>
      </c>
      <c r="B32" s="157">
        <v>40605</v>
      </c>
      <c r="C32" t="s">
        <v>15</v>
      </c>
      <c r="D32">
        <v>250</v>
      </c>
      <c r="E32">
        <v>175</v>
      </c>
      <c r="F32">
        <v>0.7</v>
      </c>
      <c r="G32">
        <v>700</v>
      </c>
    </row>
    <row r="33" spans="1:8" x14ac:dyDescent="0.25">
      <c r="A33" s="157">
        <v>40605</v>
      </c>
      <c r="B33" s="157">
        <v>40606</v>
      </c>
      <c r="C33" t="s">
        <v>15</v>
      </c>
      <c r="D33">
        <v>1000</v>
      </c>
      <c r="E33">
        <v>823</v>
      </c>
      <c r="F33">
        <v>0.82299999999999995</v>
      </c>
      <c r="G33">
        <v>823</v>
      </c>
      <c r="H33">
        <v>111840</v>
      </c>
    </row>
    <row r="34" spans="1:8" x14ac:dyDescent="0.25">
      <c r="A34" s="157">
        <v>40868</v>
      </c>
      <c r="B34" s="157">
        <v>40869</v>
      </c>
      <c r="C34" t="s">
        <v>15</v>
      </c>
      <c r="D34">
        <v>1000</v>
      </c>
      <c r="E34">
        <v>910</v>
      </c>
      <c r="F34">
        <v>0.91</v>
      </c>
      <c r="G34">
        <v>910</v>
      </c>
      <c r="H34">
        <v>115576</v>
      </c>
    </row>
    <row r="35" spans="1:8" x14ac:dyDescent="0.25">
      <c r="A35" s="157">
        <v>41099</v>
      </c>
      <c r="B35" s="157">
        <v>41100</v>
      </c>
      <c r="C35" t="s">
        <v>15</v>
      </c>
      <c r="D35">
        <v>1000</v>
      </c>
      <c r="E35">
        <v>863</v>
      </c>
      <c r="F35">
        <v>0.86299999999999999</v>
      </c>
      <c r="G35">
        <v>863</v>
      </c>
      <c r="H35">
        <v>1204435</v>
      </c>
    </row>
    <row r="36" spans="1:8" x14ac:dyDescent="0.25">
      <c r="A36" s="157">
        <v>41309</v>
      </c>
      <c r="B36" s="157">
        <v>41309</v>
      </c>
      <c r="C36" t="s">
        <v>15</v>
      </c>
      <c r="D36">
        <v>1000</v>
      </c>
      <c r="E36">
        <v>891</v>
      </c>
      <c r="F36">
        <v>0.89100000000000001</v>
      </c>
      <c r="G36">
        <v>891</v>
      </c>
      <c r="H36">
        <v>1301102</v>
      </c>
    </row>
    <row r="37" spans="1:8" x14ac:dyDescent="0.25">
      <c r="A37" s="157">
        <v>41424</v>
      </c>
      <c r="B37" s="157">
        <v>41424</v>
      </c>
      <c r="C37" t="s">
        <v>15</v>
      </c>
      <c r="D37">
        <v>500</v>
      </c>
      <c r="E37">
        <v>415</v>
      </c>
      <c r="F37">
        <v>0.83</v>
      </c>
      <c r="G37">
        <v>830</v>
      </c>
      <c r="H37">
        <v>1304680</v>
      </c>
    </row>
    <row r="38" spans="1:8" x14ac:dyDescent="0.25">
      <c r="A38" s="157">
        <v>41695</v>
      </c>
      <c r="B38" s="157">
        <v>41695</v>
      </c>
      <c r="C38" t="s">
        <v>15</v>
      </c>
      <c r="D38">
        <v>500</v>
      </c>
      <c r="E38">
        <v>430.5</v>
      </c>
      <c r="F38">
        <v>0.86099999999999999</v>
      </c>
      <c r="G38">
        <v>861</v>
      </c>
      <c r="H38">
        <v>1402382</v>
      </c>
    </row>
  </sheetData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6"/>
  <sheetViews>
    <sheetView workbookViewId="0">
      <selection activeCell="E32" sqref="E32"/>
    </sheetView>
  </sheetViews>
  <sheetFormatPr baseColWidth="10" defaultRowHeight="15" x14ac:dyDescent="0.25"/>
  <cols>
    <col min="1" max="1" width="16" customWidth="1"/>
    <col min="2" max="2" width="19" customWidth="1"/>
    <col min="3" max="3" width="14.42578125" customWidth="1"/>
    <col min="7" max="8" width="12.28515625" customWidth="1"/>
  </cols>
  <sheetData>
    <row r="1" spans="1:8" x14ac:dyDescent="0.25">
      <c r="A1" t="s">
        <v>0</v>
      </c>
      <c r="B1" t="s">
        <v>48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</row>
    <row r="2" spans="1:8" x14ac:dyDescent="0.25">
      <c r="A2" s="157">
        <v>41618</v>
      </c>
      <c r="B2" s="157">
        <v>41618</v>
      </c>
      <c r="C2" t="s">
        <v>16</v>
      </c>
      <c r="D2">
        <v>500</v>
      </c>
      <c r="E2">
        <v>399.5</v>
      </c>
      <c r="F2">
        <v>0.79900000000000004</v>
      </c>
      <c r="G2">
        <v>799</v>
      </c>
      <c r="H2">
        <v>1291</v>
      </c>
    </row>
    <row r="3" spans="1:8" x14ac:dyDescent="0.25">
      <c r="A3" s="157">
        <v>41985</v>
      </c>
      <c r="B3" s="157">
        <v>41990</v>
      </c>
      <c r="C3" t="s">
        <v>16</v>
      </c>
      <c r="D3">
        <v>500</v>
      </c>
      <c r="E3">
        <v>352</v>
      </c>
      <c r="F3">
        <v>0.70399999999999996</v>
      </c>
      <c r="G3">
        <v>704</v>
      </c>
      <c r="H3" t="s">
        <v>44</v>
      </c>
    </row>
    <row r="4" spans="1:8" x14ac:dyDescent="0.25">
      <c r="A4" s="157">
        <v>42048</v>
      </c>
      <c r="B4" s="157">
        <v>42048</v>
      </c>
      <c r="C4" t="s">
        <v>16</v>
      </c>
      <c r="D4">
        <v>1250</v>
      </c>
      <c r="E4">
        <v>656.25</v>
      </c>
      <c r="F4">
        <v>0.52500000000000002</v>
      </c>
      <c r="G4">
        <v>525</v>
      </c>
    </row>
    <row r="5" spans="1:8" x14ac:dyDescent="0.25">
      <c r="A5" s="157">
        <v>42269</v>
      </c>
      <c r="B5" s="157">
        <v>37156</v>
      </c>
      <c r="C5" t="s">
        <v>16</v>
      </c>
      <c r="D5">
        <v>500</v>
      </c>
      <c r="E5">
        <v>270</v>
      </c>
      <c r="F5">
        <v>0.54</v>
      </c>
      <c r="G5">
        <v>540</v>
      </c>
    </row>
    <row r="6" spans="1:8" x14ac:dyDescent="0.25">
      <c r="A6" s="157">
        <v>42613</v>
      </c>
      <c r="B6" s="157">
        <v>42613</v>
      </c>
      <c r="C6" t="s">
        <v>16</v>
      </c>
      <c r="D6">
        <v>1000</v>
      </c>
      <c r="E6">
        <v>410</v>
      </c>
      <c r="F6">
        <v>0.41</v>
      </c>
      <c r="G6">
        <v>410</v>
      </c>
    </row>
  </sheetData>
  <pageMargins left="0.7" right="0.7" top="0.75" bottom="0.75" header="0.3" footer="0.3"/>
  <tableParts count="1">
    <tablePart r:id="rId1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H2"/>
  <sheetViews>
    <sheetView workbookViewId="0">
      <selection activeCell="D36" sqref="D36"/>
    </sheetView>
  </sheetViews>
  <sheetFormatPr baseColWidth="10" defaultRowHeight="15" x14ac:dyDescent="0.25"/>
  <cols>
    <col min="1" max="1" width="16" customWidth="1"/>
    <col min="2" max="2" width="19" customWidth="1"/>
    <col min="3" max="3" width="14.42578125" customWidth="1"/>
    <col min="7" max="8" width="12.28515625" customWidth="1"/>
  </cols>
  <sheetData>
    <row r="1" spans="1:8" x14ac:dyDescent="0.25">
      <c r="A1" t="s">
        <v>0</v>
      </c>
      <c r="B1" t="s">
        <v>48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</row>
    <row r="2" spans="1:8" x14ac:dyDescent="0.25">
      <c r="A2" s="157">
        <v>42404</v>
      </c>
      <c r="B2" s="157">
        <v>42404</v>
      </c>
      <c r="C2" t="s">
        <v>45</v>
      </c>
      <c r="D2">
        <v>750</v>
      </c>
      <c r="E2">
        <v>269.26</v>
      </c>
      <c r="F2">
        <v>0.3590133333333333</v>
      </c>
      <c r="G2">
        <v>359.01333333333332</v>
      </c>
      <c r="H2" t="s">
        <v>47</v>
      </c>
    </row>
  </sheetData>
  <pageMargins left="0.7" right="0.7" top="0.75" bottom="0.75" header="0.3" footer="0.3"/>
  <tableParts count="1">
    <tablePart r:id="rId1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H3"/>
  <sheetViews>
    <sheetView workbookViewId="0">
      <selection activeCell="F35" sqref="F35"/>
    </sheetView>
  </sheetViews>
  <sheetFormatPr baseColWidth="10" defaultRowHeight="15" x14ac:dyDescent="0.25"/>
  <cols>
    <col min="1" max="1" width="16" customWidth="1"/>
    <col min="2" max="2" width="19" customWidth="1"/>
    <col min="3" max="3" width="14.42578125" customWidth="1"/>
    <col min="7" max="8" width="12.28515625" customWidth="1"/>
  </cols>
  <sheetData>
    <row r="1" spans="1:8" x14ac:dyDescent="0.25">
      <c r="A1" t="s">
        <v>0</v>
      </c>
      <c r="B1" t="s">
        <v>48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</row>
    <row r="2" spans="1:8" x14ac:dyDescent="0.25">
      <c r="A2" s="157">
        <v>41703</v>
      </c>
      <c r="B2" s="157">
        <v>41704</v>
      </c>
      <c r="C2" t="s">
        <v>32</v>
      </c>
      <c r="D2">
        <v>1500</v>
      </c>
      <c r="E2">
        <v>1144.5</v>
      </c>
      <c r="F2">
        <v>0.76300000000000001</v>
      </c>
      <c r="G2">
        <v>763</v>
      </c>
      <c r="H2" t="s">
        <v>46</v>
      </c>
    </row>
    <row r="3" spans="1:8" x14ac:dyDescent="0.25">
      <c r="A3" s="157">
        <v>41703</v>
      </c>
      <c r="B3" s="157">
        <v>41703</v>
      </c>
      <c r="C3" t="s">
        <v>32</v>
      </c>
      <c r="D3">
        <v>1500</v>
      </c>
      <c r="E3">
        <v>1144.5</v>
      </c>
      <c r="F3">
        <v>0.76300000000000001</v>
      </c>
      <c r="G3">
        <v>763</v>
      </c>
      <c r="H3">
        <v>13</v>
      </c>
    </row>
  </sheetData>
  <pageMargins left="0.7" right="0.7" top="0.75" bottom="0.75" header="0.3" footer="0.3"/>
  <tableParts count="1">
    <tablePart r:id="rId1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H3"/>
  <sheetViews>
    <sheetView workbookViewId="0">
      <selection activeCell="G32" sqref="G32"/>
    </sheetView>
  </sheetViews>
  <sheetFormatPr baseColWidth="10" defaultRowHeight="15" x14ac:dyDescent="0.25"/>
  <cols>
    <col min="1" max="1" width="16" customWidth="1"/>
    <col min="2" max="2" width="19" customWidth="1"/>
    <col min="3" max="3" width="14.42578125" customWidth="1"/>
    <col min="7" max="8" width="12.28515625" customWidth="1"/>
  </cols>
  <sheetData>
    <row r="1" spans="1:8" x14ac:dyDescent="0.25">
      <c r="A1" t="s">
        <v>0</v>
      </c>
      <c r="B1" t="s">
        <v>48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</row>
    <row r="2" spans="1:8" x14ac:dyDescent="0.25">
      <c r="A2" s="157">
        <v>39507</v>
      </c>
      <c r="B2" s="157">
        <v>39507</v>
      </c>
      <c r="C2" t="s">
        <v>27</v>
      </c>
      <c r="D2">
        <v>1800</v>
      </c>
      <c r="E2">
        <v>1294.2</v>
      </c>
      <c r="F2">
        <v>0.71899999999999997</v>
      </c>
      <c r="G2">
        <v>719</v>
      </c>
      <c r="H2">
        <v>840464</v>
      </c>
    </row>
    <row r="3" spans="1:8" x14ac:dyDescent="0.25">
      <c r="A3" s="157">
        <v>39507</v>
      </c>
      <c r="B3" s="157">
        <v>39510</v>
      </c>
      <c r="C3" t="s">
        <v>27</v>
      </c>
      <c r="D3">
        <v>1800</v>
      </c>
      <c r="E3">
        <v>1294.2</v>
      </c>
      <c r="F3">
        <v>0.71899999999999997</v>
      </c>
      <c r="G3">
        <v>719</v>
      </c>
      <c r="H3">
        <v>840464</v>
      </c>
    </row>
  </sheetData>
  <pageMargins left="0.7" right="0.7" top="0.75" bottom="0.75" header="0.3" footer="0.3"/>
  <tableParts count="1">
    <tablePart r:id="rId1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33"/>
  <sheetViews>
    <sheetView workbookViewId="0">
      <selection activeCell="B32" sqref="B32"/>
    </sheetView>
  </sheetViews>
  <sheetFormatPr baseColWidth="10" defaultRowHeight="15" x14ac:dyDescent="0.25"/>
  <cols>
    <col min="1" max="2" width="11.140625" bestFit="1" customWidth="1"/>
    <col min="3" max="3" width="13.85546875" bestFit="1" customWidth="1"/>
    <col min="4" max="4" width="13.85546875" customWidth="1"/>
    <col min="5" max="5" width="18" bestFit="1" customWidth="1"/>
    <col min="6" max="6" width="12" bestFit="1" customWidth="1"/>
    <col min="7" max="7" width="12" customWidth="1"/>
    <col min="8" max="8" width="21" customWidth="1"/>
    <col min="9" max="9" width="23.85546875" customWidth="1"/>
    <col min="10" max="10" width="6.28515625" customWidth="1"/>
    <col min="11" max="11" width="12.5703125" customWidth="1"/>
    <col min="12" max="12" width="8" customWidth="1"/>
    <col min="13" max="13" width="7" customWidth="1"/>
    <col min="14" max="14" width="5" customWidth="1"/>
    <col min="15" max="16" width="7" customWidth="1"/>
    <col min="17" max="17" width="12.5703125" bestFit="1" customWidth="1"/>
  </cols>
  <sheetData>
    <row r="1" spans="1:11" ht="15.75" thickBot="1" x14ac:dyDescent="0.3">
      <c r="A1" s="115" t="s">
        <v>57</v>
      </c>
      <c r="B1" s="115" t="s">
        <v>58</v>
      </c>
      <c r="C1" s="115" t="s">
        <v>59</v>
      </c>
      <c r="D1" s="130"/>
      <c r="E1" s="87" t="s">
        <v>1</v>
      </c>
      <c r="F1" s="87" t="s">
        <v>51</v>
      </c>
      <c r="H1" s="110" t="s">
        <v>1</v>
      </c>
      <c r="I1" t="s">
        <v>15</v>
      </c>
    </row>
    <row r="2" spans="1:11" x14ac:dyDescent="0.25">
      <c r="A2" s="113">
        <v>2003</v>
      </c>
      <c r="B2" s="113">
        <v>37622</v>
      </c>
      <c r="C2" s="113">
        <v>37986</v>
      </c>
      <c r="D2" s="131"/>
      <c r="E2" s="94" t="s">
        <v>16</v>
      </c>
      <c r="F2" s="95">
        <v>2600.75</v>
      </c>
    </row>
    <row r="3" spans="1:11" x14ac:dyDescent="0.25">
      <c r="A3" s="114">
        <v>2004</v>
      </c>
      <c r="B3" s="114">
        <v>37987</v>
      </c>
      <c r="C3" s="114">
        <v>38352</v>
      </c>
      <c r="D3" s="131"/>
      <c r="E3" s="89">
        <v>500</v>
      </c>
      <c r="F3" s="92">
        <v>1021.5</v>
      </c>
      <c r="H3" s="110" t="s">
        <v>65</v>
      </c>
      <c r="I3" s="110" t="s">
        <v>64</v>
      </c>
    </row>
    <row r="4" spans="1:11" x14ac:dyDescent="0.25">
      <c r="A4" s="114">
        <v>2005</v>
      </c>
      <c r="B4" s="114">
        <v>38353</v>
      </c>
      <c r="C4" s="114">
        <v>38717</v>
      </c>
      <c r="D4" s="131"/>
      <c r="E4" s="89">
        <v>1000</v>
      </c>
      <c r="F4" s="92">
        <v>410</v>
      </c>
      <c r="H4" s="110" t="s">
        <v>63</v>
      </c>
      <c r="I4">
        <v>500</v>
      </c>
      <c r="J4" t="s">
        <v>49</v>
      </c>
      <c r="K4" t="s">
        <v>50</v>
      </c>
    </row>
    <row r="5" spans="1:11" x14ac:dyDescent="0.25">
      <c r="A5" s="114">
        <v>2006</v>
      </c>
      <c r="B5" s="114">
        <v>38718</v>
      </c>
      <c r="C5" s="114">
        <v>39082</v>
      </c>
      <c r="D5" s="131"/>
      <c r="E5" s="89">
        <v>1250</v>
      </c>
      <c r="F5" s="92">
        <v>656.25</v>
      </c>
      <c r="H5" s="120">
        <v>37813</v>
      </c>
      <c r="I5" s="112">
        <v>299.60000000000002</v>
      </c>
      <c r="J5" s="112"/>
      <c r="K5" s="112">
        <v>299.60000000000002</v>
      </c>
    </row>
    <row r="6" spans="1:11" x14ac:dyDescent="0.25">
      <c r="A6" s="114">
        <v>2007</v>
      </c>
      <c r="B6" s="114">
        <v>39083</v>
      </c>
      <c r="C6" s="114">
        <v>39447</v>
      </c>
      <c r="D6" s="131"/>
      <c r="E6" s="89">
        <v>900</v>
      </c>
      <c r="F6" s="92">
        <v>513</v>
      </c>
      <c r="H6" s="120">
        <v>37977</v>
      </c>
      <c r="I6" s="112">
        <v>165</v>
      </c>
      <c r="J6" s="112">
        <v>165</v>
      </c>
      <c r="K6" s="112">
        <v>330</v>
      </c>
    </row>
    <row r="7" spans="1:11" x14ac:dyDescent="0.25">
      <c r="A7" s="114">
        <v>2008</v>
      </c>
      <c r="B7" s="114">
        <v>39448</v>
      </c>
      <c r="C7" s="114">
        <v>39813</v>
      </c>
      <c r="D7" s="131"/>
      <c r="E7" s="177">
        <v>42742</v>
      </c>
      <c r="F7" s="92">
        <v>513</v>
      </c>
      <c r="H7" s="111" t="s">
        <v>50</v>
      </c>
      <c r="I7" s="112">
        <v>464.6</v>
      </c>
      <c r="J7" s="112">
        <v>165</v>
      </c>
      <c r="K7" s="112">
        <v>629.6</v>
      </c>
    </row>
    <row r="8" spans="1:11" x14ac:dyDescent="0.25">
      <c r="A8" s="114">
        <v>2009</v>
      </c>
      <c r="B8" s="114">
        <v>39814</v>
      </c>
      <c r="C8" s="114">
        <v>40178</v>
      </c>
      <c r="D8" s="131"/>
      <c r="E8" s="90" t="s">
        <v>45</v>
      </c>
      <c r="F8" s="96">
        <v>568.13</v>
      </c>
    </row>
    <row r="9" spans="1:11" x14ac:dyDescent="0.25">
      <c r="A9" s="114">
        <v>2010</v>
      </c>
      <c r="B9" s="114">
        <v>40179</v>
      </c>
      <c r="C9" s="114">
        <v>40543</v>
      </c>
      <c r="D9" s="131"/>
      <c r="E9" s="89">
        <v>500</v>
      </c>
      <c r="F9" s="92">
        <v>298.87</v>
      </c>
      <c r="H9" s="110" t="s">
        <v>1</v>
      </c>
      <c r="I9" t="s">
        <v>15</v>
      </c>
    </row>
    <row r="10" spans="1:11" x14ac:dyDescent="0.25">
      <c r="A10" s="114">
        <v>2011</v>
      </c>
      <c r="B10" s="114">
        <v>40544</v>
      </c>
      <c r="C10" s="114">
        <v>40908</v>
      </c>
      <c r="D10" s="131"/>
      <c r="E10" s="89">
        <v>750</v>
      </c>
      <c r="F10" s="92">
        <v>269.26</v>
      </c>
    </row>
    <row r="11" spans="1:11" x14ac:dyDescent="0.25">
      <c r="A11" s="114">
        <v>2012</v>
      </c>
      <c r="B11" s="114">
        <v>40909</v>
      </c>
      <c r="C11" s="114">
        <v>41274</v>
      </c>
      <c r="D11" s="131"/>
      <c r="E11" s="91" t="s">
        <v>15</v>
      </c>
      <c r="F11" s="98">
        <v>11507</v>
      </c>
      <c r="H11" s="110" t="s">
        <v>65</v>
      </c>
      <c r="I11" s="110" t="s">
        <v>64</v>
      </c>
    </row>
    <row r="12" spans="1:11" x14ac:dyDescent="0.25">
      <c r="A12" s="114">
        <v>2013</v>
      </c>
      <c r="B12" s="114">
        <v>41275</v>
      </c>
      <c r="C12" s="114">
        <v>41639</v>
      </c>
      <c r="D12" s="131"/>
      <c r="E12" s="89">
        <v>250</v>
      </c>
      <c r="F12" s="92">
        <v>326</v>
      </c>
      <c r="H12" s="110" t="s">
        <v>63</v>
      </c>
      <c r="I12">
        <v>500</v>
      </c>
      <c r="J12" t="s">
        <v>49</v>
      </c>
      <c r="K12" t="s">
        <v>50</v>
      </c>
    </row>
    <row r="13" spans="1:11" x14ac:dyDescent="0.25">
      <c r="A13" s="114">
        <v>2014</v>
      </c>
      <c r="B13" s="114">
        <v>41640</v>
      </c>
      <c r="C13" s="114">
        <v>42004</v>
      </c>
      <c r="D13" s="131"/>
      <c r="E13" s="89">
        <v>500</v>
      </c>
      <c r="F13" s="92">
        <v>5027.3100000000004</v>
      </c>
      <c r="H13" s="120">
        <v>38065</v>
      </c>
      <c r="I13" s="112">
        <v>161</v>
      </c>
      <c r="J13" s="112">
        <v>161</v>
      </c>
      <c r="K13" s="112">
        <v>322</v>
      </c>
    </row>
    <row r="14" spans="1:11" x14ac:dyDescent="0.25">
      <c r="A14" s="114">
        <v>2015</v>
      </c>
      <c r="B14" s="114">
        <v>42005</v>
      </c>
      <c r="C14" s="114">
        <v>42369</v>
      </c>
      <c r="D14" s="131"/>
      <c r="E14" s="89">
        <v>1000</v>
      </c>
      <c r="F14" s="92">
        <v>5106.1900000000005</v>
      </c>
      <c r="H14" s="120">
        <v>38224</v>
      </c>
      <c r="I14" s="112">
        <v>110</v>
      </c>
      <c r="J14" s="112">
        <v>107</v>
      </c>
      <c r="K14" s="112">
        <v>217</v>
      </c>
    </row>
    <row r="15" spans="1:11" x14ac:dyDescent="0.25">
      <c r="A15" s="114">
        <v>2016</v>
      </c>
      <c r="B15" s="114">
        <v>42370</v>
      </c>
      <c r="C15" s="114">
        <v>42735</v>
      </c>
      <c r="D15" s="131"/>
      <c r="E15" s="89" t="s">
        <v>49</v>
      </c>
      <c r="F15" s="92">
        <v>1047.5</v>
      </c>
      <c r="H15" s="111" t="s">
        <v>50</v>
      </c>
      <c r="I15" s="112">
        <v>271</v>
      </c>
      <c r="J15" s="112">
        <v>268</v>
      </c>
      <c r="K15" s="112">
        <v>539</v>
      </c>
    </row>
    <row r="16" spans="1:11" x14ac:dyDescent="0.25">
      <c r="A16" s="116">
        <v>2017</v>
      </c>
      <c r="B16" s="116">
        <v>42736</v>
      </c>
      <c r="C16" s="116">
        <v>43100</v>
      </c>
      <c r="D16" s="131"/>
      <c r="E16" s="99" t="s">
        <v>32</v>
      </c>
      <c r="F16" s="100">
        <v>2289</v>
      </c>
    </row>
    <row r="17" spans="1:11" x14ac:dyDescent="0.25">
      <c r="A17" s="116">
        <v>2018</v>
      </c>
      <c r="B17" s="116">
        <v>43101</v>
      </c>
      <c r="C17" s="116">
        <v>43465</v>
      </c>
      <c r="E17" s="89">
        <v>1500</v>
      </c>
      <c r="F17" s="92">
        <v>2289</v>
      </c>
      <c r="H17" s="110" t="s">
        <v>1</v>
      </c>
      <c r="I17" t="s">
        <v>15</v>
      </c>
    </row>
    <row r="18" spans="1:11" x14ac:dyDescent="0.25">
      <c r="A18" s="116">
        <v>2019</v>
      </c>
      <c r="B18" s="116">
        <v>43466</v>
      </c>
      <c r="C18" s="116">
        <v>43830</v>
      </c>
      <c r="D18" s="130"/>
      <c r="E18" s="88" t="s">
        <v>27</v>
      </c>
      <c r="F18" s="97">
        <v>2588.4</v>
      </c>
    </row>
    <row r="19" spans="1:11" x14ac:dyDescent="0.25">
      <c r="A19" s="116">
        <v>2020</v>
      </c>
      <c r="B19" s="116">
        <f>C18+1</f>
        <v>43831</v>
      </c>
      <c r="C19" s="116">
        <f>Tbl_Date[[#This Row],[1er jr ]]+365</f>
        <v>44196</v>
      </c>
      <c r="D19" s="131"/>
      <c r="E19" s="89">
        <v>1800</v>
      </c>
      <c r="F19" s="92">
        <v>2588.4</v>
      </c>
      <c r="H19" s="110" t="s">
        <v>65</v>
      </c>
      <c r="I19" s="110" t="s">
        <v>64</v>
      </c>
    </row>
    <row r="20" spans="1:11" x14ac:dyDescent="0.25">
      <c r="A20" s="116">
        <v>2021</v>
      </c>
      <c r="B20" s="116">
        <f>C19+1</f>
        <v>44197</v>
      </c>
      <c r="C20" s="116"/>
      <c r="D20" s="131"/>
      <c r="E20" s="101" t="s">
        <v>49</v>
      </c>
      <c r="F20" s="92"/>
      <c r="H20" s="110" t="s">
        <v>63</v>
      </c>
      <c r="I20">
        <v>500</v>
      </c>
      <c r="J20" t="s">
        <v>49</v>
      </c>
      <c r="K20" t="s">
        <v>50</v>
      </c>
    </row>
    <row r="21" spans="1:11" x14ac:dyDescent="0.25">
      <c r="E21" s="89" t="s">
        <v>49</v>
      </c>
      <c r="F21" s="92"/>
      <c r="H21" s="120">
        <v>38373</v>
      </c>
      <c r="I21" s="112">
        <v>101.5</v>
      </c>
      <c r="J21" s="112">
        <v>100</v>
      </c>
      <c r="K21" s="112">
        <v>201.5</v>
      </c>
    </row>
    <row r="22" spans="1:11" x14ac:dyDescent="0.25">
      <c r="E22" s="87" t="s">
        <v>50</v>
      </c>
      <c r="F22" s="93">
        <v>19553.280000000002</v>
      </c>
      <c r="H22" s="120">
        <v>38434</v>
      </c>
      <c r="I22" s="112">
        <v>225.5</v>
      </c>
      <c r="J22" s="112"/>
      <c r="K22" s="112">
        <v>225.5</v>
      </c>
    </row>
    <row r="23" spans="1:11" x14ac:dyDescent="0.25">
      <c r="H23" s="120">
        <v>38509</v>
      </c>
      <c r="I23" s="112">
        <v>122</v>
      </c>
      <c r="J23" s="112">
        <v>122</v>
      </c>
      <c r="K23" s="112">
        <v>244</v>
      </c>
    </row>
    <row r="24" spans="1:11" x14ac:dyDescent="0.25">
      <c r="H24" s="120">
        <v>38558</v>
      </c>
      <c r="I24" s="112">
        <v>140.44</v>
      </c>
      <c r="J24" s="112">
        <v>125.5</v>
      </c>
      <c r="K24" s="112">
        <v>265.94</v>
      </c>
    </row>
    <row r="25" spans="1:11" x14ac:dyDescent="0.25">
      <c r="H25" s="120">
        <v>38701</v>
      </c>
      <c r="I25" s="112">
        <v>124</v>
      </c>
      <c r="J25" s="112">
        <v>167</v>
      </c>
      <c r="K25" s="112">
        <v>291</v>
      </c>
    </row>
    <row r="26" spans="1:11" x14ac:dyDescent="0.25">
      <c r="H26" s="111" t="s">
        <v>50</v>
      </c>
      <c r="I26" s="112">
        <v>713.44</v>
      </c>
      <c r="J26" s="112">
        <v>514.5</v>
      </c>
      <c r="K26" s="112">
        <v>1227.94</v>
      </c>
    </row>
    <row r="27" spans="1:11" ht="15.75" thickBot="1" x14ac:dyDescent="0.3"/>
    <row r="28" spans="1:11" ht="15.75" thickBot="1" x14ac:dyDescent="0.3">
      <c r="B28" s="161" t="s">
        <v>60</v>
      </c>
      <c r="C28" s="162" t="s">
        <v>61</v>
      </c>
      <c r="H28" s="110" t="s">
        <v>1</v>
      </c>
      <c r="I28" t="s">
        <v>15</v>
      </c>
    </row>
    <row r="29" spans="1:11" ht="15.75" thickBot="1" x14ac:dyDescent="0.3">
      <c r="B29" s="159">
        <v>43466</v>
      </c>
      <c r="C29" s="160">
        <f>B29</f>
        <v>43466</v>
      </c>
    </row>
    <row r="30" spans="1:11" ht="15.75" thickBot="1" x14ac:dyDescent="0.3">
      <c r="A30" s="158" t="s">
        <v>62</v>
      </c>
      <c r="B30" s="163">
        <f ca="1">TODAY()</f>
        <v>43916</v>
      </c>
      <c r="C30" s="117">
        <f ca="1">B30</f>
        <v>43916</v>
      </c>
      <c r="H30" s="110" t="s">
        <v>65</v>
      </c>
      <c r="I30" s="110" t="s">
        <v>64</v>
      </c>
    </row>
    <row r="31" spans="1:11" ht="15.75" thickBot="1" x14ac:dyDescent="0.3">
      <c r="B31" s="118">
        <v>43830</v>
      </c>
      <c r="C31" s="119">
        <f>B31</f>
        <v>43830</v>
      </c>
      <c r="H31" s="110" t="s">
        <v>63</v>
      </c>
      <c r="I31">
        <v>500</v>
      </c>
      <c r="J31" t="s">
        <v>50</v>
      </c>
    </row>
    <row r="32" spans="1:11" x14ac:dyDescent="0.25">
      <c r="H32" s="120">
        <v>38743</v>
      </c>
      <c r="I32" s="112">
        <v>334</v>
      </c>
      <c r="J32" s="112">
        <v>334</v>
      </c>
    </row>
    <row r="33" spans="8:10" x14ac:dyDescent="0.25">
      <c r="H33" s="111" t="s">
        <v>50</v>
      </c>
      <c r="I33" s="112">
        <v>334</v>
      </c>
      <c r="J33" s="112">
        <v>334</v>
      </c>
    </row>
  </sheetData>
  <pageMargins left="0.7" right="0.7" top="0.75" bottom="0.75" header="0.3" footer="0.3"/>
  <tableParts count="1"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13</vt:i4>
      </vt:variant>
      <vt:variant>
        <vt:lpstr>Plages nommées</vt:lpstr>
      </vt:variant>
      <vt:variant>
        <vt:i4>11</vt:i4>
      </vt:variant>
    </vt:vector>
  </HeadingPairs>
  <TitlesOfParts>
    <vt:vector size="24" baseType="lpstr">
      <vt:lpstr>T°</vt:lpstr>
      <vt:lpstr>1-12-18 au 12-02-19</vt:lpstr>
      <vt:lpstr>12-02-19 au 31-12-19</vt:lpstr>
      <vt:lpstr>13-12-19 au 31-12-20</vt:lpstr>
      <vt:lpstr>gasoil</vt:lpstr>
      <vt:lpstr>Mesure</vt:lpstr>
      <vt:lpstr>Prix négocié</vt:lpstr>
      <vt:lpstr>Deberghes</vt:lpstr>
      <vt:lpstr>AC mazout</vt:lpstr>
      <vt:lpstr>Confort energy</vt:lpstr>
      <vt:lpstr>Fraipont</vt:lpstr>
      <vt:lpstr>Martens</vt:lpstr>
      <vt:lpstr>date-chiffre</vt:lpstr>
      <vt:lpstr>_gasoil</vt:lpstr>
      <vt:lpstr>Acc_Tra</vt:lpstr>
      <vt:lpstr>acompte</vt:lpstr>
      <vt:lpstr>Cuve_vide</vt:lpstr>
      <vt:lpstr>date_1</vt:lpstr>
      <vt:lpstr>date_31_07_03</vt:lpstr>
      <vt:lpstr>Fiche_de_paie</vt:lpstr>
      <vt:lpstr>Litres</vt:lpstr>
      <vt:lpstr>Mois_scolaire</vt:lpstr>
      <vt:lpstr>salaire</vt:lpstr>
      <vt:lpstr>Température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Roland</dc:creator>
  <cp:lastModifiedBy>Roland</cp:lastModifiedBy>
  <dcterms:created xsi:type="dcterms:W3CDTF">2015-01-06T16:00:54Z</dcterms:created>
  <dcterms:modified xsi:type="dcterms:W3CDTF">2020-03-26T11:26:22Z</dcterms:modified>
</cp:coreProperties>
</file>