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8_{BACF3EE6-6972-5045-BD92-39017C773EA0}" xr6:coauthVersionLast="47" xr6:coauthVersionMax="47" xr10:uidLastSave="{00000000-0000-0000-0000-000000000000}"/>
  <bookViews>
    <workbookView xWindow="0" yWindow="500" windowWidth="25600" windowHeight="26840" activeTab="4" xr2:uid="{7E0C361D-0981-164B-9F85-5822A9185BFC}"/>
  </bookViews>
  <sheets>
    <sheet name="Infos" sheetId="6" r:id="rId1"/>
    <sheet name="Prestations" sheetId="2" r:id="rId2"/>
    <sheet name="Clients" sheetId="1" r:id="rId3"/>
    <sheet name="Base devis" sheetId="7" r:id="rId4"/>
    <sheet name="Devis" sheetId="3" r:id="rId5"/>
    <sheet name="Factures" sheetId="4" r:id="rId6"/>
    <sheet name="Suivi" sheetId="5" r:id="rId7"/>
    <sheet name="Situation" sheetId="8" r:id="rId8"/>
  </sheets>
  <definedNames>
    <definedName name="_xlnm._FilterDatabase" localSheetId="4" hidden="1">Devis!$F$17:$F$32</definedName>
    <definedName name="BaseDevis">'Base devis'!$4:$4</definedName>
    <definedName name="RefClient">Tableau2[N° client]</definedName>
    <definedName name="Reglement">Infos!$D$3:$D$8</definedName>
    <definedName name="TVA">Infos!$B$14:$B$17</definedName>
    <definedName name="Type">Infos!$D$14:$D$17</definedName>
    <definedName name="_xlnm.Print_Area" localSheetId="4">Devis!$A$3:$J$50</definedName>
    <definedName name="_xlnm.Print_Area" localSheetId="5">Factures!$A$3:$J$50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1" i="7" l="1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B41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R47" i="7"/>
  <c r="S47" i="7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AG47" i="7"/>
  <c r="AH47" i="7"/>
  <c r="AI47" i="7"/>
  <c r="AJ47" i="7"/>
  <c r="F5" i="5"/>
  <c r="G5" i="5"/>
  <c r="I5" i="5" s="1"/>
  <c r="D4" i="4"/>
  <c r="H41" i="4" s="1"/>
  <c r="C14" i="4"/>
  <c r="C13" i="4"/>
  <c r="C12" i="4"/>
  <c r="C11" i="4"/>
  <c r="C10" i="4"/>
  <c r="C9" i="4"/>
  <c r="F4" i="4"/>
  <c r="A2" i="4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D7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D6" i="7"/>
  <c r="A27" i="7"/>
  <c r="A28" i="7"/>
  <c r="A23" i="7"/>
  <c r="A24" i="7"/>
  <c r="A25" i="7"/>
  <c r="A26" i="7"/>
  <c r="G7" i="2"/>
  <c r="G8" i="2"/>
  <c r="G9" i="2"/>
  <c r="G10" i="2"/>
  <c r="G20" i="2"/>
  <c r="E20" i="2"/>
  <c r="E19" i="2"/>
  <c r="G19" i="2" s="1"/>
  <c r="E18" i="2"/>
  <c r="G18" i="2" s="1"/>
  <c r="E17" i="2"/>
  <c r="G17" i="2" s="1"/>
  <c r="E16" i="2"/>
  <c r="G16" i="2" s="1"/>
  <c r="E15" i="2"/>
  <c r="G15" i="2" s="1"/>
  <c r="E6" i="2"/>
  <c r="G6" i="2" s="1"/>
  <c r="E7" i="2"/>
  <c r="E8" i="2"/>
  <c r="E9" i="2"/>
  <c r="E10" i="2"/>
  <c r="E11" i="2"/>
  <c r="G11" i="2" s="1"/>
  <c r="E12" i="2"/>
  <c r="G12" i="2" s="1"/>
  <c r="E13" i="2"/>
  <c r="G13" i="2" s="1"/>
  <c r="E14" i="2"/>
  <c r="G14" i="2" s="1"/>
  <c r="E5" i="2"/>
  <c r="G5" i="2" s="1"/>
  <c r="A22" i="7"/>
  <c r="F23" i="4" l="1"/>
  <c r="F24" i="4"/>
  <c r="E24" i="4" s="1"/>
  <c r="G24" i="4" s="1"/>
  <c r="H24" i="4" s="1"/>
  <c r="F25" i="4"/>
  <c r="F26" i="4"/>
  <c r="E26" i="4" s="1"/>
  <c r="F27" i="4"/>
  <c r="F28" i="4"/>
  <c r="F29" i="4"/>
  <c r="F19" i="4"/>
  <c r="F30" i="4"/>
  <c r="F20" i="4"/>
  <c r="C20" i="4" s="1"/>
  <c r="F31" i="4"/>
  <c r="C31" i="4" s="1"/>
  <c r="F21" i="4"/>
  <c r="F32" i="4"/>
  <c r="F18" i="4"/>
  <c r="F33" i="4"/>
  <c r="C33" i="4" s="1"/>
  <c r="F22" i="4"/>
  <c r="D41" i="4"/>
  <c r="D44" i="4"/>
  <c r="D45" i="4" s="1"/>
  <c r="D40" i="4"/>
  <c r="G14" i="4"/>
  <c r="C35" i="4"/>
  <c r="G41" i="4"/>
  <c r="A16" i="7"/>
  <c r="A17" i="7"/>
  <c r="A18" i="7"/>
  <c r="A19" i="7"/>
  <c r="A20" i="7"/>
  <c r="A21" i="7"/>
  <c r="A15" i="7"/>
  <c r="A14" i="7"/>
  <c r="A13" i="7"/>
  <c r="D4" i="3"/>
  <c r="C33" i="7"/>
  <c r="C34" i="7" s="1"/>
  <c r="C38" i="7" s="1"/>
  <c r="D33" i="7"/>
  <c r="D34" i="7" s="1"/>
  <c r="D38" i="7" s="1"/>
  <c r="D44" i="7" s="1"/>
  <c r="E33" i="7"/>
  <c r="E34" i="7" s="1"/>
  <c r="E38" i="7" s="1"/>
  <c r="F33" i="7"/>
  <c r="F34" i="7" s="1"/>
  <c r="F38" i="7" s="1"/>
  <c r="G33" i="7"/>
  <c r="G34" i="7" s="1"/>
  <c r="G38" i="7" s="1"/>
  <c r="H33" i="7"/>
  <c r="H34" i="7" s="1"/>
  <c r="H38" i="7" s="1"/>
  <c r="I33" i="7"/>
  <c r="I34" i="7" s="1"/>
  <c r="I38" i="7" s="1"/>
  <c r="J33" i="7"/>
  <c r="K33" i="7"/>
  <c r="K34" i="7" s="1"/>
  <c r="K38" i="7" s="1"/>
  <c r="L33" i="7"/>
  <c r="L34" i="7" s="1"/>
  <c r="L38" i="7" s="1"/>
  <c r="M33" i="7"/>
  <c r="M34" i="7" s="1"/>
  <c r="M38" i="7" s="1"/>
  <c r="N33" i="7"/>
  <c r="N34" i="7" s="1"/>
  <c r="N38" i="7" s="1"/>
  <c r="O33" i="7"/>
  <c r="O34" i="7" s="1"/>
  <c r="O38" i="7" s="1"/>
  <c r="P33" i="7"/>
  <c r="P34" i="7" s="1"/>
  <c r="P38" i="7" s="1"/>
  <c r="Q33" i="7"/>
  <c r="Q34" i="7" s="1"/>
  <c r="Q38" i="7" s="1"/>
  <c r="R33" i="7"/>
  <c r="R34" i="7" s="1"/>
  <c r="R38" i="7" s="1"/>
  <c r="S33" i="7"/>
  <c r="S34" i="7" s="1"/>
  <c r="S38" i="7" s="1"/>
  <c r="T33" i="7"/>
  <c r="T34" i="7" s="1"/>
  <c r="T38" i="7" s="1"/>
  <c r="U33" i="7"/>
  <c r="U34" i="7" s="1"/>
  <c r="U38" i="7" s="1"/>
  <c r="V33" i="7"/>
  <c r="V34" i="7" s="1"/>
  <c r="V38" i="7" s="1"/>
  <c r="W33" i="7"/>
  <c r="W34" i="7" s="1"/>
  <c r="W38" i="7" s="1"/>
  <c r="X33" i="7"/>
  <c r="X34" i="7" s="1"/>
  <c r="X38" i="7" s="1"/>
  <c r="Y33" i="7"/>
  <c r="Y34" i="7" s="1"/>
  <c r="Y38" i="7" s="1"/>
  <c r="Z33" i="7"/>
  <c r="Z34" i="7" s="1"/>
  <c r="Z38" i="7" s="1"/>
  <c r="AA33" i="7"/>
  <c r="AA34" i="7" s="1"/>
  <c r="AA38" i="7" s="1"/>
  <c r="AB33" i="7"/>
  <c r="AB34" i="7" s="1"/>
  <c r="AB38" i="7" s="1"/>
  <c r="AC33" i="7"/>
  <c r="AC34" i="7" s="1"/>
  <c r="AC38" i="7" s="1"/>
  <c r="AD33" i="7"/>
  <c r="AD34" i="7" s="1"/>
  <c r="AD38" i="7" s="1"/>
  <c r="AE33" i="7"/>
  <c r="AE34" i="7" s="1"/>
  <c r="AE38" i="7" s="1"/>
  <c r="AF33" i="7"/>
  <c r="AF34" i="7" s="1"/>
  <c r="AF38" i="7" s="1"/>
  <c r="AG33" i="7"/>
  <c r="AG34" i="7" s="1"/>
  <c r="AG38" i="7" s="1"/>
  <c r="AH33" i="7"/>
  <c r="AH34" i="7" s="1"/>
  <c r="AH38" i="7" s="1"/>
  <c r="AI33" i="7"/>
  <c r="AI34" i="7" s="1"/>
  <c r="AI38" i="7" s="1"/>
  <c r="AJ33" i="7"/>
  <c r="AJ34" i="7" s="1"/>
  <c r="AJ38" i="7" s="1"/>
  <c r="J34" i="7"/>
  <c r="J38" i="7" s="1"/>
  <c r="C6" i="7"/>
  <c r="C7" i="7"/>
  <c r="B7" i="7"/>
  <c r="F10" i="4" s="1"/>
  <c r="B6" i="7"/>
  <c r="F9" i="4" s="1"/>
  <c r="F4" i="3"/>
  <c r="C13" i="3"/>
  <c r="C12" i="3"/>
  <c r="C11" i="3"/>
  <c r="C9" i="3"/>
  <c r="C10" i="3"/>
  <c r="C8" i="3"/>
  <c r="B33" i="7"/>
  <c r="B34" i="7" s="1"/>
  <c r="B38" i="7" s="1"/>
  <c r="A2" i="1"/>
  <c r="A2" i="2"/>
  <c r="A2" i="7"/>
  <c r="A2" i="3"/>
  <c r="A2" i="5"/>
  <c r="C39" i="3" l="1"/>
  <c r="L5" i="3"/>
  <c r="C47" i="7"/>
  <c r="C44" i="7"/>
  <c r="E33" i="4"/>
  <c r="G33" i="4" s="1"/>
  <c r="H33" i="4" s="1"/>
  <c r="F26" i="3"/>
  <c r="F20" i="3"/>
  <c r="F25" i="3"/>
  <c r="F24" i="3"/>
  <c r="F23" i="3"/>
  <c r="H40" i="3"/>
  <c r="G40" i="3" s="1"/>
  <c r="F22" i="3"/>
  <c r="F32" i="3"/>
  <c r="F17" i="3"/>
  <c r="F31" i="3"/>
  <c r="C31" i="3" s="1"/>
  <c r="F21" i="3"/>
  <c r="F30" i="3"/>
  <c r="F19" i="3"/>
  <c r="F29" i="3"/>
  <c r="F18" i="3"/>
  <c r="F28" i="3"/>
  <c r="F27" i="3"/>
  <c r="F9" i="3"/>
  <c r="B47" i="7"/>
  <c r="B44" i="7"/>
  <c r="D5" i="3"/>
  <c r="D5" i="4" s="1"/>
  <c r="E20" i="4"/>
  <c r="G20" i="4" s="1"/>
  <c r="H20" i="4" s="1"/>
  <c r="C24" i="4"/>
  <c r="G26" i="4"/>
  <c r="H26" i="4" s="1"/>
  <c r="E31" i="4"/>
  <c r="G31" i="4" s="1"/>
  <c r="H31" i="4" s="1"/>
  <c r="C26" i="4"/>
  <c r="C27" i="4"/>
  <c r="E27" i="4"/>
  <c r="G27" i="4" s="1"/>
  <c r="H27" i="4" s="1"/>
  <c r="E21" i="4"/>
  <c r="G21" i="4" s="1"/>
  <c r="H21" i="4" s="1"/>
  <c r="C21" i="4"/>
  <c r="F12" i="4"/>
  <c r="F11" i="4"/>
  <c r="C29" i="4"/>
  <c r="E29" i="4"/>
  <c r="G29" i="4" s="1"/>
  <c r="H29" i="4" s="1"/>
  <c r="E19" i="4"/>
  <c r="G19" i="4" s="1"/>
  <c r="H19" i="4" s="1"/>
  <c r="C19" i="4"/>
  <c r="E32" i="4"/>
  <c r="G32" i="4" s="1"/>
  <c r="H32" i="4" s="1"/>
  <c r="C32" i="4"/>
  <c r="E18" i="4"/>
  <c r="G18" i="4" s="1"/>
  <c r="H18" i="4" s="1"/>
  <c r="C18" i="4"/>
  <c r="C22" i="4"/>
  <c r="E22" i="4"/>
  <c r="G22" i="4" s="1"/>
  <c r="H22" i="4" s="1"/>
  <c r="E30" i="4"/>
  <c r="G30" i="4" s="1"/>
  <c r="H30" i="4" s="1"/>
  <c r="C30" i="4"/>
  <c r="C28" i="4"/>
  <c r="E28" i="4"/>
  <c r="G28" i="4" s="1"/>
  <c r="H28" i="4" s="1"/>
  <c r="E25" i="4"/>
  <c r="G25" i="4" s="1"/>
  <c r="H25" i="4" s="1"/>
  <c r="C25" i="4"/>
  <c r="E23" i="4"/>
  <c r="G23" i="4" s="1"/>
  <c r="H23" i="4" s="1"/>
  <c r="C23" i="4"/>
  <c r="F8" i="3"/>
  <c r="C34" i="3"/>
  <c r="G13" i="3"/>
  <c r="D41" i="3" l="1"/>
  <c r="D40" i="3"/>
  <c r="C41" i="3"/>
  <c r="C40" i="3"/>
  <c r="E31" i="3"/>
  <c r="G31" i="3" s="1"/>
  <c r="H31" i="3" s="1"/>
  <c r="H40" i="4"/>
  <c r="H42" i="4" s="1"/>
  <c r="H43" i="4"/>
  <c r="F11" i="3"/>
  <c r="F10" i="3"/>
  <c r="C28" i="3"/>
  <c r="E28" i="3"/>
  <c r="G28" i="3" s="1"/>
  <c r="H28" i="3" s="1"/>
  <c r="C26" i="3"/>
  <c r="E26" i="3"/>
  <c r="G26" i="3" s="1"/>
  <c r="H26" i="3" s="1"/>
  <c r="C21" i="3"/>
  <c r="E21" i="3"/>
  <c r="G21" i="3" s="1"/>
  <c r="H21" i="3" s="1"/>
  <c r="C25" i="3"/>
  <c r="E25" i="3"/>
  <c r="G25" i="3" s="1"/>
  <c r="H25" i="3" s="1"/>
  <c r="C27" i="3"/>
  <c r="E27" i="3"/>
  <c r="G27" i="3" s="1"/>
  <c r="H27" i="3" s="1"/>
  <c r="C19" i="3"/>
  <c r="E19" i="3"/>
  <c r="G19" i="3" s="1"/>
  <c r="H19" i="3" s="1"/>
  <c r="C24" i="3"/>
  <c r="E24" i="3"/>
  <c r="G24" i="3" s="1"/>
  <c r="H24" i="3" s="1"/>
  <c r="C23" i="3"/>
  <c r="E23" i="3"/>
  <c r="G23" i="3" s="1"/>
  <c r="H23" i="3" s="1"/>
  <c r="C20" i="3"/>
  <c r="E20" i="3"/>
  <c r="C18" i="3"/>
  <c r="E18" i="3"/>
  <c r="G18" i="3" s="1"/>
  <c r="H18" i="3" s="1"/>
  <c r="C32" i="3"/>
  <c r="E32" i="3"/>
  <c r="G32" i="3" s="1"/>
  <c r="H32" i="3" s="1"/>
  <c r="C22" i="3"/>
  <c r="E22" i="3"/>
  <c r="G22" i="3" s="1"/>
  <c r="H22" i="3" s="1"/>
  <c r="C30" i="3"/>
  <c r="E30" i="3"/>
  <c r="G30" i="3" s="1"/>
  <c r="H30" i="3" s="1"/>
  <c r="C17" i="3"/>
  <c r="E17" i="3"/>
  <c r="G17" i="3" s="1"/>
  <c r="H17" i="3" s="1"/>
  <c r="C29" i="3"/>
  <c r="E29" i="3"/>
  <c r="G29" i="3" s="1"/>
  <c r="H29" i="3" s="1"/>
  <c r="H44" i="4" l="1"/>
  <c r="H46" i="4"/>
  <c r="D42" i="4" s="1"/>
  <c r="G20" i="3"/>
  <c r="H20" i="3" s="1"/>
  <c r="H39" i="3" l="1"/>
  <c r="H41" i="3" s="1"/>
  <c r="H42" i="3"/>
  <c r="H43" i="3" l="1"/>
  <c r="H45" i="3"/>
  <c r="E46" i="3" l="1"/>
  <c r="E47" i="3" s="1"/>
</calcChain>
</file>

<file path=xl/sharedStrings.xml><?xml version="1.0" encoding="utf-8"?>
<sst xmlns="http://schemas.openxmlformats.org/spreadsheetml/2006/main" count="710" uniqueCount="678">
  <si>
    <t>Nom Prénom</t>
  </si>
  <si>
    <t>Adresse</t>
  </si>
  <si>
    <t>Mail</t>
  </si>
  <si>
    <t>CP</t>
  </si>
  <si>
    <t>Ville</t>
  </si>
  <si>
    <t>Entreprise</t>
  </si>
  <si>
    <t>Site web</t>
  </si>
  <si>
    <t>Téléphone 1</t>
  </si>
  <si>
    <t>Téléphone 2</t>
  </si>
  <si>
    <t>N° client</t>
  </si>
  <si>
    <t>https://www.rueducommerce iciestla.com</t>
  </si>
  <si>
    <t>Demande client</t>
  </si>
  <si>
    <t>Date de création</t>
  </si>
  <si>
    <t>N° Prestation</t>
  </si>
  <si>
    <t>Type de prestation</t>
  </si>
  <si>
    <t>TVA %</t>
  </si>
  <si>
    <t>Prix HT</t>
  </si>
  <si>
    <t>Prix TTC</t>
  </si>
  <si>
    <t>Création de site internet</t>
  </si>
  <si>
    <t>Création de site internet avec nom de domaine et hébergement</t>
  </si>
  <si>
    <t>Initiation à l'informatique</t>
  </si>
  <si>
    <t>Dépannage à domicile</t>
  </si>
  <si>
    <t>Site vitrine</t>
  </si>
  <si>
    <t>Site marchand</t>
  </si>
  <si>
    <t>Site marchand avec nom de domaine et hébergement</t>
  </si>
  <si>
    <t>Site vitrine avec nom de domaine et hébergement</t>
  </si>
  <si>
    <t>Conseils</t>
  </si>
  <si>
    <t>Bénéfice</t>
  </si>
  <si>
    <t>Votre nom ou raison sociale :</t>
  </si>
  <si>
    <t>Moyens de règlement clients :</t>
  </si>
  <si>
    <t>Complément raison sociale :</t>
  </si>
  <si>
    <t>Adresse de votre siège :</t>
  </si>
  <si>
    <t>Code postal :</t>
  </si>
  <si>
    <t>Ville :</t>
  </si>
  <si>
    <t>Téléphone :</t>
  </si>
  <si>
    <t>Numéro Siret :</t>
  </si>
  <si>
    <t>519 787 999 00011</t>
  </si>
  <si>
    <t>Numéro de TVA intracommunautaire (si applicable) :</t>
  </si>
  <si>
    <t>FR895645875</t>
  </si>
  <si>
    <t>Taux de TVA :</t>
  </si>
  <si>
    <t>Taux 0</t>
  </si>
  <si>
    <t>Taux 1</t>
  </si>
  <si>
    <t>Taux 2</t>
  </si>
  <si>
    <t>Taux 3</t>
  </si>
  <si>
    <t>Cl00001</t>
  </si>
  <si>
    <t>Cl00002</t>
  </si>
  <si>
    <t>Cl00003</t>
  </si>
  <si>
    <t>Cl00004</t>
  </si>
  <si>
    <t>Cl00005</t>
  </si>
  <si>
    <t>Cl00006</t>
  </si>
  <si>
    <t>Cl00007</t>
  </si>
  <si>
    <t>Cl00008</t>
  </si>
  <si>
    <t>Cl00009</t>
  </si>
  <si>
    <t>Cl00010</t>
  </si>
  <si>
    <t>Cl00011</t>
  </si>
  <si>
    <t>Cl00012</t>
  </si>
  <si>
    <t>Cl00013</t>
  </si>
  <si>
    <t>Cl00014</t>
  </si>
  <si>
    <t>Cl00015</t>
  </si>
  <si>
    <t>Cl00016</t>
  </si>
  <si>
    <t>Cl00017</t>
  </si>
  <si>
    <t>Cl00018</t>
  </si>
  <si>
    <t>Cl00019</t>
  </si>
  <si>
    <t>Cl00020</t>
  </si>
  <si>
    <t>Cl00021</t>
  </si>
  <si>
    <t>Cl00022</t>
  </si>
  <si>
    <t>Cl00023</t>
  </si>
  <si>
    <t>Cl00024</t>
  </si>
  <si>
    <t>Cl00025</t>
  </si>
  <si>
    <t>Cl00026</t>
  </si>
  <si>
    <t>Cl00027</t>
  </si>
  <si>
    <t>Cl00028</t>
  </si>
  <si>
    <t>Cl00029</t>
  </si>
  <si>
    <t>Cl00030</t>
  </si>
  <si>
    <t>Cl00031</t>
  </si>
  <si>
    <t>Cl00032</t>
  </si>
  <si>
    <t>Cl00033</t>
  </si>
  <si>
    <t>Cl00034</t>
  </si>
  <si>
    <t>Cl00035</t>
  </si>
  <si>
    <t>Cl00036</t>
  </si>
  <si>
    <t>Cl00037</t>
  </si>
  <si>
    <t>Cl00038</t>
  </si>
  <si>
    <t>Cl00039</t>
  </si>
  <si>
    <t>Cl00040</t>
  </si>
  <si>
    <t>Cl00041</t>
  </si>
  <si>
    <t>Cl00042</t>
  </si>
  <si>
    <t>Cl00043</t>
  </si>
  <si>
    <t>Cl00044</t>
  </si>
  <si>
    <t>Cl00045</t>
  </si>
  <si>
    <t>Cl00046</t>
  </si>
  <si>
    <t>Cl00047</t>
  </si>
  <si>
    <t>Cl00048</t>
  </si>
  <si>
    <t>Cl00049</t>
  </si>
  <si>
    <t>Cl00050</t>
  </si>
  <si>
    <t>Cl00051</t>
  </si>
  <si>
    <t>Cl00052</t>
  </si>
  <si>
    <t>Cl00053</t>
  </si>
  <si>
    <t>Cl00054</t>
  </si>
  <si>
    <t>Cl00055</t>
  </si>
  <si>
    <t>Cl00056</t>
  </si>
  <si>
    <t>Cl00057</t>
  </si>
  <si>
    <t>Cl00058</t>
  </si>
  <si>
    <t>Cl00059</t>
  </si>
  <si>
    <t>Cl00060</t>
  </si>
  <si>
    <t>Cl00061</t>
  </si>
  <si>
    <t>Cl00062</t>
  </si>
  <si>
    <t>Cl00063</t>
  </si>
  <si>
    <t>Cl00064</t>
  </si>
  <si>
    <t>Cl00065</t>
  </si>
  <si>
    <t>Cl00066</t>
  </si>
  <si>
    <t>Cl00067</t>
  </si>
  <si>
    <t>Cl00068</t>
  </si>
  <si>
    <t>Cl00069</t>
  </si>
  <si>
    <t>Cl00070</t>
  </si>
  <si>
    <t>Cl00071</t>
  </si>
  <si>
    <t>Cl00072</t>
  </si>
  <si>
    <t>Cl00073</t>
  </si>
  <si>
    <t>Cl00074</t>
  </si>
  <si>
    <t>Cl00075</t>
  </si>
  <si>
    <t>Cl00076</t>
  </si>
  <si>
    <t>Cl00077</t>
  </si>
  <si>
    <t>Cl00078</t>
  </si>
  <si>
    <t>Cl00079</t>
  </si>
  <si>
    <t>Cl00080</t>
  </si>
  <si>
    <t>Cl00081</t>
  </si>
  <si>
    <t>Cl00082</t>
  </si>
  <si>
    <t>Cl00083</t>
  </si>
  <si>
    <t>Cl00084</t>
  </si>
  <si>
    <t>Cl00085</t>
  </si>
  <si>
    <t>Cl00086</t>
  </si>
  <si>
    <t>Cl00087</t>
  </si>
  <si>
    <t>Cl00088</t>
  </si>
  <si>
    <t>Cl00089</t>
  </si>
  <si>
    <t>Cl00090</t>
  </si>
  <si>
    <t>Cl00091</t>
  </si>
  <si>
    <t>Cl00092</t>
  </si>
  <si>
    <t>Cl00093</t>
  </si>
  <si>
    <t>Cl00094</t>
  </si>
  <si>
    <t>Cl00095</t>
  </si>
  <si>
    <t>Cl00096</t>
  </si>
  <si>
    <t>Cl00097</t>
  </si>
  <si>
    <t>Cl00098</t>
  </si>
  <si>
    <t>Cl00099</t>
  </si>
  <si>
    <t>Cl00100</t>
  </si>
  <si>
    <t>Cl00101</t>
  </si>
  <si>
    <t>Cl00102</t>
  </si>
  <si>
    <t>Cl00103</t>
  </si>
  <si>
    <t>Cl00104</t>
  </si>
  <si>
    <t>Cl00105</t>
  </si>
  <si>
    <t>Cl00106</t>
  </si>
  <si>
    <t>Cl00107</t>
  </si>
  <si>
    <t>Cl00108</t>
  </si>
  <si>
    <t>Cl00109</t>
  </si>
  <si>
    <t>Cl00110</t>
  </si>
  <si>
    <t>Cl00111</t>
  </si>
  <si>
    <t>Cl00112</t>
  </si>
  <si>
    <t>Cl00113</t>
  </si>
  <si>
    <t>Cl00114</t>
  </si>
  <si>
    <t>Cl00115</t>
  </si>
  <si>
    <t>Cl00116</t>
  </si>
  <si>
    <t>Cl00117</t>
  </si>
  <si>
    <t>Cl00118</t>
  </si>
  <si>
    <t>Cl00119</t>
  </si>
  <si>
    <t>Cl00120</t>
  </si>
  <si>
    <t>Cl00121</t>
  </si>
  <si>
    <t>Cl00122</t>
  </si>
  <si>
    <t>Cl00123</t>
  </si>
  <si>
    <t>Cl00124</t>
  </si>
  <si>
    <t>Cl00125</t>
  </si>
  <si>
    <t>Cl00126</t>
  </si>
  <si>
    <t>Cl00127</t>
  </si>
  <si>
    <t>Cl00128</t>
  </si>
  <si>
    <t>Cl00129</t>
  </si>
  <si>
    <t>Cl00130</t>
  </si>
  <si>
    <t>Cl00131</t>
  </si>
  <si>
    <t>Cl00132</t>
  </si>
  <si>
    <t>Cl00133</t>
  </si>
  <si>
    <t>Cl00134</t>
  </si>
  <si>
    <t>Cl00135</t>
  </si>
  <si>
    <t>Cl00136</t>
  </si>
  <si>
    <t>Cl00137</t>
  </si>
  <si>
    <t>Cl00138</t>
  </si>
  <si>
    <t>Cl00139</t>
  </si>
  <si>
    <t>Cl00140</t>
  </si>
  <si>
    <t>Cl00141</t>
  </si>
  <si>
    <t>Cl00142</t>
  </si>
  <si>
    <t>Cl00143</t>
  </si>
  <si>
    <t>Cl00144</t>
  </si>
  <si>
    <t>Cl00145</t>
  </si>
  <si>
    <t>Cl00146</t>
  </si>
  <si>
    <t>Cl00147</t>
  </si>
  <si>
    <t>Cl00148</t>
  </si>
  <si>
    <t>Cl00149</t>
  </si>
  <si>
    <t>Cl00150</t>
  </si>
  <si>
    <t>Cl00151</t>
  </si>
  <si>
    <t>Cl00152</t>
  </si>
  <si>
    <t>Cl00153</t>
  </si>
  <si>
    <t>Cl00154</t>
  </si>
  <si>
    <t>Cl00155</t>
  </si>
  <si>
    <t>Cl00156</t>
  </si>
  <si>
    <t>Cl00157</t>
  </si>
  <si>
    <t>Cl00158</t>
  </si>
  <si>
    <t>Cl00159</t>
  </si>
  <si>
    <t>Cl00160</t>
  </si>
  <si>
    <t>Cl00161</t>
  </si>
  <si>
    <t>Cl00162</t>
  </si>
  <si>
    <t>Cl00163</t>
  </si>
  <si>
    <t>Cl00164</t>
  </si>
  <si>
    <t>Cl00165</t>
  </si>
  <si>
    <t>Cl00166</t>
  </si>
  <si>
    <t>Cl00167</t>
  </si>
  <si>
    <t>Cl00168</t>
  </si>
  <si>
    <t>Cl00169</t>
  </si>
  <si>
    <t>Cl00170</t>
  </si>
  <si>
    <t>Cl00171</t>
  </si>
  <si>
    <t>Cl00172</t>
  </si>
  <si>
    <t>Cl00173</t>
  </si>
  <si>
    <t>Cl00174</t>
  </si>
  <si>
    <t>Cl00175</t>
  </si>
  <si>
    <t>Cl00176</t>
  </si>
  <si>
    <t>Cl00177</t>
  </si>
  <si>
    <t>Cl00178</t>
  </si>
  <si>
    <t>Cl00179</t>
  </si>
  <si>
    <t>Cl00180</t>
  </si>
  <si>
    <t>Cl00181</t>
  </si>
  <si>
    <t>Cl00182</t>
  </si>
  <si>
    <t>Cl00183</t>
  </si>
  <si>
    <t>Cl00184</t>
  </si>
  <si>
    <t>Cl00185</t>
  </si>
  <si>
    <t>Cl00186</t>
  </si>
  <si>
    <t>Cl00187</t>
  </si>
  <si>
    <t>Cl00188</t>
  </si>
  <si>
    <t>Cl00189</t>
  </si>
  <si>
    <t>Cl00190</t>
  </si>
  <si>
    <t>Cl00191</t>
  </si>
  <si>
    <t>Cl00192</t>
  </si>
  <si>
    <t>Cl00193</t>
  </si>
  <si>
    <t>Cl00194</t>
  </si>
  <si>
    <t>Cl00195</t>
  </si>
  <si>
    <t>Cl00196</t>
  </si>
  <si>
    <t>Cl00197</t>
  </si>
  <si>
    <t>Cl00198</t>
  </si>
  <si>
    <t>Cl00199</t>
  </si>
  <si>
    <t>Cl00200</t>
  </si>
  <si>
    <t>Cl00201</t>
  </si>
  <si>
    <t>Cl00202</t>
  </si>
  <si>
    <t>Cl00203</t>
  </si>
  <si>
    <t>Cl00204</t>
  </si>
  <si>
    <t>Cl00205</t>
  </si>
  <si>
    <t>Cl00206</t>
  </si>
  <si>
    <t>Cl00207</t>
  </si>
  <si>
    <t>Cl00208</t>
  </si>
  <si>
    <t>Cl00209</t>
  </si>
  <si>
    <t>Cl00210</t>
  </si>
  <si>
    <t>Cl00211</t>
  </si>
  <si>
    <t>Cl00212</t>
  </si>
  <si>
    <t>Cl00213</t>
  </si>
  <si>
    <t>Cl00214</t>
  </si>
  <si>
    <t>Cl00215</t>
  </si>
  <si>
    <t>Cl00216</t>
  </si>
  <si>
    <t>Cl00217</t>
  </si>
  <si>
    <t>Cl00218</t>
  </si>
  <si>
    <t>Cl00219</t>
  </si>
  <si>
    <t>Cl00220</t>
  </si>
  <si>
    <t>Cl00221</t>
  </si>
  <si>
    <t>Cl00222</t>
  </si>
  <si>
    <t>Cl00223</t>
  </si>
  <si>
    <t>Cl00224</t>
  </si>
  <si>
    <t>Cl00225</t>
  </si>
  <si>
    <t>Cl00226</t>
  </si>
  <si>
    <t>Cl00227</t>
  </si>
  <si>
    <t>Cl00228</t>
  </si>
  <si>
    <t>Cl00229</t>
  </si>
  <si>
    <t>Cl00230</t>
  </si>
  <si>
    <t>Cl00231</t>
  </si>
  <si>
    <t>Cl00232</t>
  </si>
  <si>
    <t>Cl00233</t>
  </si>
  <si>
    <t>Cl00234</t>
  </si>
  <si>
    <t>Cl00235</t>
  </si>
  <si>
    <t>Cl00236</t>
  </si>
  <si>
    <t>Cl00237</t>
  </si>
  <si>
    <t>Cl00238</t>
  </si>
  <si>
    <t>Cl00239</t>
  </si>
  <si>
    <t>Cl00240</t>
  </si>
  <si>
    <t>Cl00241</t>
  </si>
  <si>
    <t>Cl00242</t>
  </si>
  <si>
    <t>Cl00243</t>
  </si>
  <si>
    <t>Cl00244</t>
  </si>
  <si>
    <t>Cl00245</t>
  </si>
  <si>
    <t>Cl00246</t>
  </si>
  <si>
    <t>Cl00247</t>
  </si>
  <si>
    <t>Cl00248</t>
  </si>
  <si>
    <t>Cl00249</t>
  </si>
  <si>
    <t>Cl00250</t>
  </si>
  <si>
    <t>Cl00251</t>
  </si>
  <si>
    <t>Cl00252</t>
  </si>
  <si>
    <t>Cl00253</t>
  </si>
  <si>
    <t>Cl00254</t>
  </si>
  <si>
    <t>Cl00255</t>
  </si>
  <si>
    <t>Cl00256</t>
  </si>
  <si>
    <t>Cl00257</t>
  </si>
  <si>
    <t>Cl00258</t>
  </si>
  <si>
    <t>Cl00259</t>
  </si>
  <si>
    <t>Cl00260</t>
  </si>
  <si>
    <t>Cl00261</t>
  </si>
  <si>
    <t>Cl00262</t>
  </si>
  <si>
    <t>Cl00263</t>
  </si>
  <si>
    <t>Cl00264</t>
  </si>
  <si>
    <t>Cl00265</t>
  </si>
  <si>
    <t>Cl00266</t>
  </si>
  <si>
    <t>Cl00267</t>
  </si>
  <si>
    <t>Cl00268</t>
  </si>
  <si>
    <t>Cl00269</t>
  </si>
  <si>
    <t>Cl00270</t>
  </si>
  <si>
    <t>Cl00271</t>
  </si>
  <si>
    <t>Cl00272</t>
  </si>
  <si>
    <t>Cl00273</t>
  </si>
  <si>
    <t>Cl00274</t>
  </si>
  <si>
    <t>Cl00275</t>
  </si>
  <si>
    <t>Cl00276</t>
  </si>
  <si>
    <t>Cl00277</t>
  </si>
  <si>
    <t>Cl00278</t>
  </si>
  <si>
    <t>Cl00279</t>
  </si>
  <si>
    <t>Cl00280</t>
  </si>
  <si>
    <t>Cl00281</t>
  </si>
  <si>
    <t>Cl00282</t>
  </si>
  <si>
    <t>Cl00283</t>
  </si>
  <si>
    <t>Cl00284</t>
  </si>
  <si>
    <t>Cl00285</t>
  </si>
  <si>
    <t>Cl00286</t>
  </si>
  <si>
    <t>Cl00287</t>
  </si>
  <si>
    <t>Cl00288</t>
  </si>
  <si>
    <t>Cl00289</t>
  </si>
  <si>
    <t>Cl00290</t>
  </si>
  <si>
    <t>Cl00291</t>
  </si>
  <si>
    <t>Cl00292</t>
  </si>
  <si>
    <t>Cl00293</t>
  </si>
  <si>
    <t>Cl00294</t>
  </si>
  <si>
    <t>Cl00295</t>
  </si>
  <si>
    <t>Cl00296</t>
  </si>
  <si>
    <t>Cl00297</t>
  </si>
  <si>
    <t>Cl00298</t>
  </si>
  <si>
    <t>Cl00299</t>
  </si>
  <si>
    <t>Cl00300</t>
  </si>
  <si>
    <t>Cl00301</t>
  </si>
  <si>
    <t>Cl00302</t>
  </si>
  <si>
    <t>Cl00303</t>
  </si>
  <si>
    <t>Cl00304</t>
  </si>
  <si>
    <t>Cl00305</t>
  </si>
  <si>
    <t>Cl00306</t>
  </si>
  <si>
    <t>Cl00307</t>
  </si>
  <si>
    <t>Cl00308</t>
  </si>
  <si>
    <t>Cl00309</t>
  </si>
  <si>
    <t>Cl00310</t>
  </si>
  <si>
    <t>Cl00311</t>
  </si>
  <si>
    <t>Cl00312</t>
  </si>
  <si>
    <t>Cl00313</t>
  </si>
  <si>
    <t>Cl00314</t>
  </si>
  <si>
    <t>Cl00315</t>
  </si>
  <si>
    <t>Cl00316</t>
  </si>
  <si>
    <t>Cl00317</t>
  </si>
  <si>
    <t>Cl00318</t>
  </si>
  <si>
    <t>Cl00319</t>
  </si>
  <si>
    <t>Cl00320</t>
  </si>
  <si>
    <t>Cl00321</t>
  </si>
  <si>
    <t>Cl00322</t>
  </si>
  <si>
    <t>Cl00323</t>
  </si>
  <si>
    <t>Cl00324</t>
  </si>
  <si>
    <t>Cl00325</t>
  </si>
  <si>
    <t>Cl00326</t>
  </si>
  <si>
    <t>Cl00327</t>
  </si>
  <si>
    <t>Cl00328</t>
  </si>
  <si>
    <t>Cl00329</t>
  </si>
  <si>
    <t>Cl00330</t>
  </si>
  <si>
    <t>Cl00331</t>
  </si>
  <si>
    <t>Cl00332</t>
  </si>
  <si>
    <t>Cl00333</t>
  </si>
  <si>
    <t>Cl00334</t>
  </si>
  <si>
    <t>Cl00335</t>
  </si>
  <si>
    <t>Cl00336</t>
  </si>
  <si>
    <t>Cl00337</t>
  </si>
  <si>
    <t>Cl00338</t>
  </si>
  <si>
    <t>Cl00339</t>
  </si>
  <si>
    <t>Cl00340</t>
  </si>
  <si>
    <t>Cl00341</t>
  </si>
  <si>
    <t>Cl00342</t>
  </si>
  <si>
    <t>Cl00343</t>
  </si>
  <si>
    <t>Cl00344</t>
  </si>
  <si>
    <t>Cl00345</t>
  </si>
  <si>
    <t>Cl00346</t>
  </si>
  <si>
    <t>Cl00347</t>
  </si>
  <si>
    <t>Cl00348</t>
  </si>
  <si>
    <t>Cl00349</t>
  </si>
  <si>
    <t>Cl00350</t>
  </si>
  <si>
    <t>Cl00351</t>
  </si>
  <si>
    <t>Cl00352</t>
  </si>
  <si>
    <t>Cl00353</t>
  </si>
  <si>
    <t>Cl00354</t>
  </si>
  <si>
    <t>Cl00355</t>
  </si>
  <si>
    <t>Cl00356</t>
  </si>
  <si>
    <t>Cl00357</t>
  </si>
  <si>
    <t>Cl00358</t>
  </si>
  <si>
    <t>Cl00359</t>
  </si>
  <si>
    <t>Cl00360</t>
  </si>
  <si>
    <t>Cl00361</t>
  </si>
  <si>
    <t>Cl00362</t>
  </si>
  <si>
    <t>Cl00363</t>
  </si>
  <si>
    <t>Cl00364</t>
  </si>
  <si>
    <t>Cl00365</t>
  </si>
  <si>
    <t>Cl00366</t>
  </si>
  <si>
    <t>Cl00367</t>
  </si>
  <si>
    <t>Cl00368</t>
  </si>
  <si>
    <t>Cl00369</t>
  </si>
  <si>
    <t>Cl00370</t>
  </si>
  <si>
    <t>Cl00371</t>
  </si>
  <si>
    <t>Cl00372</t>
  </si>
  <si>
    <t>Cl00373</t>
  </si>
  <si>
    <t>Cl00374</t>
  </si>
  <si>
    <t>Cl00375</t>
  </si>
  <si>
    <t>Cl00376</t>
  </si>
  <si>
    <t>Cl00377</t>
  </si>
  <si>
    <t>Cl00378</t>
  </si>
  <si>
    <t>Cl00379</t>
  </si>
  <si>
    <t>Cl00380</t>
  </si>
  <si>
    <t>Cl00381</t>
  </si>
  <si>
    <t>Cl00382</t>
  </si>
  <si>
    <t>Cl00383</t>
  </si>
  <si>
    <t>Cl00384</t>
  </si>
  <si>
    <t>Cl00385</t>
  </si>
  <si>
    <t>Cl00386</t>
  </si>
  <si>
    <t>Cl00387</t>
  </si>
  <si>
    <t>Cl00388</t>
  </si>
  <si>
    <t>Cl00389</t>
  </si>
  <si>
    <t>Cl00390</t>
  </si>
  <si>
    <t>Cl00391</t>
  </si>
  <si>
    <t>Cl00392</t>
  </si>
  <si>
    <t>Cl00393</t>
  </si>
  <si>
    <t>Cl00394</t>
  </si>
  <si>
    <t>Cl00395</t>
  </si>
  <si>
    <t>Cl00396</t>
  </si>
  <si>
    <t>Cl00397</t>
  </si>
  <si>
    <t>Cl00398</t>
  </si>
  <si>
    <t>Cl00399</t>
  </si>
  <si>
    <t>Cl00400</t>
  </si>
  <si>
    <t>Cl00401</t>
  </si>
  <si>
    <t>Cl00402</t>
  </si>
  <si>
    <t>Cl00403</t>
  </si>
  <si>
    <t>Cl00404</t>
  </si>
  <si>
    <t>Cl00405</t>
  </si>
  <si>
    <t>Cl00406</t>
  </si>
  <si>
    <t>Cl00407</t>
  </si>
  <si>
    <t>Cl00408</t>
  </si>
  <si>
    <t>Cl00409</t>
  </si>
  <si>
    <t>Cl00410</t>
  </si>
  <si>
    <t>Cl00411</t>
  </si>
  <si>
    <t>Cl00412</t>
  </si>
  <si>
    <t>Cl00413</t>
  </si>
  <si>
    <t>Cl00414</t>
  </si>
  <si>
    <t>Cl00415</t>
  </si>
  <si>
    <t>Cl00416</t>
  </si>
  <si>
    <t>Cl00417</t>
  </si>
  <si>
    <t>Cl00418</t>
  </si>
  <si>
    <t>Cl00419</t>
  </si>
  <si>
    <t>Cl00420</t>
  </si>
  <si>
    <t>Cl00421</t>
  </si>
  <si>
    <t>Cl00422</t>
  </si>
  <si>
    <t>Cl00423</t>
  </si>
  <si>
    <t>Cl00424</t>
  </si>
  <si>
    <t>Cl00425</t>
  </si>
  <si>
    <t>Cl00426</t>
  </si>
  <si>
    <t>Cl00427</t>
  </si>
  <si>
    <t>Cl00428</t>
  </si>
  <si>
    <t>Cl00429</t>
  </si>
  <si>
    <t>Cl00430</t>
  </si>
  <si>
    <t>Cl00431</t>
  </si>
  <si>
    <t>Cl00432</t>
  </si>
  <si>
    <t>Cl00433</t>
  </si>
  <si>
    <t>Cl00434</t>
  </si>
  <si>
    <t>Cl00435</t>
  </si>
  <si>
    <t>Cl00436</t>
  </si>
  <si>
    <t>Cl00437</t>
  </si>
  <si>
    <t>Cl00438</t>
  </si>
  <si>
    <t>Cl00439</t>
  </si>
  <si>
    <t>Cl00440</t>
  </si>
  <si>
    <t>Cl00441</t>
  </si>
  <si>
    <t>Cl00442</t>
  </si>
  <si>
    <t>Cl00443</t>
  </si>
  <si>
    <t>Cl00444</t>
  </si>
  <si>
    <t>Cl00445</t>
  </si>
  <si>
    <t>Cl00446</t>
  </si>
  <si>
    <t>Cl00447</t>
  </si>
  <si>
    <t>Cl00448</t>
  </si>
  <si>
    <t>Cl00449</t>
  </si>
  <si>
    <t>Cl00450</t>
  </si>
  <si>
    <t>Cl00451</t>
  </si>
  <si>
    <t>Cl00452</t>
  </si>
  <si>
    <t>Cl00453</t>
  </si>
  <si>
    <t>Cl00454</t>
  </si>
  <si>
    <t>Cl00455</t>
  </si>
  <si>
    <t>Cl00456</t>
  </si>
  <si>
    <t>Cl00457</t>
  </si>
  <si>
    <t>Cl00458</t>
  </si>
  <si>
    <t>Cl00459</t>
  </si>
  <si>
    <t>Cl00460</t>
  </si>
  <si>
    <t>Cl00461</t>
  </si>
  <si>
    <t>Cl00462</t>
  </si>
  <si>
    <t>Cl00463</t>
  </si>
  <si>
    <t>Cl00464</t>
  </si>
  <si>
    <t>Cl00465</t>
  </si>
  <si>
    <t>Cl00466</t>
  </si>
  <si>
    <t>Cl00467</t>
  </si>
  <si>
    <t>Cl00468</t>
  </si>
  <si>
    <t>Cl00469</t>
  </si>
  <si>
    <t>Cl00470</t>
  </si>
  <si>
    <t>Cl00471</t>
  </si>
  <si>
    <t>Cl00472</t>
  </si>
  <si>
    <t>Cl00473</t>
  </si>
  <si>
    <t>Cl00474</t>
  </si>
  <si>
    <t>Cl00475</t>
  </si>
  <si>
    <t>Cl00476</t>
  </si>
  <si>
    <t>Cl00477</t>
  </si>
  <si>
    <t>Cl00478</t>
  </si>
  <si>
    <t>Cl00479</t>
  </si>
  <si>
    <t>Cl00480</t>
  </si>
  <si>
    <t>Cl00481</t>
  </si>
  <si>
    <t>Cl00482</t>
  </si>
  <si>
    <t>Cl00483</t>
  </si>
  <si>
    <t>Cl00484</t>
  </si>
  <si>
    <t>Cl00485</t>
  </si>
  <si>
    <t>Cl00486</t>
  </si>
  <si>
    <t>Cl00487</t>
  </si>
  <si>
    <t>Cl00488</t>
  </si>
  <si>
    <t>Cl00489</t>
  </si>
  <si>
    <t>Cl00490</t>
  </si>
  <si>
    <t>Cl00491</t>
  </si>
  <si>
    <t>Cl00492</t>
  </si>
  <si>
    <t>Cl00493</t>
  </si>
  <si>
    <t>Cl00494</t>
  </si>
  <si>
    <t>Cl00495</t>
  </si>
  <si>
    <t>Cl00496</t>
  </si>
  <si>
    <t>Cl00497</t>
  </si>
  <si>
    <t>Cl00498</t>
  </si>
  <si>
    <t>Cl00499</t>
  </si>
  <si>
    <t>Cl00500</t>
  </si>
  <si>
    <t>Type</t>
  </si>
  <si>
    <t>Particulier</t>
  </si>
  <si>
    <t>Chèque</t>
  </si>
  <si>
    <t>Virement</t>
  </si>
  <si>
    <t>Carte Bancaire</t>
  </si>
  <si>
    <t>Espèces</t>
  </si>
  <si>
    <t>Paypal</t>
  </si>
  <si>
    <t>Pr001</t>
  </si>
  <si>
    <t>Pr002</t>
  </si>
  <si>
    <t>Pr003</t>
  </si>
  <si>
    <t>Pr004</t>
  </si>
  <si>
    <t>Pr005</t>
  </si>
  <si>
    <t>Pr006</t>
  </si>
  <si>
    <t>Pr007</t>
  </si>
  <si>
    <t>Pr008</t>
  </si>
  <si>
    <t>Pr009</t>
  </si>
  <si>
    <t xml:space="preserve">Base client </t>
  </si>
  <si>
    <t>Devis</t>
  </si>
  <si>
    <t>Suivi factures</t>
  </si>
  <si>
    <t>Client</t>
  </si>
  <si>
    <t>Numero de devis / facture</t>
  </si>
  <si>
    <t>Délais de livraison</t>
  </si>
  <si>
    <t>Moyen de paiement</t>
  </si>
  <si>
    <t>Presatation</t>
  </si>
  <si>
    <t>Outil de facturation</t>
  </si>
  <si>
    <t>Prestations proposées</t>
  </si>
  <si>
    <t>Remise</t>
  </si>
  <si>
    <t>Montant HT avant Remise</t>
  </si>
  <si>
    <t>Montant HT après remise</t>
  </si>
  <si>
    <t>TVA</t>
  </si>
  <si>
    <t>Montant Total TTC</t>
  </si>
  <si>
    <t>S.A.R.L. au capital de 1€</t>
  </si>
  <si>
    <t>Type de client</t>
  </si>
  <si>
    <t>Association</t>
  </si>
  <si>
    <t>Devis N° :</t>
  </si>
  <si>
    <t>Date édition :</t>
  </si>
  <si>
    <t>Valable 1 mois</t>
  </si>
  <si>
    <t>Référence client</t>
  </si>
  <si>
    <t>Amiens</t>
  </si>
  <si>
    <t>Ref client :</t>
  </si>
  <si>
    <t>Prestation</t>
  </si>
  <si>
    <t>Quantité</t>
  </si>
  <si>
    <t>Montant HT</t>
  </si>
  <si>
    <t>Règlement :</t>
  </si>
  <si>
    <t>Total HT</t>
  </si>
  <si>
    <t>Total TTC</t>
  </si>
  <si>
    <t>Montant TVA</t>
  </si>
  <si>
    <t>Montant</t>
  </si>
  <si>
    <t>Date acceptation</t>
  </si>
  <si>
    <t>Délais de rétractation</t>
  </si>
  <si>
    <t>Total reçu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</si>
  <si>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</si>
  <si>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</si>
  <si>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</si>
  <si>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</si>
  <si>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</si>
  <si>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</si>
  <si>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</si>
  <si>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</si>
  <si>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</si>
  <si>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</si>
  <si>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</si>
  <si>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</si>
  <si>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</si>
  <si>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</si>
  <si>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</si>
  <si>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</si>
  <si>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</si>
  <si>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</si>
  <si>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</si>
  <si>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</si>
  <si>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</si>
  <si>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</si>
  <si>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</si>
  <si>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</si>
  <si>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</si>
  <si>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</si>
  <si>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</si>
  <si>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</si>
  <si>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</si>
  <si>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</si>
  <si>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</si>
  <si>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</si>
  <si>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</si>
  <si>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</si>
  <si>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</si>
  <si>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Taux de taxe</t>
  </si>
  <si>
    <t>Solde restant</t>
  </si>
  <si>
    <t>Montant après déduction</t>
  </si>
  <si>
    <t>Connu comment</t>
  </si>
  <si>
    <t>Facture</t>
  </si>
  <si>
    <t>Facture N° :</t>
  </si>
  <si>
    <t>Suivi</t>
  </si>
  <si>
    <t>Acompte 40%</t>
  </si>
  <si>
    <t>Reste à payer 60%</t>
  </si>
  <si>
    <t>Pour valider ce devis, merci de nous le retourner</t>
  </si>
  <si>
    <t>signé avec la mention "bon pour accord"</t>
  </si>
  <si>
    <t>Ainsi qu'un acompte de 40% du montant total</t>
  </si>
  <si>
    <t>Acompte pour validation :</t>
  </si>
  <si>
    <t>Reste à reception</t>
  </si>
  <si>
    <t>Acompte 40 %</t>
  </si>
  <si>
    <t>Le</t>
  </si>
  <si>
    <t xml:space="preserve">Le </t>
  </si>
  <si>
    <t>Reste 60%</t>
  </si>
  <si>
    <t>Date acompte 40%</t>
  </si>
  <si>
    <t>Date acompte 60%</t>
  </si>
  <si>
    <t>Acompte 60%</t>
  </si>
  <si>
    <t>Role dans la société</t>
  </si>
  <si>
    <t>Commentaire client</t>
  </si>
  <si>
    <t>IBAN</t>
  </si>
  <si>
    <t>BIC</t>
  </si>
  <si>
    <t>Pensez à indiquer votre nom et n° devis pour un virement</t>
  </si>
  <si>
    <t>Taux d'imposition pour calcul après prélévement</t>
  </si>
  <si>
    <t>Coordonnées bancaires</t>
  </si>
  <si>
    <t>Voir taux apres deduction</t>
  </si>
  <si>
    <t>Utilisation de valeur de base</t>
  </si>
  <si>
    <t>Ne pas tpoucher</t>
  </si>
  <si>
    <t>Filou80</t>
  </si>
  <si>
    <t>filou</t>
  </si>
  <si>
    <t>22 rue d'allonville</t>
  </si>
  <si>
    <t>06 00 00 00 07</t>
  </si>
  <si>
    <t>FR 76666666666</t>
  </si>
  <si>
    <t>BIC007</t>
  </si>
  <si>
    <t>Filoupaypal</t>
  </si>
  <si>
    <t>toto</t>
  </si>
  <si>
    <t>tata</t>
  </si>
  <si>
    <t>rue allonville</t>
  </si>
  <si>
    <t>lille</t>
  </si>
  <si>
    <t>rue bu bas</t>
  </si>
  <si>
    <t>paris</t>
  </si>
  <si>
    <t>rue du haut</t>
  </si>
  <si>
    <t>bapaume</t>
  </si>
  <si>
    <t>toto@ gmail.com</t>
  </si>
  <si>
    <t>tata@ 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</si>
</sst>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_-* #,##0.00\ [$€-40C]_-;\-* #,##0.00\ [$€-40C]_-;_-* &quot;-&quot;??\ [$€-40C]_-;_-@_-"/>
    <numFmt numFmtId="165" formatCode="0.0%"/>
  </numFmts>
  <fonts count="1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rgb="FFBF9D77"/>
      <name val="VarinoNormal-Regular"/>
    </font>
    <font>
      <sz val="12"/>
      <name val="Calibri"/>
      <family val="2"/>
      <scheme val="minor"/>
    </font>
    <font>
      <sz val="12"/>
      <color rgb="FF00000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0"/>
      <name val="Times New Roman"/>
      <family val="1"/>
    </font>
    <font>
      <b/>
      <i/>
      <sz val="14"/>
      <color theme="9"/>
      <name val="Times New Roman"/>
      <family val="1"/>
    </font>
    <font>
      <u/>
      <sz val="14"/>
      <color theme="10"/>
      <name val="Times New Roman"/>
      <family val="1"/>
    </font>
    <font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auto="1"/>
      </right>
      <top style="dotted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4" fontId="0" fillId="0" borderId="0" xfId="0" applyNumberFormat="1"/>
    <xf numFmtId="9" fontId="0" fillId="0" borderId="0" xfId="1" applyFont="1"/>
    <xf numFmtId="164" fontId="0" fillId="0" borderId="0" xfId="0" applyNumberFormat="1" applyAlignment="1">
      <alignment horizontal="right"/>
    </xf>
    <xf numFmtId="9" fontId="0" fillId="0" borderId="0" xfId="1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/>
    <xf numFmtId="44" fontId="0" fillId="0" borderId="0" xfId="3" applyFont="1" applyBorder="1"/>
    <xf numFmtId="0" fontId="6" fillId="0" borderId="0" xfId="0" applyFont="1" applyAlignment="1">
      <alignment horizontal="left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8" xfId="0" applyBorder="1" applyAlignment="1">
      <alignment horizontal="lef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15" xfId="0" applyFont="1" applyBorder="1"/>
    <xf numFmtId="0" fontId="4" fillId="0" borderId="16" xfId="0" applyFont="1" applyBorder="1"/>
    <xf numFmtId="0" fontId="7" fillId="2" borderId="0" xfId="0" applyFont="1" applyFill="1" applyAlignment="1">
      <alignment horizontal="left"/>
    </xf>
    <xf numFmtId="44" fontId="0" fillId="0" borderId="13" xfId="3" applyFont="1" applyBorder="1" applyAlignment="1">
      <alignment horizontal="right"/>
    </xf>
    <xf numFmtId="44" fontId="0" fillId="0" borderId="14" xfId="3" applyFont="1" applyBorder="1" applyAlignment="1">
      <alignment horizontal="right"/>
    </xf>
    <xf numFmtId="44" fontId="0" fillId="0" borderId="3" xfId="3" applyFont="1" applyBorder="1" applyAlignment="1">
      <alignment horizontal="right"/>
    </xf>
    <xf numFmtId="9" fontId="0" fillId="0" borderId="13" xfId="1" applyFont="1" applyBorder="1" applyAlignment="1">
      <alignment horizontal="center"/>
    </xf>
    <xf numFmtId="9" fontId="0" fillId="0" borderId="14" xfId="1" applyFont="1" applyBorder="1" applyAlignment="1">
      <alignment horizontal="center"/>
    </xf>
    <xf numFmtId="9" fontId="0" fillId="0" borderId="3" xfId="1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Border="1" applyAlignment="1"/>
    <xf numFmtId="0" fontId="0" fillId="0" borderId="27" xfId="0" applyBorder="1"/>
    <xf numFmtId="14" fontId="0" fillId="0" borderId="0" xfId="0" applyNumberFormat="1" applyBorder="1"/>
    <xf numFmtId="9" fontId="0" fillId="0" borderId="0" xfId="1" applyFont="1" applyBorder="1"/>
    <xf numFmtId="44" fontId="0" fillId="0" borderId="0" xfId="0" applyNumberFormat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0" xfId="0" applyFill="1" applyBorder="1"/>
    <xf numFmtId="9" fontId="0" fillId="0" borderId="0" xfId="0" applyNumberFormat="1" applyBorder="1"/>
    <xf numFmtId="0" fontId="4" fillId="0" borderId="31" xfId="0" applyFont="1" applyBorder="1"/>
    <xf numFmtId="44" fontId="4" fillId="0" borderId="32" xfId="0" applyNumberFormat="1" applyFont="1" applyBorder="1"/>
    <xf numFmtId="44" fontId="0" fillId="0" borderId="0" xfId="0" applyNumberFormat="1" applyFont="1"/>
    <xf numFmtId="0" fontId="5" fillId="0" borderId="0" xfId="0" applyFont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13" xfId="4" applyNumberFormat="1" applyFont="1" applyBorder="1" applyAlignment="1">
      <alignment horizontal="right"/>
    </xf>
    <xf numFmtId="0" fontId="0" fillId="0" borderId="14" xfId="4" applyNumberFormat="1" applyFont="1" applyBorder="1" applyAlignment="1">
      <alignment horizontal="right"/>
    </xf>
    <xf numFmtId="0" fontId="0" fillId="0" borderId="3" xfId="4" applyNumberFormat="1" applyFont="1" applyBorder="1" applyAlignment="1">
      <alignment horizontal="right"/>
    </xf>
    <xf numFmtId="44" fontId="0" fillId="0" borderId="16" xfId="3" applyFont="1" applyBorder="1" applyAlignment="1">
      <alignment horizontal="right"/>
    </xf>
    <xf numFmtId="0" fontId="0" fillId="0" borderId="16" xfId="4" applyNumberFormat="1" applyFont="1" applyBorder="1" applyAlignment="1">
      <alignment horizontal="right"/>
    </xf>
    <xf numFmtId="44" fontId="0" fillId="0" borderId="21" xfId="3" applyFont="1" applyBorder="1" applyAlignment="1">
      <alignment horizontal="right"/>
    </xf>
    <xf numFmtId="9" fontId="0" fillId="0" borderId="16" xfId="1" applyFont="1" applyBorder="1" applyAlignment="1">
      <alignment horizontal="center"/>
    </xf>
    <xf numFmtId="0" fontId="0" fillId="0" borderId="21" xfId="4" applyNumberFormat="1" applyFont="1" applyBorder="1" applyAlignment="1">
      <alignment horizontal="right"/>
    </xf>
    <xf numFmtId="9" fontId="0" fillId="0" borderId="21" xfId="1" applyFont="1" applyBorder="1" applyAlignment="1">
      <alignment horizontal="center"/>
    </xf>
    <xf numFmtId="44" fontId="0" fillId="0" borderId="0" xfId="3" applyFont="1"/>
    <xf numFmtId="0" fontId="0" fillId="0" borderId="15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0" xfId="0" applyFill="1" applyBorder="1" applyAlignment="1"/>
    <xf numFmtId="0" fontId="4" fillId="0" borderId="0" xfId="0" applyFont="1" applyFill="1" applyBorder="1" applyAlignment="1"/>
    <xf numFmtId="0" fontId="0" fillId="0" borderId="0" xfId="0" applyFill="1"/>
    <xf numFmtId="0" fontId="7" fillId="0" borderId="0" xfId="0" applyFont="1" applyFill="1" applyAlignment="1">
      <alignment horizontal="left"/>
    </xf>
    <xf numFmtId="44" fontId="0" fillId="0" borderId="0" xfId="0" applyNumberFormat="1"/>
    <xf numFmtId="0" fontId="0" fillId="0" borderId="20" xfId="0" applyBorder="1" applyAlignment="1"/>
    <xf numFmtId="0" fontId="0" fillId="0" borderId="22" xfId="0" applyBorder="1" applyAlignment="1"/>
    <xf numFmtId="0" fontId="0" fillId="0" borderId="0" xfId="0" applyFont="1" applyBorder="1"/>
    <xf numFmtId="0" fontId="0" fillId="0" borderId="16" xfId="0" applyBorder="1" applyAlignment="1">
      <alignment horizontal="left"/>
    </xf>
    <xf numFmtId="0" fontId="0" fillId="0" borderId="35" xfId="0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/>
    <xf numFmtId="14" fontId="9" fillId="0" borderId="0" xfId="0" applyNumberFormat="1" applyFont="1"/>
    <xf numFmtId="0" fontId="10" fillId="0" borderId="0" xfId="0" applyFont="1"/>
    <xf numFmtId="0" fontId="9" fillId="0" borderId="0" xfId="0" applyFont="1" applyAlignment="1">
      <alignment wrapText="1"/>
    </xf>
    <xf numFmtId="0" fontId="9" fillId="0" borderId="5" xfId="0" applyFont="1" applyBorder="1"/>
    <xf numFmtId="9" fontId="9" fillId="0" borderId="6" xfId="1" applyFont="1" applyBorder="1"/>
    <xf numFmtId="9" fontId="9" fillId="0" borderId="7" xfId="1" applyFont="1" applyBorder="1"/>
    <xf numFmtId="0" fontId="9" fillId="0" borderId="8" xfId="0" applyFont="1" applyBorder="1"/>
    <xf numFmtId="44" fontId="9" fillId="0" borderId="0" xfId="3" applyFont="1" applyBorder="1"/>
    <xf numFmtId="0" fontId="9" fillId="0" borderId="0" xfId="0" applyFont="1" applyBorder="1"/>
    <xf numFmtId="0" fontId="9" fillId="0" borderId="9" xfId="0" applyFont="1" applyBorder="1"/>
    <xf numFmtId="9" fontId="9" fillId="0" borderId="0" xfId="1" applyFont="1" applyBorder="1"/>
    <xf numFmtId="9" fontId="9" fillId="0" borderId="9" xfId="1" applyFont="1" applyBorder="1"/>
    <xf numFmtId="0" fontId="10" fillId="0" borderId="10" xfId="0" applyFont="1" applyBorder="1"/>
    <xf numFmtId="44" fontId="10" fillId="0" borderId="11" xfId="3" applyFont="1" applyBorder="1"/>
    <xf numFmtId="44" fontId="10" fillId="0" borderId="12" xfId="3" applyFont="1" applyBorder="1"/>
    <xf numFmtId="0" fontId="9" fillId="7" borderId="5" xfId="0" applyFont="1" applyFill="1" applyBorder="1"/>
    <xf numFmtId="14" fontId="9" fillId="7" borderId="6" xfId="0" applyNumberFormat="1" applyFont="1" applyFill="1" applyBorder="1"/>
    <xf numFmtId="14" fontId="9" fillId="7" borderId="7" xfId="0" applyNumberFormat="1" applyFont="1" applyFill="1" applyBorder="1"/>
    <xf numFmtId="0" fontId="9" fillId="8" borderId="8" xfId="0" applyFont="1" applyFill="1" applyBorder="1"/>
    <xf numFmtId="14" fontId="9" fillId="8" borderId="0" xfId="0" applyNumberFormat="1" applyFont="1" applyFill="1" applyBorder="1"/>
    <xf numFmtId="14" fontId="9" fillId="8" borderId="9" xfId="0" applyNumberFormat="1" applyFont="1" applyFill="1" applyBorder="1"/>
    <xf numFmtId="0" fontId="9" fillId="7" borderId="8" xfId="0" applyFont="1" applyFill="1" applyBorder="1"/>
    <xf numFmtId="14" fontId="9" fillId="7" borderId="0" xfId="0" applyNumberFormat="1" applyFont="1" applyFill="1" applyBorder="1"/>
    <xf numFmtId="14" fontId="9" fillId="7" borderId="9" xfId="0" applyNumberFormat="1" applyFont="1" applyFill="1" applyBorder="1"/>
    <xf numFmtId="0" fontId="9" fillId="8" borderId="10" xfId="0" applyFont="1" applyFill="1" applyBorder="1"/>
    <xf numFmtId="14" fontId="9" fillId="8" borderId="11" xfId="0" applyNumberFormat="1" applyFont="1" applyFill="1" applyBorder="1"/>
    <xf numFmtId="14" fontId="9" fillId="8" borderId="12" xfId="0" applyNumberFormat="1" applyFont="1" applyFill="1" applyBorder="1"/>
    <xf numFmtId="0" fontId="9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Fill="1" applyAlignment="1">
      <alignment horizontal="center"/>
    </xf>
    <xf numFmtId="14" fontId="9" fillId="0" borderId="0" xfId="0" applyNumberFormat="1" applyFont="1" applyAlignment="1">
      <alignment horizontal="left"/>
    </xf>
    <xf numFmtId="0" fontId="9" fillId="0" borderId="2" xfId="0" applyFont="1" applyFill="1" applyBorder="1" applyAlignment="1" applyProtection="1">
      <alignment horizontal="left" vertical="center"/>
      <protection locked="0"/>
    </xf>
    <xf numFmtId="0" fontId="13" fillId="0" borderId="0" xfId="2" applyFont="1" applyAlignment="1">
      <alignment horizontal="left"/>
    </xf>
    <xf numFmtId="0" fontId="14" fillId="0" borderId="0" xfId="0" applyFont="1"/>
    <xf numFmtId="0" fontId="11" fillId="4" borderId="4" xfId="0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164" fontId="14" fillId="0" borderId="0" xfId="0" applyNumberFormat="1" applyFont="1" applyAlignment="1">
      <alignment horizontal="right"/>
    </xf>
    <xf numFmtId="9" fontId="14" fillId="0" borderId="0" xfId="1" applyFont="1" applyAlignment="1">
      <alignment horizontal="right"/>
    </xf>
    <xf numFmtId="164" fontId="14" fillId="5" borderId="4" xfId="0" applyNumberFormat="1" applyFont="1" applyFill="1" applyBorder="1" applyAlignment="1">
      <alignment horizontal="right"/>
    </xf>
    <xf numFmtId="0" fontId="9" fillId="2" borderId="0" xfId="1" applyNumberFormat="1" applyFont="1" applyFill="1"/>
    <xf numFmtId="0" fontId="15" fillId="0" borderId="0" xfId="0" applyFont="1" applyAlignment="1">
      <alignment vertical="center"/>
    </xf>
    <xf numFmtId="0" fontId="15" fillId="0" borderId="0" xfId="0" applyFont="1"/>
    <xf numFmtId="0" fontId="9" fillId="0" borderId="0" xfId="0" applyFont="1" applyFill="1" applyBorder="1"/>
    <xf numFmtId="0" fontId="10" fillId="0" borderId="31" xfId="0" applyFont="1" applyFill="1" applyBorder="1"/>
    <xf numFmtId="0" fontId="10" fillId="0" borderId="36" xfId="0" applyFont="1" applyBorder="1" applyAlignment="1">
      <alignment vertical="center"/>
    </xf>
    <xf numFmtId="165" fontId="9" fillId="2" borderId="37" xfId="1" applyNumberFormat="1" applyFont="1" applyFill="1" applyBorder="1" applyAlignment="1" applyProtection="1">
      <alignment horizontal="center" vertical="center"/>
      <protection locked="0"/>
    </xf>
    <xf numFmtId="0" fontId="10" fillId="0" borderId="38" xfId="0" applyFont="1" applyBorder="1" applyAlignment="1">
      <alignment vertical="center"/>
    </xf>
    <xf numFmtId="165" fontId="9" fillId="2" borderId="39" xfId="1" applyNumberFormat="1" applyFont="1" applyFill="1" applyBorder="1" applyAlignment="1" applyProtection="1">
      <alignment horizontal="center" vertical="center"/>
      <protection locked="0"/>
    </xf>
    <xf numFmtId="0" fontId="10" fillId="0" borderId="40" xfId="0" applyFont="1" applyBorder="1" applyAlignment="1">
      <alignment vertical="center"/>
    </xf>
    <xf numFmtId="165" fontId="9" fillId="2" borderId="41" xfId="1" applyNumberFormat="1" applyFont="1" applyFill="1" applyBorder="1" applyAlignment="1" applyProtection="1">
      <alignment horizontal="center" vertical="center"/>
      <protection locked="0"/>
    </xf>
    <xf numFmtId="0" fontId="10" fillId="0" borderId="42" xfId="0" applyFont="1" applyBorder="1" applyAlignment="1">
      <alignment vertical="center"/>
    </xf>
    <xf numFmtId="0" fontId="9" fillId="2" borderId="43" xfId="0" applyFont="1" applyFill="1" applyBorder="1" applyAlignment="1" applyProtection="1">
      <alignment vertical="center"/>
      <protection locked="0"/>
    </xf>
    <xf numFmtId="0" fontId="9" fillId="2" borderId="39" xfId="0" applyFont="1" applyFill="1" applyBorder="1" applyAlignment="1" applyProtection="1">
      <alignment vertical="center"/>
      <protection locked="0"/>
    </xf>
    <xf numFmtId="0" fontId="9" fillId="2" borderId="39" xfId="0" applyFont="1" applyFill="1" applyBorder="1" applyAlignment="1" applyProtection="1">
      <alignment horizontal="left" vertical="center"/>
      <protection locked="0"/>
    </xf>
    <xf numFmtId="49" fontId="9" fillId="3" borderId="39" xfId="0" applyNumberFormat="1" applyFont="1" applyFill="1" applyBorder="1" applyAlignment="1" applyProtection="1">
      <alignment horizontal="left" vertical="center"/>
      <protection locked="0"/>
    </xf>
    <xf numFmtId="0" fontId="10" fillId="0" borderId="40" xfId="0" applyFont="1" applyBorder="1" applyAlignment="1">
      <alignment vertical="center" wrapText="1"/>
    </xf>
    <xf numFmtId="0" fontId="9" fillId="3" borderId="41" xfId="0" applyFont="1" applyFill="1" applyBorder="1" applyAlignment="1" applyProtection="1">
      <alignment vertical="center"/>
      <protection locked="0"/>
    </xf>
    <xf numFmtId="0" fontId="9" fillId="2" borderId="44" xfId="0" applyFont="1" applyFill="1" applyBorder="1" applyProtection="1">
      <protection locked="0"/>
    </xf>
    <xf numFmtId="0" fontId="9" fillId="2" borderId="45" xfId="0" applyFont="1" applyFill="1" applyBorder="1" applyProtection="1">
      <protection locked="0"/>
    </xf>
    <xf numFmtId="0" fontId="9" fillId="2" borderId="46" xfId="0" applyFont="1" applyFill="1" applyBorder="1" applyProtection="1">
      <protection locked="0"/>
    </xf>
    <xf numFmtId="0" fontId="9" fillId="2" borderId="47" xfId="0" applyFont="1" applyFill="1" applyBorder="1" applyProtection="1">
      <protection locked="0"/>
    </xf>
    <xf numFmtId="0" fontId="9" fillId="2" borderId="48" xfId="0" applyFont="1" applyFill="1" applyBorder="1" applyProtection="1">
      <protection locked="0"/>
    </xf>
    <xf numFmtId="9" fontId="9" fillId="2" borderId="32" xfId="1" applyFont="1" applyFill="1" applyBorder="1"/>
    <xf numFmtId="0" fontId="9" fillId="2" borderId="32" xfId="1" applyNumberFormat="1" applyFont="1" applyFill="1" applyBorder="1"/>
    <xf numFmtId="0" fontId="10" fillId="0" borderId="5" xfId="0" applyFont="1" applyFill="1" applyBorder="1"/>
    <xf numFmtId="0" fontId="9" fillId="2" borderId="7" xfId="1" applyNumberFormat="1" applyFont="1" applyFill="1" applyBorder="1"/>
    <xf numFmtId="0" fontId="10" fillId="0" borderId="10" xfId="0" applyFont="1" applyFill="1" applyBorder="1"/>
    <xf numFmtId="0" fontId="9" fillId="2" borderId="12" xfId="1" applyNumberFormat="1" applyFont="1" applyFill="1" applyBorder="1"/>
    <xf numFmtId="0" fontId="0" fillId="0" borderId="0" xfId="0" applyNumberFormat="1" applyBorder="1" applyAlignment="1">
      <alignment horizontal="left"/>
    </xf>
    <xf numFmtId="0" fontId="16" fillId="0" borderId="0" xfId="0" applyFont="1" applyBorder="1"/>
    <xf numFmtId="0" fontId="16" fillId="0" borderId="0" xfId="0" applyFont="1" applyFill="1" applyBorder="1"/>
    <xf numFmtId="0" fontId="16" fillId="6" borderId="0" xfId="0" applyFont="1" applyFill="1" applyBorder="1"/>
    <xf numFmtId="0" fontId="17" fillId="6" borderId="0" xfId="0" applyFont="1" applyFill="1" applyBorder="1"/>
    <xf numFmtId="44" fontId="16" fillId="6" borderId="0" xfId="0" applyNumberFormat="1" applyFont="1" applyFill="1" applyBorder="1"/>
    <xf numFmtId="0" fontId="17" fillId="0" borderId="0" xfId="0" applyFont="1" applyFill="1" applyBorder="1"/>
    <xf numFmtId="0" fontId="17" fillId="0" borderId="0" xfId="0" applyFont="1"/>
    <xf numFmtId="44" fontId="17" fillId="0" borderId="0" xfId="0" applyNumberFormat="1" applyFont="1"/>
    <xf numFmtId="0" fontId="10" fillId="0" borderId="0" xfId="0" applyFont="1" applyFill="1" applyBorder="1"/>
    <xf numFmtId="9" fontId="9" fillId="0" borderId="0" xfId="1" applyFont="1" applyFill="1" applyBorder="1"/>
    <xf numFmtId="0" fontId="10" fillId="0" borderId="0" xfId="0" applyFont="1" applyFill="1" applyBorder="1" applyAlignment="1">
      <alignment vertical="center"/>
    </xf>
    <xf numFmtId="165" fontId="9" fillId="0" borderId="0" xfId="1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Protection="1">
      <protection locked="0"/>
    </xf>
    <xf numFmtId="0" fontId="18" fillId="3" borderId="5" xfId="0" applyFont="1" applyFill="1" applyBorder="1"/>
    <xf numFmtId="0" fontId="18" fillId="3" borderId="7" xfId="0" applyFont="1" applyFill="1" applyBorder="1"/>
    <xf numFmtId="0" fontId="0" fillId="0" borderId="10" xfId="0" applyBorder="1"/>
    <xf numFmtId="0" fontId="0" fillId="0" borderId="12" xfId="0" applyBorder="1"/>
    <xf numFmtId="0" fontId="2" fillId="0" borderId="0" xfId="2" applyAlignment="1">
      <alignment horizontal="left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0" borderId="15" xfId="1" applyNumberFormat="1" applyFont="1" applyBorder="1" applyAlignment="1">
      <alignment horizontal="left" vertical="top" wrapText="1"/>
    </xf>
    <xf numFmtId="0" fontId="0" fillId="0" borderId="16" xfId="1" applyNumberFormat="1" applyFont="1" applyBorder="1" applyAlignment="1">
      <alignment horizontal="left" vertical="top" wrapText="1"/>
    </xf>
    <xf numFmtId="0" fontId="0" fillId="0" borderId="17" xfId="1" applyNumberFormat="1" applyFont="1" applyBorder="1" applyAlignment="1">
      <alignment horizontal="left" vertical="top" wrapText="1"/>
    </xf>
    <xf numFmtId="0" fontId="0" fillId="0" borderId="18" xfId="1" applyNumberFormat="1" applyFont="1" applyBorder="1" applyAlignment="1">
      <alignment horizontal="left" vertical="top" wrapText="1"/>
    </xf>
    <xf numFmtId="0" fontId="0" fillId="0" borderId="0" xfId="1" applyNumberFormat="1" applyFont="1" applyBorder="1" applyAlignment="1">
      <alignment horizontal="left" vertical="top" wrapText="1"/>
    </xf>
    <xf numFmtId="0" fontId="0" fillId="0" borderId="19" xfId="1" applyNumberFormat="1" applyFont="1" applyBorder="1" applyAlignment="1">
      <alignment horizontal="left" vertical="top" wrapText="1"/>
    </xf>
    <xf numFmtId="0" fontId="0" fillId="0" borderId="20" xfId="1" applyNumberFormat="1" applyFont="1" applyBorder="1" applyAlignment="1">
      <alignment horizontal="left" vertical="top" wrapText="1"/>
    </xf>
    <xf numFmtId="0" fontId="0" fillId="0" borderId="21" xfId="1" applyNumberFormat="1" applyFont="1" applyBorder="1" applyAlignment="1">
      <alignment horizontal="left" vertical="top" wrapText="1"/>
    </xf>
    <xf numFmtId="0" fontId="0" fillId="0" borderId="22" xfId="1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5" xfId="1" applyNumberFormat="1" applyFont="1" applyBorder="1" applyAlignment="1">
      <alignment vertical="top" wrapText="1"/>
    </xf>
    <xf numFmtId="0" fontId="0" fillId="0" borderId="16" xfId="1" applyNumberFormat="1" applyFont="1" applyBorder="1" applyAlignment="1">
      <alignment vertical="top" wrapText="1"/>
    </xf>
    <xf numFmtId="0" fontId="0" fillId="0" borderId="17" xfId="1" applyNumberFormat="1" applyFont="1" applyBorder="1" applyAlignment="1">
      <alignment vertical="top" wrapText="1"/>
    </xf>
    <xf numFmtId="0" fontId="0" fillId="0" borderId="18" xfId="1" applyNumberFormat="1" applyFont="1" applyBorder="1" applyAlignment="1">
      <alignment vertical="top" wrapText="1"/>
    </xf>
    <xf numFmtId="0" fontId="0" fillId="0" borderId="0" xfId="1" applyNumberFormat="1" applyFont="1" applyBorder="1" applyAlignment="1">
      <alignment vertical="top" wrapText="1"/>
    </xf>
    <xf numFmtId="0" fontId="0" fillId="0" borderId="19" xfId="1" applyNumberFormat="1" applyFont="1" applyBorder="1" applyAlignment="1">
      <alignment vertical="top" wrapText="1"/>
    </xf>
    <xf numFmtId="0" fontId="0" fillId="0" borderId="20" xfId="1" applyNumberFormat="1" applyFont="1" applyBorder="1" applyAlignment="1">
      <alignment vertical="top" wrapText="1"/>
    </xf>
    <xf numFmtId="0" fontId="0" fillId="0" borderId="21" xfId="1" applyNumberFormat="1" applyFont="1" applyBorder="1" applyAlignment="1">
      <alignment vertical="top" wrapText="1"/>
    </xf>
    <xf numFmtId="0" fontId="0" fillId="0" borderId="22" xfId="1" applyNumberFormat="1" applyFont="1" applyBorder="1" applyAlignment="1">
      <alignment vertical="top" wrapText="1"/>
    </xf>
    <xf numFmtId="0" fontId="0" fillId="0" borderId="35" xfId="0" applyBorder="1" applyAlignment="1">
      <alignment horizontal="center"/>
    </xf>
  </cellXfs>
  <cellStyles count="5">
    <cellStyle name="Lien hypertexte" xfId="2" builtinId="8"/>
    <cellStyle name="Milliers" xfId="4" builtinId="3"/>
    <cellStyle name="Monétaire" xfId="3" builtinId="4"/>
    <cellStyle name="Normal" xfId="0" builtinId="0"/>
    <cellStyle name="Pourcentage" xfId="1" builtinId="5"/>
  </cellStyles>
  <dxfs count="61"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family val="1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numFmt numFmtId="164" formatCode="_-* #,##0.00\ [$€-40C]_-;\-* #,##0.00\ [$€-40C]_-;_-* &quot;-&quot;??\ [$€-40C]_-;_-@_-"/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F9D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88900</xdr:rowOff>
        </xdr:from>
        <xdr:to>
          <xdr:col>11</xdr:col>
          <xdr:colOff>698500</xdr:colOff>
          <xdr:row>1</xdr:row>
          <xdr:rowOff>101600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4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12700</xdr:rowOff>
        </xdr:from>
        <xdr:to>
          <xdr:col>11</xdr:col>
          <xdr:colOff>698500</xdr:colOff>
          <xdr:row>1</xdr:row>
          <xdr:rowOff>25400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76C07F-5F2F-1F4B-89BB-F40C9C4AFF99}" name="Tableau1" displayName="Tableau1" ref="A4:E20" totalsRowShown="0" headerRowDxfId="60" dataDxfId="59">
  <autoFilter ref="A4:E20" xr:uid="{5776C07F-5F2F-1F4B-89BB-F40C9C4AFF99}"/>
  <tableColumns count="5">
    <tableColumn id="1" xr3:uid="{1372932E-D82F-4F40-95F0-68ECAC985BBC}" name="N° Prestation" dataDxfId="58"/>
    <tableColumn id="2" xr3:uid="{D569DA50-8CB3-F84C-BF0A-7DDFF78E7EBF}" name="Type de prestation" dataDxfId="57"/>
    <tableColumn id="3" xr3:uid="{2A2F197A-39BD-0249-8DC7-2DAD4D8F65A0}" name="Prix HT" dataDxfId="56"/>
    <tableColumn id="4" xr3:uid="{1207551B-C77A-4C46-BDD5-1321B4E4AACE}" name="TVA %" dataDxfId="55" dataCellStyle="Pourcentage"/>
    <tableColumn id="5" xr3:uid="{9E7390D6-AA11-5142-B9DD-770ED54473A3}" name="Prix TTC" dataDxfId="54">
      <calculatedColumnFormula>($D5*$C5)+$C5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34DAD4-970C-2F46-A2C6-C18E3DF0D8BF}" name="Tableau2" displayName="Tableau2" ref="A4:N504" totalsRowShown="0" headerRowDxfId="53" dataDxfId="52">
  <autoFilter ref="A4:N504" xr:uid="{2434DAD4-970C-2F46-A2C6-C18E3DF0D8BF}"/>
  <tableColumns count="14">
    <tableColumn id="1" xr3:uid="{23763799-B874-B14F-8AB3-73B18598279A}" name="N° client" dataDxfId="51"/>
    <tableColumn id="2" xr3:uid="{40C72393-780E-EE44-A150-4DF1970F8425}" name="Date de création" dataDxfId="50"/>
    <tableColumn id="3" xr3:uid="{7102CE78-3B0C-A248-AC1C-F8EFDD0DEF54}" name="Type" dataDxfId="49"/>
    <tableColumn id="4" xr3:uid="{4FB274B8-E77D-DF48-957B-30E48B99A6C4}" name="Entreprise" dataDxfId="48"/>
    <tableColumn id="5" xr3:uid="{91948534-C037-DF4A-A0D3-C83A2A38AB4A}" name="Nom Prénom" dataDxfId="47"/>
    <tableColumn id="6" xr3:uid="{0F128FD1-606A-6148-BADF-AD86B52975AD}" name="Adresse" dataDxfId="46"/>
    <tableColumn id="7" xr3:uid="{C918FD28-9132-5D44-BAD4-30D0D8BADE9D}" name="CP" dataDxfId="45"/>
    <tableColumn id="8" xr3:uid="{DA225FFF-6699-904A-B6D3-C292589A1533}" name="Ville" dataDxfId="44"/>
    <tableColumn id="9" xr3:uid="{77E9EB49-4A71-E042-8BB9-63555F54D04B}" name="Téléphone 1" dataDxfId="43"/>
    <tableColumn id="10" xr3:uid="{FE7EA35E-3898-F14E-8A60-BE5915EAF6F4}" name="Téléphone 2" dataDxfId="42"/>
    <tableColumn id="11" xr3:uid="{2D4A6002-9099-8344-AE9C-64CA39C1CA77}" name="Mail" dataDxfId="41" dataCellStyle="Lien hypertexte"/>
    <tableColumn id="12" xr3:uid="{64273306-5627-7547-BA7A-5D17F5732C99}" name="Site web" dataDxfId="40"/>
    <tableColumn id="13" xr3:uid="{17A8FE33-6AB1-794F-A041-AEB1BF55EE5E}" name="Role dans la société" dataDxfId="39"/>
    <tableColumn id="14" xr3:uid="{3ED0B20E-0A2C-F542-8C24-D527F772D7FF}" name="Commentaire client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130A75-08C5-AE42-BB31-6393D4B72F31}" name="Tableau3" displayName="Tableau3" ref="A4:AJ38" totalsRowShown="0" headerRowDxfId="37" dataDxfId="36">
  <autoFilter ref="A4:AJ38" xr:uid="{9B130A75-08C5-AE42-BB31-6393D4B72F31}"/>
  <tableColumns count="36">
    <tableColumn id="1" xr3:uid="{4266C760-8AC8-9A42-BC49-6C4EC96E0A99}" name="Numero de devis / facture" dataDxfId="35"/>
    <tableColumn id="2" xr3:uid="{86588CDA-7118-2A45-846A-92672007AF4E}" name="00001" dataDxfId="34"/>
    <tableColumn id="3" xr3:uid="{FAACBE91-5615-0E45-BFA5-E91EA766A56C}" name="00002" dataDxfId="33"/>
    <tableColumn id="4" xr3:uid="{DAA4B3FD-34DC-584C-9AF8-4715C8C6FA57}" name="00003" dataDxfId="32"/>
    <tableColumn id="6" xr3:uid="{7F07BCD2-FB70-8B4F-9B0C-CF3793F620AB}" name="00004" dataDxfId="31"/>
    <tableColumn id="7" xr3:uid="{F0D9010D-F019-2D45-A887-79D2F71CBA93}" name="00005" dataDxfId="30"/>
    <tableColumn id="8" xr3:uid="{451A2A83-A8B2-374B-A74C-45BCF0C37DD6}" name="00006" dataDxfId="29"/>
    <tableColumn id="9" xr3:uid="{F5604C4F-DC5A-E84A-B477-B929F6F76807}" name="00007" dataDxfId="28"/>
    <tableColumn id="10" xr3:uid="{62C6DB3B-DA94-FE46-820F-3ECFD2995DD9}" name="00008" dataDxfId="27"/>
    <tableColumn id="11" xr3:uid="{BD5D3908-89D6-1540-8CA0-B805731AFB33}" name="00009" dataDxfId="26"/>
    <tableColumn id="12" xr3:uid="{BFDCED89-1C5A-484C-9EC1-C94BFB6186BC}" name="00010" dataDxfId="25"/>
    <tableColumn id="13" xr3:uid="{ED95B212-614A-B54E-8AFF-FF39F43A230D}" name="00011" dataDxfId="24"/>
    <tableColumn id="14" xr3:uid="{188FB9A2-8476-2D46-90C0-05DC483CF034}" name="00012" dataDxfId="23"/>
    <tableColumn id="15" xr3:uid="{B3D0D0A8-9A5F-2D43-A562-272E0A4F0EED}" name="00013" dataDxfId="22"/>
    <tableColumn id="16" xr3:uid="{0F25499F-C451-7445-8C22-9046F088AB9C}" name="00014" dataDxfId="21"/>
    <tableColumn id="17" xr3:uid="{1D55C85A-0C16-114F-8FF4-4665ABF133F4}" name="00015" dataDxfId="20"/>
    <tableColumn id="18" xr3:uid="{DEF215E6-1B36-2B4F-A1CC-538D6DCB1A60}" name="00016" dataDxfId="19"/>
    <tableColumn id="19" xr3:uid="{C9951717-D052-204C-9DE9-601715C0C296}" name="00017" dataDxfId="18"/>
    <tableColumn id="20" xr3:uid="{782EBF8A-1D2A-1046-96BC-79AFCD71E1E4}" name="00018" dataDxfId="17"/>
    <tableColumn id="21" xr3:uid="{8E5E3C17-C1B5-E041-B2F1-F905BF66DAF9}" name="00019" dataDxfId="16"/>
    <tableColumn id="22" xr3:uid="{0D2D8D8B-A519-EA40-9CF9-FF6F27E60102}" name="00020" dataDxfId="15"/>
    <tableColumn id="23" xr3:uid="{14D03E16-FAE5-9745-8F10-842384B5A125}" name="00021" dataDxfId="14"/>
    <tableColumn id="24" xr3:uid="{CEC839AA-0475-E043-8DC6-D22FA7F528E4}" name="00022" dataDxfId="13"/>
    <tableColumn id="25" xr3:uid="{7591E9E4-A5A1-8A4C-A0DD-2D304CB4EEEA}" name="00023" dataDxfId="12"/>
    <tableColumn id="26" xr3:uid="{89B70CFE-27F8-1D47-994F-B375AC24B5C6}" name="00024" dataDxfId="11"/>
    <tableColumn id="27" xr3:uid="{A10AEBD0-0696-264A-9172-44EA90D6175F}" name="00025" dataDxfId="10"/>
    <tableColumn id="28" xr3:uid="{E2442CCC-6C70-7545-A476-7F8B91910080}" name="00026" dataDxfId="9"/>
    <tableColumn id="29" xr3:uid="{D1DEFCFD-1344-F846-BF10-EB86DFBDC0B8}" name="00027" dataDxfId="8"/>
    <tableColumn id="30" xr3:uid="{AF1A69BE-1CD4-924E-A07D-249DBA00C80E}" name="00028" dataDxfId="7"/>
    <tableColumn id="31" xr3:uid="{546B185C-1772-2248-ABD4-D631277ADE3C}" name="00029" dataDxfId="6"/>
    <tableColumn id="32" xr3:uid="{1298CFE3-9A88-514D-B39E-DF0234E20D48}" name="00030" dataDxfId="5"/>
    <tableColumn id="33" xr3:uid="{1E9A1E7D-C0CA-2848-B37D-FC3C6FD57864}" name="00031" dataDxfId="4"/>
    <tableColumn id="34" xr3:uid="{930567D7-FE34-8B44-963E-AEABBB3A7403}" name="00032" dataDxfId="3"/>
    <tableColumn id="35" xr3:uid="{87DF0C57-542E-944C-8366-C06C05F4B205}" name="00033" dataDxfId="2"/>
    <tableColumn id="36" xr3:uid="{3DD8EAFD-5044-774A-9F9D-96158FEA8FEC}" name="00034" dataDxfId="1"/>
    <tableColumn id="37" xr3:uid="{F77DF987-8A5D-F446-AFEE-AB52D4C97CCD}" name="0003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mailto:tata@%20gmail.com" TargetMode="External"/><Relationship Id="rId1" Type="http://schemas.openxmlformats.org/officeDocument/2006/relationships/hyperlink" Target="mailto:toto@%20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F20A1-935B-744B-ADEC-09335064F4A8}">
  <sheetPr codeName="Feuil1"/>
  <dimension ref="A1:E32"/>
  <sheetViews>
    <sheetView workbookViewId="0">
      <selection activeCell="F24" sqref="F24"/>
    </sheetView>
  </sheetViews>
  <sheetFormatPr baseColWidth="10" defaultRowHeight="18"/>
  <cols>
    <col min="1" max="1" width="62.33203125" style="78" bestFit="1" customWidth="1"/>
    <col min="2" max="2" width="51.33203125" style="78" customWidth="1"/>
    <col min="3" max="3" width="10.83203125" style="78"/>
    <col min="4" max="4" width="27.1640625" style="78" bestFit="1" customWidth="1"/>
    <col min="5" max="16384" width="10.83203125" style="78"/>
  </cols>
  <sheetData>
    <row r="1" spans="1:4" customFormat="1" ht="31">
      <c r="A1" s="7" t="s">
        <v>568</v>
      </c>
      <c r="B1" s="8" t="s">
        <v>661</v>
      </c>
    </row>
    <row r="2" spans="1:4" ht="16" customHeight="1" thickBot="1">
      <c r="A2" s="80"/>
      <c r="D2" s="121" t="s">
        <v>29</v>
      </c>
    </row>
    <row r="3" spans="1:4">
      <c r="A3" s="131" t="s">
        <v>28</v>
      </c>
      <c r="B3" s="132" t="s">
        <v>662</v>
      </c>
      <c r="D3" s="138" t="s">
        <v>546</v>
      </c>
    </row>
    <row r="4" spans="1:4">
      <c r="A4" s="127" t="s">
        <v>30</v>
      </c>
      <c r="B4" s="133" t="s">
        <v>575</v>
      </c>
      <c r="D4" s="139" t="s">
        <v>547</v>
      </c>
    </row>
    <row r="5" spans="1:4">
      <c r="A5" s="127" t="s">
        <v>31</v>
      </c>
      <c r="B5" s="133" t="s">
        <v>663</v>
      </c>
      <c r="D5" s="139" t="s">
        <v>548</v>
      </c>
    </row>
    <row r="6" spans="1:4">
      <c r="A6" s="127" t="s">
        <v>32</v>
      </c>
      <c r="B6" s="134">
        <v>80000</v>
      </c>
      <c r="D6" s="139" t="s">
        <v>549</v>
      </c>
    </row>
    <row r="7" spans="1:4">
      <c r="A7" s="127" t="s">
        <v>33</v>
      </c>
      <c r="B7" s="133" t="s">
        <v>582</v>
      </c>
      <c r="D7" s="139" t="s">
        <v>550</v>
      </c>
    </row>
    <row r="8" spans="1:4" ht="19" thickBot="1">
      <c r="A8" s="127" t="s">
        <v>34</v>
      </c>
      <c r="B8" s="133" t="s">
        <v>664</v>
      </c>
      <c r="D8" s="140"/>
    </row>
    <row r="9" spans="1:4">
      <c r="A9" s="127" t="s">
        <v>35</v>
      </c>
      <c r="B9" s="135" t="s">
        <v>36</v>
      </c>
    </row>
    <row r="10" spans="1:4" ht="20" thickBot="1">
      <c r="A10" s="136" t="s">
        <v>37</v>
      </c>
      <c r="B10" s="137" t="s">
        <v>38</v>
      </c>
    </row>
    <row r="11" spans="1:4">
      <c r="A11" s="80"/>
    </row>
    <row r="12" spans="1:4">
      <c r="A12" s="80"/>
    </row>
    <row r="13" spans="1:4" ht="19" thickBot="1">
      <c r="A13" s="122" t="s">
        <v>39</v>
      </c>
      <c r="D13" s="121" t="s">
        <v>576</v>
      </c>
    </row>
    <row r="14" spans="1:4">
      <c r="A14" s="125" t="s">
        <v>40</v>
      </c>
      <c r="B14" s="126">
        <v>0.2</v>
      </c>
      <c r="D14" s="141" t="s">
        <v>545</v>
      </c>
    </row>
    <row r="15" spans="1:4">
      <c r="A15" s="127" t="s">
        <v>41</v>
      </c>
      <c r="B15" s="128">
        <v>0.1</v>
      </c>
      <c r="D15" s="142" t="s">
        <v>5</v>
      </c>
    </row>
    <row r="16" spans="1:4">
      <c r="A16" s="127" t="s">
        <v>42</v>
      </c>
      <c r="B16" s="128">
        <v>5.5E-2</v>
      </c>
      <c r="D16" s="142" t="s">
        <v>577</v>
      </c>
    </row>
    <row r="17" spans="1:5" ht="19" thickBot="1">
      <c r="A17" s="129" t="s">
        <v>43</v>
      </c>
      <c r="B17" s="130">
        <v>0</v>
      </c>
      <c r="D17" s="140"/>
    </row>
    <row r="18" spans="1:5">
      <c r="A18" s="160"/>
      <c r="B18" s="161"/>
      <c r="C18" s="77"/>
      <c r="D18" s="162"/>
      <c r="E18" s="77"/>
    </row>
    <row r="19" spans="1:5" ht="19" thickBot="1">
      <c r="A19" s="122" t="s">
        <v>656</v>
      </c>
    </row>
    <row r="20" spans="1:5" ht="19" thickBot="1">
      <c r="A20" s="124" t="s">
        <v>630</v>
      </c>
      <c r="B20" s="143">
        <v>0.25</v>
      </c>
    </row>
    <row r="21" spans="1:5">
      <c r="A21" s="158"/>
      <c r="B21" s="159"/>
    </row>
    <row r="22" spans="1:5" ht="19" thickBot="1">
      <c r="A22" s="122" t="s">
        <v>657</v>
      </c>
      <c r="B22" s="123"/>
    </row>
    <row r="23" spans="1:5">
      <c r="A23" s="145" t="s">
        <v>653</v>
      </c>
      <c r="B23" s="146" t="s">
        <v>665</v>
      </c>
    </row>
    <row r="24" spans="1:5" ht="19" thickBot="1">
      <c r="A24" s="147" t="s">
        <v>654</v>
      </c>
      <c r="B24" s="148" t="s">
        <v>666</v>
      </c>
    </row>
    <row r="25" spans="1:5" ht="19" thickBot="1"/>
    <row r="26" spans="1:5" ht="19" thickBot="1">
      <c r="A26" s="124" t="s">
        <v>550</v>
      </c>
      <c r="B26" s="144" t="s">
        <v>667</v>
      </c>
    </row>
    <row r="32" spans="1:5">
      <c r="B32"/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20769-81F6-914B-AB2F-127FE4890881}">
  <sheetPr codeName="Feuil2"/>
  <dimension ref="A1:J66"/>
  <sheetViews>
    <sheetView zoomScaleNormal="100" workbookViewId="0">
      <selection activeCell="G5" sqref="G5"/>
    </sheetView>
  </sheetViews>
  <sheetFormatPr baseColWidth="10" defaultRowHeight="16"/>
  <cols>
    <col min="1" max="1" width="36.5" bestFit="1" customWidth="1"/>
    <col min="2" max="2" width="54.5" bestFit="1" customWidth="1"/>
    <col min="3" max="3" width="16" customWidth="1"/>
    <col min="4" max="4" width="13.33203125" customWidth="1"/>
    <col min="5" max="5" width="17.83203125" customWidth="1"/>
    <col min="6" max="6" width="5.6640625" customWidth="1"/>
    <col min="7" max="7" width="20.33203125" customWidth="1"/>
  </cols>
  <sheetData>
    <row r="1" spans="1:10" ht="29">
      <c r="A1" s="47" t="s">
        <v>569</v>
      </c>
      <c r="C1" s="78" t="s">
        <v>630</v>
      </c>
      <c r="D1" s="120">
        <v>25</v>
      </c>
    </row>
    <row r="2" spans="1:10" ht="31">
      <c r="A2" s="12" t="str">
        <f>Infos!$B$1</f>
        <v>Filou80</v>
      </c>
    </row>
    <row r="4" spans="1:10" s="115" customFormat="1" ht="18">
      <c r="A4" s="108" t="s">
        <v>13</v>
      </c>
      <c r="B4" s="108" t="s">
        <v>14</v>
      </c>
      <c r="C4" s="108" t="s">
        <v>16</v>
      </c>
      <c r="D4" s="108" t="s">
        <v>15</v>
      </c>
      <c r="E4" s="108" t="s">
        <v>17</v>
      </c>
      <c r="F4" s="108"/>
      <c r="G4" s="114" t="s">
        <v>27</v>
      </c>
    </row>
    <row r="5" spans="1:10" s="113" customFormat="1">
      <c r="A5" s="115" t="s">
        <v>551</v>
      </c>
      <c r="B5" s="116" t="s">
        <v>18</v>
      </c>
      <c r="C5" s="117">
        <v>800</v>
      </c>
      <c r="D5" s="118">
        <v>0.2</v>
      </c>
      <c r="E5" s="117">
        <f t="shared" ref="E5:E14" si="0">($D5*$C5)+$C5</f>
        <v>960</v>
      </c>
      <c r="F5" s="117"/>
      <c r="G5" s="119">
        <f>$E5-(($E5*$D$1)/100)</f>
        <v>720</v>
      </c>
    </row>
    <row r="6" spans="1:10" s="113" customFormat="1">
      <c r="A6" s="115" t="s">
        <v>552</v>
      </c>
      <c r="B6" s="116" t="s">
        <v>19</v>
      </c>
      <c r="C6" s="117">
        <v>900</v>
      </c>
      <c r="D6" s="118">
        <v>0.2</v>
      </c>
      <c r="E6" s="117">
        <f t="shared" si="0"/>
        <v>1080</v>
      </c>
      <c r="F6" s="117"/>
      <c r="G6" s="119">
        <f>$E6-(($E6*$D$1)/100)</f>
        <v>810</v>
      </c>
      <c r="J6" s="113" t="s">
        <v>658</v>
      </c>
    </row>
    <row r="7" spans="1:10" s="113" customFormat="1">
      <c r="A7" s="115" t="s">
        <v>553</v>
      </c>
      <c r="B7" s="116" t="s">
        <v>22</v>
      </c>
      <c r="C7" s="117">
        <v>1500</v>
      </c>
      <c r="D7" s="118">
        <v>0.2</v>
      </c>
      <c r="E7" s="117">
        <f t="shared" si="0"/>
        <v>1800</v>
      </c>
      <c r="F7" s="117"/>
      <c r="G7" s="119">
        <f t="shared" ref="G7:G20" si="1">$E7-(($E7*$D$1)/100)</f>
        <v>1350</v>
      </c>
    </row>
    <row r="8" spans="1:10" s="113" customFormat="1">
      <c r="A8" s="115" t="s">
        <v>554</v>
      </c>
      <c r="B8" s="116" t="s">
        <v>25</v>
      </c>
      <c r="C8" s="117">
        <v>1800</v>
      </c>
      <c r="D8" s="118">
        <v>0.2</v>
      </c>
      <c r="E8" s="117">
        <f t="shared" si="0"/>
        <v>2160</v>
      </c>
      <c r="F8" s="117"/>
      <c r="G8" s="119">
        <f t="shared" si="1"/>
        <v>1620</v>
      </c>
    </row>
    <row r="9" spans="1:10" s="113" customFormat="1">
      <c r="A9" s="115" t="s">
        <v>555</v>
      </c>
      <c r="B9" s="116" t="s">
        <v>23</v>
      </c>
      <c r="C9" s="117">
        <v>2200</v>
      </c>
      <c r="D9" s="118">
        <v>0.2</v>
      </c>
      <c r="E9" s="117">
        <f t="shared" si="0"/>
        <v>2640</v>
      </c>
      <c r="F9" s="117"/>
      <c r="G9" s="119">
        <f t="shared" si="1"/>
        <v>1980</v>
      </c>
    </row>
    <row r="10" spans="1:10" s="113" customFormat="1">
      <c r="A10" s="115" t="s">
        <v>556</v>
      </c>
      <c r="B10" s="116" t="s">
        <v>24</v>
      </c>
      <c r="C10" s="117">
        <v>2500</v>
      </c>
      <c r="D10" s="118">
        <v>0.2</v>
      </c>
      <c r="E10" s="117">
        <f t="shared" si="0"/>
        <v>3000</v>
      </c>
      <c r="F10" s="117"/>
      <c r="G10" s="119">
        <f t="shared" si="1"/>
        <v>2250</v>
      </c>
    </row>
    <row r="11" spans="1:10" s="113" customFormat="1">
      <c r="A11" s="115" t="s">
        <v>557</v>
      </c>
      <c r="B11" s="116" t="s">
        <v>20</v>
      </c>
      <c r="C11" s="117">
        <v>15</v>
      </c>
      <c r="D11" s="118">
        <v>0.2</v>
      </c>
      <c r="E11" s="117">
        <f t="shared" si="0"/>
        <v>18</v>
      </c>
      <c r="F11" s="117"/>
      <c r="G11" s="119">
        <f t="shared" si="1"/>
        <v>13.5</v>
      </c>
    </row>
    <row r="12" spans="1:10" s="113" customFormat="1">
      <c r="A12" s="115" t="s">
        <v>558</v>
      </c>
      <c r="B12" s="116" t="s">
        <v>21</v>
      </c>
      <c r="C12" s="117">
        <v>20</v>
      </c>
      <c r="D12" s="118">
        <v>0.2</v>
      </c>
      <c r="E12" s="117">
        <f t="shared" si="0"/>
        <v>24</v>
      </c>
      <c r="F12" s="117"/>
      <c r="G12" s="119">
        <f t="shared" si="1"/>
        <v>18</v>
      </c>
    </row>
    <row r="13" spans="1:10" s="113" customFormat="1">
      <c r="A13" s="115" t="s">
        <v>559</v>
      </c>
      <c r="B13" s="116" t="s">
        <v>26</v>
      </c>
      <c r="C13" s="117">
        <v>15</v>
      </c>
      <c r="D13" s="118">
        <v>0.2</v>
      </c>
      <c r="E13" s="117">
        <f t="shared" si="0"/>
        <v>18</v>
      </c>
      <c r="F13" s="117"/>
      <c r="G13" s="119">
        <f t="shared" si="1"/>
        <v>13.5</v>
      </c>
    </row>
    <row r="14" spans="1:10" s="113" customFormat="1">
      <c r="A14" s="115"/>
      <c r="B14" s="116"/>
      <c r="C14" s="117"/>
      <c r="D14" s="118"/>
      <c r="E14" s="117">
        <f t="shared" si="0"/>
        <v>0</v>
      </c>
      <c r="F14" s="117"/>
      <c r="G14" s="119">
        <f t="shared" si="1"/>
        <v>0</v>
      </c>
    </row>
    <row r="15" spans="1:10" s="113" customFormat="1">
      <c r="A15" s="115"/>
      <c r="B15" s="116"/>
      <c r="C15" s="117"/>
      <c r="D15" s="118"/>
      <c r="E15" s="117">
        <f t="shared" ref="E15:E20" si="2">($D15*$C15)+$C15</f>
        <v>0</v>
      </c>
      <c r="F15" s="117"/>
      <c r="G15" s="119">
        <f t="shared" si="1"/>
        <v>0</v>
      </c>
    </row>
    <row r="16" spans="1:10" s="113" customFormat="1">
      <c r="A16" s="115"/>
      <c r="B16" s="116"/>
      <c r="C16" s="117"/>
      <c r="D16" s="118"/>
      <c r="E16" s="117">
        <f t="shared" si="2"/>
        <v>0</v>
      </c>
      <c r="F16" s="117"/>
      <c r="G16" s="119">
        <f t="shared" si="1"/>
        <v>0</v>
      </c>
    </row>
    <row r="17" spans="1:7" s="113" customFormat="1">
      <c r="A17" s="115"/>
      <c r="B17" s="116"/>
      <c r="C17" s="117"/>
      <c r="D17" s="118"/>
      <c r="E17" s="117">
        <f t="shared" si="2"/>
        <v>0</v>
      </c>
      <c r="F17" s="117"/>
      <c r="G17" s="119">
        <f t="shared" si="1"/>
        <v>0</v>
      </c>
    </row>
    <row r="18" spans="1:7" s="113" customFormat="1">
      <c r="A18" s="115"/>
      <c r="B18" s="116"/>
      <c r="C18" s="117"/>
      <c r="D18" s="118"/>
      <c r="E18" s="117">
        <f t="shared" si="2"/>
        <v>0</v>
      </c>
      <c r="F18" s="117"/>
      <c r="G18" s="119">
        <f t="shared" si="1"/>
        <v>0</v>
      </c>
    </row>
    <row r="19" spans="1:7" s="113" customFormat="1">
      <c r="A19" s="115"/>
      <c r="B19" s="116"/>
      <c r="C19" s="117"/>
      <c r="D19" s="118"/>
      <c r="E19" s="117">
        <f t="shared" si="2"/>
        <v>0</v>
      </c>
      <c r="F19" s="117"/>
      <c r="G19" s="119">
        <f t="shared" si="1"/>
        <v>0</v>
      </c>
    </row>
    <row r="20" spans="1:7" s="113" customFormat="1">
      <c r="A20" s="115"/>
      <c r="B20" s="116"/>
      <c r="C20" s="117"/>
      <c r="D20" s="118"/>
      <c r="E20" s="117">
        <f t="shared" si="2"/>
        <v>0</v>
      </c>
      <c r="F20" s="117"/>
      <c r="G20" s="119">
        <f t="shared" si="1"/>
        <v>0</v>
      </c>
    </row>
    <row r="21" spans="1:7">
      <c r="A21" s="2"/>
      <c r="B21" s="2"/>
      <c r="C21" s="5"/>
      <c r="D21" s="6"/>
      <c r="E21" s="5"/>
      <c r="F21" s="5"/>
    </row>
    <row r="22" spans="1:7">
      <c r="A22" s="2"/>
      <c r="B22" s="2"/>
      <c r="C22" s="5"/>
      <c r="D22" s="6"/>
      <c r="E22" s="5"/>
      <c r="F22" s="5"/>
    </row>
    <row r="23" spans="1:7">
      <c r="A23" s="2"/>
      <c r="B23" s="2"/>
      <c r="C23" s="5"/>
      <c r="D23" s="6"/>
      <c r="E23" s="5"/>
      <c r="F23" s="5"/>
    </row>
    <row r="24" spans="1:7">
      <c r="A24" s="2"/>
      <c r="B24" s="2"/>
      <c r="C24" s="5"/>
      <c r="D24" s="6"/>
      <c r="E24" s="5"/>
      <c r="F24" s="5"/>
    </row>
    <row r="25" spans="1:7">
      <c r="A25" s="2"/>
      <c r="B25" s="2"/>
      <c r="C25" s="5"/>
      <c r="D25" s="6"/>
      <c r="E25" s="5"/>
      <c r="F25" s="5"/>
    </row>
    <row r="26" spans="1:7">
      <c r="A26" s="2"/>
      <c r="B26" s="2"/>
      <c r="C26" s="5"/>
      <c r="D26" s="6"/>
      <c r="E26" s="5"/>
      <c r="F26" s="5"/>
    </row>
    <row r="27" spans="1:7">
      <c r="A27" s="2"/>
      <c r="B27" s="2"/>
      <c r="C27" s="5"/>
      <c r="D27" s="6"/>
      <c r="E27" s="5"/>
      <c r="F27" s="5"/>
    </row>
    <row r="28" spans="1:7">
      <c r="A28" s="2"/>
      <c r="B28" s="2"/>
      <c r="C28" s="5"/>
      <c r="D28" s="6"/>
      <c r="E28" s="5"/>
      <c r="F28" s="5"/>
    </row>
    <row r="29" spans="1:7">
      <c r="A29" s="2"/>
      <c r="B29" s="2"/>
      <c r="C29" s="5"/>
      <c r="D29" s="6"/>
      <c r="E29" s="5"/>
      <c r="F29" s="5"/>
    </row>
    <row r="30" spans="1:7">
      <c r="A30" s="2"/>
      <c r="B30" s="2"/>
      <c r="C30" s="5"/>
      <c r="D30" s="6"/>
      <c r="E30" s="5"/>
      <c r="F30" s="5"/>
    </row>
    <row r="31" spans="1:7">
      <c r="A31" s="2"/>
      <c r="B31" s="2"/>
      <c r="C31" s="5"/>
      <c r="D31" s="6"/>
      <c r="E31" s="5"/>
      <c r="F31" s="5"/>
    </row>
    <row r="32" spans="1:7">
      <c r="A32" s="2"/>
      <c r="B32" s="2"/>
      <c r="C32" s="5"/>
      <c r="D32" s="6"/>
      <c r="E32" s="5"/>
      <c r="F32" s="5"/>
    </row>
    <row r="33" spans="1:6">
      <c r="A33" s="2"/>
      <c r="B33" s="2"/>
      <c r="C33" s="5"/>
      <c r="D33" s="6"/>
      <c r="E33" s="5"/>
      <c r="F33" s="5"/>
    </row>
    <row r="34" spans="1:6">
      <c r="A34" s="2"/>
      <c r="B34" s="2"/>
      <c r="C34" s="5"/>
      <c r="D34" s="6"/>
      <c r="E34" s="5"/>
      <c r="F34" s="5"/>
    </row>
    <row r="35" spans="1:6">
      <c r="A35" s="2"/>
      <c r="B35" s="2"/>
      <c r="C35" s="5"/>
      <c r="D35" s="6"/>
      <c r="E35" s="5"/>
      <c r="F35" s="5"/>
    </row>
    <row r="36" spans="1:6">
      <c r="A36" s="2"/>
      <c r="B36" s="2"/>
      <c r="C36" s="5"/>
      <c r="D36" s="6"/>
      <c r="E36" s="5"/>
      <c r="F36" s="5"/>
    </row>
    <row r="37" spans="1:6">
      <c r="A37" s="2"/>
      <c r="B37" s="2"/>
      <c r="C37" s="5"/>
      <c r="D37" s="6"/>
      <c r="E37" s="5"/>
      <c r="F37" s="5"/>
    </row>
    <row r="38" spans="1:6">
      <c r="A38" s="2"/>
      <c r="B38" s="2"/>
      <c r="C38" s="5"/>
      <c r="D38" s="6"/>
      <c r="E38" s="5"/>
      <c r="F38" s="5"/>
    </row>
    <row r="39" spans="1:6">
      <c r="C39" s="3"/>
      <c r="D39" s="4"/>
      <c r="E39" s="3"/>
      <c r="F39" s="3"/>
    </row>
    <row r="40" spans="1:6">
      <c r="C40" s="3"/>
      <c r="D40" s="4"/>
      <c r="E40" s="3"/>
      <c r="F40" s="3"/>
    </row>
    <row r="41" spans="1:6">
      <c r="C41" s="3"/>
      <c r="D41" s="4"/>
      <c r="E41" s="3"/>
      <c r="F41" s="3"/>
    </row>
    <row r="42" spans="1:6">
      <c r="C42" s="3"/>
      <c r="D42" s="4"/>
      <c r="E42" s="3"/>
      <c r="F42" s="3"/>
    </row>
    <row r="43" spans="1:6">
      <c r="C43" s="3"/>
      <c r="D43" s="4"/>
      <c r="E43" s="3"/>
      <c r="F43" s="3"/>
    </row>
    <row r="44" spans="1:6">
      <c r="C44" s="3"/>
      <c r="D44" s="4"/>
      <c r="E44" s="3"/>
      <c r="F44" s="3"/>
    </row>
    <row r="45" spans="1:6">
      <c r="C45" s="3"/>
      <c r="D45" s="4"/>
      <c r="E45" s="3"/>
      <c r="F45" s="3"/>
    </row>
    <row r="46" spans="1:6">
      <c r="C46" s="3"/>
      <c r="D46" s="4"/>
      <c r="E46" s="3"/>
      <c r="F46" s="3"/>
    </row>
    <row r="47" spans="1:6">
      <c r="C47" s="3"/>
      <c r="D47" s="4"/>
      <c r="E47" s="3"/>
      <c r="F47" s="3"/>
    </row>
    <row r="48" spans="1:6">
      <c r="C48" s="3"/>
      <c r="D48" s="4"/>
      <c r="E48" s="3"/>
      <c r="F48" s="3"/>
    </row>
    <row r="49" spans="3:6">
      <c r="C49" s="3"/>
      <c r="D49" s="4"/>
      <c r="E49" s="3"/>
      <c r="F49" s="3"/>
    </row>
    <row r="50" spans="3:6">
      <c r="C50" s="3"/>
      <c r="D50" s="4"/>
      <c r="E50" s="3"/>
      <c r="F50" s="3"/>
    </row>
    <row r="51" spans="3:6">
      <c r="C51" s="3"/>
      <c r="D51" s="4"/>
      <c r="E51" s="3"/>
      <c r="F51" s="3"/>
    </row>
    <row r="52" spans="3:6">
      <c r="C52" s="3"/>
      <c r="D52" s="4"/>
      <c r="E52" s="3"/>
      <c r="F52" s="3"/>
    </row>
    <row r="53" spans="3:6">
      <c r="C53" s="3"/>
      <c r="D53" s="4"/>
      <c r="E53" s="3"/>
      <c r="F53" s="3"/>
    </row>
    <row r="54" spans="3:6">
      <c r="C54" s="3"/>
      <c r="D54" s="4"/>
      <c r="E54" s="3"/>
      <c r="F54" s="3"/>
    </row>
    <row r="55" spans="3:6">
      <c r="C55" s="3"/>
      <c r="D55" s="4"/>
      <c r="E55" s="3"/>
      <c r="F55" s="3"/>
    </row>
    <row r="56" spans="3:6">
      <c r="C56" s="3"/>
      <c r="D56" s="4"/>
      <c r="E56" s="3"/>
      <c r="F56" s="3"/>
    </row>
    <row r="57" spans="3:6">
      <c r="C57" s="3"/>
      <c r="D57" s="4"/>
      <c r="E57" s="3"/>
      <c r="F57" s="3"/>
    </row>
    <row r="58" spans="3:6">
      <c r="C58" s="3"/>
      <c r="D58" s="4"/>
      <c r="E58" s="3"/>
      <c r="F58" s="3"/>
    </row>
    <row r="59" spans="3:6">
      <c r="C59" s="3"/>
      <c r="D59" s="4"/>
      <c r="E59" s="3"/>
      <c r="F59" s="3"/>
    </row>
    <row r="60" spans="3:6">
      <c r="C60" s="3"/>
      <c r="D60" s="4"/>
      <c r="E60" s="3"/>
      <c r="F60" s="3"/>
    </row>
    <row r="61" spans="3:6">
      <c r="C61" s="3"/>
      <c r="D61" s="4"/>
      <c r="E61" s="3"/>
      <c r="F61" s="3"/>
    </row>
    <row r="62" spans="3:6">
      <c r="C62" s="3"/>
      <c r="D62" s="4"/>
      <c r="E62" s="3"/>
      <c r="F62" s="3"/>
    </row>
    <row r="63" spans="3:6">
      <c r="C63" s="3"/>
      <c r="D63" s="4"/>
      <c r="E63" s="3"/>
      <c r="F63" s="3"/>
    </row>
    <row r="64" spans="3:6">
      <c r="C64" s="3"/>
      <c r="D64" s="4"/>
      <c r="E64" s="3"/>
      <c r="F64" s="3"/>
    </row>
    <row r="65" spans="3:6">
      <c r="C65" s="3"/>
      <c r="D65" s="4"/>
      <c r="E65" s="3"/>
      <c r="F65" s="3"/>
    </row>
    <row r="66" spans="3:6">
      <c r="C66" s="3"/>
      <c r="D66" s="4"/>
      <c r="E66" s="3"/>
      <c r="F66" s="3"/>
    </row>
  </sheetData>
  <phoneticPr fontId="3" type="noConversion"/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C4A5-D487-0B4F-9AB9-1E040F2597E7}">
  <sheetPr codeName="Feuil3"/>
  <dimension ref="A1:N734"/>
  <sheetViews>
    <sheetView showZeros="0" workbookViewId="0">
      <pane xSplit="1" topLeftCell="B1" activePane="topRight" state="frozen"/>
      <selection pane="topRight" activeCell="K17" sqref="K17"/>
    </sheetView>
  </sheetViews>
  <sheetFormatPr baseColWidth="10" defaultRowHeight="18"/>
  <cols>
    <col min="1" max="1" width="31.33203125" style="73" bestFit="1" customWidth="1"/>
    <col min="2" max="2" width="22.83203125" style="73" bestFit="1" customWidth="1"/>
    <col min="3" max="3" width="16.83203125" style="106" customWidth="1"/>
    <col min="4" max="4" width="21.83203125" style="73" customWidth="1"/>
    <col min="5" max="5" width="22.83203125" style="73" customWidth="1"/>
    <col min="6" max="6" width="38.33203125" style="73" bestFit="1" customWidth="1"/>
    <col min="7" max="7" width="10.83203125" style="73"/>
    <col min="8" max="8" width="34.1640625" style="73" bestFit="1" customWidth="1"/>
    <col min="9" max="10" width="18.33203125" style="73" bestFit="1" customWidth="1"/>
    <col min="11" max="11" width="32.6640625" style="73" customWidth="1"/>
    <col min="12" max="12" width="41" style="73" bestFit="1" customWidth="1"/>
    <col min="13" max="13" width="28.83203125" style="73" customWidth="1"/>
    <col min="14" max="14" width="32" style="73" customWidth="1"/>
    <col min="15" max="49" width="10.83203125" style="73"/>
    <col min="50" max="50" width="15.33203125" style="73" customWidth="1"/>
    <col min="51" max="16384" width="10.83203125" style="73"/>
  </cols>
  <sheetData>
    <row r="1" spans="1:14" ht="29">
      <c r="A1" s="47" t="s">
        <v>560</v>
      </c>
    </row>
    <row r="2" spans="1:14" ht="31">
      <c r="A2" s="12" t="str">
        <f>Infos!$B$1</f>
        <v>Filou80</v>
      </c>
      <c r="C2" s="107"/>
    </row>
    <row r="4" spans="1:14" s="75" customFormat="1">
      <c r="A4" s="108" t="s">
        <v>9</v>
      </c>
      <c r="B4" s="108" t="s">
        <v>12</v>
      </c>
      <c r="C4" s="109" t="s">
        <v>544</v>
      </c>
      <c r="D4" s="108" t="s">
        <v>5</v>
      </c>
      <c r="E4" s="108" t="s">
        <v>0</v>
      </c>
      <c r="F4" s="108" t="s">
        <v>1</v>
      </c>
      <c r="G4" s="108" t="s">
        <v>3</v>
      </c>
      <c r="H4" s="108" t="s">
        <v>4</v>
      </c>
      <c r="I4" s="108" t="s">
        <v>7</v>
      </c>
      <c r="J4" s="108" t="s">
        <v>8</v>
      </c>
      <c r="K4" s="108" t="s">
        <v>2</v>
      </c>
      <c r="L4" s="108" t="s">
        <v>6</v>
      </c>
      <c r="M4" s="108" t="s">
        <v>651</v>
      </c>
      <c r="N4" s="108" t="s">
        <v>652</v>
      </c>
    </row>
    <row r="5" spans="1:14">
      <c r="A5" s="73" t="s">
        <v>44</v>
      </c>
      <c r="B5" s="110"/>
      <c r="C5" s="111"/>
      <c r="D5" s="73" t="s">
        <v>668</v>
      </c>
      <c r="E5" s="73" t="s">
        <v>668</v>
      </c>
      <c r="F5" s="73" t="s">
        <v>670</v>
      </c>
      <c r="G5" s="73">
        <v>59000</v>
      </c>
      <c r="H5" s="73" t="s">
        <v>671</v>
      </c>
      <c r="I5" s="73">
        <v>60000000007</v>
      </c>
      <c r="J5" s="73">
        <v>100000007</v>
      </c>
      <c r="K5" s="167" t="s">
        <v>676</v>
      </c>
      <c r="L5" s="73" t="s">
        <v>10</v>
      </c>
    </row>
    <row r="6" spans="1:14">
      <c r="A6" s="73" t="s">
        <v>45</v>
      </c>
      <c r="C6" s="111"/>
      <c r="E6" s="73" t="s">
        <v>669</v>
      </c>
      <c r="F6" s="73" t="s">
        <v>672</v>
      </c>
      <c r="G6" s="73">
        <v>75000</v>
      </c>
      <c r="H6" s="73" t="s">
        <v>673</v>
      </c>
      <c r="I6" s="73">
        <v>0</v>
      </c>
      <c r="J6" s="73">
        <v>90909099</v>
      </c>
      <c r="K6" s="167" t="s">
        <v>677</v>
      </c>
      <c r="L6" s="73" t="s">
        <v>10</v>
      </c>
    </row>
    <row r="7" spans="1:14">
      <c r="A7" s="73" t="s">
        <v>46</v>
      </c>
      <c r="C7" s="111"/>
      <c r="E7" s="73" t="s">
        <v>662</v>
      </c>
      <c r="F7" s="73" t="s">
        <v>674</v>
      </c>
      <c r="G7" s="73">
        <v>62000</v>
      </c>
      <c r="H7" s="73" t="s">
        <v>675</v>
      </c>
      <c r="K7" s="112"/>
    </row>
    <row r="8" spans="1:14">
      <c r="A8" s="73" t="s">
        <v>47</v>
      </c>
      <c r="C8" s="111"/>
      <c r="K8" s="112"/>
    </row>
    <row r="9" spans="1:14">
      <c r="A9" s="73" t="s">
        <v>48</v>
      </c>
      <c r="C9" s="111"/>
      <c r="K9" s="112"/>
    </row>
    <row r="10" spans="1:14">
      <c r="A10" s="73" t="s">
        <v>49</v>
      </c>
      <c r="C10" s="111"/>
      <c r="K10" s="112"/>
    </row>
    <row r="11" spans="1:14">
      <c r="A11" s="73" t="s">
        <v>50</v>
      </c>
      <c r="C11" s="111"/>
      <c r="K11" s="112"/>
    </row>
    <row r="12" spans="1:14">
      <c r="A12" s="73" t="s">
        <v>51</v>
      </c>
      <c r="C12" s="111"/>
      <c r="K12" s="112"/>
    </row>
    <row r="13" spans="1:14">
      <c r="A13" s="73" t="s">
        <v>52</v>
      </c>
      <c r="C13" s="111"/>
      <c r="K13" s="112"/>
    </row>
    <row r="14" spans="1:14">
      <c r="A14" s="73" t="s">
        <v>53</v>
      </c>
      <c r="C14" s="111"/>
      <c r="K14" s="112"/>
    </row>
    <row r="15" spans="1:14">
      <c r="A15" s="73" t="s">
        <v>54</v>
      </c>
      <c r="C15" s="111"/>
      <c r="K15" s="112"/>
    </row>
    <row r="16" spans="1:14">
      <c r="A16" s="73" t="s">
        <v>55</v>
      </c>
      <c r="C16" s="111"/>
      <c r="K16" s="112"/>
    </row>
    <row r="17" spans="1:11">
      <c r="A17" s="73" t="s">
        <v>56</v>
      </c>
      <c r="C17" s="111"/>
      <c r="K17" s="112"/>
    </row>
    <row r="18" spans="1:11">
      <c r="A18" s="73" t="s">
        <v>57</v>
      </c>
      <c r="C18" s="111"/>
      <c r="K18" s="112"/>
    </row>
    <row r="19" spans="1:11">
      <c r="A19" s="73" t="s">
        <v>58</v>
      </c>
      <c r="C19" s="111"/>
      <c r="K19" s="112"/>
    </row>
    <row r="20" spans="1:11">
      <c r="A20" s="73" t="s">
        <v>59</v>
      </c>
      <c r="C20" s="111"/>
      <c r="K20" s="112"/>
    </row>
    <row r="21" spans="1:11">
      <c r="A21" s="73" t="s">
        <v>60</v>
      </c>
      <c r="C21" s="111"/>
      <c r="K21" s="112"/>
    </row>
    <row r="22" spans="1:11">
      <c r="A22" s="73" t="s">
        <v>61</v>
      </c>
      <c r="C22" s="111"/>
      <c r="K22" s="112"/>
    </row>
    <row r="23" spans="1:11">
      <c r="A23" s="73" t="s">
        <v>62</v>
      </c>
      <c r="C23" s="111"/>
      <c r="K23" s="112"/>
    </row>
    <row r="24" spans="1:11">
      <c r="A24" s="73" t="s">
        <v>63</v>
      </c>
      <c r="C24" s="111"/>
      <c r="K24" s="112"/>
    </row>
    <row r="25" spans="1:11">
      <c r="A25" s="73" t="s">
        <v>64</v>
      </c>
      <c r="C25" s="111"/>
      <c r="K25" s="112"/>
    </row>
    <row r="26" spans="1:11">
      <c r="A26" s="73" t="s">
        <v>65</v>
      </c>
      <c r="C26" s="111"/>
      <c r="K26" s="112"/>
    </row>
    <row r="27" spans="1:11">
      <c r="A27" s="73" t="s">
        <v>66</v>
      </c>
      <c r="C27" s="111"/>
      <c r="K27" s="112"/>
    </row>
    <row r="28" spans="1:11">
      <c r="A28" s="73" t="s">
        <v>67</v>
      </c>
      <c r="C28" s="111"/>
      <c r="K28" s="112"/>
    </row>
    <row r="29" spans="1:11">
      <c r="A29" s="73" t="s">
        <v>68</v>
      </c>
      <c r="C29" s="111"/>
      <c r="K29" s="112"/>
    </row>
    <row r="30" spans="1:11">
      <c r="A30" s="73" t="s">
        <v>69</v>
      </c>
      <c r="C30" s="111"/>
      <c r="K30" s="112"/>
    </row>
    <row r="31" spans="1:11">
      <c r="A31" s="73" t="s">
        <v>70</v>
      </c>
      <c r="C31" s="111"/>
      <c r="K31" s="112"/>
    </row>
    <row r="32" spans="1:11">
      <c r="A32" s="73" t="s">
        <v>71</v>
      </c>
      <c r="C32" s="111"/>
      <c r="K32" s="112"/>
    </row>
    <row r="33" spans="1:11">
      <c r="A33" s="73" t="s">
        <v>72</v>
      </c>
      <c r="C33" s="111"/>
      <c r="K33" s="112"/>
    </row>
    <row r="34" spans="1:11">
      <c r="A34" s="73" t="s">
        <v>73</v>
      </c>
      <c r="C34" s="111"/>
      <c r="K34" s="112"/>
    </row>
    <row r="35" spans="1:11">
      <c r="A35" s="73" t="s">
        <v>74</v>
      </c>
      <c r="C35" s="111"/>
      <c r="K35" s="112"/>
    </row>
    <row r="36" spans="1:11">
      <c r="A36" s="73" t="s">
        <v>75</v>
      </c>
      <c r="C36" s="111"/>
      <c r="K36" s="112"/>
    </row>
    <row r="37" spans="1:11">
      <c r="A37" s="73" t="s">
        <v>76</v>
      </c>
      <c r="C37" s="111"/>
      <c r="K37" s="112"/>
    </row>
    <row r="38" spans="1:11">
      <c r="A38" s="73" t="s">
        <v>77</v>
      </c>
      <c r="C38" s="111"/>
      <c r="K38" s="112"/>
    </row>
    <row r="39" spans="1:11">
      <c r="A39" s="73" t="s">
        <v>78</v>
      </c>
      <c r="C39" s="111"/>
      <c r="K39" s="112"/>
    </row>
    <row r="40" spans="1:11">
      <c r="A40" s="73" t="s">
        <v>79</v>
      </c>
      <c r="C40" s="111"/>
      <c r="K40" s="112"/>
    </row>
    <row r="41" spans="1:11">
      <c r="A41" s="73" t="s">
        <v>80</v>
      </c>
      <c r="C41" s="111"/>
      <c r="K41" s="112"/>
    </row>
    <row r="42" spans="1:11">
      <c r="A42" s="73" t="s">
        <v>81</v>
      </c>
      <c r="C42" s="111"/>
      <c r="K42" s="112"/>
    </row>
    <row r="43" spans="1:11">
      <c r="A43" s="73" t="s">
        <v>82</v>
      </c>
      <c r="C43" s="111"/>
      <c r="K43" s="112"/>
    </row>
    <row r="44" spans="1:11">
      <c r="A44" s="73" t="s">
        <v>83</v>
      </c>
      <c r="C44" s="111"/>
      <c r="K44" s="112"/>
    </row>
    <row r="45" spans="1:11">
      <c r="A45" s="73" t="s">
        <v>84</v>
      </c>
      <c r="C45" s="111"/>
      <c r="K45" s="112"/>
    </row>
    <row r="46" spans="1:11">
      <c r="A46" s="73" t="s">
        <v>85</v>
      </c>
      <c r="C46" s="111"/>
      <c r="K46" s="112"/>
    </row>
    <row r="47" spans="1:11">
      <c r="A47" s="73" t="s">
        <v>86</v>
      </c>
      <c r="C47" s="111"/>
      <c r="K47" s="112"/>
    </row>
    <row r="48" spans="1:11">
      <c r="A48" s="73" t="s">
        <v>87</v>
      </c>
      <c r="C48" s="111"/>
      <c r="K48" s="112"/>
    </row>
    <row r="49" spans="1:11">
      <c r="A49" s="73" t="s">
        <v>88</v>
      </c>
      <c r="C49" s="111"/>
      <c r="K49" s="112"/>
    </row>
    <row r="50" spans="1:11">
      <c r="A50" s="73" t="s">
        <v>89</v>
      </c>
      <c r="C50" s="111"/>
      <c r="K50" s="112"/>
    </row>
    <row r="51" spans="1:11">
      <c r="A51" s="73" t="s">
        <v>90</v>
      </c>
      <c r="C51" s="111"/>
      <c r="K51" s="112"/>
    </row>
    <row r="52" spans="1:11">
      <c r="A52" s="73" t="s">
        <v>91</v>
      </c>
      <c r="C52" s="111"/>
      <c r="K52" s="112"/>
    </row>
    <row r="53" spans="1:11">
      <c r="A53" s="73" t="s">
        <v>92</v>
      </c>
      <c r="C53" s="111"/>
      <c r="K53" s="112"/>
    </row>
    <row r="54" spans="1:11">
      <c r="A54" s="73" t="s">
        <v>93</v>
      </c>
      <c r="C54" s="111"/>
      <c r="K54" s="112"/>
    </row>
    <row r="55" spans="1:11">
      <c r="A55" s="73" t="s">
        <v>94</v>
      </c>
      <c r="C55" s="111"/>
      <c r="K55" s="112"/>
    </row>
    <row r="56" spans="1:11">
      <c r="A56" s="73" t="s">
        <v>95</v>
      </c>
      <c r="C56" s="111"/>
      <c r="K56" s="112"/>
    </row>
    <row r="57" spans="1:11">
      <c r="A57" s="73" t="s">
        <v>96</v>
      </c>
      <c r="C57" s="111"/>
      <c r="K57" s="112"/>
    </row>
    <row r="58" spans="1:11">
      <c r="A58" s="73" t="s">
        <v>97</v>
      </c>
      <c r="C58" s="111"/>
      <c r="K58" s="112"/>
    </row>
    <row r="59" spans="1:11">
      <c r="A59" s="73" t="s">
        <v>98</v>
      </c>
      <c r="C59" s="111"/>
      <c r="K59" s="112"/>
    </row>
    <row r="60" spans="1:11">
      <c r="A60" s="73" t="s">
        <v>99</v>
      </c>
      <c r="C60" s="111"/>
      <c r="K60" s="112"/>
    </row>
    <row r="61" spans="1:11">
      <c r="A61" s="73" t="s">
        <v>100</v>
      </c>
      <c r="C61" s="111"/>
      <c r="K61" s="112"/>
    </row>
    <row r="62" spans="1:11">
      <c r="A62" s="73" t="s">
        <v>101</v>
      </c>
      <c r="C62" s="111"/>
      <c r="K62" s="112"/>
    </row>
    <row r="63" spans="1:11">
      <c r="A63" s="73" t="s">
        <v>102</v>
      </c>
      <c r="C63" s="111"/>
      <c r="K63" s="112"/>
    </row>
    <row r="64" spans="1:11">
      <c r="A64" s="73" t="s">
        <v>103</v>
      </c>
      <c r="C64" s="111"/>
      <c r="K64" s="112"/>
    </row>
    <row r="65" spans="1:11">
      <c r="A65" s="73" t="s">
        <v>104</v>
      </c>
      <c r="C65" s="111"/>
      <c r="K65" s="112"/>
    </row>
    <row r="66" spans="1:11">
      <c r="A66" s="73" t="s">
        <v>105</v>
      </c>
      <c r="C66" s="111"/>
      <c r="K66" s="112"/>
    </row>
    <row r="67" spans="1:11">
      <c r="A67" s="73" t="s">
        <v>106</v>
      </c>
      <c r="C67" s="111"/>
      <c r="K67" s="112"/>
    </row>
    <row r="68" spans="1:11">
      <c r="A68" s="73" t="s">
        <v>107</v>
      </c>
      <c r="C68" s="111"/>
      <c r="K68" s="112"/>
    </row>
    <row r="69" spans="1:11">
      <c r="A69" s="73" t="s">
        <v>108</v>
      </c>
      <c r="C69" s="111"/>
      <c r="K69" s="112"/>
    </row>
    <row r="70" spans="1:11">
      <c r="A70" s="73" t="s">
        <v>109</v>
      </c>
      <c r="C70" s="111"/>
      <c r="K70" s="112"/>
    </row>
    <row r="71" spans="1:11">
      <c r="A71" s="73" t="s">
        <v>110</v>
      </c>
      <c r="C71" s="111"/>
      <c r="K71" s="112"/>
    </row>
    <row r="72" spans="1:11">
      <c r="A72" s="73" t="s">
        <v>111</v>
      </c>
      <c r="C72" s="111"/>
      <c r="K72" s="112"/>
    </row>
    <row r="73" spans="1:11">
      <c r="A73" s="73" t="s">
        <v>112</v>
      </c>
      <c r="C73" s="111"/>
      <c r="K73" s="112"/>
    </row>
    <row r="74" spans="1:11">
      <c r="A74" s="73" t="s">
        <v>113</v>
      </c>
      <c r="C74" s="111"/>
      <c r="K74" s="112"/>
    </row>
    <row r="75" spans="1:11">
      <c r="A75" s="73" t="s">
        <v>114</v>
      </c>
      <c r="C75" s="111"/>
      <c r="K75" s="112"/>
    </row>
    <row r="76" spans="1:11">
      <c r="A76" s="73" t="s">
        <v>115</v>
      </c>
      <c r="C76" s="111"/>
      <c r="K76" s="112"/>
    </row>
    <row r="77" spans="1:11">
      <c r="A77" s="73" t="s">
        <v>116</v>
      </c>
      <c r="C77" s="111"/>
      <c r="K77" s="112"/>
    </row>
    <row r="78" spans="1:11">
      <c r="A78" s="73" t="s">
        <v>117</v>
      </c>
      <c r="C78" s="111"/>
      <c r="K78" s="112"/>
    </row>
    <row r="79" spans="1:11">
      <c r="A79" s="73" t="s">
        <v>118</v>
      </c>
      <c r="C79" s="111"/>
      <c r="K79" s="112"/>
    </row>
    <row r="80" spans="1:11">
      <c r="A80" s="73" t="s">
        <v>119</v>
      </c>
      <c r="C80" s="111"/>
      <c r="K80" s="112"/>
    </row>
    <row r="81" spans="1:11">
      <c r="A81" s="73" t="s">
        <v>120</v>
      </c>
      <c r="C81" s="111"/>
      <c r="K81" s="112"/>
    </row>
    <row r="82" spans="1:11">
      <c r="A82" s="73" t="s">
        <v>121</v>
      </c>
      <c r="C82" s="111"/>
      <c r="K82" s="112"/>
    </row>
    <row r="83" spans="1:11">
      <c r="A83" s="73" t="s">
        <v>122</v>
      </c>
      <c r="C83" s="111"/>
      <c r="K83" s="112"/>
    </row>
    <row r="84" spans="1:11">
      <c r="A84" s="73" t="s">
        <v>123</v>
      </c>
      <c r="C84" s="111"/>
      <c r="K84" s="112"/>
    </row>
    <row r="85" spans="1:11">
      <c r="A85" s="73" t="s">
        <v>124</v>
      </c>
      <c r="C85" s="111"/>
      <c r="K85" s="112"/>
    </row>
    <row r="86" spans="1:11">
      <c r="A86" s="73" t="s">
        <v>125</v>
      </c>
      <c r="C86" s="111"/>
      <c r="K86" s="112"/>
    </row>
    <row r="87" spans="1:11">
      <c r="A87" s="73" t="s">
        <v>126</v>
      </c>
      <c r="C87" s="111"/>
      <c r="K87" s="112"/>
    </row>
    <row r="88" spans="1:11">
      <c r="A88" s="73" t="s">
        <v>127</v>
      </c>
      <c r="C88" s="111"/>
      <c r="K88" s="112"/>
    </row>
    <row r="89" spans="1:11">
      <c r="A89" s="73" t="s">
        <v>128</v>
      </c>
      <c r="C89" s="111"/>
      <c r="K89" s="112"/>
    </row>
    <row r="90" spans="1:11">
      <c r="A90" s="73" t="s">
        <v>129</v>
      </c>
      <c r="C90" s="111"/>
      <c r="K90" s="112"/>
    </row>
    <row r="91" spans="1:11">
      <c r="A91" s="73" t="s">
        <v>130</v>
      </c>
      <c r="C91" s="111"/>
      <c r="K91" s="112"/>
    </row>
    <row r="92" spans="1:11">
      <c r="A92" s="73" t="s">
        <v>131</v>
      </c>
      <c r="C92" s="111"/>
      <c r="K92" s="112"/>
    </row>
    <row r="93" spans="1:11">
      <c r="A93" s="73" t="s">
        <v>132</v>
      </c>
      <c r="C93" s="111"/>
      <c r="K93" s="112"/>
    </row>
    <row r="94" spans="1:11">
      <c r="A94" s="73" t="s">
        <v>133</v>
      </c>
      <c r="C94" s="111"/>
      <c r="K94" s="112"/>
    </row>
    <row r="95" spans="1:11">
      <c r="A95" s="73" t="s">
        <v>134</v>
      </c>
      <c r="C95" s="111"/>
      <c r="K95" s="112"/>
    </row>
    <row r="96" spans="1:11">
      <c r="A96" s="73" t="s">
        <v>135</v>
      </c>
      <c r="C96" s="111"/>
      <c r="K96" s="112"/>
    </row>
    <row r="97" spans="1:11">
      <c r="A97" s="73" t="s">
        <v>136</v>
      </c>
      <c r="C97" s="111"/>
      <c r="K97" s="112"/>
    </row>
    <row r="98" spans="1:11">
      <c r="A98" s="73" t="s">
        <v>137</v>
      </c>
      <c r="C98" s="111"/>
      <c r="K98" s="112"/>
    </row>
    <row r="99" spans="1:11">
      <c r="A99" s="73" t="s">
        <v>138</v>
      </c>
      <c r="C99" s="111"/>
      <c r="K99" s="112"/>
    </row>
    <row r="100" spans="1:11">
      <c r="A100" s="73" t="s">
        <v>139</v>
      </c>
      <c r="C100" s="111"/>
      <c r="K100" s="112"/>
    </row>
    <row r="101" spans="1:11">
      <c r="A101" s="73" t="s">
        <v>140</v>
      </c>
      <c r="C101" s="111"/>
      <c r="K101" s="112"/>
    </row>
    <row r="102" spans="1:11">
      <c r="A102" s="73" t="s">
        <v>141</v>
      </c>
      <c r="C102" s="111"/>
      <c r="K102" s="112"/>
    </row>
    <row r="103" spans="1:11">
      <c r="A103" s="73" t="s">
        <v>142</v>
      </c>
      <c r="C103" s="111"/>
      <c r="K103" s="112"/>
    </row>
    <row r="104" spans="1:11">
      <c r="A104" s="73" t="s">
        <v>143</v>
      </c>
      <c r="C104" s="111"/>
      <c r="K104" s="112"/>
    </row>
    <row r="105" spans="1:11">
      <c r="A105" s="73" t="s">
        <v>144</v>
      </c>
      <c r="C105" s="111"/>
      <c r="K105" s="112"/>
    </row>
    <row r="106" spans="1:11">
      <c r="A106" s="73" t="s">
        <v>145</v>
      </c>
      <c r="C106" s="111"/>
      <c r="K106" s="112"/>
    </row>
    <row r="107" spans="1:11">
      <c r="A107" s="73" t="s">
        <v>146</v>
      </c>
      <c r="C107" s="111"/>
      <c r="K107" s="112"/>
    </row>
    <row r="108" spans="1:11">
      <c r="A108" s="73" t="s">
        <v>147</v>
      </c>
      <c r="C108" s="111"/>
      <c r="K108" s="112"/>
    </row>
    <row r="109" spans="1:11">
      <c r="A109" s="73" t="s">
        <v>148</v>
      </c>
      <c r="C109" s="111"/>
      <c r="K109" s="112"/>
    </row>
    <row r="110" spans="1:11">
      <c r="A110" s="73" t="s">
        <v>149</v>
      </c>
      <c r="C110" s="111"/>
      <c r="K110" s="112"/>
    </row>
    <row r="111" spans="1:11">
      <c r="A111" s="73" t="s">
        <v>150</v>
      </c>
      <c r="C111" s="111"/>
      <c r="K111" s="112"/>
    </row>
    <row r="112" spans="1:11">
      <c r="A112" s="73" t="s">
        <v>151</v>
      </c>
      <c r="C112" s="111"/>
      <c r="K112" s="112"/>
    </row>
    <row r="113" spans="1:11">
      <c r="A113" s="73" t="s">
        <v>152</v>
      </c>
      <c r="C113" s="111"/>
      <c r="K113" s="112"/>
    </row>
    <row r="114" spans="1:11">
      <c r="A114" s="73" t="s">
        <v>153</v>
      </c>
      <c r="C114" s="111"/>
      <c r="K114" s="112"/>
    </row>
    <row r="115" spans="1:11">
      <c r="A115" s="73" t="s">
        <v>154</v>
      </c>
      <c r="C115" s="111"/>
      <c r="K115" s="112"/>
    </row>
    <row r="116" spans="1:11">
      <c r="A116" s="73" t="s">
        <v>155</v>
      </c>
      <c r="C116" s="111"/>
      <c r="K116" s="112"/>
    </row>
    <row r="117" spans="1:11">
      <c r="A117" s="73" t="s">
        <v>156</v>
      </c>
      <c r="C117" s="111"/>
      <c r="K117" s="112"/>
    </row>
    <row r="118" spans="1:11">
      <c r="A118" s="73" t="s">
        <v>157</v>
      </c>
      <c r="C118" s="111"/>
      <c r="K118" s="112"/>
    </row>
    <row r="119" spans="1:11">
      <c r="A119" s="73" t="s">
        <v>158</v>
      </c>
      <c r="C119" s="111"/>
      <c r="K119" s="112"/>
    </row>
    <row r="120" spans="1:11">
      <c r="A120" s="73" t="s">
        <v>159</v>
      </c>
      <c r="C120" s="111"/>
      <c r="K120" s="112"/>
    </row>
    <row r="121" spans="1:11">
      <c r="A121" s="73" t="s">
        <v>160</v>
      </c>
      <c r="C121" s="111"/>
      <c r="K121" s="112"/>
    </row>
    <row r="122" spans="1:11">
      <c r="A122" s="73" t="s">
        <v>161</v>
      </c>
      <c r="C122" s="111"/>
      <c r="K122" s="112"/>
    </row>
    <row r="123" spans="1:11">
      <c r="A123" s="73" t="s">
        <v>162</v>
      </c>
      <c r="C123" s="111"/>
      <c r="K123" s="112"/>
    </row>
    <row r="124" spans="1:11">
      <c r="A124" s="73" t="s">
        <v>163</v>
      </c>
      <c r="C124" s="111"/>
      <c r="K124" s="112"/>
    </row>
    <row r="125" spans="1:11">
      <c r="A125" s="73" t="s">
        <v>164</v>
      </c>
      <c r="C125" s="111"/>
      <c r="K125" s="112"/>
    </row>
    <row r="126" spans="1:11">
      <c r="A126" s="73" t="s">
        <v>165</v>
      </c>
      <c r="C126" s="111"/>
      <c r="K126" s="112"/>
    </row>
    <row r="127" spans="1:11">
      <c r="A127" s="73" t="s">
        <v>166</v>
      </c>
      <c r="C127" s="111"/>
      <c r="K127" s="112"/>
    </row>
    <row r="128" spans="1:11">
      <c r="A128" s="73" t="s">
        <v>167</v>
      </c>
      <c r="C128" s="111"/>
      <c r="K128" s="112"/>
    </row>
    <row r="129" spans="1:11">
      <c r="A129" s="73" t="s">
        <v>168</v>
      </c>
      <c r="C129" s="111"/>
      <c r="K129" s="112"/>
    </row>
    <row r="130" spans="1:11">
      <c r="A130" s="73" t="s">
        <v>169</v>
      </c>
      <c r="C130" s="111"/>
      <c r="K130" s="112"/>
    </row>
    <row r="131" spans="1:11">
      <c r="A131" s="73" t="s">
        <v>170</v>
      </c>
      <c r="C131" s="111"/>
      <c r="K131" s="112"/>
    </row>
    <row r="132" spans="1:11">
      <c r="A132" s="73" t="s">
        <v>171</v>
      </c>
      <c r="C132" s="111"/>
      <c r="K132" s="112"/>
    </row>
    <row r="133" spans="1:11">
      <c r="A133" s="73" t="s">
        <v>172</v>
      </c>
      <c r="C133" s="111"/>
      <c r="K133" s="112"/>
    </row>
    <row r="134" spans="1:11">
      <c r="A134" s="73" t="s">
        <v>173</v>
      </c>
      <c r="C134" s="111"/>
      <c r="K134" s="112"/>
    </row>
    <row r="135" spans="1:11">
      <c r="A135" s="73" t="s">
        <v>174</v>
      </c>
      <c r="C135" s="111"/>
      <c r="K135" s="112"/>
    </row>
    <row r="136" spans="1:11">
      <c r="A136" s="73" t="s">
        <v>175</v>
      </c>
      <c r="C136" s="111"/>
      <c r="K136" s="112"/>
    </row>
    <row r="137" spans="1:11">
      <c r="A137" s="73" t="s">
        <v>176</v>
      </c>
      <c r="C137" s="111"/>
      <c r="K137" s="112"/>
    </row>
    <row r="138" spans="1:11">
      <c r="A138" s="73" t="s">
        <v>177</v>
      </c>
      <c r="C138" s="111"/>
      <c r="K138" s="112"/>
    </row>
    <row r="139" spans="1:11">
      <c r="A139" s="73" t="s">
        <v>178</v>
      </c>
      <c r="C139" s="111"/>
      <c r="K139" s="112"/>
    </row>
    <row r="140" spans="1:11">
      <c r="A140" s="73" t="s">
        <v>179</v>
      </c>
      <c r="C140" s="111"/>
      <c r="K140" s="112"/>
    </row>
    <row r="141" spans="1:11">
      <c r="A141" s="73" t="s">
        <v>180</v>
      </c>
      <c r="C141" s="111"/>
      <c r="K141" s="112"/>
    </row>
    <row r="142" spans="1:11">
      <c r="A142" s="73" t="s">
        <v>181</v>
      </c>
      <c r="C142" s="111"/>
      <c r="K142" s="112"/>
    </row>
    <row r="143" spans="1:11">
      <c r="A143" s="73" t="s">
        <v>182</v>
      </c>
      <c r="C143" s="111"/>
      <c r="K143" s="112"/>
    </row>
    <row r="144" spans="1:11">
      <c r="A144" s="73" t="s">
        <v>183</v>
      </c>
      <c r="C144" s="111"/>
      <c r="K144" s="112"/>
    </row>
    <row r="145" spans="1:11">
      <c r="A145" s="73" t="s">
        <v>184</v>
      </c>
      <c r="C145" s="111"/>
      <c r="K145" s="112"/>
    </row>
    <row r="146" spans="1:11">
      <c r="A146" s="73" t="s">
        <v>185</v>
      </c>
      <c r="C146" s="111"/>
      <c r="K146" s="112"/>
    </row>
    <row r="147" spans="1:11">
      <c r="A147" s="73" t="s">
        <v>186</v>
      </c>
      <c r="C147" s="111"/>
      <c r="K147" s="112"/>
    </row>
    <row r="148" spans="1:11">
      <c r="A148" s="73" t="s">
        <v>187</v>
      </c>
      <c r="C148" s="111"/>
      <c r="K148" s="112"/>
    </row>
    <row r="149" spans="1:11">
      <c r="A149" s="73" t="s">
        <v>188</v>
      </c>
      <c r="C149" s="111"/>
      <c r="K149" s="112"/>
    </row>
    <row r="150" spans="1:11">
      <c r="A150" s="73" t="s">
        <v>189</v>
      </c>
      <c r="C150" s="111"/>
      <c r="K150" s="112"/>
    </row>
    <row r="151" spans="1:11">
      <c r="A151" s="73" t="s">
        <v>190</v>
      </c>
      <c r="C151" s="111"/>
      <c r="K151" s="112"/>
    </row>
    <row r="152" spans="1:11">
      <c r="A152" s="73" t="s">
        <v>191</v>
      </c>
      <c r="C152" s="111"/>
      <c r="K152" s="112"/>
    </row>
    <row r="153" spans="1:11">
      <c r="A153" s="73" t="s">
        <v>192</v>
      </c>
      <c r="C153" s="111"/>
      <c r="K153" s="112"/>
    </row>
    <row r="154" spans="1:11">
      <c r="A154" s="73" t="s">
        <v>193</v>
      </c>
      <c r="C154" s="111"/>
      <c r="K154" s="112"/>
    </row>
    <row r="155" spans="1:11">
      <c r="A155" s="73" t="s">
        <v>194</v>
      </c>
      <c r="C155" s="111"/>
      <c r="K155" s="112"/>
    </row>
    <row r="156" spans="1:11">
      <c r="A156" s="73" t="s">
        <v>195</v>
      </c>
      <c r="C156" s="111"/>
      <c r="K156" s="112"/>
    </row>
    <row r="157" spans="1:11">
      <c r="A157" s="73" t="s">
        <v>196</v>
      </c>
      <c r="C157" s="111"/>
      <c r="K157" s="112"/>
    </row>
    <row r="158" spans="1:11">
      <c r="A158" s="73" t="s">
        <v>197</v>
      </c>
      <c r="C158" s="111"/>
      <c r="K158" s="112"/>
    </row>
    <row r="159" spans="1:11">
      <c r="A159" s="73" t="s">
        <v>198</v>
      </c>
      <c r="C159" s="111"/>
      <c r="K159" s="112"/>
    </row>
    <row r="160" spans="1:11">
      <c r="A160" s="73" t="s">
        <v>199</v>
      </c>
      <c r="C160" s="111"/>
      <c r="K160" s="112"/>
    </row>
    <row r="161" spans="1:11">
      <c r="A161" s="73" t="s">
        <v>200</v>
      </c>
      <c r="C161" s="111"/>
      <c r="K161" s="112"/>
    </row>
    <row r="162" spans="1:11">
      <c r="A162" s="73" t="s">
        <v>201</v>
      </c>
      <c r="C162" s="111"/>
      <c r="K162" s="112"/>
    </row>
    <row r="163" spans="1:11">
      <c r="A163" s="73" t="s">
        <v>202</v>
      </c>
      <c r="C163" s="111"/>
      <c r="K163" s="112"/>
    </row>
    <row r="164" spans="1:11">
      <c r="A164" s="73" t="s">
        <v>203</v>
      </c>
      <c r="C164" s="111"/>
      <c r="K164" s="112"/>
    </row>
    <row r="165" spans="1:11">
      <c r="A165" s="73" t="s">
        <v>204</v>
      </c>
      <c r="C165" s="111"/>
      <c r="K165" s="112"/>
    </row>
    <row r="166" spans="1:11">
      <c r="A166" s="73" t="s">
        <v>205</v>
      </c>
      <c r="C166" s="111"/>
      <c r="K166" s="112"/>
    </row>
    <row r="167" spans="1:11">
      <c r="A167" s="73" t="s">
        <v>206</v>
      </c>
      <c r="C167" s="111"/>
      <c r="K167" s="112"/>
    </row>
    <row r="168" spans="1:11">
      <c r="A168" s="73" t="s">
        <v>207</v>
      </c>
      <c r="C168" s="111"/>
      <c r="K168" s="112"/>
    </row>
    <row r="169" spans="1:11">
      <c r="A169" s="73" t="s">
        <v>208</v>
      </c>
      <c r="C169" s="111"/>
      <c r="K169" s="112"/>
    </row>
    <row r="170" spans="1:11">
      <c r="A170" s="73" t="s">
        <v>209</v>
      </c>
      <c r="C170" s="111"/>
      <c r="K170" s="112"/>
    </row>
    <row r="171" spans="1:11">
      <c r="A171" s="73" t="s">
        <v>210</v>
      </c>
      <c r="C171" s="111"/>
      <c r="K171" s="112"/>
    </row>
    <row r="172" spans="1:11">
      <c r="A172" s="73" t="s">
        <v>211</v>
      </c>
      <c r="C172" s="111"/>
      <c r="K172" s="112"/>
    </row>
    <row r="173" spans="1:11">
      <c r="A173" s="73" t="s">
        <v>212</v>
      </c>
      <c r="C173" s="111"/>
      <c r="K173" s="112"/>
    </row>
    <row r="174" spans="1:11">
      <c r="A174" s="73" t="s">
        <v>213</v>
      </c>
      <c r="C174" s="111"/>
      <c r="K174" s="112"/>
    </row>
    <row r="175" spans="1:11">
      <c r="A175" s="73" t="s">
        <v>214</v>
      </c>
      <c r="C175" s="111"/>
      <c r="K175" s="112"/>
    </row>
    <row r="176" spans="1:11">
      <c r="A176" s="73" t="s">
        <v>215</v>
      </c>
      <c r="C176" s="111"/>
      <c r="K176" s="112"/>
    </row>
    <row r="177" spans="1:11">
      <c r="A177" s="73" t="s">
        <v>216</v>
      </c>
      <c r="C177" s="111"/>
      <c r="K177" s="112"/>
    </row>
    <row r="178" spans="1:11">
      <c r="A178" s="73" t="s">
        <v>217</v>
      </c>
      <c r="C178" s="111"/>
      <c r="K178" s="112"/>
    </row>
    <row r="179" spans="1:11">
      <c r="A179" s="73" t="s">
        <v>218</v>
      </c>
      <c r="C179" s="111"/>
      <c r="K179" s="112"/>
    </row>
    <row r="180" spans="1:11">
      <c r="A180" s="73" t="s">
        <v>219</v>
      </c>
      <c r="C180" s="111"/>
      <c r="K180" s="112"/>
    </row>
    <row r="181" spans="1:11">
      <c r="A181" s="73" t="s">
        <v>220</v>
      </c>
      <c r="C181" s="111"/>
      <c r="K181" s="112"/>
    </row>
    <row r="182" spans="1:11">
      <c r="A182" s="73" t="s">
        <v>221</v>
      </c>
      <c r="C182" s="111"/>
      <c r="K182" s="112"/>
    </row>
    <row r="183" spans="1:11">
      <c r="A183" s="73" t="s">
        <v>222</v>
      </c>
      <c r="C183" s="111"/>
      <c r="K183" s="112"/>
    </row>
    <row r="184" spans="1:11">
      <c r="A184" s="73" t="s">
        <v>223</v>
      </c>
      <c r="C184" s="111"/>
      <c r="K184" s="112"/>
    </row>
    <row r="185" spans="1:11">
      <c r="A185" s="73" t="s">
        <v>224</v>
      </c>
      <c r="C185" s="111"/>
      <c r="K185" s="112"/>
    </row>
    <row r="186" spans="1:11">
      <c r="A186" s="73" t="s">
        <v>225</v>
      </c>
      <c r="C186" s="111"/>
      <c r="K186" s="112"/>
    </row>
    <row r="187" spans="1:11">
      <c r="A187" s="73" t="s">
        <v>226</v>
      </c>
      <c r="C187" s="111"/>
      <c r="K187" s="112"/>
    </row>
    <row r="188" spans="1:11">
      <c r="A188" s="73" t="s">
        <v>227</v>
      </c>
      <c r="C188" s="111"/>
      <c r="K188" s="112"/>
    </row>
    <row r="189" spans="1:11">
      <c r="A189" s="73" t="s">
        <v>228</v>
      </c>
      <c r="C189" s="111"/>
      <c r="K189" s="112"/>
    </row>
    <row r="190" spans="1:11">
      <c r="A190" s="73" t="s">
        <v>229</v>
      </c>
      <c r="C190" s="111"/>
      <c r="K190" s="112"/>
    </row>
    <row r="191" spans="1:11">
      <c r="A191" s="73" t="s">
        <v>230</v>
      </c>
      <c r="C191" s="111"/>
      <c r="K191" s="112"/>
    </row>
    <row r="192" spans="1:11">
      <c r="A192" s="73" t="s">
        <v>231</v>
      </c>
      <c r="C192" s="111"/>
      <c r="K192" s="112"/>
    </row>
    <row r="193" spans="1:11">
      <c r="A193" s="73" t="s">
        <v>232</v>
      </c>
      <c r="C193" s="111"/>
      <c r="K193" s="112"/>
    </row>
    <row r="194" spans="1:11">
      <c r="A194" s="73" t="s">
        <v>233</v>
      </c>
      <c r="C194" s="111"/>
      <c r="K194" s="112"/>
    </row>
    <row r="195" spans="1:11">
      <c r="A195" s="73" t="s">
        <v>234</v>
      </c>
      <c r="C195" s="111"/>
      <c r="K195" s="112"/>
    </row>
    <row r="196" spans="1:11">
      <c r="A196" s="73" t="s">
        <v>235</v>
      </c>
      <c r="C196" s="111"/>
      <c r="K196" s="112"/>
    </row>
    <row r="197" spans="1:11">
      <c r="A197" s="73" t="s">
        <v>236</v>
      </c>
      <c r="C197" s="111"/>
      <c r="K197" s="112"/>
    </row>
    <row r="198" spans="1:11">
      <c r="A198" s="73" t="s">
        <v>237</v>
      </c>
      <c r="C198" s="111"/>
      <c r="K198" s="112"/>
    </row>
    <row r="199" spans="1:11">
      <c r="A199" s="73" t="s">
        <v>238</v>
      </c>
      <c r="C199" s="111"/>
      <c r="K199" s="112"/>
    </row>
    <row r="200" spans="1:11">
      <c r="A200" s="73" t="s">
        <v>239</v>
      </c>
      <c r="C200" s="111"/>
      <c r="K200" s="112"/>
    </row>
    <row r="201" spans="1:11">
      <c r="A201" s="73" t="s">
        <v>240</v>
      </c>
      <c r="C201" s="111"/>
      <c r="K201" s="112"/>
    </row>
    <row r="202" spans="1:11">
      <c r="A202" s="73" t="s">
        <v>241</v>
      </c>
      <c r="C202" s="111"/>
      <c r="K202" s="112"/>
    </row>
    <row r="203" spans="1:11">
      <c r="A203" s="73" t="s">
        <v>242</v>
      </c>
      <c r="C203" s="111"/>
      <c r="K203" s="112"/>
    </row>
    <row r="204" spans="1:11">
      <c r="A204" s="73" t="s">
        <v>243</v>
      </c>
      <c r="C204" s="111"/>
      <c r="K204" s="112"/>
    </row>
    <row r="205" spans="1:11">
      <c r="A205" s="73" t="s">
        <v>244</v>
      </c>
      <c r="C205" s="111"/>
      <c r="K205" s="112"/>
    </row>
    <row r="206" spans="1:11">
      <c r="A206" s="73" t="s">
        <v>245</v>
      </c>
      <c r="C206" s="111"/>
      <c r="K206" s="112"/>
    </row>
    <row r="207" spans="1:11">
      <c r="A207" s="73" t="s">
        <v>246</v>
      </c>
      <c r="C207" s="111"/>
      <c r="K207" s="112"/>
    </row>
    <row r="208" spans="1:11">
      <c r="A208" s="73" t="s">
        <v>247</v>
      </c>
      <c r="C208" s="111"/>
      <c r="K208" s="112"/>
    </row>
    <row r="209" spans="1:11">
      <c r="A209" s="73" t="s">
        <v>248</v>
      </c>
      <c r="C209" s="111"/>
      <c r="K209" s="112"/>
    </row>
    <row r="210" spans="1:11">
      <c r="A210" s="73" t="s">
        <v>249</v>
      </c>
      <c r="C210" s="111"/>
      <c r="K210" s="112"/>
    </row>
    <row r="211" spans="1:11">
      <c r="A211" s="73" t="s">
        <v>250</v>
      </c>
      <c r="C211" s="111"/>
      <c r="K211" s="112"/>
    </row>
    <row r="212" spans="1:11">
      <c r="A212" s="73" t="s">
        <v>251</v>
      </c>
      <c r="C212" s="111"/>
      <c r="K212" s="112"/>
    </row>
    <row r="213" spans="1:11">
      <c r="A213" s="73" t="s">
        <v>252</v>
      </c>
      <c r="C213" s="111"/>
      <c r="K213" s="112"/>
    </row>
    <row r="214" spans="1:11">
      <c r="A214" s="73" t="s">
        <v>253</v>
      </c>
      <c r="C214" s="111"/>
      <c r="K214" s="112"/>
    </row>
    <row r="215" spans="1:11">
      <c r="A215" s="73" t="s">
        <v>254</v>
      </c>
      <c r="C215" s="111"/>
      <c r="K215" s="112"/>
    </row>
    <row r="216" spans="1:11">
      <c r="A216" s="73" t="s">
        <v>255</v>
      </c>
      <c r="C216" s="111"/>
      <c r="K216" s="112"/>
    </row>
    <row r="217" spans="1:11">
      <c r="A217" s="73" t="s">
        <v>256</v>
      </c>
      <c r="C217" s="111"/>
      <c r="K217" s="112"/>
    </row>
    <row r="218" spans="1:11">
      <c r="A218" s="73" t="s">
        <v>257</v>
      </c>
      <c r="C218" s="111"/>
      <c r="K218" s="112"/>
    </row>
    <row r="219" spans="1:11">
      <c r="A219" s="73" t="s">
        <v>258</v>
      </c>
      <c r="C219" s="111"/>
      <c r="K219" s="112"/>
    </row>
    <row r="220" spans="1:11">
      <c r="A220" s="73" t="s">
        <v>259</v>
      </c>
      <c r="C220" s="111"/>
      <c r="K220" s="112"/>
    </row>
    <row r="221" spans="1:11">
      <c r="A221" s="73" t="s">
        <v>260</v>
      </c>
      <c r="C221" s="111"/>
      <c r="K221" s="112"/>
    </row>
    <row r="222" spans="1:11">
      <c r="A222" s="73" t="s">
        <v>261</v>
      </c>
      <c r="C222" s="111"/>
      <c r="K222" s="112"/>
    </row>
    <row r="223" spans="1:11">
      <c r="A223" s="73" t="s">
        <v>262</v>
      </c>
      <c r="C223" s="111"/>
      <c r="K223" s="112"/>
    </row>
    <row r="224" spans="1:11">
      <c r="A224" s="73" t="s">
        <v>263</v>
      </c>
      <c r="C224" s="111"/>
      <c r="K224" s="112"/>
    </row>
    <row r="225" spans="1:11">
      <c r="A225" s="73" t="s">
        <v>264</v>
      </c>
      <c r="C225" s="111"/>
      <c r="K225" s="112"/>
    </row>
    <row r="226" spans="1:11">
      <c r="A226" s="73" t="s">
        <v>265</v>
      </c>
      <c r="C226" s="111"/>
      <c r="K226" s="112"/>
    </row>
    <row r="227" spans="1:11">
      <c r="A227" s="73" t="s">
        <v>266</v>
      </c>
      <c r="C227" s="111"/>
      <c r="K227" s="112"/>
    </row>
    <row r="228" spans="1:11">
      <c r="A228" s="73" t="s">
        <v>267</v>
      </c>
      <c r="C228" s="111"/>
      <c r="K228" s="112"/>
    </row>
    <row r="229" spans="1:11">
      <c r="A229" s="73" t="s">
        <v>268</v>
      </c>
      <c r="C229" s="111"/>
      <c r="K229" s="112"/>
    </row>
    <row r="230" spans="1:11">
      <c r="A230" s="73" t="s">
        <v>269</v>
      </c>
      <c r="C230" s="111"/>
      <c r="K230" s="112"/>
    </row>
    <row r="231" spans="1:11">
      <c r="A231" s="73" t="s">
        <v>270</v>
      </c>
      <c r="C231" s="111"/>
      <c r="K231" s="112"/>
    </row>
    <row r="232" spans="1:11">
      <c r="A232" s="73" t="s">
        <v>271</v>
      </c>
      <c r="C232" s="111"/>
      <c r="K232" s="112"/>
    </row>
    <row r="233" spans="1:11">
      <c r="A233" s="73" t="s">
        <v>272</v>
      </c>
      <c r="C233" s="111"/>
      <c r="K233" s="112"/>
    </row>
    <row r="234" spans="1:11">
      <c r="A234" s="73" t="s">
        <v>273</v>
      </c>
      <c r="C234" s="111"/>
      <c r="K234" s="112"/>
    </row>
    <row r="235" spans="1:11">
      <c r="A235" s="73" t="s">
        <v>274</v>
      </c>
      <c r="C235" s="111"/>
      <c r="K235" s="112"/>
    </row>
    <row r="236" spans="1:11">
      <c r="A236" s="73" t="s">
        <v>275</v>
      </c>
      <c r="C236" s="111"/>
      <c r="K236" s="112"/>
    </row>
    <row r="237" spans="1:11">
      <c r="A237" s="73" t="s">
        <v>276</v>
      </c>
      <c r="C237" s="111"/>
      <c r="K237" s="112"/>
    </row>
    <row r="238" spans="1:11">
      <c r="A238" s="73" t="s">
        <v>277</v>
      </c>
      <c r="C238" s="111"/>
      <c r="K238" s="112"/>
    </row>
    <row r="239" spans="1:11">
      <c r="A239" s="73" t="s">
        <v>278</v>
      </c>
      <c r="C239" s="111"/>
      <c r="K239" s="112"/>
    </row>
    <row r="240" spans="1:11">
      <c r="A240" s="73" t="s">
        <v>279</v>
      </c>
      <c r="C240" s="111"/>
      <c r="K240" s="112"/>
    </row>
    <row r="241" spans="1:11">
      <c r="A241" s="73" t="s">
        <v>280</v>
      </c>
      <c r="C241" s="111"/>
      <c r="K241" s="112"/>
    </row>
    <row r="242" spans="1:11">
      <c r="A242" s="73" t="s">
        <v>281</v>
      </c>
      <c r="C242" s="111"/>
      <c r="K242" s="112"/>
    </row>
    <row r="243" spans="1:11">
      <c r="A243" s="73" t="s">
        <v>282</v>
      </c>
      <c r="C243" s="111"/>
      <c r="K243" s="112"/>
    </row>
    <row r="244" spans="1:11">
      <c r="A244" s="73" t="s">
        <v>283</v>
      </c>
      <c r="C244" s="111"/>
      <c r="K244" s="112"/>
    </row>
    <row r="245" spans="1:11">
      <c r="A245" s="73" t="s">
        <v>284</v>
      </c>
      <c r="C245" s="111"/>
      <c r="K245" s="112"/>
    </row>
    <row r="246" spans="1:11">
      <c r="A246" s="73" t="s">
        <v>285</v>
      </c>
      <c r="C246" s="111"/>
      <c r="K246" s="112"/>
    </row>
    <row r="247" spans="1:11">
      <c r="A247" s="73" t="s">
        <v>286</v>
      </c>
      <c r="C247" s="111"/>
      <c r="K247" s="112"/>
    </row>
    <row r="248" spans="1:11">
      <c r="A248" s="73" t="s">
        <v>287</v>
      </c>
      <c r="C248" s="111"/>
      <c r="K248" s="112"/>
    </row>
    <row r="249" spans="1:11">
      <c r="A249" s="73" t="s">
        <v>288</v>
      </c>
      <c r="C249" s="111"/>
      <c r="K249" s="112"/>
    </row>
    <row r="250" spans="1:11">
      <c r="A250" s="73" t="s">
        <v>289</v>
      </c>
      <c r="C250" s="111"/>
      <c r="K250" s="112"/>
    </row>
    <row r="251" spans="1:11">
      <c r="A251" s="73" t="s">
        <v>290</v>
      </c>
      <c r="C251" s="111"/>
      <c r="K251" s="112"/>
    </row>
    <row r="252" spans="1:11">
      <c r="A252" s="73" t="s">
        <v>291</v>
      </c>
      <c r="C252" s="111"/>
      <c r="K252" s="112"/>
    </row>
    <row r="253" spans="1:11">
      <c r="A253" s="73" t="s">
        <v>292</v>
      </c>
      <c r="C253" s="111"/>
      <c r="K253" s="112"/>
    </row>
    <row r="254" spans="1:11">
      <c r="A254" s="73" t="s">
        <v>293</v>
      </c>
      <c r="C254" s="111"/>
      <c r="K254" s="112"/>
    </row>
    <row r="255" spans="1:11">
      <c r="A255" s="73" t="s">
        <v>294</v>
      </c>
      <c r="C255" s="111"/>
      <c r="K255" s="112"/>
    </row>
    <row r="256" spans="1:11">
      <c r="A256" s="73" t="s">
        <v>295</v>
      </c>
      <c r="C256" s="111"/>
      <c r="K256" s="112"/>
    </row>
    <row r="257" spans="1:11">
      <c r="A257" s="73" t="s">
        <v>296</v>
      </c>
      <c r="C257" s="111"/>
      <c r="K257" s="112"/>
    </row>
    <row r="258" spans="1:11">
      <c r="A258" s="73" t="s">
        <v>297</v>
      </c>
      <c r="C258" s="111"/>
      <c r="K258" s="112"/>
    </row>
    <row r="259" spans="1:11">
      <c r="A259" s="73" t="s">
        <v>298</v>
      </c>
      <c r="C259" s="111"/>
      <c r="K259" s="112"/>
    </row>
    <row r="260" spans="1:11">
      <c r="A260" s="73" t="s">
        <v>299</v>
      </c>
      <c r="C260" s="111"/>
      <c r="K260" s="112"/>
    </row>
    <row r="261" spans="1:11">
      <c r="A261" s="73" t="s">
        <v>300</v>
      </c>
      <c r="C261" s="111"/>
      <c r="K261" s="112"/>
    </row>
    <row r="262" spans="1:11">
      <c r="A262" s="73" t="s">
        <v>301</v>
      </c>
      <c r="C262" s="111"/>
      <c r="K262" s="112"/>
    </row>
    <row r="263" spans="1:11">
      <c r="A263" s="73" t="s">
        <v>302</v>
      </c>
      <c r="C263" s="111"/>
      <c r="K263" s="112"/>
    </row>
    <row r="264" spans="1:11">
      <c r="A264" s="73" t="s">
        <v>303</v>
      </c>
      <c r="C264" s="111"/>
      <c r="K264" s="112"/>
    </row>
    <row r="265" spans="1:11">
      <c r="A265" s="73" t="s">
        <v>304</v>
      </c>
      <c r="C265" s="111"/>
      <c r="K265" s="112"/>
    </row>
    <row r="266" spans="1:11">
      <c r="A266" s="73" t="s">
        <v>305</v>
      </c>
      <c r="C266" s="111"/>
      <c r="K266" s="112"/>
    </row>
    <row r="267" spans="1:11">
      <c r="A267" s="73" t="s">
        <v>306</v>
      </c>
      <c r="C267" s="111"/>
      <c r="K267" s="112"/>
    </row>
    <row r="268" spans="1:11">
      <c r="A268" s="73" t="s">
        <v>307</v>
      </c>
      <c r="C268" s="111"/>
      <c r="K268" s="112"/>
    </row>
    <row r="269" spans="1:11">
      <c r="A269" s="73" t="s">
        <v>308</v>
      </c>
      <c r="C269" s="111"/>
      <c r="K269" s="112"/>
    </row>
    <row r="270" spans="1:11">
      <c r="A270" s="73" t="s">
        <v>309</v>
      </c>
      <c r="C270" s="111"/>
      <c r="K270" s="112"/>
    </row>
    <row r="271" spans="1:11">
      <c r="A271" s="73" t="s">
        <v>310</v>
      </c>
      <c r="C271" s="111"/>
      <c r="K271" s="112"/>
    </row>
    <row r="272" spans="1:11">
      <c r="A272" s="73" t="s">
        <v>311</v>
      </c>
      <c r="C272" s="111"/>
      <c r="K272" s="112"/>
    </row>
    <row r="273" spans="1:11">
      <c r="A273" s="73" t="s">
        <v>312</v>
      </c>
      <c r="C273" s="111"/>
      <c r="K273" s="112"/>
    </row>
    <row r="274" spans="1:11">
      <c r="A274" s="73" t="s">
        <v>313</v>
      </c>
      <c r="C274" s="111"/>
      <c r="K274" s="112"/>
    </row>
    <row r="275" spans="1:11">
      <c r="A275" s="73" t="s">
        <v>314</v>
      </c>
      <c r="C275" s="111"/>
      <c r="K275" s="112"/>
    </row>
    <row r="276" spans="1:11">
      <c r="A276" s="73" t="s">
        <v>315</v>
      </c>
      <c r="C276" s="111"/>
      <c r="K276" s="112"/>
    </row>
    <row r="277" spans="1:11">
      <c r="A277" s="73" t="s">
        <v>316</v>
      </c>
      <c r="C277" s="111"/>
      <c r="K277" s="112"/>
    </row>
    <row r="278" spans="1:11">
      <c r="A278" s="73" t="s">
        <v>317</v>
      </c>
      <c r="C278" s="111"/>
      <c r="K278" s="112"/>
    </row>
    <row r="279" spans="1:11">
      <c r="A279" s="73" t="s">
        <v>318</v>
      </c>
      <c r="C279" s="111"/>
      <c r="K279" s="112"/>
    </row>
    <row r="280" spans="1:11">
      <c r="A280" s="73" t="s">
        <v>319</v>
      </c>
      <c r="C280" s="111"/>
      <c r="K280" s="112"/>
    </row>
    <row r="281" spans="1:11">
      <c r="A281" s="73" t="s">
        <v>320</v>
      </c>
      <c r="C281" s="111"/>
      <c r="K281" s="112"/>
    </row>
    <row r="282" spans="1:11">
      <c r="A282" s="73" t="s">
        <v>321</v>
      </c>
      <c r="C282" s="111"/>
      <c r="K282" s="112"/>
    </row>
    <row r="283" spans="1:11">
      <c r="A283" s="73" t="s">
        <v>322</v>
      </c>
      <c r="C283" s="111"/>
      <c r="K283" s="112"/>
    </row>
    <row r="284" spans="1:11">
      <c r="A284" s="73" t="s">
        <v>323</v>
      </c>
      <c r="C284" s="111"/>
      <c r="K284" s="112"/>
    </row>
    <row r="285" spans="1:11">
      <c r="A285" s="73" t="s">
        <v>324</v>
      </c>
      <c r="C285" s="111"/>
      <c r="K285" s="112"/>
    </row>
    <row r="286" spans="1:11">
      <c r="A286" s="73" t="s">
        <v>325</v>
      </c>
      <c r="C286" s="111"/>
      <c r="K286" s="112"/>
    </row>
    <row r="287" spans="1:11">
      <c r="A287" s="73" t="s">
        <v>326</v>
      </c>
      <c r="C287" s="111"/>
      <c r="K287" s="112"/>
    </row>
    <row r="288" spans="1:11">
      <c r="A288" s="73" t="s">
        <v>327</v>
      </c>
      <c r="C288" s="111"/>
      <c r="K288" s="112"/>
    </row>
    <row r="289" spans="1:11">
      <c r="A289" s="73" t="s">
        <v>328</v>
      </c>
      <c r="C289" s="111"/>
      <c r="K289" s="112"/>
    </row>
    <row r="290" spans="1:11">
      <c r="A290" s="73" t="s">
        <v>329</v>
      </c>
      <c r="C290" s="111"/>
      <c r="K290" s="112"/>
    </row>
    <row r="291" spans="1:11">
      <c r="A291" s="73" t="s">
        <v>330</v>
      </c>
      <c r="C291" s="111"/>
      <c r="K291" s="112"/>
    </row>
    <row r="292" spans="1:11">
      <c r="A292" s="73" t="s">
        <v>331</v>
      </c>
      <c r="C292" s="111"/>
      <c r="K292" s="112"/>
    </row>
    <row r="293" spans="1:11">
      <c r="A293" s="73" t="s">
        <v>332</v>
      </c>
      <c r="C293" s="111"/>
      <c r="K293" s="112"/>
    </row>
    <row r="294" spans="1:11">
      <c r="A294" s="73" t="s">
        <v>333</v>
      </c>
      <c r="C294" s="111"/>
      <c r="K294" s="112"/>
    </row>
    <row r="295" spans="1:11">
      <c r="A295" s="73" t="s">
        <v>334</v>
      </c>
      <c r="C295" s="111"/>
      <c r="K295" s="112"/>
    </row>
    <row r="296" spans="1:11">
      <c r="A296" s="73" t="s">
        <v>335</v>
      </c>
      <c r="C296" s="111"/>
      <c r="K296" s="112"/>
    </row>
    <row r="297" spans="1:11">
      <c r="A297" s="73" t="s">
        <v>336</v>
      </c>
      <c r="C297" s="111"/>
      <c r="K297" s="112"/>
    </row>
    <row r="298" spans="1:11">
      <c r="A298" s="73" t="s">
        <v>337</v>
      </c>
      <c r="C298" s="111"/>
      <c r="K298" s="112"/>
    </row>
    <row r="299" spans="1:11">
      <c r="A299" s="73" t="s">
        <v>338</v>
      </c>
      <c r="C299" s="111"/>
      <c r="K299" s="112"/>
    </row>
    <row r="300" spans="1:11">
      <c r="A300" s="73" t="s">
        <v>339</v>
      </c>
      <c r="C300" s="111"/>
      <c r="K300" s="112"/>
    </row>
    <row r="301" spans="1:11">
      <c r="A301" s="73" t="s">
        <v>340</v>
      </c>
      <c r="C301" s="111"/>
      <c r="K301" s="112"/>
    </row>
    <row r="302" spans="1:11">
      <c r="A302" s="73" t="s">
        <v>341</v>
      </c>
      <c r="C302" s="111"/>
      <c r="K302" s="112"/>
    </row>
    <row r="303" spans="1:11">
      <c r="A303" s="73" t="s">
        <v>342</v>
      </c>
      <c r="C303" s="111"/>
      <c r="K303" s="112"/>
    </row>
    <row r="304" spans="1:11">
      <c r="A304" s="73" t="s">
        <v>343</v>
      </c>
      <c r="C304" s="111"/>
      <c r="K304" s="112"/>
    </row>
    <row r="305" spans="1:11">
      <c r="A305" s="73" t="s">
        <v>344</v>
      </c>
      <c r="C305" s="111"/>
      <c r="K305" s="112"/>
    </row>
    <row r="306" spans="1:11">
      <c r="A306" s="73" t="s">
        <v>345</v>
      </c>
      <c r="C306" s="111"/>
      <c r="K306" s="112"/>
    </row>
    <row r="307" spans="1:11">
      <c r="A307" s="73" t="s">
        <v>346</v>
      </c>
      <c r="C307" s="111"/>
      <c r="K307" s="112"/>
    </row>
    <row r="308" spans="1:11">
      <c r="A308" s="73" t="s">
        <v>347</v>
      </c>
      <c r="C308" s="111"/>
      <c r="K308" s="112"/>
    </row>
    <row r="309" spans="1:11">
      <c r="A309" s="73" t="s">
        <v>348</v>
      </c>
      <c r="C309" s="111"/>
      <c r="K309" s="112"/>
    </row>
    <row r="310" spans="1:11">
      <c r="A310" s="73" t="s">
        <v>349</v>
      </c>
      <c r="C310" s="111"/>
      <c r="K310" s="112"/>
    </row>
    <row r="311" spans="1:11">
      <c r="A311" s="73" t="s">
        <v>350</v>
      </c>
      <c r="C311" s="111"/>
      <c r="K311" s="112"/>
    </row>
    <row r="312" spans="1:11">
      <c r="A312" s="73" t="s">
        <v>351</v>
      </c>
      <c r="C312" s="111"/>
      <c r="K312" s="112"/>
    </row>
    <row r="313" spans="1:11">
      <c r="A313" s="73" t="s">
        <v>352</v>
      </c>
      <c r="C313" s="111"/>
      <c r="K313" s="112"/>
    </row>
    <row r="314" spans="1:11">
      <c r="A314" s="73" t="s">
        <v>353</v>
      </c>
      <c r="C314" s="111"/>
      <c r="K314" s="112"/>
    </row>
    <row r="315" spans="1:11">
      <c r="A315" s="73" t="s">
        <v>354</v>
      </c>
      <c r="C315" s="111"/>
      <c r="K315" s="112"/>
    </row>
    <row r="316" spans="1:11">
      <c r="A316" s="73" t="s">
        <v>355</v>
      </c>
      <c r="C316" s="111"/>
      <c r="K316" s="112"/>
    </row>
    <row r="317" spans="1:11">
      <c r="A317" s="73" t="s">
        <v>356</v>
      </c>
      <c r="C317" s="111"/>
      <c r="K317" s="112"/>
    </row>
    <row r="318" spans="1:11">
      <c r="A318" s="73" t="s">
        <v>357</v>
      </c>
      <c r="C318" s="111"/>
      <c r="K318" s="112"/>
    </row>
    <row r="319" spans="1:11">
      <c r="A319" s="73" t="s">
        <v>358</v>
      </c>
      <c r="C319" s="111"/>
      <c r="K319" s="112"/>
    </row>
    <row r="320" spans="1:11">
      <c r="A320" s="73" t="s">
        <v>359</v>
      </c>
      <c r="C320" s="111"/>
      <c r="K320" s="112"/>
    </row>
    <row r="321" spans="1:11">
      <c r="A321" s="73" t="s">
        <v>360</v>
      </c>
      <c r="C321" s="111"/>
      <c r="K321" s="112"/>
    </row>
    <row r="322" spans="1:11">
      <c r="A322" s="73" t="s">
        <v>361</v>
      </c>
      <c r="C322" s="111"/>
      <c r="K322" s="112"/>
    </row>
    <row r="323" spans="1:11">
      <c r="A323" s="73" t="s">
        <v>362</v>
      </c>
      <c r="C323" s="111"/>
      <c r="K323" s="112"/>
    </row>
    <row r="324" spans="1:11">
      <c r="A324" s="73" t="s">
        <v>363</v>
      </c>
      <c r="C324" s="111"/>
      <c r="K324" s="112"/>
    </row>
    <row r="325" spans="1:11">
      <c r="A325" s="73" t="s">
        <v>364</v>
      </c>
      <c r="C325" s="111"/>
      <c r="K325" s="112"/>
    </row>
    <row r="326" spans="1:11">
      <c r="A326" s="73" t="s">
        <v>365</v>
      </c>
      <c r="C326" s="111"/>
      <c r="K326" s="112"/>
    </row>
    <row r="327" spans="1:11">
      <c r="A327" s="73" t="s">
        <v>366</v>
      </c>
      <c r="C327" s="111"/>
      <c r="K327" s="112"/>
    </row>
    <row r="328" spans="1:11">
      <c r="A328" s="73" t="s">
        <v>367</v>
      </c>
      <c r="C328" s="111"/>
      <c r="K328" s="112"/>
    </row>
    <row r="329" spans="1:11">
      <c r="A329" s="73" t="s">
        <v>368</v>
      </c>
      <c r="C329" s="111"/>
      <c r="K329" s="112"/>
    </row>
    <row r="330" spans="1:11">
      <c r="A330" s="73" t="s">
        <v>369</v>
      </c>
      <c r="C330" s="111"/>
      <c r="K330" s="112"/>
    </row>
    <row r="331" spans="1:11">
      <c r="A331" s="73" t="s">
        <v>370</v>
      </c>
      <c r="C331" s="111"/>
      <c r="K331" s="112"/>
    </row>
    <row r="332" spans="1:11">
      <c r="A332" s="73" t="s">
        <v>371</v>
      </c>
      <c r="C332" s="111"/>
      <c r="K332" s="112"/>
    </row>
    <row r="333" spans="1:11">
      <c r="A333" s="73" t="s">
        <v>372</v>
      </c>
      <c r="C333" s="111"/>
      <c r="K333" s="112"/>
    </row>
    <row r="334" spans="1:11">
      <c r="A334" s="73" t="s">
        <v>373</v>
      </c>
      <c r="C334" s="111"/>
      <c r="K334" s="112"/>
    </row>
    <row r="335" spans="1:11">
      <c r="A335" s="73" t="s">
        <v>374</v>
      </c>
      <c r="C335" s="111"/>
      <c r="K335" s="112"/>
    </row>
    <row r="336" spans="1:11">
      <c r="A336" s="73" t="s">
        <v>375</v>
      </c>
      <c r="C336" s="111"/>
      <c r="K336" s="112"/>
    </row>
    <row r="337" spans="1:11">
      <c r="A337" s="73" t="s">
        <v>376</v>
      </c>
      <c r="C337" s="111"/>
      <c r="K337" s="112"/>
    </row>
    <row r="338" spans="1:11">
      <c r="A338" s="73" t="s">
        <v>377</v>
      </c>
      <c r="C338" s="111"/>
      <c r="K338" s="112"/>
    </row>
    <row r="339" spans="1:11">
      <c r="A339" s="73" t="s">
        <v>378</v>
      </c>
      <c r="C339" s="111"/>
      <c r="K339" s="112"/>
    </row>
    <row r="340" spans="1:11">
      <c r="A340" s="73" t="s">
        <v>379</v>
      </c>
      <c r="C340" s="111"/>
      <c r="K340" s="112"/>
    </row>
    <row r="341" spans="1:11">
      <c r="A341" s="73" t="s">
        <v>380</v>
      </c>
      <c r="C341" s="111"/>
      <c r="K341" s="112"/>
    </row>
    <row r="342" spans="1:11">
      <c r="A342" s="73" t="s">
        <v>381</v>
      </c>
      <c r="C342" s="111"/>
      <c r="K342" s="112"/>
    </row>
    <row r="343" spans="1:11">
      <c r="A343" s="73" t="s">
        <v>382</v>
      </c>
      <c r="C343" s="111"/>
      <c r="K343" s="112"/>
    </row>
    <row r="344" spans="1:11">
      <c r="A344" s="73" t="s">
        <v>383</v>
      </c>
      <c r="C344" s="111"/>
      <c r="K344" s="112"/>
    </row>
    <row r="345" spans="1:11">
      <c r="A345" s="73" t="s">
        <v>384</v>
      </c>
      <c r="C345" s="111"/>
      <c r="K345" s="112"/>
    </row>
    <row r="346" spans="1:11">
      <c r="A346" s="73" t="s">
        <v>385</v>
      </c>
      <c r="C346" s="111"/>
      <c r="K346" s="112"/>
    </row>
    <row r="347" spans="1:11">
      <c r="A347" s="73" t="s">
        <v>386</v>
      </c>
      <c r="C347" s="111"/>
      <c r="K347" s="112"/>
    </row>
    <row r="348" spans="1:11">
      <c r="A348" s="73" t="s">
        <v>387</v>
      </c>
      <c r="C348" s="111"/>
      <c r="K348" s="112"/>
    </row>
    <row r="349" spans="1:11">
      <c r="A349" s="73" t="s">
        <v>388</v>
      </c>
      <c r="C349" s="111"/>
      <c r="K349" s="112"/>
    </row>
    <row r="350" spans="1:11">
      <c r="A350" s="73" t="s">
        <v>389</v>
      </c>
      <c r="C350" s="111"/>
      <c r="K350" s="112"/>
    </row>
    <row r="351" spans="1:11">
      <c r="A351" s="73" t="s">
        <v>390</v>
      </c>
      <c r="C351" s="111"/>
      <c r="K351" s="112"/>
    </row>
    <row r="352" spans="1:11">
      <c r="A352" s="73" t="s">
        <v>391</v>
      </c>
      <c r="C352" s="111"/>
      <c r="K352" s="112"/>
    </row>
    <row r="353" spans="1:11">
      <c r="A353" s="73" t="s">
        <v>392</v>
      </c>
      <c r="C353" s="111"/>
      <c r="K353" s="112"/>
    </row>
    <row r="354" spans="1:11">
      <c r="A354" s="73" t="s">
        <v>393</v>
      </c>
      <c r="C354" s="111"/>
      <c r="K354" s="112"/>
    </row>
    <row r="355" spans="1:11">
      <c r="A355" s="73" t="s">
        <v>394</v>
      </c>
      <c r="C355" s="111"/>
      <c r="K355" s="112"/>
    </row>
    <row r="356" spans="1:11">
      <c r="A356" s="73" t="s">
        <v>395</v>
      </c>
      <c r="C356" s="111"/>
      <c r="K356" s="112"/>
    </row>
    <row r="357" spans="1:11">
      <c r="A357" s="73" t="s">
        <v>396</v>
      </c>
      <c r="C357" s="111"/>
      <c r="K357" s="112"/>
    </row>
    <row r="358" spans="1:11">
      <c r="A358" s="73" t="s">
        <v>397</v>
      </c>
      <c r="C358" s="111"/>
      <c r="K358" s="112"/>
    </row>
    <row r="359" spans="1:11">
      <c r="A359" s="73" t="s">
        <v>398</v>
      </c>
      <c r="C359" s="111"/>
      <c r="K359" s="112"/>
    </row>
    <row r="360" spans="1:11">
      <c r="A360" s="73" t="s">
        <v>399</v>
      </c>
      <c r="C360" s="111"/>
      <c r="K360" s="112"/>
    </row>
    <row r="361" spans="1:11">
      <c r="A361" s="73" t="s">
        <v>400</v>
      </c>
      <c r="C361" s="111"/>
      <c r="K361" s="112"/>
    </row>
    <row r="362" spans="1:11">
      <c r="A362" s="73" t="s">
        <v>401</v>
      </c>
      <c r="C362" s="111"/>
      <c r="K362" s="112"/>
    </row>
    <row r="363" spans="1:11">
      <c r="A363" s="73" t="s">
        <v>402</v>
      </c>
      <c r="C363" s="111"/>
      <c r="K363" s="112"/>
    </row>
    <row r="364" spans="1:11">
      <c r="A364" s="73" t="s">
        <v>403</v>
      </c>
      <c r="C364" s="111"/>
      <c r="K364" s="112"/>
    </row>
    <row r="365" spans="1:11">
      <c r="A365" s="73" t="s">
        <v>404</v>
      </c>
      <c r="C365" s="111"/>
      <c r="K365" s="112"/>
    </row>
    <row r="366" spans="1:11">
      <c r="A366" s="73" t="s">
        <v>405</v>
      </c>
      <c r="C366" s="111"/>
      <c r="K366" s="112"/>
    </row>
    <row r="367" spans="1:11">
      <c r="A367" s="73" t="s">
        <v>406</v>
      </c>
      <c r="C367" s="111"/>
      <c r="K367" s="112"/>
    </row>
    <row r="368" spans="1:11">
      <c r="A368" s="73" t="s">
        <v>407</v>
      </c>
      <c r="C368" s="111"/>
      <c r="K368" s="112"/>
    </row>
    <row r="369" spans="1:11">
      <c r="A369" s="73" t="s">
        <v>408</v>
      </c>
      <c r="C369" s="111"/>
      <c r="K369" s="112"/>
    </row>
    <row r="370" spans="1:11">
      <c r="A370" s="73" t="s">
        <v>409</v>
      </c>
      <c r="C370" s="111"/>
      <c r="K370" s="112"/>
    </row>
    <row r="371" spans="1:11">
      <c r="A371" s="73" t="s">
        <v>410</v>
      </c>
      <c r="C371" s="111"/>
      <c r="K371" s="112"/>
    </row>
    <row r="372" spans="1:11">
      <c r="A372" s="73" t="s">
        <v>411</v>
      </c>
      <c r="C372" s="111"/>
      <c r="K372" s="112"/>
    </row>
    <row r="373" spans="1:11">
      <c r="A373" s="73" t="s">
        <v>412</v>
      </c>
      <c r="C373" s="111"/>
      <c r="K373" s="112"/>
    </row>
    <row r="374" spans="1:11">
      <c r="A374" s="73" t="s">
        <v>413</v>
      </c>
      <c r="C374" s="111"/>
      <c r="K374" s="112"/>
    </row>
    <row r="375" spans="1:11">
      <c r="A375" s="73" t="s">
        <v>414</v>
      </c>
      <c r="C375" s="111"/>
      <c r="K375" s="112"/>
    </row>
    <row r="376" spans="1:11">
      <c r="A376" s="73" t="s">
        <v>415</v>
      </c>
      <c r="C376" s="111"/>
      <c r="K376" s="112"/>
    </row>
    <row r="377" spans="1:11">
      <c r="A377" s="73" t="s">
        <v>416</v>
      </c>
      <c r="C377" s="111"/>
      <c r="K377" s="112"/>
    </row>
    <row r="378" spans="1:11">
      <c r="A378" s="73" t="s">
        <v>417</v>
      </c>
      <c r="C378" s="111"/>
      <c r="K378" s="112"/>
    </row>
    <row r="379" spans="1:11">
      <c r="A379" s="73" t="s">
        <v>418</v>
      </c>
      <c r="C379" s="111"/>
      <c r="K379" s="112"/>
    </row>
    <row r="380" spans="1:11">
      <c r="A380" s="73" t="s">
        <v>419</v>
      </c>
      <c r="C380" s="111"/>
      <c r="K380" s="112"/>
    </row>
    <row r="381" spans="1:11">
      <c r="A381" s="73" t="s">
        <v>420</v>
      </c>
      <c r="C381" s="111"/>
      <c r="K381" s="112"/>
    </row>
    <row r="382" spans="1:11">
      <c r="A382" s="73" t="s">
        <v>421</v>
      </c>
      <c r="C382" s="111"/>
      <c r="K382" s="112"/>
    </row>
    <row r="383" spans="1:11">
      <c r="A383" s="73" t="s">
        <v>422</v>
      </c>
      <c r="C383" s="111"/>
      <c r="K383" s="112"/>
    </row>
    <row r="384" spans="1:11">
      <c r="A384" s="73" t="s">
        <v>423</v>
      </c>
      <c r="C384" s="111"/>
      <c r="K384" s="112"/>
    </row>
    <row r="385" spans="1:11">
      <c r="A385" s="73" t="s">
        <v>424</v>
      </c>
      <c r="C385" s="111"/>
      <c r="K385" s="112"/>
    </row>
    <row r="386" spans="1:11">
      <c r="A386" s="73" t="s">
        <v>425</v>
      </c>
      <c r="C386" s="111"/>
      <c r="K386" s="112"/>
    </row>
    <row r="387" spans="1:11">
      <c r="A387" s="73" t="s">
        <v>426</v>
      </c>
      <c r="C387" s="111"/>
      <c r="K387" s="112"/>
    </row>
    <row r="388" spans="1:11">
      <c r="A388" s="73" t="s">
        <v>427</v>
      </c>
      <c r="C388" s="111"/>
      <c r="K388" s="112"/>
    </row>
    <row r="389" spans="1:11">
      <c r="A389" s="73" t="s">
        <v>428</v>
      </c>
      <c r="C389" s="111"/>
      <c r="K389" s="112"/>
    </row>
    <row r="390" spans="1:11">
      <c r="A390" s="73" t="s">
        <v>429</v>
      </c>
      <c r="C390" s="111"/>
      <c r="K390" s="112"/>
    </row>
    <row r="391" spans="1:11">
      <c r="A391" s="73" t="s">
        <v>430</v>
      </c>
      <c r="C391" s="111"/>
      <c r="K391" s="112"/>
    </row>
    <row r="392" spans="1:11">
      <c r="A392" s="73" t="s">
        <v>431</v>
      </c>
      <c r="C392" s="111"/>
      <c r="K392" s="112"/>
    </row>
    <row r="393" spans="1:11">
      <c r="A393" s="73" t="s">
        <v>432</v>
      </c>
      <c r="C393" s="111"/>
      <c r="K393" s="112"/>
    </row>
    <row r="394" spans="1:11">
      <c r="A394" s="73" t="s">
        <v>433</v>
      </c>
      <c r="C394" s="111"/>
      <c r="K394" s="112"/>
    </row>
    <row r="395" spans="1:11">
      <c r="A395" s="73" t="s">
        <v>434</v>
      </c>
      <c r="C395" s="111"/>
      <c r="K395" s="112"/>
    </row>
    <row r="396" spans="1:11">
      <c r="A396" s="73" t="s">
        <v>435</v>
      </c>
      <c r="C396" s="111"/>
      <c r="K396" s="112"/>
    </row>
    <row r="397" spans="1:11">
      <c r="A397" s="73" t="s">
        <v>436</v>
      </c>
      <c r="C397" s="111"/>
      <c r="K397" s="112"/>
    </row>
    <row r="398" spans="1:11">
      <c r="A398" s="73" t="s">
        <v>437</v>
      </c>
      <c r="C398" s="111"/>
      <c r="K398" s="112"/>
    </row>
    <row r="399" spans="1:11">
      <c r="A399" s="73" t="s">
        <v>438</v>
      </c>
      <c r="C399" s="111"/>
      <c r="K399" s="112"/>
    </row>
    <row r="400" spans="1:11">
      <c r="A400" s="73" t="s">
        <v>439</v>
      </c>
      <c r="C400" s="111"/>
      <c r="K400" s="112"/>
    </row>
    <row r="401" spans="1:11">
      <c r="A401" s="73" t="s">
        <v>440</v>
      </c>
      <c r="C401" s="111"/>
      <c r="K401" s="112"/>
    </row>
    <row r="402" spans="1:11">
      <c r="A402" s="73" t="s">
        <v>441</v>
      </c>
      <c r="C402" s="111"/>
      <c r="K402" s="112"/>
    </row>
    <row r="403" spans="1:11">
      <c r="A403" s="73" t="s">
        <v>442</v>
      </c>
      <c r="C403" s="111"/>
      <c r="K403" s="112"/>
    </row>
    <row r="404" spans="1:11">
      <c r="A404" s="73" t="s">
        <v>443</v>
      </c>
      <c r="C404" s="111"/>
      <c r="K404" s="112"/>
    </row>
    <row r="405" spans="1:11">
      <c r="A405" s="73" t="s">
        <v>444</v>
      </c>
      <c r="C405" s="111"/>
      <c r="K405" s="112"/>
    </row>
    <row r="406" spans="1:11">
      <c r="A406" s="73" t="s">
        <v>445</v>
      </c>
      <c r="C406" s="111"/>
      <c r="K406" s="112"/>
    </row>
    <row r="407" spans="1:11">
      <c r="A407" s="73" t="s">
        <v>446</v>
      </c>
      <c r="C407" s="111"/>
      <c r="K407" s="112"/>
    </row>
    <row r="408" spans="1:11">
      <c r="A408" s="73" t="s">
        <v>447</v>
      </c>
      <c r="C408" s="111"/>
      <c r="K408" s="112"/>
    </row>
    <row r="409" spans="1:11">
      <c r="A409" s="73" t="s">
        <v>448</v>
      </c>
      <c r="C409" s="111"/>
      <c r="K409" s="112"/>
    </row>
    <row r="410" spans="1:11">
      <c r="A410" s="73" t="s">
        <v>449</v>
      </c>
      <c r="C410" s="111"/>
      <c r="K410" s="112"/>
    </row>
    <row r="411" spans="1:11">
      <c r="A411" s="73" t="s">
        <v>450</v>
      </c>
      <c r="C411" s="111"/>
      <c r="K411" s="112"/>
    </row>
    <row r="412" spans="1:11">
      <c r="A412" s="73" t="s">
        <v>451</v>
      </c>
      <c r="C412" s="111"/>
      <c r="K412" s="112"/>
    </row>
    <row r="413" spans="1:11">
      <c r="A413" s="73" t="s">
        <v>452</v>
      </c>
      <c r="C413" s="111"/>
      <c r="K413" s="112"/>
    </row>
    <row r="414" spans="1:11">
      <c r="A414" s="73" t="s">
        <v>453</v>
      </c>
      <c r="C414" s="111"/>
      <c r="K414" s="112"/>
    </row>
    <row r="415" spans="1:11">
      <c r="A415" s="73" t="s">
        <v>454</v>
      </c>
      <c r="C415" s="111"/>
      <c r="K415" s="112"/>
    </row>
    <row r="416" spans="1:11">
      <c r="A416" s="73" t="s">
        <v>455</v>
      </c>
      <c r="C416" s="111"/>
      <c r="K416" s="112"/>
    </row>
    <row r="417" spans="1:11">
      <c r="A417" s="73" t="s">
        <v>456</v>
      </c>
      <c r="C417" s="111"/>
      <c r="K417" s="112"/>
    </row>
    <row r="418" spans="1:11">
      <c r="A418" s="73" t="s">
        <v>457</v>
      </c>
      <c r="C418" s="111"/>
      <c r="K418" s="112"/>
    </row>
    <row r="419" spans="1:11">
      <c r="A419" s="73" t="s">
        <v>458</v>
      </c>
      <c r="C419" s="111"/>
      <c r="K419" s="112"/>
    </row>
    <row r="420" spans="1:11">
      <c r="A420" s="73" t="s">
        <v>459</v>
      </c>
      <c r="C420" s="111"/>
      <c r="K420" s="112"/>
    </row>
    <row r="421" spans="1:11">
      <c r="A421" s="73" t="s">
        <v>460</v>
      </c>
      <c r="C421" s="111"/>
      <c r="K421" s="112"/>
    </row>
    <row r="422" spans="1:11">
      <c r="A422" s="73" t="s">
        <v>461</v>
      </c>
      <c r="C422" s="111"/>
      <c r="K422" s="112"/>
    </row>
    <row r="423" spans="1:11">
      <c r="A423" s="73" t="s">
        <v>462</v>
      </c>
      <c r="C423" s="111"/>
      <c r="K423" s="112"/>
    </row>
    <row r="424" spans="1:11">
      <c r="A424" s="73" t="s">
        <v>463</v>
      </c>
      <c r="C424" s="111"/>
      <c r="K424" s="112"/>
    </row>
    <row r="425" spans="1:11">
      <c r="A425" s="73" t="s">
        <v>464</v>
      </c>
      <c r="C425" s="111"/>
      <c r="K425" s="112"/>
    </row>
    <row r="426" spans="1:11">
      <c r="A426" s="73" t="s">
        <v>465</v>
      </c>
      <c r="C426" s="111"/>
      <c r="K426" s="112"/>
    </row>
    <row r="427" spans="1:11">
      <c r="A427" s="73" t="s">
        <v>466</v>
      </c>
      <c r="C427" s="111"/>
      <c r="K427" s="112"/>
    </row>
    <row r="428" spans="1:11">
      <c r="A428" s="73" t="s">
        <v>467</v>
      </c>
      <c r="C428" s="111"/>
      <c r="K428" s="112"/>
    </row>
    <row r="429" spans="1:11">
      <c r="A429" s="73" t="s">
        <v>468</v>
      </c>
      <c r="C429" s="111"/>
      <c r="K429" s="112"/>
    </row>
    <row r="430" spans="1:11">
      <c r="A430" s="73" t="s">
        <v>469</v>
      </c>
      <c r="C430" s="111"/>
      <c r="K430" s="112"/>
    </row>
    <row r="431" spans="1:11">
      <c r="A431" s="73" t="s">
        <v>470</v>
      </c>
      <c r="C431" s="111"/>
      <c r="K431" s="112"/>
    </row>
    <row r="432" spans="1:11">
      <c r="A432" s="73" t="s">
        <v>471</v>
      </c>
      <c r="C432" s="111"/>
      <c r="K432" s="112"/>
    </row>
    <row r="433" spans="1:11">
      <c r="A433" s="73" t="s">
        <v>472</v>
      </c>
      <c r="C433" s="111"/>
      <c r="K433" s="112"/>
    </row>
    <row r="434" spans="1:11">
      <c r="A434" s="73" t="s">
        <v>473</v>
      </c>
      <c r="C434" s="111"/>
      <c r="K434" s="112"/>
    </row>
    <row r="435" spans="1:11">
      <c r="A435" s="73" t="s">
        <v>474</v>
      </c>
      <c r="C435" s="111"/>
      <c r="K435" s="112"/>
    </row>
    <row r="436" spans="1:11">
      <c r="A436" s="73" t="s">
        <v>475</v>
      </c>
      <c r="C436" s="111"/>
      <c r="K436" s="112"/>
    </row>
    <row r="437" spans="1:11">
      <c r="A437" s="73" t="s">
        <v>476</v>
      </c>
      <c r="C437" s="111"/>
      <c r="K437" s="112"/>
    </row>
    <row r="438" spans="1:11">
      <c r="A438" s="73" t="s">
        <v>477</v>
      </c>
      <c r="C438" s="111"/>
      <c r="K438" s="112"/>
    </row>
    <row r="439" spans="1:11">
      <c r="A439" s="73" t="s">
        <v>478</v>
      </c>
      <c r="C439" s="111"/>
      <c r="K439" s="112"/>
    </row>
    <row r="440" spans="1:11">
      <c r="A440" s="73" t="s">
        <v>479</v>
      </c>
      <c r="C440" s="111"/>
      <c r="K440" s="112"/>
    </row>
    <row r="441" spans="1:11">
      <c r="A441" s="73" t="s">
        <v>480</v>
      </c>
      <c r="C441" s="111"/>
      <c r="K441" s="112"/>
    </row>
    <row r="442" spans="1:11">
      <c r="A442" s="73" t="s">
        <v>481</v>
      </c>
      <c r="C442" s="111"/>
      <c r="K442" s="112"/>
    </row>
    <row r="443" spans="1:11">
      <c r="A443" s="73" t="s">
        <v>482</v>
      </c>
      <c r="C443" s="111"/>
      <c r="K443" s="112"/>
    </row>
    <row r="444" spans="1:11">
      <c r="A444" s="73" t="s">
        <v>483</v>
      </c>
      <c r="C444" s="111"/>
      <c r="K444" s="112"/>
    </row>
    <row r="445" spans="1:11">
      <c r="A445" s="73" t="s">
        <v>484</v>
      </c>
      <c r="C445" s="111"/>
      <c r="K445" s="112"/>
    </row>
    <row r="446" spans="1:11">
      <c r="A446" s="73" t="s">
        <v>485</v>
      </c>
      <c r="C446" s="111"/>
      <c r="K446" s="112"/>
    </row>
    <row r="447" spans="1:11">
      <c r="A447" s="73" t="s">
        <v>486</v>
      </c>
      <c r="C447" s="111"/>
      <c r="K447" s="112"/>
    </row>
    <row r="448" spans="1:11">
      <c r="A448" s="73" t="s">
        <v>487</v>
      </c>
      <c r="C448" s="111"/>
      <c r="K448" s="112"/>
    </row>
    <row r="449" spans="1:11">
      <c r="A449" s="73" t="s">
        <v>488</v>
      </c>
      <c r="C449" s="111"/>
      <c r="K449" s="112"/>
    </row>
    <row r="450" spans="1:11">
      <c r="A450" s="73" t="s">
        <v>489</v>
      </c>
      <c r="C450" s="111"/>
      <c r="K450" s="112"/>
    </row>
    <row r="451" spans="1:11">
      <c r="A451" s="73" t="s">
        <v>490</v>
      </c>
      <c r="C451" s="111"/>
      <c r="K451" s="112"/>
    </row>
    <row r="452" spans="1:11">
      <c r="A452" s="73" t="s">
        <v>491</v>
      </c>
      <c r="C452" s="111"/>
      <c r="K452" s="112"/>
    </row>
    <row r="453" spans="1:11">
      <c r="A453" s="73" t="s">
        <v>492</v>
      </c>
      <c r="C453" s="111"/>
      <c r="K453" s="112"/>
    </row>
    <row r="454" spans="1:11">
      <c r="A454" s="73" t="s">
        <v>493</v>
      </c>
      <c r="C454" s="111"/>
      <c r="K454" s="112"/>
    </row>
    <row r="455" spans="1:11">
      <c r="A455" s="73" t="s">
        <v>494</v>
      </c>
      <c r="C455" s="111"/>
      <c r="K455" s="112"/>
    </row>
    <row r="456" spans="1:11">
      <c r="A456" s="73" t="s">
        <v>495</v>
      </c>
      <c r="C456" s="111"/>
      <c r="K456" s="112"/>
    </row>
    <row r="457" spans="1:11">
      <c r="A457" s="73" t="s">
        <v>496</v>
      </c>
      <c r="C457" s="111"/>
      <c r="K457" s="112"/>
    </row>
    <row r="458" spans="1:11">
      <c r="A458" s="73" t="s">
        <v>497</v>
      </c>
      <c r="C458" s="111"/>
      <c r="K458" s="112"/>
    </row>
    <row r="459" spans="1:11">
      <c r="A459" s="73" t="s">
        <v>498</v>
      </c>
      <c r="C459" s="111"/>
      <c r="K459" s="112"/>
    </row>
    <row r="460" spans="1:11">
      <c r="A460" s="73" t="s">
        <v>499</v>
      </c>
      <c r="C460" s="111"/>
      <c r="K460" s="112"/>
    </row>
    <row r="461" spans="1:11">
      <c r="A461" s="73" t="s">
        <v>500</v>
      </c>
      <c r="C461" s="111"/>
      <c r="K461" s="112"/>
    </row>
    <row r="462" spans="1:11">
      <c r="A462" s="73" t="s">
        <v>501</v>
      </c>
      <c r="C462" s="111"/>
      <c r="K462" s="112"/>
    </row>
    <row r="463" spans="1:11">
      <c r="A463" s="73" t="s">
        <v>502</v>
      </c>
      <c r="C463" s="111"/>
      <c r="K463" s="112"/>
    </row>
    <row r="464" spans="1:11">
      <c r="A464" s="73" t="s">
        <v>503</v>
      </c>
      <c r="C464" s="111"/>
      <c r="K464" s="112"/>
    </row>
    <row r="465" spans="1:11">
      <c r="A465" s="73" t="s">
        <v>504</v>
      </c>
      <c r="C465" s="111"/>
      <c r="K465" s="112"/>
    </row>
    <row r="466" spans="1:11">
      <c r="A466" s="73" t="s">
        <v>505</v>
      </c>
      <c r="C466" s="111"/>
      <c r="K466" s="112"/>
    </row>
    <row r="467" spans="1:11">
      <c r="A467" s="73" t="s">
        <v>506</v>
      </c>
      <c r="C467" s="111"/>
      <c r="K467" s="112"/>
    </row>
    <row r="468" spans="1:11">
      <c r="A468" s="73" t="s">
        <v>507</v>
      </c>
      <c r="C468" s="111"/>
      <c r="K468" s="112"/>
    </row>
    <row r="469" spans="1:11">
      <c r="A469" s="73" t="s">
        <v>508</v>
      </c>
      <c r="C469" s="111"/>
      <c r="K469" s="112"/>
    </row>
    <row r="470" spans="1:11">
      <c r="A470" s="73" t="s">
        <v>509</v>
      </c>
      <c r="C470" s="111"/>
      <c r="K470" s="112"/>
    </row>
    <row r="471" spans="1:11">
      <c r="A471" s="73" t="s">
        <v>510</v>
      </c>
      <c r="C471" s="111"/>
      <c r="K471" s="112"/>
    </row>
    <row r="472" spans="1:11">
      <c r="A472" s="73" t="s">
        <v>511</v>
      </c>
      <c r="C472" s="111"/>
      <c r="K472" s="112"/>
    </row>
    <row r="473" spans="1:11">
      <c r="A473" s="73" t="s">
        <v>512</v>
      </c>
      <c r="C473" s="111"/>
      <c r="K473" s="112"/>
    </row>
    <row r="474" spans="1:11">
      <c r="A474" s="73" t="s">
        <v>513</v>
      </c>
      <c r="C474" s="111"/>
      <c r="K474" s="112"/>
    </row>
    <row r="475" spans="1:11">
      <c r="A475" s="73" t="s">
        <v>514</v>
      </c>
      <c r="C475" s="111"/>
      <c r="K475" s="112"/>
    </row>
    <row r="476" spans="1:11">
      <c r="A476" s="73" t="s">
        <v>515</v>
      </c>
      <c r="C476" s="111"/>
      <c r="K476" s="112"/>
    </row>
    <row r="477" spans="1:11">
      <c r="A477" s="73" t="s">
        <v>516</v>
      </c>
      <c r="C477" s="111"/>
      <c r="K477" s="112"/>
    </row>
    <row r="478" spans="1:11">
      <c r="A478" s="73" t="s">
        <v>517</v>
      </c>
      <c r="C478" s="111"/>
      <c r="K478" s="112"/>
    </row>
    <row r="479" spans="1:11">
      <c r="A479" s="73" t="s">
        <v>518</v>
      </c>
      <c r="C479" s="111"/>
      <c r="K479" s="112"/>
    </row>
    <row r="480" spans="1:11">
      <c r="A480" s="73" t="s">
        <v>519</v>
      </c>
      <c r="C480" s="111"/>
      <c r="K480" s="112"/>
    </row>
    <row r="481" spans="1:11">
      <c r="A481" s="73" t="s">
        <v>520</v>
      </c>
      <c r="C481" s="111"/>
      <c r="K481" s="112"/>
    </row>
    <row r="482" spans="1:11">
      <c r="A482" s="73" t="s">
        <v>521</v>
      </c>
      <c r="C482" s="111"/>
      <c r="K482" s="112"/>
    </row>
    <row r="483" spans="1:11">
      <c r="A483" s="73" t="s">
        <v>522</v>
      </c>
      <c r="C483" s="111"/>
      <c r="K483" s="112"/>
    </row>
    <row r="484" spans="1:11">
      <c r="A484" s="73" t="s">
        <v>523</v>
      </c>
      <c r="C484" s="111"/>
      <c r="K484" s="112"/>
    </row>
    <row r="485" spans="1:11">
      <c r="A485" s="73" t="s">
        <v>524</v>
      </c>
      <c r="C485" s="111"/>
      <c r="K485" s="112"/>
    </row>
    <row r="486" spans="1:11">
      <c r="A486" s="73" t="s">
        <v>525</v>
      </c>
      <c r="C486" s="111"/>
      <c r="K486" s="112"/>
    </row>
    <row r="487" spans="1:11">
      <c r="A487" s="73" t="s">
        <v>526</v>
      </c>
      <c r="C487" s="111"/>
      <c r="K487" s="112"/>
    </row>
    <row r="488" spans="1:11">
      <c r="A488" s="73" t="s">
        <v>527</v>
      </c>
      <c r="C488" s="111"/>
      <c r="K488" s="112"/>
    </row>
    <row r="489" spans="1:11">
      <c r="A489" s="73" t="s">
        <v>528</v>
      </c>
      <c r="C489" s="111"/>
      <c r="K489" s="112"/>
    </row>
    <row r="490" spans="1:11">
      <c r="A490" s="73" t="s">
        <v>529</v>
      </c>
      <c r="C490" s="111"/>
      <c r="K490" s="112"/>
    </row>
    <row r="491" spans="1:11">
      <c r="A491" s="73" t="s">
        <v>530</v>
      </c>
      <c r="C491" s="111"/>
      <c r="K491" s="112"/>
    </row>
    <row r="492" spans="1:11">
      <c r="A492" s="73" t="s">
        <v>531</v>
      </c>
      <c r="C492" s="111"/>
      <c r="K492" s="112"/>
    </row>
    <row r="493" spans="1:11">
      <c r="A493" s="73" t="s">
        <v>532</v>
      </c>
      <c r="C493" s="111"/>
      <c r="K493" s="112"/>
    </row>
    <row r="494" spans="1:11">
      <c r="A494" s="73" t="s">
        <v>533</v>
      </c>
      <c r="C494" s="111"/>
      <c r="K494" s="112"/>
    </row>
    <row r="495" spans="1:11">
      <c r="A495" s="73" t="s">
        <v>534</v>
      </c>
      <c r="C495" s="111"/>
      <c r="K495" s="112"/>
    </row>
    <row r="496" spans="1:11">
      <c r="A496" s="73" t="s">
        <v>535</v>
      </c>
      <c r="C496" s="111"/>
      <c r="K496" s="112"/>
    </row>
    <row r="497" spans="1:11">
      <c r="A497" s="73" t="s">
        <v>536</v>
      </c>
      <c r="C497" s="111"/>
      <c r="K497" s="112"/>
    </row>
    <row r="498" spans="1:11">
      <c r="A498" s="73" t="s">
        <v>537</v>
      </c>
      <c r="C498" s="111"/>
      <c r="K498" s="112"/>
    </row>
    <row r="499" spans="1:11">
      <c r="A499" s="73" t="s">
        <v>538</v>
      </c>
      <c r="C499" s="111"/>
      <c r="K499" s="112"/>
    </row>
    <row r="500" spans="1:11">
      <c r="A500" s="73" t="s">
        <v>539</v>
      </c>
      <c r="C500" s="111"/>
      <c r="K500" s="112"/>
    </row>
    <row r="501" spans="1:11">
      <c r="A501" s="73" t="s">
        <v>540</v>
      </c>
      <c r="C501" s="111"/>
      <c r="K501" s="112"/>
    </row>
    <row r="502" spans="1:11">
      <c r="A502" s="73" t="s">
        <v>541</v>
      </c>
      <c r="C502" s="111"/>
      <c r="K502" s="112"/>
    </row>
    <row r="503" spans="1:11">
      <c r="A503" s="73" t="s">
        <v>542</v>
      </c>
      <c r="C503" s="111"/>
      <c r="K503" s="112"/>
    </row>
    <row r="504" spans="1:11">
      <c r="A504" s="73" t="s">
        <v>543</v>
      </c>
      <c r="C504" s="111"/>
      <c r="K504" s="112"/>
    </row>
    <row r="505" spans="1:11">
      <c r="C505" s="111"/>
    </row>
    <row r="506" spans="1:11">
      <c r="C506" s="111"/>
    </row>
    <row r="507" spans="1:11">
      <c r="C507" s="111"/>
    </row>
    <row r="508" spans="1:11">
      <c r="C508" s="111"/>
    </row>
    <row r="509" spans="1:11">
      <c r="C509" s="111"/>
    </row>
    <row r="510" spans="1:11">
      <c r="C510" s="111"/>
    </row>
    <row r="511" spans="1:11">
      <c r="C511" s="111"/>
    </row>
    <row r="512" spans="1:11">
      <c r="C512" s="111"/>
    </row>
    <row r="513" spans="3:3">
      <c r="C513" s="111"/>
    </row>
    <row r="514" spans="3:3">
      <c r="C514" s="111"/>
    </row>
    <row r="515" spans="3:3">
      <c r="C515" s="111"/>
    </row>
    <row r="516" spans="3:3">
      <c r="C516" s="111"/>
    </row>
    <row r="517" spans="3:3">
      <c r="C517" s="111"/>
    </row>
    <row r="518" spans="3:3">
      <c r="C518" s="111"/>
    </row>
    <row r="519" spans="3:3">
      <c r="C519" s="111"/>
    </row>
    <row r="520" spans="3:3">
      <c r="C520" s="111"/>
    </row>
    <row r="521" spans="3:3">
      <c r="C521" s="111"/>
    </row>
    <row r="522" spans="3:3">
      <c r="C522" s="111"/>
    </row>
    <row r="523" spans="3:3">
      <c r="C523" s="111"/>
    </row>
    <row r="524" spans="3:3">
      <c r="C524" s="111"/>
    </row>
    <row r="525" spans="3:3">
      <c r="C525" s="111"/>
    </row>
    <row r="526" spans="3:3">
      <c r="C526" s="111"/>
    </row>
    <row r="527" spans="3:3">
      <c r="C527" s="111"/>
    </row>
    <row r="528" spans="3:3">
      <c r="C528" s="111"/>
    </row>
    <row r="529" spans="3:3">
      <c r="C529" s="111"/>
    </row>
    <row r="530" spans="3:3">
      <c r="C530" s="111"/>
    </row>
    <row r="531" spans="3:3">
      <c r="C531" s="111"/>
    </row>
    <row r="532" spans="3:3">
      <c r="C532" s="111"/>
    </row>
    <row r="533" spans="3:3">
      <c r="C533" s="111"/>
    </row>
    <row r="534" spans="3:3">
      <c r="C534" s="111"/>
    </row>
    <row r="535" spans="3:3">
      <c r="C535" s="111"/>
    </row>
    <row r="536" spans="3:3">
      <c r="C536" s="111"/>
    </row>
    <row r="537" spans="3:3">
      <c r="C537" s="111"/>
    </row>
    <row r="538" spans="3:3">
      <c r="C538" s="111"/>
    </row>
    <row r="539" spans="3:3">
      <c r="C539" s="111"/>
    </row>
    <row r="540" spans="3:3">
      <c r="C540" s="111"/>
    </row>
    <row r="541" spans="3:3">
      <c r="C541" s="111"/>
    </row>
    <row r="542" spans="3:3">
      <c r="C542" s="111"/>
    </row>
    <row r="543" spans="3:3">
      <c r="C543" s="111"/>
    </row>
    <row r="544" spans="3:3">
      <c r="C544" s="111"/>
    </row>
    <row r="545" spans="3:3">
      <c r="C545" s="111"/>
    </row>
    <row r="546" spans="3:3">
      <c r="C546" s="111"/>
    </row>
    <row r="547" spans="3:3">
      <c r="C547" s="111"/>
    </row>
    <row r="548" spans="3:3">
      <c r="C548" s="111"/>
    </row>
    <row r="549" spans="3:3">
      <c r="C549" s="111"/>
    </row>
    <row r="550" spans="3:3">
      <c r="C550" s="111"/>
    </row>
    <row r="551" spans="3:3">
      <c r="C551" s="111"/>
    </row>
    <row r="552" spans="3:3">
      <c r="C552" s="111"/>
    </row>
    <row r="553" spans="3:3">
      <c r="C553" s="111"/>
    </row>
    <row r="554" spans="3:3">
      <c r="C554" s="111"/>
    </row>
    <row r="555" spans="3:3">
      <c r="C555" s="111"/>
    </row>
    <row r="556" spans="3:3">
      <c r="C556" s="111"/>
    </row>
    <row r="557" spans="3:3">
      <c r="C557" s="111"/>
    </row>
    <row r="558" spans="3:3">
      <c r="C558" s="111"/>
    </row>
    <row r="559" spans="3:3">
      <c r="C559" s="111"/>
    </row>
    <row r="560" spans="3:3">
      <c r="C560" s="111"/>
    </row>
    <row r="561" spans="3:3">
      <c r="C561" s="111"/>
    </row>
    <row r="562" spans="3:3">
      <c r="C562" s="111"/>
    </row>
    <row r="563" spans="3:3">
      <c r="C563" s="111"/>
    </row>
    <row r="564" spans="3:3">
      <c r="C564" s="111"/>
    </row>
    <row r="565" spans="3:3">
      <c r="C565" s="111"/>
    </row>
    <row r="566" spans="3:3">
      <c r="C566" s="111"/>
    </row>
    <row r="567" spans="3:3">
      <c r="C567" s="111"/>
    </row>
    <row r="568" spans="3:3">
      <c r="C568" s="111"/>
    </row>
    <row r="569" spans="3:3">
      <c r="C569" s="111"/>
    </row>
    <row r="570" spans="3:3">
      <c r="C570" s="111"/>
    </row>
    <row r="571" spans="3:3">
      <c r="C571" s="111"/>
    </row>
    <row r="572" spans="3:3">
      <c r="C572" s="111"/>
    </row>
    <row r="573" spans="3:3">
      <c r="C573" s="111"/>
    </row>
    <row r="574" spans="3:3">
      <c r="C574" s="111"/>
    </row>
    <row r="575" spans="3:3">
      <c r="C575" s="111"/>
    </row>
    <row r="576" spans="3:3">
      <c r="C576" s="111"/>
    </row>
    <row r="577" spans="3:3">
      <c r="C577" s="111"/>
    </row>
    <row r="578" spans="3:3">
      <c r="C578" s="111"/>
    </row>
    <row r="579" spans="3:3">
      <c r="C579" s="111"/>
    </row>
    <row r="580" spans="3:3">
      <c r="C580" s="111"/>
    </row>
    <row r="581" spans="3:3">
      <c r="C581" s="111"/>
    </row>
    <row r="582" spans="3:3">
      <c r="C582" s="111"/>
    </row>
    <row r="583" spans="3:3">
      <c r="C583" s="111"/>
    </row>
    <row r="584" spans="3:3">
      <c r="C584" s="111"/>
    </row>
    <row r="585" spans="3:3">
      <c r="C585" s="111"/>
    </row>
    <row r="586" spans="3:3">
      <c r="C586" s="111"/>
    </row>
    <row r="587" spans="3:3">
      <c r="C587" s="111"/>
    </row>
    <row r="588" spans="3:3">
      <c r="C588" s="111"/>
    </row>
    <row r="589" spans="3:3">
      <c r="C589" s="111"/>
    </row>
    <row r="590" spans="3:3">
      <c r="C590" s="111"/>
    </row>
    <row r="591" spans="3:3">
      <c r="C591" s="111"/>
    </row>
    <row r="592" spans="3:3">
      <c r="C592" s="111"/>
    </row>
    <row r="593" spans="3:3">
      <c r="C593" s="111"/>
    </row>
    <row r="594" spans="3:3">
      <c r="C594" s="111"/>
    </row>
    <row r="595" spans="3:3">
      <c r="C595" s="111"/>
    </row>
    <row r="596" spans="3:3">
      <c r="C596" s="111"/>
    </row>
    <row r="597" spans="3:3">
      <c r="C597" s="111"/>
    </row>
    <row r="598" spans="3:3">
      <c r="C598" s="111"/>
    </row>
    <row r="599" spans="3:3">
      <c r="C599" s="111"/>
    </row>
    <row r="600" spans="3:3">
      <c r="C600" s="111"/>
    </row>
    <row r="601" spans="3:3">
      <c r="C601" s="111"/>
    </row>
    <row r="602" spans="3:3">
      <c r="C602" s="111"/>
    </row>
    <row r="603" spans="3:3">
      <c r="C603" s="111"/>
    </row>
    <row r="604" spans="3:3">
      <c r="C604" s="111"/>
    </row>
    <row r="605" spans="3:3">
      <c r="C605" s="111"/>
    </row>
    <row r="606" spans="3:3">
      <c r="C606" s="111"/>
    </row>
    <row r="607" spans="3:3">
      <c r="C607" s="111"/>
    </row>
    <row r="608" spans="3:3">
      <c r="C608" s="111"/>
    </row>
    <row r="609" spans="3:3">
      <c r="C609" s="111"/>
    </row>
    <row r="610" spans="3:3">
      <c r="C610" s="111"/>
    </row>
    <row r="611" spans="3:3">
      <c r="C611" s="111"/>
    </row>
    <row r="612" spans="3:3">
      <c r="C612" s="111"/>
    </row>
    <row r="613" spans="3:3">
      <c r="C613" s="111"/>
    </row>
    <row r="614" spans="3:3">
      <c r="C614" s="111"/>
    </row>
    <row r="615" spans="3:3">
      <c r="C615" s="111"/>
    </row>
    <row r="616" spans="3:3">
      <c r="C616" s="111"/>
    </row>
    <row r="617" spans="3:3">
      <c r="C617" s="111"/>
    </row>
    <row r="618" spans="3:3">
      <c r="C618" s="111"/>
    </row>
    <row r="619" spans="3:3">
      <c r="C619" s="111"/>
    </row>
    <row r="620" spans="3:3">
      <c r="C620" s="111"/>
    </row>
    <row r="621" spans="3:3">
      <c r="C621" s="111"/>
    </row>
    <row r="622" spans="3:3">
      <c r="C622" s="111"/>
    </row>
    <row r="623" spans="3:3">
      <c r="C623" s="111"/>
    </row>
    <row r="624" spans="3:3">
      <c r="C624" s="111"/>
    </row>
    <row r="625" spans="3:3">
      <c r="C625" s="111"/>
    </row>
    <row r="626" spans="3:3">
      <c r="C626" s="111"/>
    </row>
    <row r="627" spans="3:3">
      <c r="C627" s="111"/>
    </row>
    <row r="628" spans="3:3">
      <c r="C628" s="111"/>
    </row>
    <row r="629" spans="3:3">
      <c r="C629" s="111"/>
    </row>
    <row r="630" spans="3:3">
      <c r="C630" s="111"/>
    </row>
    <row r="631" spans="3:3">
      <c r="C631" s="111"/>
    </row>
    <row r="632" spans="3:3">
      <c r="C632" s="111"/>
    </row>
    <row r="633" spans="3:3">
      <c r="C633" s="111"/>
    </row>
    <row r="634" spans="3:3">
      <c r="C634" s="111"/>
    </row>
    <row r="635" spans="3:3">
      <c r="C635" s="111"/>
    </row>
    <row r="636" spans="3:3">
      <c r="C636" s="111"/>
    </row>
    <row r="637" spans="3:3">
      <c r="C637" s="111"/>
    </row>
    <row r="638" spans="3:3">
      <c r="C638" s="111"/>
    </row>
    <row r="639" spans="3:3">
      <c r="C639" s="111"/>
    </row>
    <row r="640" spans="3:3">
      <c r="C640" s="111"/>
    </row>
    <row r="641" spans="3:3">
      <c r="C641" s="111"/>
    </row>
    <row r="642" spans="3:3">
      <c r="C642" s="111"/>
    </row>
    <row r="643" spans="3:3">
      <c r="C643" s="111"/>
    </row>
    <row r="644" spans="3:3">
      <c r="C644" s="111"/>
    </row>
    <row r="645" spans="3:3">
      <c r="C645" s="111"/>
    </row>
    <row r="646" spans="3:3">
      <c r="C646" s="111"/>
    </row>
    <row r="647" spans="3:3">
      <c r="C647" s="111"/>
    </row>
    <row r="648" spans="3:3">
      <c r="C648" s="111"/>
    </row>
    <row r="649" spans="3:3">
      <c r="C649" s="111"/>
    </row>
    <row r="650" spans="3:3">
      <c r="C650" s="111"/>
    </row>
    <row r="651" spans="3:3">
      <c r="C651" s="111"/>
    </row>
    <row r="652" spans="3:3">
      <c r="C652" s="111"/>
    </row>
    <row r="653" spans="3:3">
      <c r="C653" s="111"/>
    </row>
    <row r="654" spans="3:3">
      <c r="C654" s="111"/>
    </row>
    <row r="655" spans="3:3">
      <c r="C655" s="111"/>
    </row>
    <row r="656" spans="3:3">
      <c r="C656" s="111"/>
    </row>
    <row r="657" spans="3:3">
      <c r="C657" s="111"/>
    </row>
    <row r="658" spans="3:3">
      <c r="C658" s="111"/>
    </row>
    <row r="659" spans="3:3">
      <c r="C659" s="111"/>
    </row>
    <row r="660" spans="3:3">
      <c r="C660" s="111"/>
    </row>
    <row r="661" spans="3:3">
      <c r="C661" s="111"/>
    </row>
    <row r="662" spans="3:3">
      <c r="C662" s="111"/>
    </row>
    <row r="663" spans="3:3">
      <c r="C663" s="111"/>
    </row>
    <row r="664" spans="3:3">
      <c r="C664" s="111"/>
    </row>
    <row r="665" spans="3:3">
      <c r="C665" s="111"/>
    </row>
    <row r="666" spans="3:3">
      <c r="C666" s="111"/>
    </row>
    <row r="667" spans="3:3">
      <c r="C667" s="111"/>
    </row>
    <row r="668" spans="3:3">
      <c r="C668" s="111"/>
    </row>
    <row r="669" spans="3:3">
      <c r="C669" s="111"/>
    </row>
    <row r="670" spans="3:3">
      <c r="C670" s="111"/>
    </row>
    <row r="671" spans="3:3">
      <c r="C671" s="111"/>
    </row>
    <row r="672" spans="3:3">
      <c r="C672" s="111"/>
    </row>
    <row r="673" spans="3:3">
      <c r="C673" s="111"/>
    </row>
    <row r="674" spans="3:3">
      <c r="C674" s="111"/>
    </row>
    <row r="675" spans="3:3">
      <c r="C675" s="111"/>
    </row>
    <row r="676" spans="3:3">
      <c r="C676" s="111"/>
    </row>
    <row r="677" spans="3:3">
      <c r="C677" s="111"/>
    </row>
    <row r="678" spans="3:3">
      <c r="C678" s="111"/>
    </row>
    <row r="679" spans="3:3">
      <c r="C679" s="111"/>
    </row>
    <row r="680" spans="3:3">
      <c r="C680" s="111"/>
    </row>
    <row r="681" spans="3:3">
      <c r="C681" s="111"/>
    </row>
    <row r="682" spans="3:3">
      <c r="C682" s="111"/>
    </row>
    <row r="683" spans="3:3">
      <c r="C683" s="111"/>
    </row>
    <row r="684" spans="3:3">
      <c r="C684" s="111"/>
    </row>
    <row r="685" spans="3:3">
      <c r="C685" s="111"/>
    </row>
    <row r="686" spans="3:3">
      <c r="C686" s="111"/>
    </row>
    <row r="687" spans="3:3">
      <c r="C687" s="111"/>
    </row>
    <row r="688" spans="3:3">
      <c r="C688" s="111"/>
    </row>
    <row r="689" spans="3:3">
      <c r="C689" s="111"/>
    </row>
    <row r="690" spans="3:3">
      <c r="C690" s="111"/>
    </row>
    <row r="691" spans="3:3">
      <c r="C691" s="111"/>
    </row>
    <row r="692" spans="3:3">
      <c r="C692" s="111"/>
    </row>
    <row r="693" spans="3:3">
      <c r="C693" s="111"/>
    </row>
    <row r="694" spans="3:3">
      <c r="C694" s="111"/>
    </row>
    <row r="695" spans="3:3">
      <c r="C695" s="111"/>
    </row>
    <row r="696" spans="3:3">
      <c r="C696" s="111"/>
    </row>
    <row r="697" spans="3:3">
      <c r="C697" s="111"/>
    </row>
    <row r="698" spans="3:3">
      <c r="C698" s="111"/>
    </row>
    <row r="699" spans="3:3">
      <c r="C699" s="111"/>
    </row>
    <row r="700" spans="3:3">
      <c r="C700" s="111"/>
    </row>
    <row r="701" spans="3:3">
      <c r="C701" s="111"/>
    </row>
    <row r="702" spans="3:3">
      <c r="C702" s="111"/>
    </row>
    <row r="703" spans="3:3">
      <c r="C703" s="111"/>
    </row>
    <row r="704" spans="3:3">
      <c r="C704" s="111"/>
    </row>
    <row r="705" spans="3:3">
      <c r="C705" s="111"/>
    </row>
    <row r="706" spans="3:3">
      <c r="C706" s="111"/>
    </row>
    <row r="707" spans="3:3">
      <c r="C707" s="111"/>
    </row>
    <row r="708" spans="3:3">
      <c r="C708" s="111"/>
    </row>
    <row r="709" spans="3:3">
      <c r="C709" s="111"/>
    </row>
    <row r="710" spans="3:3">
      <c r="C710" s="111"/>
    </row>
    <row r="711" spans="3:3">
      <c r="C711" s="111"/>
    </row>
    <row r="712" spans="3:3">
      <c r="C712" s="111"/>
    </row>
    <row r="713" spans="3:3">
      <c r="C713" s="111"/>
    </row>
    <row r="714" spans="3:3">
      <c r="C714" s="111"/>
    </row>
    <row r="715" spans="3:3">
      <c r="C715" s="111"/>
    </row>
    <row r="716" spans="3:3">
      <c r="C716" s="111"/>
    </row>
    <row r="717" spans="3:3">
      <c r="C717" s="111"/>
    </row>
    <row r="718" spans="3:3">
      <c r="C718" s="111"/>
    </row>
    <row r="719" spans="3:3">
      <c r="C719" s="111"/>
    </row>
    <row r="720" spans="3:3">
      <c r="C720" s="111"/>
    </row>
    <row r="721" spans="3:3">
      <c r="C721" s="111"/>
    </row>
    <row r="722" spans="3:3">
      <c r="C722" s="111"/>
    </row>
    <row r="723" spans="3:3">
      <c r="C723" s="111"/>
    </row>
    <row r="724" spans="3:3">
      <c r="C724" s="111"/>
    </row>
    <row r="725" spans="3:3">
      <c r="C725" s="111"/>
    </row>
    <row r="726" spans="3:3">
      <c r="C726" s="111"/>
    </row>
    <row r="727" spans="3:3">
      <c r="C727" s="111"/>
    </row>
    <row r="728" spans="3:3">
      <c r="C728" s="111"/>
    </row>
    <row r="729" spans="3:3">
      <c r="C729" s="111"/>
    </row>
    <row r="730" spans="3:3">
      <c r="C730" s="111"/>
    </row>
    <row r="731" spans="3:3">
      <c r="C731" s="111"/>
    </row>
    <row r="732" spans="3:3">
      <c r="C732" s="111"/>
    </row>
    <row r="733" spans="3:3">
      <c r="C733" s="111"/>
    </row>
    <row r="734" spans="3:3">
      <c r="C734" s="111"/>
    </row>
  </sheetData>
  <phoneticPr fontId="3" type="noConversion"/>
  <dataValidations count="1">
    <dataValidation type="list" allowBlank="1" showInputMessage="1" showErrorMessage="1" sqref="C5:C504" xr:uid="{CDA06A52-5D52-C841-B638-4D5682E66F74}">
      <formula1>Type</formula1>
    </dataValidation>
  </dataValidations>
  <hyperlinks>
    <hyperlink ref="K5" r:id="rId1" xr:uid="{4F8B2717-58C1-144E-A96D-9F056A0A220D}"/>
    <hyperlink ref="K6" r:id="rId2" xr:uid="{8EADC24D-4A09-D249-A5DD-FF807AC8190B}"/>
  </hyperlinks>
  <pageMargins left="0.7" right="0.7" top="0.75" bottom="0.75" header="0.3" footer="0.3"/>
  <pageSetup paperSize="9" orientation="portrait" horizontalDpi="0" verticalDpi="0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F0646-C76D-0745-9D10-BDB3DA16EF26}">
  <sheetPr codeName="Feuil4"/>
  <dimension ref="A1:AJ47"/>
  <sheetViews>
    <sheetView showZeros="0" workbookViewId="0">
      <pane xSplit="1" topLeftCell="B1" activePane="topRight" state="frozen"/>
      <selection pane="topRight" activeCell="B18" sqref="B18"/>
    </sheetView>
  </sheetViews>
  <sheetFormatPr baseColWidth="10" defaultRowHeight="16"/>
  <cols>
    <col min="1" max="1" width="68.33203125" bestFit="1" customWidth="1"/>
    <col min="2" max="36" width="20.83203125" customWidth="1"/>
  </cols>
  <sheetData>
    <row r="1" spans="1:36" ht="29">
      <c r="A1" s="9" t="s">
        <v>560</v>
      </c>
    </row>
    <row r="2" spans="1:36" ht="31">
      <c r="A2" s="8" t="str">
        <f>Infos!$B$1</f>
        <v>Filou80</v>
      </c>
    </row>
    <row r="4" spans="1:36" s="75" customFormat="1" ht="18">
      <c r="A4" s="73" t="s">
        <v>564</v>
      </c>
      <c r="B4" s="74" t="s">
        <v>595</v>
      </c>
      <c r="C4" s="74" t="s">
        <v>596</v>
      </c>
      <c r="D4" s="74" t="s">
        <v>597</v>
      </c>
      <c r="E4" s="74" t="s">
        <v>598</v>
      </c>
      <c r="F4" s="74" t="s">
        <v>599</v>
      </c>
      <c r="G4" s="74" t="s">
        <v>600</v>
      </c>
      <c r="H4" s="74" t="s">
        <v>601</v>
      </c>
      <c r="I4" s="74" t="s">
        <v>602</v>
      </c>
      <c r="J4" s="74" t="s">
        <v>603</v>
      </c>
      <c r="K4" s="74" t="s">
        <v>604</v>
      </c>
      <c r="L4" s="74" t="s">
        <v>605</v>
      </c>
      <c r="M4" s="74" t="s">
        <v>606</v>
      </c>
      <c r="N4" s="74" t="s">
        <v>607</v>
      </c>
      <c r="O4" s="74" t="s">
        <v>608</v>
      </c>
      <c r="P4" s="74" t="s">
        <v>609</v>
      </c>
      <c r="Q4" s="74" t="s">
        <v>610</v>
      </c>
      <c r="R4" s="74" t="s">
        <v>611</v>
      </c>
      <c r="S4" s="74" t="s">
        <v>612</v>
      </c>
      <c r="T4" s="74" t="s">
        <v>613</v>
      </c>
      <c r="U4" s="74" t="s">
        <v>614</v>
      </c>
      <c r="V4" s="74" t="s">
        <v>615</v>
      </c>
      <c r="W4" s="74" t="s">
        <v>616</v>
      </c>
      <c r="X4" s="74" t="s">
        <v>617</v>
      </c>
      <c r="Y4" s="74" t="s">
        <v>618</v>
      </c>
      <c r="Z4" s="74" t="s">
        <v>619</v>
      </c>
      <c r="AA4" s="74" t="s">
        <v>620</v>
      </c>
      <c r="AB4" s="74" t="s">
        <v>621</v>
      </c>
      <c r="AC4" s="74" t="s">
        <v>622</v>
      </c>
      <c r="AD4" s="74" t="s">
        <v>623</v>
      </c>
      <c r="AE4" s="74" t="s">
        <v>624</v>
      </c>
      <c r="AF4" s="74" t="s">
        <v>625</v>
      </c>
      <c r="AG4" s="74" t="s">
        <v>626</v>
      </c>
      <c r="AH4" s="74" t="s">
        <v>627</v>
      </c>
      <c r="AI4" s="74" t="s">
        <v>628</v>
      </c>
      <c r="AJ4" s="74" t="s">
        <v>629</v>
      </c>
    </row>
    <row r="5" spans="1:36" s="75" customFormat="1" ht="18">
      <c r="A5" s="76" t="s">
        <v>581</v>
      </c>
      <c r="B5" s="74" t="s">
        <v>44</v>
      </c>
      <c r="C5" s="74" t="s">
        <v>45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</row>
    <row r="6" spans="1:36" s="75" customFormat="1" ht="18">
      <c r="A6" s="76" t="s">
        <v>5</v>
      </c>
      <c r="B6" s="74" t="str">
        <f>VLOOKUP(B$5,Tableau2[],4)</f>
        <v>toto</v>
      </c>
      <c r="C6" s="74">
        <f>VLOOKUP(C$5,Tableau2[],4)</f>
        <v>0</v>
      </c>
      <c r="D6" s="74" t="str">
        <f>IFERROR(VLOOKUP(D$5,Tableau2[],4),"")</f>
        <v/>
      </c>
      <c r="E6" s="74" t="str">
        <f>IFERROR(VLOOKUP(E$5,Tableau2[],4),"")</f>
        <v/>
      </c>
      <c r="F6" s="74" t="str">
        <f>IFERROR(VLOOKUP(F$5,Tableau2[],4),"")</f>
        <v/>
      </c>
      <c r="G6" s="74" t="str">
        <f>IFERROR(VLOOKUP(G$5,Tableau2[],4),"")</f>
        <v/>
      </c>
      <c r="H6" s="74" t="str">
        <f>IFERROR(VLOOKUP(H$5,Tableau2[],4),"")</f>
        <v/>
      </c>
      <c r="I6" s="74" t="str">
        <f>IFERROR(VLOOKUP(I$5,Tableau2[],4),"")</f>
        <v/>
      </c>
      <c r="J6" s="74" t="str">
        <f>IFERROR(VLOOKUP(J$5,Tableau2[],4),"")</f>
        <v/>
      </c>
      <c r="K6" s="74" t="str">
        <f>IFERROR(VLOOKUP(K$5,Tableau2[],4),"")</f>
        <v/>
      </c>
      <c r="L6" s="74" t="str">
        <f>IFERROR(VLOOKUP(L$5,Tableau2[],4),"")</f>
        <v/>
      </c>
      <c r="M6" s="74" t="str">
        <f>IFERROR(VLOOKUP(M$5,Tableau2[],4),"")</f>
        <v/>
      </c>
      <c r="N6" s="74" t="str">
        <f>IFERROR(VLOOKUP(N$5,Tableau2[],4),"")</f>
        <v/>
      </c>
      <c r="O6" s="74" t="str">
        <f>IFERROR(VLOOKUP(O$5,Tableau2[],4),"")</f>
        <v/>
      </c>
      <c r="P6" s="74" t="str">
        <f>IFERROR(VLOOKUP(P$5,Tableau2[],4),"")</f>
        <v/>
      </c>
      <c r="Q6" s="74" t="str">
        <f>IFERROR(VLOOKUP(Q$5,Tableau2[],4),"")</f>
        <v/>
      </c>
      <c r="R6" s="74" t="str">
        <f>IFERROR(VLOOKUP(R$5,Tableau2[],4),"")</f>
        <v/>
      </c>
      <c r="S6" s="74" t="str">
        <f>IFERROR(VLOOKUP(S$5,Tableau2[],4),"")</f>
        <v/>
      </c>
      <c r="T6" s="74" t="str">
        <f>IFERROR(VLOOKUP(T$5,Tableau2[],4),"")</f>
        <v/>
      </c>
      <c r="U6" s="74" t="str">
        <f>IFERROR(VLOOKUP(U$5,Tableau2[],4),"")</f>
        <v/>
      </c>
      <c r="V6" s="74" t="str">
        <f>IFERROR(VLOOKUP(V$5,Tableau2[],4),"")</f>
        <v/>
      </c>
      <c r="W6" s="74" t="str">
        <f>IFERROR(VLOOKUP(W$5,Tableau2[],4),"")</f>
        <v/>
      </c>
      <c r="X6" s="74" t="str">
        <f>IFERROR(VLOOKUP(X$5,Tableau2[],4),"")</f>
        <v/>
      </c>
      <c r="Y6" s="74" t="str">
        <f>IFERROR(VLOOKUP(Y$5,Tableau2[],4),"")</f>
        <v/>
      </c>
      <c r="Z6" s="74" t="str">
        <f>IFERROR(VLOOKUP(Z$5,Tableau2[],4),"")</f>
        <v/>
      </c>
      <c r="AA6" s="74" t="str">
        <f>IFERROR(VLOOKUP(AA$5,Tableau2[],4),"")</f>
        <v/>
      </c>
      <c r="AB6" s="74" t="str">
        <f>IFERROR(VLOOKUP(AB$5,Tableau2[],4),"")</f>
        <v/>
      </c>
      <c r="AC6" s="74" t="str">
        <f>IFERROR(VLOOKUP(AC$5,Tableau2[],4),"")</f>
        <v/>
      </c>
      <c r="AD6" s="74" t="str">
        <f>IFERROR(VLOOKUP(AD$5,Tableau2[],4),"")</f>
        <v/>
      </c>
      <c r="AE6" s="74" t="str">
        <f>IFERROR(VLOOKUP(AE$5,Tableau2[],4),"")</f>
        <v/>
      </c>
      <c r="AF6" s="74" t="str">
        <f>IFERROR(VLOOKUP(AF$5,Tableau2[],4),"")</f>
        <v/>
      </c>
      <c r="AG6" s="74" t="str">
        <f>IFERROR(VLOOKUP(AG$5,Tableau2[],4),"")</f>
        <v/>
      </c>
      <c r="AH6" s="74" t="str">
        <f>IFERROR(VLOOKUP(AH$5,Tableau2[],4),"")</f>
        <v/>
      </c>
      <c r="AI6" s="74" t="str">
        <f>IFERROR(VLOOKUP(AI$5,Tableau2[],4),"")</f>
        <v/>
      </c>
      <c r="AJ6" s="74" t="str">
        <f>IFERROR(VLOOKUP(AJ$5,Tableau2[],4),"")</f>
        <v/>
      </c>
    </row>
    <row r="7" spans="1:36" s="78" customFormat="1" ht="18">
      <c r="A7" s="77" t="s">
        <v>563</v>
      </c>
      <c r="B7" s="75" t="str">
        <f>VLOOKUP(B$5,Tableau2[],5)</f>
        <v>toto</v>
      </c>
      <c r="C7" s="75" t="str">
        <f>VLOOKUP(C$5,Tableau2[],5)</f>
        <v>tata</v>
      </c>
      <c r="D7" s="75" t="str">
        <f>IFERROR(VLOOKUP(D$5,Tableau2[],5),"")</f>
        <v/>
      </c>
      <c r="E7" s="75" t="str">
        <f>IFERROR(VLOOKUP(E$5,Tableau2[],5),"")</f>
        <v/>
      </c>
      <c r="F7" s="75" t="str">
        <f>IFERROR(VLOOKUP(F$5,Tableau2[],5),"")</f>
        <v/>
      </c>
      <c r="G7" s="75" t="str">
        <f>IFERROR(VLOOKUP(G$5,Tableau2[],5),"")</f>
        <v/>
      </c>
      <c r="H7" s="75" t="str">
        <f>IFERROR(VLOOKUP(H$5,Tableau2[],5),"")</f>
        <v/>
      </c>
      <c r="I7" s="75" t="str">
        <f>IFERROR(VLOOKUP(I$5,Tableau2[],5),"")</f>
        <v/>
      </c>
      <c r="J7" s="75" t="str">
        <f>IFERROR(VLOOKUP(J$5,Tableau2[],5),"")</f>
        <v/>
      </c>
      <c r="K7" s="75" t="str">
        <f>IFERROR(VLOOKUP(K$5,Tableau2[],5),"")</f>
        <v/>
      </c>
      <c r="L7" s="75" t="str">
        <f>IFERROR(VLOOKUP(L$5,Tableau2[],5),"")</f>
        <v/>
      </c>
      <c r="M7" s="75" t="str">
        <f>IFERROR(VLOOKUP(M$5,Tableau2[],5),"")</f>
        <v/>
      </c>
      <c r="N7" s="75" t="str">
        <f>IFERROR(VLOOKUP(N$5,Tableau2[],5),"")</f>
        <v/>
      </c>
      <c r="O7" s="75" t="str">
        <f>IFERROR(VLOOKUP(O$5,Tableau2[],5),"")</f>
        <v/>
      </c>
      <c r="P7" s="75" t="str">
        <f>IFERROR(VLOOKUP(P$5,Tableau2[],5),"")</f>
        <v/>
      </c>
      <c r="Q7" s="75" t="str">
        <f>IFERROR(VLOOKUP(Q$5,Tableau2[],5),"")</f>
        <v/>
      </c>
      <c r="R7" s="75" t="str">
        <f>IFERROR(VLOOKUP(R$5,Tableau2[],5),"")</f>
        <v/>
      </c>
      <c r="S7" s="75" t="str">
        <f>IFERROR(VLOOKUP(S$5,Tableau2[],5),"")</f>
        <v/>
      </c>
      <c r="T7" s="75" t="str">
        <f>IFERROR(VLOOKUP(T$5,Tableau2[],5),"")</f>
        <v/>
      </c>
      <c r="U7" s="75" t="str">
        <f>IFERROR(VLOOKUP(U$5,Tableau2[],5),"")</f>
        <v/>
      </c>
      <c r="V7" s="75" t="str">
        <f>IFERROR(VLOOKUP(V$5,Tableau2[],5),"")</f>
        <v/>
      </c>
      <c r="W7" s="75" t="str">
        <f>IFERROR(VLOOKUP(W$5,Tableau2[],5),"")</f>
        <v/>
      </c>
      <c r="X7" s="75" t="str">
        <f>IFERROR(VLOOKUP(X$5,Tableau2[],5),"")</f>
        <v/>
      </c>
      <c r="Y7" s="75" t="str">
        <f>IFERROR(VLOOKUP(Y$5,Tableau2[],5),"")</f>
        <v/>
      </c>
      <c r="Z7" s="75" t="str">
        <f>IFERROR(VLOOKUP(Z$5,Tableau2[],5),"")</f>
        <v/>
      </c>
      <c r="AA7" s="75" t="str">
        <f>IFERROR(VLOOKUP(AA$5,Tableau2[],5),"")</f>
        <v/>
      </c>
      <c r="AB7" s="75" t="str">
        <f>IFERROR(VLOOKUP(AB$5,Tableau2[],5),"")</f>
        <v/>
      </c>
      <c r="AC7" s="75" t="str">
        <f>IFERROR(VLOOKUP(AC$5,Tableau2[],5),"")</f>
        <v/>
      </c>
      <c r="AD7" s="75" t="str">
        <f>IFERROR(VLOOKUP(AD$5,Tableau2[],5),"")</f>
        <v/>
      </c>
      <c r="AE7" s="75" t="str">
        <f>IFERROR(VLOOKUP(AE$5,Tableau2[],5),"")</f>
        <v/>
      </c>
      <c r="AF7" s="75" t="str">
        <f>IFERROR(VLOOKUP(AF$5,Tableau2[],5),"")</f>
        <v/>
      </c>
      <c r="AG7" s="75" t="str">
        <f>IFERROR(VLOOKUP(AG$5,Tableau2[],5),"")</f>
        <v/>
      </c>
      <c r="AH7" s="75" t="str">
        <f>IFERROR(VLOOKUP(AH$5,Tableau2[],5),"")</f>
        <v/>
      </c>
      <c r="AI7" s="75" t="str">
        <f>IFERROR(VLOOKUP(AI$5,Tableau2[],5),"")</f>
        <v/>
      </c>
      <c r="AJ7" s="75" t="str">
        <f>IFERROR(VLOOKUP(AJ$5,Tableau2[],5),"")</f>
        <v/>
      </c>
    </row>
    <row r="8" spans="1:36" s="78" customFormat="1" ht="18">
      <c r="A8" s="77" t="s">
        <v>12</v>
      </c>
      <c r="B8" s="79">
        <v>44543</v>
      </c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</row>
    <row r="9" spans="1:36" s="78" customFormat="1" ht="18">
      <c r="A9" s="77" t="s">
        <v>565</v>
      </c>
    </row>
    <row r="10" spans="1:36" s="78" customFormat="1" ht="18">
      <c r="A10" s="77" t="s">
        <v>566</v>
      </c>
      <c r="B10" s="78" t="s">
        <v>550</v>
      </c>
    </row>
    <row r="11" spans="1:36" s="78" customFormat="1" ht="18"/>
    <row r="12" spans="1:36" s="78" customFormat="1" ht="18">
      <c r="A12" s="80" t="s">
        <v>567</v>
      </c>
    </row>
    <row r="13" spans="1:36" s="78" customFormat="1" ht="18">
      <c r="A13" s="78" t="str">
        <f>Prestations!$B5&amp;" "&amp;Prestations!$C5&amp;" "&amp;"€"</f>
        <v>Création de site internet 800 €</v>
      </c>
      <c r="C13" s="78">
        <v>1</v>
      </c>
    </row>
    <row r="14" spans="1:36" s="78" customFormat="1" ht="18">
      <c r="A14" s="78" t="str">
        <f>Prestations!$B6&amp;" "&amp;Prestations!$C6&amp;" "&amp;"€"</f>
        <v>Création de site internet avec nom de domaine et hébergement 900 €</v>
      </c>
      <c r="B14" s="78">
        <v>1</v>
      </c>
      <c r="C14" s="78">
        <v>1</v>
      </c>
    </row>
    <row r="15" spans="1:36" s="78" customFormat="1" ht="18">
      <c r="A15" s="78" t="str">
        <f>Prestations!$B7&amp;" "&amp;Prestations!$C7&amp;" "&amp;"€"</f>
        <v>Site vitrine 1500 €</v>
      </c>
      <c r="C15" s="78">
        <v>1</v>
      </c>
    </row>
    <row r="16" spans="1:36" s="78" customFormat="1" ht="18">
      <c r="A16" s="78" t="str">
        <f>Prestations!$B8&amp;" "&amp;Prestations!$C8&amp;" "&amp;"€"</f>
        <v>Site vitrine avec nom de domaine et hébergement 1800 €</v>
      </c>
      <c r="C16" s="78">
        <v>1</v>
      </c>
    </row>
    <row r="17" spans="1:36" s="78" customFormat="1" ht="18">
      <c r="A17" s="78" t="str">
        <f>Prestations!$B9&amp;" "&amp;Prestations!$C9&amp;" "&amp;"€"</f>
        <v>Site marchand 2200 €</v>
      </c>
      <c r="C17" s="78">
        <v>1</v>
      </c>
    </row>
    <row r="18" spans="1:36" s="78" customFormat="1" ht="18">
      <c r="A18" s="78" t="str">
        <f>Prestations!$B10&amp;" "&amp;Prestations!$C10&amp;" "&amp;"€"</f>
        <v>Site marchand avec nom de domaine et hébergement 2500 €</v>
      </c>
      <c r="C18" s="78">
        <v>1</v>
      </c>
    </row>
    <row r="19" spans="1:36" s="78" customFormat="1" ht="18">
      <c r="A19" s="78" t="str">
        <f>Prestations!$B11&amp;" "&amp;Prestations!$C11&amp;" "&amp;"€"</f>
        <v>Initiation à l'informatique 15 €</v>
      </c>
      <c r="C19" s="78">
        <v>10</v>
      </c>
    </row>
    <row r="20" spans="1:36" s="78" customFormat="1" ht="18">
      <c r="A20" s="78" t="str">
        <f>Prestations!$B12&amp;" "&amp;Prestations!$C12&amp;" "&amp;"€"</f>
        <v>Dépannage à domicile 20 €</v>
      </c>
      <c r="C20" s="78">
        <v>4</v>
      </c>
    </row>
    <row r="21" spans="1:36" s="78" customFormat="1" ht="18">
      <c r="A21" s="78" t="str">
        <f>Prestations!$B13&amp;" "&amp;Prestations!$C13&amp;" "&amp;"€"</f>
        <v>Conseils 15 €</v>
      </c>
      <c r="C21" s="78">
        <v>3</v>
      </c>
    </row>
    <row r="22" spans="1:36" s="78" customFormat="1" ht="18">
      <c r="A22" s="78" t="str">
        <f>Prestations!$B14&amp;" "&amp;Prestations!$C14&amp;" "&amp;"€"</f>
        <v xml:space="preserve">  €</v>
      </c>
    </row>
    <row r="23" spans="1:36" s="78" customFormat="1" ht="18">
      <c r="A23" s="78" t="str">
        <f>Prestations!$B15&amp;" "&amp;Prestations!$C15&amp;" "&amp;"€"</f>
        <v xml:space="preserve">  €</v>
      </c>
      <c r="B23" s="78">
        <v>0</v>
      </c>
    </row>
    <row r="24" spans="1:36" s="78" customFormat="1" ht="18">
      <c r="A24" s="78" t="str">
        <f>Prestations!$B16&amp;" "&amp;Prestations!$C16&amp;" "&amp;"€"</f>
        <v xml:space="preserve">  €</v>
      </c>
    </row>
    <row r="25" spans="1:36" s="78" customFormat="1" ht="18">
      <c r="A25" s="78" t="str">
        <f>Prestations!$B17&amp;" "&amp;Prestations!$C17&amp;" "&amp;"€"</f>
        <v xml:space="preserve">  €</v>
      </c>
    </row>
    <row r="26" spans="1:36" s="78" customFormat="1" ht="18">
      <c r="A26" s="78" t="str">
        <f>Prestations!$B18&amp;" "&amp;Prestations!$C18&amp;" "&amp;"€"</f>
        <v xml:space="preserve">  €</v>
      </c>
    </row>
    <row r="27" spans="1:36" s="78" customFormat="1" ht="18">
      <c r="A27" s="78" t="str">
        <f>Prestations!$B19&amp;" "&amp;Prestations!$C19&amp;" "&amp;"€"</f>
        <v xml:space="preserve">  €</v>
      </c>
    </row>
    <row r="28" spans="1:36" s="78" customFormat="1" ht="18">
      <c r="A28" s="78" t="str">
        <f>Prestations!$B20&amp;" "&amp;Prestations!$C20&amp;" "&amp;"€"</f>
        <v xml:space="preserve">  €</v>
      </c>
    </row>
    <row r="29" spans="1:36" s="78" customFormat="1" ht="18"/>
    <row r="30" spans="1:36" s="78" customFormat="1" ht="18">
      <c r="A30" s="78" t="s">
        <v>11</v>
      </c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</row>
    <row r="31" spans="1:36" s="78" customFormat="1" ht="19" thickBot="1">
      <c r="A31" s="78" t="s">
        <v>633</v>
      </c>
      <c r="B31" s="73"/>
    </row>
    <row r="32" spans="1:36" s="78" customFormat="1" ht="18">
      <c r="A32" s="82" t="s">
        <v>570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4"/>
    </row>
    <row r="33" spans="1:36" s="78" customFormat="1" ht="18">
      <c r="A33" s="85" t="s">
        <v>571</v>
      </c>
      <c r="B33" s="86">
        <f>IF(B$13=1,Prestations!$C$5,0)+(IF(B$14=1,Prestations!$C$6,0))+(IF(B$15=1,Prestations!$C$7,0))+(IF(B$16=1,Prestations!$C$8,0))+(IF(B$17=1,Prestations!$C$9,0))+(IF(B$18=1,Prestations!$C$10,0))+(IF(B$19="",0,((Prestations!$C$11)*B$19)))+(IF(B$20="",0,((Prestations!$C$12)*B$20)))+(IF(B$21="",0,((Prestations!$C$13)*B$21)))</f>
        <v>900</v>
      </c>
      <c r="C33" s="86">
        <f>IF(C$13=1,Prestations!$C$5,0)+(IF(C$14=1,Prestations!$C$6,0))+(IF(C$15=1,Prestations!$C$7,0))+(IF(C$16=1,Prestations!$C$8,0))+(IF(C$17=1,Prestations!$C$9,0))+(IF(C$18=1,Prestations!$C$10,0))+(IF(C$19="",0,((Prestations!$C$11)*C$19)))+(IF(C$20="",0,((Prestations!$C$12)*C$20)))+(IF(C$21="",0,((Prestations!$C$13)*C$21)))</f>
        <v>9975</v>
      </c>
      <c r="D33" s="86">
        <f>IF(D$13=1,Prestations!$C$5,0)+(IF(D$14=1,Prestations!$C$6,0))+(IF(D$15=1,Prestations!$C$7,0))+(IF(D$16=1,Prestations!$C$8,0))+(IF(D$17=1,Prestations!$C$9,0))+(IF(D$18=1,Prestations!$C$10,0))+(IF(D$19="",0,((Prestations!$C$11)*D$19)))+(IF(D$20="",0,((Prestations!$C$12)*D$20)))+(IF(D$21="",0,((Prestations!$C$13)*D$21)))</f>
        <v>0</v>
      </c>
      <c r="E33" s="86">
        <f>IF(E$13=1,Prestations!$C$5,0)+(IF(E$14=1,Prestations!$C$6,0))+(IF(E$15=1,Prestations!$C$7,0))+(IF(E$16=1,Prestations!$C$8,0))+(IF(E$17=1,Prestations!$C$9,0))+(IF(E$18=1,Prestations!$C$10,0))+(IF(E$19="",0,((Prestations!$C$11)*E$19)))+(IF(E$20="",0,((Prestations!$C$12)*E$20)))+(IF(E$21="",0,((Prestations!$C$13)*E$21)))</f>
        <v>0</v>
      </c>
      <c r="F33" s="86">
        <f>IF(F$13=1,Prestations!$C$5,0)+(IF(F$14=1,Prestations!$C$6,0))+(IF(F$15=1,Prestations!$C$7,0))+(IF(F$16=1,Prestations!$C$8,0))+(IF(F$17=1,Prestations!$C$9,0))+(IF(F$18=1,Prestations!$C$10,0))+(IF(F$19="",0,((Prestations!$C$11)*F$19)))+(IF(F$20="",0,((Prestations!$C$12)*F$20)))+(IF(F$21="",0,((Prestations!$C$13)*F$21)))</f>
        <v>0</v>
      </c>
      <c r="G33" s="86">
        <f>IF(G$13=1,Prestations!$C$5,0)+(IF(G$14=1,Prestations!$C$6,0))+(IF(G$15=1,Prestations!$C$7,0))+(IF(G$16=1,Prestations!$C$8,0))+(IF(G$17=1,Prestations!$C$9,0))+(IF(G$18=1,Prestations!$C$10,0))+(IF(G$19="",0,((Prestations!$C$11)*G$19)))+(IF(G$20="",0,((Prestations!$C$12)*G$20)))+(IF(G$21="",0,((Prestations!$C$13)*G$21)))</f>
        <v>0</v>
      </c>
      <c r="H33" s="86">
        <f>IF(H$13=1,Prestations!$C$5,0)+(IF(H$14=1,Prestations!$C$6,0))+(IF(H$15=1,Prestations!$C$7,0))+(IF(H$16=1,Prestations!$C$8,0))+(IF(H$17=1,Prestations!$C$9,0))+(IF(H$18=1,Prestations!$C$10,0))+(IF(H$19="",0,((Prestations!$C$11)*H$19)))+(IF(H$20="",0,((Prestations!$C$12)*H$20)))+(IF(H$21="",0,((Prestations!$C$13)*H$21)))</f>
        <v>0</v>
      </c>
      <c r="I33" s="86">
        <f>IF(I$13=1,Prestations!$C$5,0)+(IF(I$14=1,Prestations!$C$6,0))+(IF(I$15=1,Prestations!$C$7,0))+(IF(I$16=1,Prestations!$C$8,0))+(IF(I$17=1,Prestations!$C$9,0))+(IF(I$18=1,Prestations!$C$10,0))+(IF(I$19="",0,((Prestations!$C$11)*I$19)))+(IF(I$20="",0,((Prestations!$C$12)*I$20)))+(IF(I$21="",0,((Prestations!$C$13)*I$21)))</f>
        <v>0</v>
      </c>
      <c r="J33" s="86">
        <f>IF(J$13=1,Prestations!$C$5,0)+(IF(J$14=1,Prestations!$C$6,0))+(IF(J$15=1,Prestations!$C$7,0))+(IF(J$16=1,Prestations!$C$8,0))+(IF(J$17=1,Prestations!$C$9,0))+(IF(J$18=1,Prestations!$C$10,0))+(IF(J$19="",0,((Prestations!$C$11)*J$19)))+(IF(J$20="",0,((Prestations!$C$12)*J$20)))+(IF(J$21="",0,((Prestations!$C$13)*J$21)))</f>
        <v>0</v>
      </c>
      <c r="K33" s="86">
        <f>IF(K$13=1,Prestations!$C$5,0)+(IF(K$14=1,Prestations!$C$6,0))+(IF(K$15=1,Prestations!$C$7,0))+(IF(K$16=1,Prestations!$C$8,0))+(IF(K$17=1,Prestations!$C$9,0))+(IF(K$18=1,Prestations!$C$10,0))+(IF(K$19="",0,((Prestations!$C$11)*K$19)))+(IF(K$20="",0,((Prestations!$C$12)*K$20)))+(IF(K$21="",0,((Prestations!$C$13)*K$21)))</f>
        <v>0</v>
      </c>
      <c r="L33" s="86">
        <f>IF(L$13=1,Prestations!$C$5,0)+(IF(L$14=1,Prestations!$C$6,0))+(IF(L$15=1,Prestations!$C$7,0))+(IF(L$16=1,Prestations!$C$8,0))+(IF(L$17=1,Prestations!$C$9,0))+(IF(L$18=1,Prestations!$C$10,0))+(IF(L$19="",0,((Prestations!$C$11)*L$19)))+(IF(L$20="",0,((Prestations!$C$12)*L$20)))+(IF(L$21="",0,((Prestations!$C$13)*L$21)))</f>
        <v>0</v>
      </c>
      <c r="M33" s="86">
        <f>IF(M$13=1,Prestations!$C$5,0)+(IF(M$14=1,Prestations!$C$6,0))+(IF(M$15=1,Prestations!$C$7,0))+(IF(M$16=1,Prestations!$C$8,0))+(IF(M$17=1,Prestations!$C$9,0))+(IF(M$18=1,Prestations!$C$10,0))+(IF(M$19="",0,((Prestations!$C$11)*M$19)))+(IF(M$20="",0,((Prestations!$C$12)*M$20)))+(IF(M$21="",0,((Prestations!$C$13)*M$21)))</f>
        <v>0</v>
      </c>
      <c r="N33" s="86">
        <f>IF(N$13=1,Prestations!$C$5,0)+(IF(N$14=1,Prestations!$C$6,0))+(IF(N$15=1,Prestations!$C$7,0))+(IF(N$16=1,Prestations!$C$8,0))+(IF(N$17=1,Prestations!$C$9,0))+(IF(N$18=1,Prestations!$C$10,0))+(IF(N$19="",0,((Prestations!$C$11)*N$19)))+(IF(N$20="",0,((Prestations!$C$12)*N$20)))+(IF(N$21="",0,((Prestations!$C$13)*N$21)))</f>
        <v>0</v>
      </c>
      <c r="O33" s="86">
        <f>IF(O$13=1,Prestations!$C$5,0)+(IF(O$14=1,Prestations!$C$6,0))+(IF(O$15=1,Prestations!$C$7,0))+(IF(O$16=1,Prestations!$C$8,0))+(IF(O$17=1,Prestations!$C$9,0))+(IF(O$18=1,Prestations!$C$10,0))+(IF(O$19="",0,((Prestations!$C$11)*O$19)))+(IF(O$20="",0,((Prestations!$C$12)*O$20)))+(IF(O$21="",0,((Prestations!$C$13)*O$21)))</f>
        <v>0</v>
      </c>
      <c r="P33" s="86">
        <f>IF(P$13=1,Prestations!$C$5,0)+(IF(P$14=1,Prestations!$C$6,0))+(IF(P$15=1,Prestations!$C$7,0))+(IF(P$16=1,Prestations!$C$8,0))+(IF(P$17=1,Prestations!$C$9,0))+(IF(P$18=1,Prestations!$C$10,0))+(IF(P$19="",0,((Prestations!$C$11)*P$19)))+(IF(P$20="",0,((Prestations!$C$12)*P$20)))+(IF(P$21="",0,((Prestations!$C$13)*P$21)))</f>
        <v>0</v>
      </c>
      <c r="Q33" s="86">
        <f>IF(Q$13=1,Prestations!$C$5,0)+(IF(Q$14=1,Prestations!$C$6,0))+(IF(Q$15=1,Prestations!$C$7,0))+(IF(Q$16=1,Prestations!$C$8,0))+(IF(Q$17=1,Prestations!$C$9,0))+(IF(Q$18=1,Prestations!$C$10,0))+(IF(Q$19="",0,((Prestations!$C$11)*Q$19)))+(IF(Q$20="",0,((Prestations!$C$12)*Q$20)))+(IF(Q$21="",0,((Prestations!$C$13)*Q$21)))</f>
        <v>0</v>
      </c>
      <c r="R33" s="86">
        <f>IF(R$13=1,Prestations!$C$5,0)+(IF(R$14=1,Prestations!$C$6,0))+(IF(R$15=1,Prestations!$C$7,0))+(IF(R$16=1,Prestations!$C$8,0))+(IF(R$17=1,Prestations!$C$9,0))+(IF(R$18=1,Prestations!$C$10,0))+(IF(R$19="",0,((Prestations!$C$11)*R$19)))+(IF(R$20="",0,((Prestations!$C$12)*R$20)))+(IF(R$21="",0,((Prestations!$C$13)*R$21)))</f>
        <v>0</v>
      </c>
      <c r="S33" s="86">
        <f>IF(S$13=1,Prestations!$C$5,0)+(IF(S$14=1,Prestations!$C$6,0))+(IF(S$15=1,Prestations!$C$7,0))+(IF(S$16=1,Prestations!$C$8,0))+(IF(S$17=1,Prestations!$C$9,0))+(IF(S$18=1,Prestations!$C$10,0))+(IF(S$19="",0,((Prestations!$C$11)*S$19)))+(IF(S$20="",0,((Prestations!$C$12)*S$20)))+(IF(S$21="",0,((Prestations!$C$13)*S$21)))</f>
        <v>0</v>
      </c>
      <c r="T33" s="86">
        <f>IF(T$13=1,Prestations!$C$5,0)+(IF(T$14=1,Prestations!$C$6,0))+(IF(T$15=1,Prestations!$C$7,0))+(IF(T$16=1,Prestations!$C$8,0))+(IF(T$17=1,Prestations!$C$9,0))+(IF(T$18=1,Prestations!$C$10,0))+(IF(T$19="",0,((Prestations!$C$11)*T$19)))+(IF(T$20="",0,((Prestations!$C$12)*T$20)))+(IF(T$21="",0,((Prestations!$C$13)*T$21)))</f>
        <v>0</v>
      </c>
      <c r="U33" s="86">
        <f>IF(U$13=1,Prestations!$C$5,0)+(IF(U$14=1,Prestations!$C$6,0))+(IF(U$15=1,Prestations!$C$7,0))+(IF(U$16=1,Prestations!$C$8,0))+(IF(U$17=1,Prestations!$C$9,0))+(IF(U$18=1,Prestations!$C$10,0))+(IF(U$19="",0,((Prestations!$C$11)*U$19)))+(IF(U$20="",0,((Prestations!$C$12)*U$20)))+(IF(U$21="",0,((Prestations!$C$13)*U$21)))</f>
        <v>0</v>
      </c>
      <c r="V33" s="86">
        <f>IF(V$13=1,Prestations!$C$5,0)+(IF(V$14=1,Prestations!$C$6,0))+(IF(V$15=1,Prestations!$C$7,0))+(IF(V$16=1,Prestations!$C$8,0))+(IF(V$17=1,Prestations!$C$9,0))+(IF(V$18=1,Prestations!$C$10,0))+(IF(V$19="",0,((Prestations!$C$11)*V$19)))+(IF(V$20="",0,((Prestations!$C$12)*V$20)))+(IF(V$21="",0,((Prestations!$C$13)*V$21)))</f>
        <v>0</v>
      </c>
      <c r="W33" s="86">
        <f>IF(W$13=1,Prestations!$C$5,0)+(IF(W$14=1,Prestations!$C$6,0))+(IF(W$15=1,Prestations!$C$7,0))+(IF(W$16=1,Prestations!$C$8,0))+(IF(W$17=1,Prestations!$C$9,0))+(IF(W$18=1,Prestations!$C$10,0))+(IF(W$19="",0,((Prestations!$C$11)*W$19)))+(IF(W$20="",0,((Prestations!$C$12)*W$20)))+(IF(W$21="",0,((Prestations!$C$13)*W$21)))</f>
        <v>0</v>
      </c>
      <c r="X33" s="86">
        <f>IF(X$13=1,Prestations!$C$5,0)+(IF(X$14=1,Prestations!$C$6,0))+(IF(X$15=1,Prestations!$C$7,0))+(IF(X$16=1,Prestations!$C$8,0))+(IF(X$17=1,Prestations!$C$9,0))+(IF(X$18=1,Prestations!$C$10,0))+(IF(X$19="",0,((Prestations!$C$11)*X$19)))+(IF(X$20="",0,((Prestations!$C$12)*X$20)))+(IF(X$21="",0,((Prestations!$C$13)*X$21)))</f>
        <v>0</v>
      </c>
      <c r="Y33" s="86">
        <f>IF(Y$13=1,Prestations!$C$5,0)+(IF(Y$14=1,Prestations!$C$6,0))+(IF(Y$15=1,Prestations!$C$7,0))+(IF(Y$16=1,Prestations!$C$8,0))+(IF(Y$17=1,Prestations!$C$9,0))+(IF(Y$18=1,Prestations!$C$10,0))+(IF(Y$19="",0,((Prestations!$C$11)*Y$19)))+(IF(Y$20="",0,((Prestations!$C$12)*Y$20)))+(IF(Y$21="",0,((Prestations!$C$13)*Y$21)))</f>
        <v>0</v>
      </c>
      <c r="Z33" s="86">
        <f>IF(Z$13=1,Prestations!$C$5,0)+(IF(Z$14=1,Prestations!$C$6,0))+(IF(Z$15=1,Prestations!$C$7,0))+(IF(Z$16=1,Prestations!$C$8,0))+(IF(Z$17=1,Prestations!$C$9,0))+(IF(Z$18=1,Prestations!$C$10,0))+(IF(Z$19="",0,((Prestations!$C$11)*Z$19)))+(IF(Z$20="",0,((Prestations!$C$12)*Z$20)))+(IF(Z$21="",0,((Prestations!$C$13)*Z$21)))</f>
        <v>0</v>
      </c>
      <c r="AA33" s="86">
        <f>IF(AA$13=1,Prestations!$C$5,0)+(IF(AA$14=1,Prestations!$C$6,0))+(IF(AA$15=1,Prestations!$C$7,0))+(IF(AA$16=1,Prestations!$C$8,0))+(IF(AA$17=1,Prestations!$C$9,0))+(IF(AA$18=1,Prestations!$C$10,0))+(IF(AA$19="",0,((Prestations!$C$11)*AA$19)))+(IF(AA$20="",0,((Prestations!$C$12)*AA$20)))+(IF(AA$21="",0,((Prestations!$C$13)*AA$21)))</f>
        <v>0</v>
      </c>
      <c r="AB33" s="86">
        <f>IF(AB$13=1,Prestations!$C$5,0)+(IF(AB$14=1,Prestations!$C$6,0))+(IF(AB$15=1,Prestations!$C$7,0))+(IF(AB$16=1,Prestations!$C$8,0))+(IF(AB$17=1,Prestations!$C$9,0))+(IF(AB$18=1,Prestations!$C$10,0))+(IF(AB$19="",0,((Prestations!$C$11)*AB$19)))+(IF(AB$20="",0,((Prestations!$C$12)*AB$20)))+(IF(AB$21="",0,((Prestations!$C$13)*AB$21)))</f>
        <v>0</v>
      </c>
      <c r="AC33" s="86">
        <f>IF(AC$13=1,Prestations!$C$5,0)+(IF(AC$14=1,Prestations!$C$6,0))+(IF(AC$15=1,Prestations!$C$7,0))+(IF(AC$16=1,Prestations!$C$8,0))+(IF(AC$17=1,Prestations!$C$9,0))+(IF(AC$18=1,Prestations!$C$10,0))+(IF(AC$19="",0,((Prestations!$C$11)*AC$19)))+(IF(AC$20="",0,((Prestations!$C$12)*AC$20)))+(IF(AC$21="",0,((Prestations!$C$13)*AC$21)))</f>
        <v>0</v>
      </c>
      <c r="AD33" s="86">
        <f>IF(AD$13=1,Prestations!$C$5,0)+(IF(AD$14=1,Prestations!$C$6,0))+(IF(AD$15=1,Prestations!$C$7,0))+(IF(AD$16=1,Prestations!$C$8,0))+(IF(AD$17=1,Prestations!$C$9,0))+(IF(AD$18=1,Prestations!$C$10,0))+(IF(AD$19="",0,((Prestations!$C$11)*AD$19)))+(IF(AD$20="",0,((Prestations!$C$12)*AD$20)))+(IF(AD$21="",0,((Prestations!$C$13)*AD$21)))</f>
        <v>0</v>
      </c>
      <c r="AE33" s="86">
        <f>IF(AE$13=1,Prestations!$C$5,0)+(IF(AE$14=1,Prestations!$C$6,0))+(IF(AE$15=1,Prestations!$C$7,0))+(IF(AE$16=1,Prestations!$C$8,0))+(IF(AE$17=1,Prestations!$C$9,0))+(IF(AE$18=1,Prestations!$C$10,0))+(IF(AE$19="",0,((Prestations!$C$11)*AE$19)))+(IF(AE$20="",0,((Prestations!$C$12)*AE$20)))+(IF(AE$21="",0,((Prestations!$C$13)*AE$21)))</f>
        <v>0</v>
      </c>
      <c r="AF33" s="86">
        <f>IF(AF$13=1,Prestations!$C$5,0)+(IF(AF$14=1,Prestations!$C$6,0))+(IF(AF$15=1,Prestations!$C$7,0))+(IF(AF$16=1,Prestations!$C$8,0))+(IF(AF$17=1,Prestations!$C$9,0))+(IF(AF$18=1,Prestations!$C$10,0))+(IF(AF$19="",0,((Prestations!$C$11)*AF$19)))+(IF(AF$20="",0,((Prestations!$C$12)*AF$20)))+(IF(AF$21="",0,((Prestations!$C$13)*AF$21)))</f>
        <v>0</v>
      </c>
      <c r="AG33" s="86">
        <f>IF(AG$13=1,Prestations!$C$5,0)+(IF(AG$14=1,Prestations!$C$6,0))+(IF(AG$15=1,Prestations!$C$7,0))+(IF(AG$16=1,Prestations!$C$8,0))+(IF(AG$17=1,Prestations!$C$9,0))+(IF(AG$18=1,Prestations!$C$10,0))+(IF(AG$19="",0,((Prestations!$C$11)*AG$19)))+(IF(AG$20="",0,((Prestations!$C$12)*AG$20)))+(IF(AG$21="",0,((Prestations!$C$13)*AG$21)))</f>
        <v>0</v>
      </c>
      <c r="AH33" s="86">
        <f>IF(AH$13=1,Prestations!$C$5,0)+(IF(AH$14=1,Prestations!$C$6,0))+(IF(AH$15=1,Prestations!$C$7,0))+(IF(AH$16=1,Prestations!$C$8,0))+(IF(AH$17=1,Prestations!$C$9,0))+(IF(AH$18=1,Prestations!$C$10,0))+(IF(AH$19="",0,((Prestations!$C$11)*AH$19)))+(IF(AH$20="",0,((Prestations!$C$12)*AH$20)))+(IF(AH$21="",0,((Prestations!$C$13)*AH$21)))</f>
        <v>0</v>
      </c>
      <c r="AI33" s="86">
        <f>IF(AI$13=1,Prestations!$C$5,0)+(IF(AI$14=1,Prestations!$C$6,0))+(IF(AI$15=1,Prestations!$C$7,0))+(IF(AI$16=1,Prestations!$C$8,0))+(IF(AI$17=1,Prestations!$C$9,0))+(IF(AI$18=1,Prestations!$C$10,0))+(IF(AI$19="",0,((Prestations!$C$11)*AI$19)))+(IF(AI$20="",0,((Prestations!$C$12)*AI$20)))+(IF(AI$21="",0,((Prestations!$C$13)*AI$21)))</f>
        <v>0</v>
      </c>
      <c r="AJ33" s="86">
        <f>IF(AJ$13=1,Prestations!$C$5,0)+(IF(AJ$14=1,Prestations!$C$6,0))+(IF(AJ$15=1,Prestations!$C$7,0))+(IF(AJ$16=1,Prestations!$C$8,0))+(IF(AJ$17=1,Prestations!$C$9,0))+(IF(AJ$18=1,Prestations!$C$10,0))+(IF(AJ$19="",0,((Prestations!$C$11)*AJ$19)))+(IF(AJ$20="",0,((Prestations!$C$12)*AJ$20)))+(IF(AJ$21="",0,((Prestations!$C$13)*AJ$21)))</f>
        <v>0</v>
      </c>
    </row>
    <row r="34" spans="1:36" s="78" customFormat="1" ht="18">
      <c r="A34" s="85" t="s">
        <v>572</v>
      </c>
      <c r="B34" s="86">
        <f>B$33-(B$33*B$32)</f>
        <v>900</v>
      </c>
      <c r="C34" s="86">
        <f t="shared" ref="C34:AJ34" si="0">C$33-(C$33*C$32)</f>
        <v>9975</v>
      </c>
      <c r="D34" s="86">
        <f t="shared" si="0"/>
        <v>0</v>
      </c>
      <c r="E34" s="86">
        <f t="shared" si="0"/>
        <v>0</v>
      </c>
      <c r="F34" s="86">
        <f t="shared" si="0"/>
        <v>0</v>
      </c>
      <c r="G34" s="86">
        <f t="shared" si="0"/>
        <v>0</v>
      </c>
      <c r="H34" s="86">
        <f t="shared" si="0"/>
        <v>0</v>
      </c>
      <c r="I34" s="86">
        <f t="shared" si="0"/>
        <v>0</v>
      </c>
      <c r="J34" s="86">
        <f t="shared" si="0"/>
        <v>0</v>
      </c>
      <c r="K34" s="86">
        <f t="shared" si="0"/>
        <v>0</v>
      </c>
      <c r="L34" s="86">
        <f t="shared" si="0"/>
        <v>0</v>
      </c>
      <c r="M34" s="86">
        <f t="shared" si="0"/>
        <v>0</v>
      </c>
      <c r="N34" s="86">
        <f t="shared" si="0"/>
        <v>0</v>
      </c>
      <c r="O34" s="86">
        <f t="shared" si="0"/>
        <v>0</v>
      </c>
      <c r="P34" s="86">
        <f t="shared" si="0"/>
        <v>0</v>
      </c>
      <c r="Q34" s="86">
        <f t="shared" si="0"/>
        <v>0</v>
      </c>
      <c r="R34" s="86">
        <f t="shared" si="0"/>
        <v>0</v>
      </c>
      <c r="S34" s="86">
        <f t="shared" si="0"/>
        <v>0</v>
      </c>
      <c r="T34" s="86">
        <f t="shared" si="0"/>
        <v>0</v>
      </c>
      <c r="U34" s="86">
        <f t="shared" si="0"/>
        <v>0</v>
      </c>
      <c r="V34" s="86">
        <f t="shared" si="0"/>
        <v>0</v>
      </c>
      <c r="W34" s="86">
        <f t="shared" si="0"/>
        <v>0</v>
      </c>
      <c r="X34" s="86">
        <f t="shared" si="0"/>
        <v>0</v>
      </c>
      <c r="Y34" s="86">
        <f t="shared" si="0"/>
        <v>0</v>
      </c>
      <c r="Z34" s="86">
        <f t="shared" si="0"/>
        <v>0</v>
      </c>
      <c r="AA34" s="86">
        <f t="shared" si="0"/>
        <v>0</v>
      </c>
      <c r="AB34" s="86">
        <f t="shared" si="0"/>
        <v>0</v>
      </c>
      <c r="AC34" s="86">
        <f t="shared" si="0"/>
        <v>0</v>
      </c>
      <c r="AD34" s="86">
        <f t="shared" si="0"/>
        <v>0</v>
      </c>
      <c r="AE34" s="86">
        <f t="shared" si="0"/>
        <v>0</v>
      </c>
      <c r="AF34" s="86">
        <f t="shared" si="0"/>
        <v>0</v>
      </c>
      <c r="AG34" s="86">
        <f t="shared" si="0"/>
        <v>0</v>
      </c>
      <c r="AH34" s="86">
        <f t="shared" si="0"/>
        <v>0</v>
      </c>
      <c r="AI34" s="86">
        <f t="shared" si="0"/>
        <v>0</v>
      </c>
      <c r="AJ34" s="86">
        <f t="shared" si="0"/>
        <v>0</v>
      </c>
    </row>
    <row r="35" spans="1:36" s="78" customFormat="1" ht="18">
      <c r="A35" s="85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7"/>
      <c r="AJ35" s="88"/>
    </row>
    <row r="36" spans="1:36" s="78" customFormat="1" ht="18">
      <c r="A36" s="85" t="s">
        <v>573</v>
      </c>
      <c r="B36" s="89">
        <v>0.2</v>
      </c>
      <c r="C36" s="89">
        <v>0.2</v>
      </c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90"/>
    </row>
    <row r="37" spans="1:36" s="78" customFormat="1" ht="18">
      <c r="A37" s="85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8"/>
    </row>
    <row r="38" spans="1:36" s="80" customFormat="1" ht="19" thickBot="1">
      <c r="A38" s="91" t="s">
        <v>574</v>
      </c>
      <c r="B38" s="92">
        <f>B$34+(B$34*B$36)</f>
        <v>1080</v>
      </c>
      <c r="C38" s="92">
        <f t="shared" ref="C38:AJ38" si="1">C$34+(C$34*C$36)</f>
        <v>11970</v>
      </c>
      <c r="D38" s="92">
        <f t="shared" si="1"/>
        <v>0</v>
      </c>
      <c r="E38" s="92">
        <f t="shared" si="1"/>
        <v>0</v>
      </c>
      <c r="F38" s="92">
        <f t="shared" si="1"/>
        <v>0</v>
      </c>
      <c r="G38" s="92">
        <f t="shared" si="1"/>
        <v>0</v>
      </c>
      <c r="H38" s="92">
        <f t="shared" si="1"/>
        <v>0</v>
      </c>
      <c r="I38" s="92">
        <f t="shared" si="1"/>
        <v>0</v>
      </c>
      <c r="J38" s="92">
        <f t="shared" si="1"/>
        <v>0</v>
      </c>
      <c r="K38" s="92">
        <f t="shared" si="1"/>
        <v>0</v>
      </c>
      <c r="L38" s="92">
        <f t="shared" si="1"/>
        <v>0</v>
      </c>
      <c r="M38" s="92">
        <f t="shared" si="1"/>
        <v>0</v>
      </c>
      <c r="N38" s="92">
        <f t="shared" si="1"/>
        <v>0</v>
      </c>
      <c r="O38" s="92">
        <f t="shared" si="1"/>
        <v>0</v>
      </c>
      <c r="P38" s="92">
        <f t="shared" si="1"/>
        <v>0</v>
      </c>
      <c r="Q38" s="92">
        <f t="shared" si="1"/>
        <v>0</v>
      </c>
      <c r="R38" s="92">
        <f t="shared" si="1"/>
        <v>0</v>
      </c>
      <c r="S38" s="92">
        <f t="shared" si="1"/>
        <v>0</v>
      </c>
      <c r="T38" s="92">
        <f t="shared" si="1"/>
        <v>0</v>
      </c>
      <c r="U38" s="92">
        <f t="shared" si="1"/>
        <v>0</v>
      </c>
      <c r="V38" s="92">
        <f t="shared" si="1"/>
        <v>0</v>
      </c>
      <c r="W38" s="92">
        <f t="shared" si="1"/>
        <v>0</v>
      </c>
      <c r="X38" s="92">
        <f t="shared" si="1"/>
        <v>0</v>
      </c>
      <c r="Y38" s="92">
        <f t="shared" si="1"/>
        <v>0</v>
      </c>
      <c r="Z38" s="92">
        <f t="shared" si="1"/>
        <v>0</v>
      </c>
      <c r="AA38" s="92">
        <f t="shared" si="1"/>
        <v>0</v>
      </c>
      <c r="AB38" s="92">
        <f t="shared" si="1"/>
        <v>0</v>
      </c>
      <c r="AC38" s="92">
        <f t="shared" si="1"/>
        <v>0</v>
      </c>
      <c r="AD38" s="92">
        <f t="shared" si="1"/>
        <v>0</v>
      </c>
      <c r="AE38" s="92">
        <f t="shared" si="1"/>
        <v>0</v>
      </c>
      <c r="AF38" s="92">
        <f t="shared" si="1"/>
        <v>0</v>
      </c>
      <c r="AG38" s="92">
        <f t="shared" si="1"/>
        <v>0</v>
      </c>
      <c r="AH38" s="92">
        <f t="shared" si="1"/>
        <v>0</v>
      </c>
      <c r="AI38" s="92">
        <f t="shared" si="1"/>
        <v>0</v>
      </c>
      <c r="AJ38" s="93">
        <f t="shared" si="1"/>
        <v>0</v>
      </c>
    </row>
    <row r="39" spans="1:36" s="78" customFormat="1" ht="19" thickBot="1"/>
    <row r="40" spans="1:36" s="87" customFormat="1" ht="18">
      <c r="A40" s="94" t="s">
        <v>592</v>
      </c>
      <c r="B40" s="95">
        <v>44501</v>
      </c>
      <c r="C40" s="95">
        <v>44502</v>
      </c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6"/>
    </row>
    <row r="41" spans="1:36" s="87" customFormat="1" ht="18">
      <c r="A41" s="97" t="s">
        <v>593</v>
      </c>
      <c r="B41" s="98">
        <f>IF(B40="","",(B40+14))</f>
        <v>44515</v>
      </c>
      <c r="C41" s="98">
        <f t="shared" ref="C41:AJ41" si="2">IF(C40="","",(C40+14))</f>
        <v>44516</v>
      </c>
      <c r="D41" s="98" t="str">
        <f t="shared" si="2"/>
        <v/>
      </c>
      <c r="E41" s="98" t="str">
        <f t="shared" si="2"/>
        <v/>
      </c>
      <c r="F41" s="98" t="str">
        <f t="shared" si="2"/>
        <v/>
      </c>
      <c r="G41" s="98" t="str">
        <f t="shared" si="2"/>
        <v/>
      </c>
      <c r="H41" s="98" t="str">
        <f t="shared" si="2"/>
        <v/>
      </c>
      <c r="I41" s="98" t="str">
        <f t="shared" si="2"/>
        <v/>
      </c>
      <c r="J41" s="98" t="str">
        <f t="shared" si="2"/>
        <v/>
      </c>
      <c r="K41" s="98" t="str">
        <f t="shared" si="2"/>
        <v/>
      </c>
      <c r="L41" s="98" t="str">
        <f t="shared" si="2"/>
        <v/>
      </c>
      <c r="M41" s="98" t="str">
        <f t="shared" si="2"/>
        <v/>
      </c>
      <c r="N41" s="98" t="str">
        <f t="shared" si="2"/>
        <v/>
      </c>
      <c r="O41" s="98" t="str">
        <f t="shared" si="2"/>
        <v/>
      </c>
      <c r="P41" s="98" t="str">
        <f t="shared" si="2"/>
        <v/>
      </c>
      <c r="Q41" s="98" t="str">
        <f t="shared" si="2"/>
        <v/>
      </c>
      <c r="R41" s="98" t="str">
        <f t="shared" si="2"/>
        <v/>
      </c>
      <c r="S41" s="98" t="str">
        <f t="shared" si="2"/>
        <v/>
      </c>
      <c r="T41" s="98" t="str">
        <f t="shared" si="2"/>
        <v/>
      </c>
      <c r="U41" s="98" t="str">
        <f t="shared" si="2"/>
        <v/>
      </c>
      <c r="V41" s="98" t="str">
        <f t="shared" si="2"/>
        <v/>
      </c>
      <c r="W41" s="98" t="str">
        <f t="shared" si="2"/>
        <v/>
      </c>
      <c r="X41" s="98" t="str">
        <f t="shared" si="2"/>
        <v/>
      </c>
      <c r="Y41" s="98" t="str">
        <f t="shared" si="2"/>
        <v/>
      </c>
      <c r="Z41" s="98" t="str">
        <f t="shared" si="2"/>
        <v/>
      </c>
      <c r="AA41" s="98" t="str">
        <f t="shared" si="2"/>
        <v/>
      </c>
      <c r="AB41" s="98" t="str">
        <f t="shared" si="2"/>
        <v/>
      </c>
      <c r="AC41" s="98" t="str">
        <f t="shared" si="2"/>
        <v/>
      </c>
      <c r="AD41" s="98" t="str">
        <f t="shared" si="2"/>
        <v/>
      </c>
      <c r="AE41" s="98" t="str">
        <f t="shared" si="2"/>
        <v/>
      </c>
      <c r="AF41" s="98" t="str">
        <f t="shared" si="2"/>
        <v/>
      </c>
      <c r="AG41" s="98" t="str">
        <f t="shared" si="2"/>
        <v/>
      </c>
      <c r="AH41" s="98" t="str">
        <f t="shared" si="2"/>
        <v/>
      </c>
      <c r="AI41" s="98" t="str">
        <f t="shared" si="2"/>
        <v/>
      </c>
      <c r="AJ41" s="99" t="str">
        <f t="shared" si="2"/>
        <v/>
      </c>
    </row>
    <row r="42" spans="1:36" s="87" customFormat="1" ht="18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2"/>
    </row>
    <row r="43" spans="1:36" s="87" customFormat="1" ht="18">
      <c r="A43" s="97" t="s">
        <v>648</v>
      </c>
      <c r="B43" s="98">
        <v>44197</v>
      </c>
      <c r="C43" s="98">
        <v>44472</v>
      </c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9"/>
    </row>
    <row r="44" spans="1:36" s="87" customFormat="1" ht="18">
      <c r="A44" s="100" t="s">
        <v>637</v>
      </c>
      <c r="B44" s="101">
        <f t="shared" ref="B44:AJ44" si="3">IF(B$43="","",B$38*0.4)</f>
        <v>432</v>
      </c>
      <c r="C44" s="101">
        <f t="shared" si="3"/>
        <v>4788</v>
      </c>
      <c r="D44" s="101" t="str">
        <f t="shared" si="3"/>
        <v/>
      </c>
      <c r="E44" s="101" t="str">
        <f t="shared" si="3"/>
        <v/>
      </c>
      <c r="F44" s="101" t="str">
        <f t="shared" si="3"/>
        <v/>
      </c>
      <c r="G44" s="101" t="str">
        <f t="shared" si="3"/>
        <v/>
      </c>
      <c r="H44" s="101" t="str">
        <f t="shared" si="3"/>
        <v/>
      </c>
      <c r="I44" s="101" t="str">
        <f t="shared" si="3"/>
        <v/>
      </c>
      <c r="J44" s="101" t="str">
        <f t="shared" si="3"/>
        <v/>
      </c>
      <c r="K44" s="101" t="str">
        <f t="shared" si="3"/>
        <v/>
      </c>
      <c r="L44" s="101" t="str">
        <f t="shared" si="3"/>
        <v/>
      </c>
      <c r="M44" s="101" t="str">
        <f t="shared" si="3"/>
        <v/>
      </c>
      <c r="N44" s="101" t="str">
        <f t="shared" si="3"/>
        <v/>
      </c>
      <c r="O44" s="101" t="str">
        <f t="shared" si="3"/>
        <v/>
      </c>
      <c r="P44" s="101" t="str">
        <f t="shared" si="3"/>
        <v/>
      </c>
      <c r="Q44" s="101" t="str">
        <f t="shared" si="3"/>
        <v/>
      </c>
      <c r="R44" s="101" t="str">
        <f t="shared" si="3"/>
        <v/>
      </c>
      <c r="S44" s="101" t="str">
        <f t="shared" si="3"/>
        <v/>
      </c>
      <c r="T44" s="101" t="str">
        <f t="shared" si="3"/>
        <v/>
      </c>
      <c r="U44" s="101" t="str">
        <f t="shared" si="3"/>
        <v/>
      </c>
      <c r="V44" s="101" t="str">
        <f t="shared" si="3"/>
        <v/>
      </c>
      <c r="W44" s="101" t="str">
        <f t="shared" si="3"/>
        <v/>
      </c>
      <c r="X44" s="101" t="str">
        <f t="shared" si="3"/>
        <v/>
      </c>
      <c r="Y44" s="101" t="str">
        <f t="shared" si="3"/>
        <v/>
      </c>
      <c r="Z44" s="101" t="str">
        <f t="shared" si="3"/>
        <v/>
      </c>
      <c r="AA44" s="101" t="str">
        <f t="shared" si="3"/>
        <v/>
      </c>
      <c r="AB44" s="101" t="str">
        <f t="shared" si="3"/>
        <v/>
      </c>
      <c r="AC44" s="101" t="str">
        <f t="shared" si="3"/>
        <v/>
      </c>
      <c r="AD44" s="101" t="str">
        <f t="shared" si="3"/>
        <v/>
      </c>
      <c r="AE44" s="101" t="str">
        <f t="shared" si="3"/>
        <v/>
      </c>
      <c r="AF44" s="101" t="str">
        <f t="shared" si="3"/>
        <v/>
      </c>
      <c r="AG44" s="101" t="str">
        <f t="shared" si="3"/>
        <v/>
      </c>
      <c r="AH44" s="101" t="str">
        <f t="shared" si="3"/>
        <v/>
      </c>
      <c r="AI44" s="101" t="str">
        <f t="shared" si="3"/>
        <v/>
      </c>
      <c r="AJ44" s="102" t="str">
        <f t="shared" si="3"/>
        <v/>
      </c>
    </row>
    <row r="45" spans="1:36" s="87" customFormat="1" ht="18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9"/>
    </row>
    <row r="46" spans="1:36" s="87" customFormat="1" ht="18">
      <c r="A46" s="100" t="s">
        <v>649</v>
      </c>
      <c r="B46" s="101"/>
      <c r="C46" s="101">
        <v>44535</v>
      </c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01"/>
      <c r="AE46" s="101"/>
      <c r="AF46" s="101"/>
      <c r="AG46" s="101"/>
      <c r="AH46" s="101"/>
      <c r="AI46" s="101"/>
      <c r="AJ46" s="102"/>
    </row>
    <row r="47" spans="1:36" s="87" customFormat="1" ht="19" thickBot="1">
      <c r="A47" s="103" t="s">
        <v>650</v>
      </c>
      <c r="B47" s="104" t="str">
        <f t="shared" ref="B47:AJ47" si="4">IF(B$46="","",B$38*0.6)</f>
        <v/>
      </c>
      <c r="C47" s="104">
        <f t="shared" si="4"/>
        <v>7182</v>
      </c>
      <c r="D47" s="104" t="str">
        <f t="shared" si="4"/>
        <v/>
      </c>
      <c r="E47" s="104" t="str">
        <f t="shared" si="4"/>
        <v/>
      </c>
      <c r="F47" s="104" t="str">
        <f t="shared" si="4"/>
        <v/>
      </c>
      <c r="G47" s="104" t="str">
        <f t="shared" si="4"/>
        <v/>
      </c>
      <c r="H47" s="104" t="str">
        <f t="shared" si="4"/>
        <v/>
      </c>
      <c r="I47" s="104" t="str">
        <f t="shared" si="4"/>
        <v/>
      </c>
      <c r="J47" s="104" t="str">
        <f t="shared" si="4"/>
        <v/>
      </c>
      <c r="K47" s="104" t="str">
        <f t="shared" si="4"/>
        <v/>
      </c>
      <c r="L47" s="104" t="str">
        <f t="shared" si="4"/>
        <v/>
      </c>
      <c r="M47" s="104" t="str">
        <f t="shared" si="4"/>
        <v/>
      </c>
      <c r="N47" s="104" t="str">
        <f t="shared" si="4"/>
        <v/>
      </c>
      <c r="O47" s="104" t="str">
        <f t="shared" si="4"/>
        <v/>
      </c>
      <c r="P47" s="104" t="str">
        <f t="shared" si="4"/>
        <v/>
      </c>
      <c r="Q47" s="104" t="str">
        <f t="shared" si="4"/>
        <v/>
      </c>
      <c r="R47" s="104" t="str">
        <f t="shared" si="4"/>
        <v/>
      </c>
      <c r="S47" s="104" t="str">
        <f t="shared" si="4"/>
        <v/>
      </c>
      <c r="T47" s="104" t="str">
        <f t="shared" si="4"/>
        <v/>
      </c>
      <c r="U47" s="104" t="str">
        <f t="shared" si="4"/>
        <v/>
      </c>
      <c r="V47" s="104" t="str">
        <f t="shared" si="4"/>
        <v/>
      </c>
      <c r="W47" s="104" t="str">
        <f t="shared" si="4"/>
        <v/>
      </c>
      <c r="X47" s="104" t="str">
        <f t="shared" si="4"/>
        <v/>
      </c>
      <c r="Y47" s="104" t="str">
        <f t="shared" si="4"/>
        <v/>
      </c>
      <c r="Z47" s="104" t="str">
        <f t="shared" si="4"/>
        <v/>
      </c>
      <c r="AA47" s="104" t="str">
        <f t="shared" si="4"/>
        <v/>
      </c>
      <c r="AB47" s="104" t="str">
        <f t="shared" si="4"/>
        <v/>
      </c>
      <c r="AC47" s="104" t="str">
        <f t="shared" si="4"/>
        <v/>
      </c>
      <c r="AD47" s="104" t="str">
        <f t="shared" si="4"/>
        <v/>
      </c>
      <c r="AE47" s="104" t="str">
        <f t="shared" si="4"/>
        <v/>
      </c>
      <c r="AF47" s="104" t="str">
        <f t="shared" si="4"/>
        <v/>
      </c>
      <c r="AG47" s="104" t="str">
        <f t="shared" si="4"/>
        <v/>
      </c>
      <c r="AH47" s="104" t="str">
        <f t="shared" si="4"/>
        <v/>
      </c>
      <c r="AI47" s="104" t="str">
        <f t="shared" si="4"/>
        <v/>
      </c>
      <c r="AJ47" s="105" t="str">
        <f t="shared" si="4"/>
        <v/>
      </c>
    </row>
  </sheetData>
  <phoneticPr fontId="3" type="noConversion"/>
  <dataValidations count="3">
    <dataValidation type="list" allowBlank="1" showInputMessage="1" showErrorMessage="1" sqref="B10:AJ10" xr:uid="{1D44A860-6A19-144B-BB37-F2533A125F43}">
      <formula1>Reglement</formula1>
    </dataValidation>
    <dataValidation type="list" allowBlank="1" showInputMessage="1" showErrorMessage="1" sqref="B36:AJ36" xr:uid="{91F5728B-E764-B14C-9778-B425712A5989}">
      <formula1>TVA</formula1>
    </dataValidation>
    <dataValidation type="list" allowBlank="1" showInputMessage="1" showErrorMessage="1" sqref="B5:AJ5" xr:uid="{C33D3144-2B59-D244-B8ED-1DE4AD711FE4}">
      <formula1>RefClient</formula1>
    </dataValidation>
  </dataValidations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E3CC-BEA2-2945-80B0-429CDBE964FF}">
  <sheetPr codeName="Feuil5"/>
  <dimension ref="A1:M78"/>
  <sheetViews>
    <sheetView showZeros="0" tabSelected="1" zoomScaleNormal="100" workbookViewId="0">
      <selection activeCell="K50" sqref="K50"/>
    </sheetView>
  </sheetViews>
  <sheetFormatPr baseColWidth="10" defaultRowHeight="16"/>
  <cols>
    <col min="1" max="2" width="2.33203125" customWidth="1"/>
    <col min="3" max="3" width="13" customWidth="1"/>
    <col min="4" max="4" width="11.6640625" customWidth="1"/>
    <col min="5" max="5" width="11.33203125" bestFit="1" customWidth="1"/>
    <col min="7" max="7" width="12" bestFit="1" customWidth="1"/>
    <col min="8" max="8" width="13.6640625" customWidth="1"/>
    <col min="9" max="10" width="2.33203125" customWidth="1"/>
    <col min="15" max="15" width="10.83203125" customWidth="1"/>
  </cols>
  <sheetData>
    <row r="1" spans="1:13" ht="29">
      <c r="A1" s="47" t="s">
        <v>561</v>
      </c>
      <c r="G1" t="s">
        <v>578</v>
      </c>
      <c r="H1" s="23" t="s">
        <v>595</v>
      </c>
    </row>
    <row r="2" spans="1:13" ht="32" thickBot="1">
      <c r="A2" s="12" t="str">
        <f>Infos!$B$1</f>
        <v>Filou80</v>
      </c>
    </row>
    <row r="3" spans="1:13" ht="16" customHeight="1" thickTop="1" thickBot="1">
      <c r="A3" s="30"/>
      <c r="B3" s="31"/>
      <c r="C3" s="31"/>
      <c r="D3" s="31"/>
      <c r="E3" s="31"/>
      <c r="F3" s="31"/>
      <c r="G3" s="31"/>
      <c r="H3" s="31"/>
      <c r="I3" s="31"/>
      <c r="J3" s="32"/>
    </row>
    <row r="4" spans="1:13" ht="16" customHeight="1">
      <c r="A4" s="33"/>
      <c r="B4" s="10"/>
      <c r="C4" s="34" t="s">
        <v>578</v>
      </c>
      <c r="D4" s="34" t="str">
        <f>$H$1</f>
        <v>00001</v>
      </c>
      <c r="E4" s="10"/>
      <c r="F4" s="182" t="str">
        <f>Infos!$B$1</f>
        <v>Filou80</v>
      </c>
      <c r="G4" s="182"/>
      <c r="H4" s="182"/>
      <c r="I4" s="10"/>
      <c r="J4" s="35"/>
      <c r="L4" s="163" t="s">
        <v>660</v>
      </c>
      <c r="M4" s="164"/>
    </row>
    <row r="5" spans="1:13" ht="16" customHeight="1" thickBot="1">
      <c r="A5" s="33"/>
      <c r="B5" s="10"/>
      <c r="C5" s="34" t="s">
        <v>579</v>
      </c>
      <c r="D5" s="36">
        <f>HLOOKUP($D$4,'Base devis'!B4:AJ47,5)</f>
        <v>44543</v>
      </c>
      <c r="E5" s="34"/>
      <c r="F5" s="182"/>
      <c r="G5" s="182"/>
      <c r="H5" s="182"/>
      <c r="I5" s="10"/>
      <c r="J5" s="35"/>
      <c r="L5" s="165" t="str">
        <f>IFERROR(HLOOKUP($D$4,'Base devis'!$B$4:$AJ$47,7),"")</f>
        <v>Paypal</v>
      </c>
      <c r="M5" s="166"/>
    </row>
    <row r="6" spans="1:13" ht="16" customHeight="1">
      <c r="A6" s="33"/>
      <c r="B6" s="10"/>
      <c r="C6" s="181" t="s">
        <v>580</v>
      </c>
      <c r="D6" s="181"/>
      <c r="E6" s="10"/>
      <c r="F6" s="182"/>
      <c r="G6" s="182"/>
      <c r="H6" s="182"/>
      <c r="I6" s="10"/>
      <c r="J6" s="35"/>
    </row>
    <row r="7" spans="1:13">
      <c r="A7" s="33"/>
      <c r="B7" s="10"/>
      <c r="C7" s="10"/>
      <c r="D7" s="10"/>
      <c r="E7" s="10"/>
      <c r="F7" s="10"/>
      <c r="G7" s="10"/>
      <c r="H7" s="10"/>
      <c r="I7" s="10"/>
      <c r="J7" s="35"/>
    </row>
    <row r="8" spans="1:13">
      <c r="A8" s="33"/>
      <c r="B8" s="10"/>
      <c r="C8" s="21" t="str">
        <f>Infos!$B3</f>
        <v>filou</v>
      </c>
      <c r="D8" s="13"/>
      <c r="E8" s="13"/>
      <c r="F8" s="22" t="str">
        <f>IFERROR(HLOOKUP($D$4,Tableau3[[#All],[00001]:[00035]],3),"")</f>
        <v>toto</v>
      </c>
      <c r="G8" s="13"/>
      <c r="H8" s="14"/>
      <c r="I8" s="10"/>
      <c r="J8" s="35"/>
    </row>
    <row r="9" spans="1:13">
      <c r="A9" s="33"/>
      <c r="B9" s="10"/>
      <c r="C9" s="15" t="str">
        <f>Infos!$B4</f>
        <v>S.A.R.L. au capital de 1€</v>
      </c>
      <c r="D9" s="10"/>
      <c r="E9" s="10"/>
      <c r="F9" s="10" t="str">
        <f>IFERROR(HLOOKUP($D$4,'Base devis'!$B$4:$AJ$47,4),"")</f>
        <v>toto</v>
      </c>
      <c r="G9" s="10"/>
      <c r="H9" s="16"/>
      <c r="I9" s="10"/>
      <c r="J9" s="35"/>
    </row>
    <row r="10" spans="1:13">
      <c r="A10" s="33"/>
      <c r="B10" s="10"/>
      <c r="C10" s="15" t="str">
        <f>Infos!$B5</f>
        <v>22 rue d'allonville</v>
      </c>
      <c r="D10" s="10"/>
      <c r="E10" s="10"/>
      <c r="F10" s="10" t="str">
        <f>IFERROR(VLOOKUP($G$13,Tableau2[],6),"")</f>
        <v>rue allonville</v>
      </c>
      <c r="G10" s="10"/>
      <c r="H10" s="16"/>
      <c r="I10" s="10"/>
      <c r="J10" s="35"/>
    </row>
    <row r="11" spans="1:13">
      <c r="A11" s="33"/>
      <c r="B11" s="10"/>
      <c r="C11" s="17" t="str">
        <f>(Infos!$B6)&amp;" "&amp;(Infos!$B7)</f>
        <v>80000 Amiens</v>
      </c>
      <c r="D11" s="10"/>
      <c r="E11" s="10"/>
      <c r="F11" s="10" t="str">
        <f>IFERROR(VLOOKUP($G$13,Tableau2[],7)&amp;" "&amp;VLOOKUP($G$13,Tableau2[],8),"")</f>
        <v>59000 lille</v>
      </c>
      <c r="G11" s="10"/>
      <c r="H11" s="16"/>
      <c r="I11" s="10"/>
      <c r="J11" s="35"/>
    </row>
    <row r="12" spans="1:13">
      <c r="A12" s="33"/>
      <c r="B12" s="10"/>
      <c r="C12" s="15" t="str">
        <f>(Infos!$A8) &amp;" "&amp;(Infos!$B8)</f>
        <v>Téléphone : 06 00 00 00 07</v>
      </c>
      <c r="D12" s="10"/>
      <c r="E12" s="10"/>
      <c r="F12" s="10"/>
      <c r="G12" s="10"/>
      <c r="H12" s="16"/>
      <c r="I12" s="10"/>
      <c r="J12" s="35"/>
    </row>
    <row r="13" spans="1:13">
      <c r="A13" s="33"/>
      <c r="B13" s="10"/>
      <c r="C13" s="18" t="str">
        <f>(Infos!$A9) &amp;" "&amp;(Infos!$B9)</f>
        <v>Numéro Siret : 519 787 999 00011</v>
      </c>
      <c r="D13" s="19"/>
      <c r="E13" s="19"/>
      <c r="F13" s="19" t="s">
        <v>583</v>
      </c>
      <c r="G13" s="19" t="str">
        <f>HLOOKUP(D4,Tableau3[[#All],[00001]:[00035]],2)</f>
        <v>Cl00001</v>
      </c>
      <c r="H13" s="20"/>
      <c r="I13" s="10"/>
      <c r="J13" s="35"/>
    </row>
    <row r="14" spans="1:13">
      <c r="A14" s="33"/>
      <c r="B14" s="10"/>
      <c r="I14" s="10"/>
      <c r="J14" s="35"/>
    </row>
    <row r="15" spans="1:13">
      <c r="A15" s="33"/>
      <c r="B15" s="10"/>
      <c r="C15" s="168" t="s">
        <v>584</v>
      </c>
      <c r="D15" s="169"/>
      <c r="E15" s="48" t="s">
        <v>16</v>
      </c>
      <c r="F15" s="48" t="s">
        <v>585</v>
      </c>
      <c r="G15" s="48" t="s">
        <v>586</v>
      </c>
      <c r="H15" s="48" t="s">
        <v>573</v>
      </c>
      <c r="I15" s="10"/>
      <c r="J15" s="35"/>
    </row>
    <row r="16" spans="1:13">
      <c r="A16" s="33"/>
      <c r="B16" s="10"/>
      <c r="C16" s="72"/>
      <c r="D16" s="72"/>
      <c r="E16" s="11"/>
      <c r="F16" s="10"/>
      <c r="G16" s="11"/>
      <c r="H16" s="37"/>
      <c r="I16" s="10"/>
      <c r="J16" s="35"/>
    </row>
    <row r="17" spans="1:10">
      <c r="A17" s="33"/>
      <c r="B17" s="10"/>
      <c r="C17" s="59" t="str">
        <f>IF($F17=1,Prestations!$B6,"")</f>
        <v>Création de site internet avec nom de domaine et hébergement</v>
      </c>
      <c r="D17" s="60"/>
      <c r="E17" s="24">
        <f>IF($F17=1,Prestations!$C6,"")</f>
        <v>900</v>
      </c>
      <c r="F17" s="49">
        <f>HLOOKUP($D$4,'Base devis'!$B$4:$AJ$47,11)</f>
        <v>1</v>
      </c>
      <c r="G17" s="24">
        <f t="shared" ref="G17:G32" si="0">IFERROR($F17*$E17,"")</f>
        <v>900</v>
      </c>
      <c r="H17" s="27">
        <f>IF($G17="","",HLOOKUP($D$4,'Base devis'!$B$4:$AJ$47,33))</f>
        <v>0.2</v>
      </c>
      <c r="I17" s="10"/>
      <c r="J17" s="35"/>
    </row>
    <row r="18" spans="1:10">
      <c r="A18" s="33"/>
      <c r="B18" s="10"/>
      <c r="C18" s="61" t="str">
        <f>IF($F18=0,"",Prestations!$B11)</f>
        <v/>
      </c>
      <c r="D18" s="62"/>
      <c r="E18" s="25" t="str">
        <f>IF($F18=0,"",Prestations!$C11)</f>
        <v/>
      </c>
      <c r="F18" s="50">
        <f>HLOOKUP($D$4,'Base devis'!$B$4:$AJ$47,16)</f>
        <v>0</v>
      </c>
      <c r="G18" s="25" t="str">
        <f t="shared" si="0"/>
        <v/>
      </c>
      <c r="H18" s="28" t="str">
        <f>IF($G18="","",HLOOKUP($D$4,'Base devis'!$B$4:$AJ$47,33))</f>
        <v/>
      </c>
      <c r="I18" s="10"/>
      <c r="J18" s="35"/>
    </row>
    <row r="19" spans="1:10">
      <c r="A19" s="33"/>
      <c r="B19" s="10"/>
      <c r="C19" s="61" t="str">
        <f>IF($F19=0,"",Prestations!$B12)</f>
        <v/>
      </c>
      <c r="D19" s="62"/>
      <c r="E19" s="25" t="str">
        <f>IF($F19=0,"",Prestations!$C12)</f>
        <v/>
      </c>
      <c r="F19" s="50">
        <f>HLOOKUP($D$4,'Base devis'!$B$4:$AJ$47,17)</f>
        <v>0</v>
      </c>
      <c r="G19" s="25" t="str">
        <f t="shared" si="0"/>
        <v/>
      </c>
      <c r="H19" s="28" t="str">
        <f>IF($G19="","",HLOOKUP($D$4,'Base devis'!$B$4:$AJ$47,33))</f>
        <v/>
      </c>
      <c r="I19" s="10"/>
      <c r="J19" s="35"/>
    </row>
    <row r="20" spans="1:10">
      <c r="A20" s="33"/>
      <c r="B20" s="10"/>
      <c r="C20" s="61" t="str">
        <f>IF($F20=0,"",Prestations!$B13)</f>
        <v/>
      </c>
      <c r="D20" s="62"/>
      <c r="E20" s="25" t="str">
        <f>IF($F20=0,"",Prestations!$C13)</f>
        <v/>
      </c>
      <c r="F20" s="50">
        <f>HLOOKUP($D$4,'Base devis'!$B$4:$AJ$47,18)</f>
        <v>0</v>
      </c>
      <c r="G20" s="25" t="str">
        <f t="shared" si="0"/>
        <v/>
      </c>
      <c r="H20" s="28" t="str">
        <f>IF($G20="","",HLOOKUP($D$4,'Base devis'!$B$4:$AJ$47,33))</f>
        <v/>
      </c>
      <c r="I20" s="10"/>
      <c r="J20" s="35"/>
    </row>
    <row r="21" spans="1:10">
      <c r="A21" s="33"/>
      <c r="B21" s="10"/>
      <c r="C21" s="61" t="str">
        <f>IF($F21=1,Prestations!$B5,"")</f>
        <v/>
      </c>
      <c r="D21" s="62"/>
      <c r="E21" s="25" t="str">
        <f>IF($F21=1,Prestations!$C5,"")</f>
        <v/>
      </c>
      <c r="F21" s="50">
        <f>HLOOKUP($D$4,'Base devis'!$B$4:$AJ$47,10)</f>
        <v>0</v>
      </c>
      <c r="G21" s="25" t="str">
        <f t="shared" si="0"/>
        <v/>
      </c>
      <c r="H21" s="28" t="str">
        <f>IF($G21="","",HLOOKUP($D$4,'Base devis'!$B$4:$AJ$47,33))</f>
        <v/>
      </c>
      <c r="I21" s="10"/>
      <c r="J21" s="35"/>
    </row>
    <row r="22" spans="1:10">
      <c r="A22" s="33"/>
      <c r="B22" s="10"/>
      <c r="C22" s="61" t="str">
        <f>IF($F22=1,Prestations!$B7,"")</f>
        <v/>
      </c>
      <c r="D22" s="62"/>
      <c r="E22" s="25" t="str">
        <f>IF($F22=1,Prestations!$C7,"")</f>
        <v/>
      </c>
      <c r="F22" s="50">
        <f>HLOOKUP($D$4,'Base devis'!$B$4:$AJ$47,12)</f>
        <v>0</v>
      </c>
      <c r="G22" s="25" t="str">
        <f t="shared" si="0"/>
        <v/>
      </c>
      <c r="H22" s="28" t="str">
        <f>IF($G22="","",HLOOKUP($D$4,'Base devis'!$B$4:$AJ$47,33))</f>
        <v/>
      </c>
      <c r="I22" s="10"/>
      <c r="J22" s="35"/>
    </row>
    <row r="23" spans="1:10">
      <c r="A23" s="33"/>
      <c r="B23" s="10"/>
      <c r="C23" s="61" t="str">
        <f>IF($F23=1,Prestations!$B8,"")</f>
        <v/>
      </c>
      <c r="D23" s="62"/>
      <c r="E23" s="25" t="str">
        <f>IF($F23=1,Prestations!$C8,"")</f>
        <v/>
      </c>
      <c r="F23" s="50">
        <f>HLOOKUP($D$4,'Base devis'!$B$4:$AJ$47,13)</f>
        <v>0</v>
      </c>
      <c r="G23" s="25" t="str">
        <f t="shared" si="0"/>
        <v/>
      </c>
      <c r="H23" s="28" t="str">
        <f>IF($G23="","",HLOOKUP($D$4,'Base devis'!$B$4:$AJ$47,33))</f>
        <v/>
      </c>
      <c r="I23" s="10"/>
      <c r="J23" s="35"/>
    </row>
    <row r="24" spans="1:10">
      <c r="A24" s="33"/>
      <c r="B24" s="10"/>
      <c r="C24" s="61" t="str">
        <f>IF($F24=1,Prestations!$B9,"")</f>
        <v/>
      </c>
      <c r="D24" s="62"/>
      <c r="E24" s="25" t="str">
        <f>IF($F24=1,Prestations!$C9,"")</f>
        <v/>
      </c>
      <c r="F24" s="50">
        <f>HLOOKUP($D$4,'Base devis'!$B$4:$AJ$47,14)</f>
        <v>0</v>
      </c>
      <c r="G24" s="25" t="str">
        <f t="shared" si="0"/>
        <v/>
      </c>
      <c r="H24" s="28" t="str">
        <f>IF($G24="","",HLOOKUP($D$4,'Base devis'!$B$4:$AJ$47,33))</f>
        <v/>
      </c>
      <c r="I24" s="10"/>
      <c r="J24" s="35"/>
    </row>
    <row r="25" spans="1:10">
      <c r="A25" s="33"/>
      <c r="B25" s="10"/>
      <c r="C25" s="61" t="str">
        <f>IF($F25=1,Prestations!$B10,"")</f>
        <v/>
      </c>
      <c r="D25" s="62"/>
      <c r="E25" s="25" t="str">
        <f>IF($F25=1,Prestations!$C10,"")</f>
        <v/>
      </c>
      <c r="F25" s="50">
        <f>HLOOKUP($D$4,'Base devis'!$B$4:$AJ$47,15)</f>
        <v>0</v>
      </c>
      <c r="G25" s="25" t="str">
        <f t="shared" si="0"/>
        <v/>
      </c>
      <c r="H25" s="28" t="str">
        <f>IF($G25="","",HLOOKUP($D$4,'Base devis'!$B$4:$AJ$47,33))</f>
        <v/>
      </c>
      <c r="I25" s="10"/>
      <c r="J25" s="35"/>
    </row>
    <row r="26" spans="1:10">
      <c r="A26" s="33"/>
      <c r="B26" s="10"/>
      <c r="C26" s="61" t="str">
        <f>IF($F26=0,"",Prestations!$B15)</f>
        <v/>
      </c>
      <c r="D26" s="62"/>
      <c r="E26" s="25" t="str">
        <f>IF($F26=0,"",Prestations!$C15)</f>
        <v/>
      </c>
      <c r="F26" s="50">
        <f>HLOOKUP($D$4,'Base devis'!$B$4:$AJ$47,20)</f>
        <v>0</v>
      </c>
      <c r="G26" s="25" t="str">
        <f t="shared" si="0"/>
        <v/>
      </c>
      <c r="H26" s="28" t="str">
        <f>IF($G26="","",HLOOKUP($D$4,'Base devis'!$B$4:$AJ$47,33))</f>
        <v/>
      </c>
      <c r="I26" s="10"/>
      <c r="J26" s="35"/>
    </row>
    <row r="27" spans="1:10">
      <c r="A27" s="33"/>
      <c r="B27" s="10"/>
      <c r="C27" s="61" t="str">
        <f>IF($F27=0,"",Prestations!$B14)</f>
        <v/>
      </c>
      <c r="D27" s="62"/>
      <c r="E27" s="25" t="str">
        <f>IF($F27=0,"",Prestations!$C14)</f>
        <v/>
      </c>
      <c r="F27" s="50">
        <f>HLOOKUP($D$4,'Base devis'!$B$4:$AJ$47,19)</f>
        <v>0</v>
      </c>
      <c r="G27" s="25" t="str">
        <f t="shared" si="0"/>
        <v/>
      </c>
      <c r="H27" s="28" t="str">
        <f>IF($G27="","",HLOOKUP($D$4,'Base devis'!$B$4:$AJ$47,33))</f>
        <v/>
      </c>
      <c r="I27" s="10"/>
      <c r="J27" s="35"/>
    </row>
    <row r="28" spans="1:10">
      <c r="A28" s="33"/>
      <c r="B28" s="10"/>
      <c r="C28" s="61" t="str">
        <f>IF($F28=0,"",Prestations!$B16)</f>
        <v/>
      </c>
      <c r="D28" s="62"/>
      <c r="E28" s="25" t="str">
        <f>IF($F28=0,"",Prestations!$C16)</f>
        <v/>
      </c>
      <c r="F28" s="50">
        <f>HLOOKUP($D$4,'Base devis'!$B$4:$AJ$47,21)</f>
        <v>0</v>
      </c>
      <c r="G28" s="25" t="str">
        <f t="shared" si="0"/>
        <v/>
      </c>
      <c r="H28" s="28" t="str">
        <f>IF($G28="","",HLOOKUP($D$4,'Base devis'!$B$4:$AJ$47,33))</f>
        <v/>
      </c>
      <c r="I28" s="10"/>
      <c r="J28" s="35"/>
    </row>
    <row r="29" spans="1:10">
      <c r="A29" s="33"/>
      <c r="B29" s="10"/>
      <c r="C29" s="61" t="str">
        <f>IF($F29=0,"",Prestations!$B17)</f>
        <v/>
      </c>
      <c r="D29" s="62"/>
      <c r="E29" s="25" t="str">
        <f>IF($F29=0,"",Prestations!$C17)</f>
        <v/>
      </c>
      <c r="F29" s="50">
        <f>HLOOKUP($D$4,'Base devis'!$B$4:$AJ$47,22)</f>
        <v>0</v>
      </c>
      <c r="G29" s="25" t="str">
        <f t="shared" si="0"/>
        <v/>
      </c>
      <c r="H29" s="28" t="str">
        <f>IF($G29="","",HLOOKUP($D$4,'Base devis'!$B$4:$AJ$47,33))</f>
        <v/>
      </c>
      <c r="I29" s="10"/>
      <c r="J29" s="35"/>
    </row>
    <row r="30" spans="1:10">
      <c r="A30" s="33"/>
      <c r="B30" s="10"/>
      <c r="C30" s="61" t="str">
        <f>IF($F30=0,"",Prestations!$B18)</f>
        <v/>
      </c>
      <c r="D30" s="62"/>
      <c r="E30" s="25" t="str">
        <f>IF($F30=0,"",Prestations!$C18)</f>
        <v/>
      </c>
      <c r="F30" s="50">
        <f>HLOOKUP($D$4,'Base devis'!$B$4:$AJ$47,23)</f>
        <v>0</v>
      </c>
      <c r="G30" s="25" t="str">
        <f t="shared" si="0"/>
        <v/>
      </c>
      <c r="H30" s="28" t="str">
        <f>IF($G30="","",HLOOKUP($D$4,'Base devis'!$B$4:$AJ$47,33))</f>
        <v/>
      </c>
      <c r="I30" s="10"/>
      <c r="J30" s="35"/>
    </row>
    <row r="31" spans="1:10">
      <c r="A31" s="33"/>
      <c r="B31" s="10"/>
      <c r="C31" s="61" t="str">
        <f>IF($F31=0,"",Prestations!$B19)</f>
        <v/>
      </c>
      <c r="D31" s="62"/>
      <c r="E31" s="25" t="str">
        <f>IF($F31=0,"",Prestations!$C19)</f>
        <v/>
      </c>
      <c r="F31" s="50">
        <f>HLOOKUP($D$4,'Base devis'!$B$4:$AJ$47,24)</f>
        <v>0</v>
      </c>
      <c r="G31" s="25" t="str">
        <f t="shared" si="0"/>
        <v/>
      </c>
      <c r="H31" s="28" t="str">
        <f>IF($G31="","",HLOOKUP($D$4,'Base devis'!$B$4:$AJ$47,33))</f>
        <v/>
      </c>
      <c r="I31" s="10"/>
      <c r="J31" s="35"/>
    </row>
    <row r="32" spans="1:10">
      <c r="A32" s="33"/>
      <c r="B32" s="10"/>
      <c r="C32" s="61" t="str">
        <f>IF($F32=0,"",Prestations!$B20)</f>
        <v/>
      </c>
      <c r="D32" s="62"/>
      <c r="E32" s="26" t="str">
        <f>IF($F32=0,"",Prestations!$C20)</f>
        <v/>
      </c>
      <c r="F32" s="51">
        <f>HLOOKUP($D$4,'Base devis'!$B$4:$AJ$47,25)</f>
        <v>0</v>
      </c>
      <c r="G32" s="26" t="str">
        <f t="shared" si="0"/>
        <v/>
      </c>
      <c r="H32" s="29" t="str">
        <f>IF($G32="","",HLOOKUP($D$4,'Base devis'!$B$4:$AJ$47,33))</f>
        <v/>
      </c>
      <c r="I32" s="10"/>
      <c r="J32" s="35"/>
    </row>
    <row r="33" spans="1:10">
      <c r="A33" s="33"/>
      <c r="B33" s="10"/>
      <c r="C33" s="71"/>
      <c r="D33" s="71"/>
      <c r="E33" s="52"/>
      <c r="F33" s="53"/>
      <c r="G33" s="52"/>
      <c r="H33" s="55"/>
      <c r="I33" s="10"/>
      <c r="J33" s="35"/>
    </row>
    <row r="34" spans="1:10">
      <c r="A34" s="33"/>
      <c r="B34" s="10"/>
      <c r="C34" s="170">
        <f>HLOOKUP($D$4,Tableau3[[#All],[00001]:[00035]],27)</f>
        <v>0</v>
      </c>
      <c r="D34" s="171"/>
      <c r="E34" s="171"/>
      <c r="F34" s="171"/>
      <c r="G34" s="171"/>
      <c r="H34" s="172"/>
      <c r="I34" s="10"/>
      <c r="J34" s="35"/>
    </row>
    <row r="35" spans="1:10">
      <c r="A35" s="33"/>
      <c r="B35" s="10"/>
      <c r="C35" s="173"/>
      <c r="D35" s="174"/>
      <c r="E35" s="174"/>
      <c r="F35" s="174"/>
      <c r="G35" s="174"/>
      <c r="H35" s="175"/>
      <c r="I35" s="10"/>
      <c r="J35" s="35"/>
    </row>
    <row r="36" spans="1:10">
      <c r="A36" s="33"/>
      <c r="B36" s="10"/>
      <c r="C36" s="173"/>
      <c r="D36" s="174"/>
      <c r="E36" s="174"/>
      <c r="F36" s="174"/>
      <c r="G36" s="174"/>
      <c r="H36" s="175"/>
      <c r="I36" s="10"/>
      <c r="J36" s="35"/>
    </row>
    <row r="37" spans="1:10">
      <c r="A37" s="33"/>
      <c r="B37" s="10"/>
      <c r="C37" s="176"/>
      <c r="D37" s="177"/>
      <c r="E37" s="177"/>
      <c r="F37" s="177"/>
      <c r="G37" s="177"/>
      <c r="H37" s="178"/>
      <c r="I37" s="10"/>
      <c r="J37" s="35"/>
    </row>
    <row r="38" spans="1:10">
      <c r="A38" s="33"/>
      <c r="B38" s="10"/>
      <c r="I38" s="10"/>
      <c r="J38" s="35"/>
    </row>
    <row r="39" spans="1:10">
      <c r="A39" s="33"/>
      <c r="B39" s="10"/>
      <c r="C39" s="10" t="str">
        <f>"Règlement choisi :"&amp;" "&amp;(HLOOKUP($D$4,'Base devis'!$B$4:$AJ$47,7))</f>
        <v>Règlement choisi : Paypal</v>
      </c>
      <c r="D39" s="10"/>
      <c r="E39" s="10"/>
      <c r="F39" s="10"/>
      <c r="G39" s="10" t="s">
        <v>586</v>
      </c>
      <c r="H39" s="38">
        <f>SUM($G$17:$G$32)</f>
        <v>900</v>
      </c>
      <c r="I39" s="10"/>
      <c r="J39" s="35"/>
    </row>
    <row r="40" spans="1:10">
      <c r="A40" s="33"/>
      <c r="B40" s="10"/>
      <c r="C40" s="149" t="str">
        <f>IF(L5="Virement","IBAN","")</f>
        <v/>
      </c>
      <c r="D40" s="179" t="str">
        <f>IF(L5="Virement",Infos!B23,"")</f>
        <v/>
      </c>
      <c r="E40" s="179"/>
      <c r="F40" s="179"/>
      <c r="G40" s="10" t="str">
        <f>IF($H$40=0, "","Remise :")</f>
        <v/>
      </c>
      <c r="H40" s="37">
        <f>HLOOKUP($D$4,'Base devis'!$B$4:$AJ$47,29)</f>
        <v>0</v>
      </c>
      <c r="I40" s="10"/>
      <c r="J40" s="35"/>
    </row>
    <row r="41" spans="1:10">
      <c r="A41" s="33"/>
      <c r="B41" s="10"/>
      <c r="C41" t="str">
        <f>IF(L5="Virement","BIC","")</f>
        <v/>
      </c>
      <c r="D41" s="180" t="str">
        <f>IF(L5="Virement",Infos!B24,"")</f>
        <v/>
      </c>
      <c r="E41" s="180"/>
      <c r="F41" s="10"/>
      <c r="G41" s="10" t="s">
        <v>588</v>
      </c>
      <c r="H41" s="11">
        <f>$H$39-($H$39*$H$40)</f>
        <v>900</v>
      </c>
      <c r="I41" s="10"/>
      <c r="J41" s="35"/>
    </row>
    <row r="42" spans="1:10">
      <c r="A42" s="33"/>
      <c r="B42" s="10"/>
      <c r="C42" s="150" t="s">
        <v>639</v>
      </c>
      <c r="D42" s="10"/>
      <c r="E42" s="10"/>
      <c r="F42" s="10"/>
      <c r="G42" s="42" t="s">
        <v>573</v>
      </c>
      <c r="H42" s="43">
        <f>$H$17</f>
        <v>0.2</v>
      </c>
      <c r="I42" s="10"/>
      <c r="J42" s="35"/>
    </row>
    <row r="43" spans="1:10">
      <c r="A43" s="33"/>
      <c r="B43" s="10"/>
      <c r="C43" s="150" t="s">
        <v>640</v>
      </c>
      <c r="D43" s="10"/>
      <c r="E43" s="10"/>
      <c r="F43" s="10"/>
      <c r="G43" s="42" t="s">
        <v>590</v>
      </c>
      <c r="H43" s="46">
        <f>IFERROR($H$42*$H$41,"")</f>
        <v>180</v>
      </c>
      <c r="I43" s="10"/>
      <c r="J43" s="35"/>
    </row>
    <row r="44" spans="1:10" ht="17" thickBot="1">
      <c r="A44" s="33"/>
      <c r="B44" s="10"/>
      <c r="C44" s="151" t="s">
        <v>641</v>
      </c>
      <c r="D44" s="10"/>
      <c r="E44" s="10"/>
      <c r="F44" s="10"/>
      <c r="I44" s="10"/>
      <c r="J44" s="35"/>
    </row>
    <row r="45" spans="1:10" ht="17" thickBot="1">
      <c r="A45" s="33"/>
      <c r="B45" s="10"/>
      <c r="C45" s="151" t="s">
        <v>655</v>
      </c>
      <c r="G45" s="44" t="s">
        <v>589</v>
      </c>
      <c r="H45" s="45">
        <f>IFERROR(($H$41+($H$41*$H$42)),"")</f>
        <v>1080</v>
      </c>
      <c r="I45" s="10"/>
      <c r="J45" s="35"/>
    </row>
    <row r="46" spans="1:10">
      <c r="A46" s="33"/>
      <c r="B46" s="10"/>
      <c r="C46" s="152" t="s">
        <v>642</v>
      </c>
      <c r="D46" s="153"/>
      <c r="E46" s="154">
        <f>IFERROR(($H$45*0.4),"")</f>
        <v>432</v>
      </c>
      <c r="F46" s="10"/>
      <c r="G46" s="10"/>
      <c r="H46" s="10"/>
      <c r="I46" s="10"/>
      <c r="J46" s="35"/>
    </row>
    <row r="47" spans="1:10">
      <c r="A47" s="33"/>
      <c r="B47" s="10"/>
      <c r="C47" s="155" t="s">
        <v>643</v>
      </c>
      <c r="D47" s="156"/>
      <c r="E47" s="157">
        <f>IFERROR((H45-E46),"")</f>
        <v>648</v>
      </c>
      <c r="I47" s="10"/>
      <c r="J47" s="35"/>
    </row>
    <row r="48" spans="1:10">
      <c r="A48" s="33"/>
      <c r="B48" s="10"/>
      <c r="F48" s="10"/>
      <c r="G48" s="10"/>
      <c r="H48" s="10"/>
      <c r="I48" s="10"/>
      <c r="J48" s="35"/>
    </row>
    <row r="49" spans="1:10">
      <c r="A49" s="33"/>
      <c r="B49" s="10"/>
      <c r="C49" s="10"/>
      <c r="D49" s="10"/>
      <c r="E49" s="10"/>
      <c r="F49" s="10"/>
      <c r="G49" s="10"/>
      <c r="H49" s="10"/>
      <c r="I49" s="10"/>
      <c r="J49" s="35"/>
    </row>
    <row r="50" spans="1:10" ht="17" thickBot="1">
      <c r="A50" s="39"/>
      <c r="B50" s="40"/>
      <c r="C50" s="40"/>
      <c r="D50" s="40"/>
      <c r="E50" s="40"/>
      <c r="F50" s="40"/>
      <c r="G50" s="40"/>
      <c r="H50" s="40"/>
      <c r="I50" s="40"/>
      <c r="J50" s="41"/>
    </row>
    <row r="51" spans="1:10" ht="17" thickTop="1"/>
    <row r="52" spans="1:10">
      <c r="B52" s="42"/>
      <c r="C52" s="42"/>
      <c r="D52" s="42"/>
      <c r="E52" s="42"/>
      <c r="F52" s="42"/>
      <c r="G52" s="42"/>
      <c r="H52" s="42"/>
    </row>
    <row r="53" spans="1:10">
      <c r="B53" s="42"/>
      <c r="C53" s="42"/>
      <c r="D53" s="42"/>
      <c r="E53" s="42"/>
      <c r="F53" s="42"/>
      <c r="G53" s="42"/>
      <c r="H53" s="42"/>
    </row>
    <row r="54" spans="1:10">
      <c r="B54" s="42"/>
      <c r="C54" s="42"/>
      <c r="D54" s="42"/>
      <c r="E54" s="42"/>
      <c r="F54" s="42"/>
      <c r="G54" s="42"/>
      <c r="H54" s="42"/>
    </row>
    <row r="55" spans="1:10">
      <c r="B55" s="42"/>
      <c r="C55" s="63"/>
      <c r="D55" s="63"/>
      <c r="E55" s="42"/>
      <c r="F55" s="63"/>
      <c r="G55" s="63"/>
      <c r="H55" s="42"/>
    </row>
    <row r="56" spans="1:10">
      <c r="B56" s="42"/>
      <c r="C56" s="42"/>
      <c r="D56" s="42"/>
      <c r="E56" s="42"/>
      <c r="F56" s="42"/>
      <c r="G56" s="42"/>
      <c r="H56" s="42"/>
    </row>
    <row r="57" spans="1:10">
      <c r="B57" s="42"/>
      <c r="C57" s="64"/>
      <c r="D57" s="64"/>
      <c r="E57" s="42"/>
      <c r="F57" s="64"/>
      <c r="G57" s="64"/>
      <c r="H57" s="42"/>
    </row>
    <row r="58" spans="1:10">
      <c r="B58" s="42"/>
      <c r="C58" s="42"/>
      <c r="D58" s="42"/>
      <c r="E58" s="42"/>
      <c r="F58" s="42"/>
      <c r="G58" s="42"/>
      <c r="H58" s="42"/>
    </row>
    <row r="59" spans="1:10">
      <c r="B59" s="42"/>
      <c r="C59" s="42"/>
      <c r="D59" s="42"/>
      <c r="E59" s="42"/>
      <c r="F59" s="42"/>
      <c r="G59" s="42"/>
      <c r="H59" s="42"/>
    </row>
    <row r="60" spans="1:10">
      <c r="B60" s="42"/>
      <c r="C60" s="42"/>
      <c r="D60" s="42"/>
      <c r="E60" s="42"/>
      <c r="F60" s="42"/>
      <c r="G60" s="42"/>
      <c r="H60" s="42"/>
    </row>
    <row r="61" spans="1:10">
      <c r="B61" s="42"/>
      <c r="C61" s="42"/>
      <c r="D61" s="42"/>
      <c r="E61" s="42"/>
      <c r="F61" s="42"/>
      <c r="G61" s="42"/>
      <c r="H61" s="42"/>
    </row>
    <row r="62" spans="1:10">
      <c r="B62" s="42"/>
      <c r="C62" s="42"/>
      <c r="D62" s="42"/>
      <c r="E62" s="42"/>
      <c r="F62" s="42"/>
      <c r="G62" s="42"/>
      <c r="H62" s="42"/>
    </row>
    <row r="63" spans="1:10">
      <c r="B63" s="42"/>
      <c r="C63" s="42"/>
      <c r="D63" s="42"/>
      <c r="E63" s="42"/>
      <c r="F63" s="42"/>
      <c r="G63" s="42"/>
      <c r="H63" s="42"/>
    </row>
    <row r="64" spans="1:10">
      <c r="B64" s="42"/>
      <c r="C64" s="42"/>
      <c r="D64" s="42"/>
      <c r="E64" s="42"/>
      <c r="F64" s="42"/>
      <c r="G64" s="42"/>
      <c r="H64" s="42"/>
    </row>
    <row r="65" spans="2:8">
      <c r="B65" s="42"/>
      <c r="C65" s="42"/>
      <c r="D65" s="42"/>
      <c r="E65" s="42"/>
      <c r="F65" s="42"/>
      <c r="G65" s="42"/>
      <c r="H65" s="42"/>
    </row>
    <row r="66" spans="2:8">
      <c r="B66" s="42"/>
      <c r="C66" s="42"/>
      <c r="D66" s="42"/>
      <c r="E66" s="42"/>
      <c r="F66" s="42"/>
      <c r="G66" s="42"/>
      <c r="H66" s="42"/>
    </row>
    <row r="67" spans="2:8">
      <c r="B67" s="42"/>
      <c r="C67" s="42"/>
      <c r="D67" s="42"/>
      <c r="E67" s="42"/>
      <c r="F67" s="42"/>
      <c r="G67" s="42"/>
      <c r="H67" s="42"/>
    </row>
    <row r="68" spans="2:8">
      <c r="B68" s="42"/>
      <c r="C68" s="42"/>
      <c r="D68" s="42"/>
      <c r="E68" s="42"/>
      <c r="F68" s="42"/>
      <c r="G68" s="42"/>
      <c r="H68" s="42"/>
    </row>
    <row r="69" spans="2:8">
      <c r="B69" s="42"/>
      <c r="C69" s="42"/>
      <c r="D69" s="42"/>
      <c r="E69" s="42"/>
      <c r="F69" s="42"/>
      <c r="G69" s="42"/>
      <c r="H69" s="42"/>
    </row>
    <row r="70" spans="2:8">
      <c r="B70" s="42"/>
      <c r="C70" s="42"/>
      <c r="D70" s="42"/>
      <c r="E70" s="42"/>
      <c r="F70" s="42"/>
      <c r="G70" s="42"/>
      <c r="H70" s="42"/>
    </row>
    <row r="71" spans="2:8">
      <c r="B71" s="42"/>
      <c r="C71" s="42"/>
      <c r="D71" s="42"/>
      <c r="E71" s="42"/>
      <c r="F71" s="42"/>
      <c r="G71" s="42"/>
      <c r="H71" s="42"/>
    </row>
    <row r="72" spans="2:8">
      <c r="B72" s="42"/>
      <c r="C72" s="42"/>
      <c r="D72" s="42"/>
      <c r="E72" s="42"/>
      <c r="F72" s="42"/>
      <c r="G72" s="42"/>
      <c r="H72" s="42"/>
    </row>
    <row r="73" spans="2:8">
      <c r="B73" s="42"/>
      <c r="C73" s="42"/>
      <c r="D73" s="42"/>
      <c r="E73" s="42"/>
      <c r="F73" s="42"/>
      <c r="G73" s="42"/>
      <c r="H73" s="42"/>
    </row>
    <row r="74" spans="2:8">
      <c r="B74" s="42"/>
      <c r="C74" s="42"/>
      <c r="D74" s="42"/>
      <c r="E74" s="42"/>
      <c r="F74" s="42"/>
      <c r="G74" s="42"/>
      <c r="H74" s="42"/>
    </row>
    <row r="75" spans="2:8">
      <c r="B75" s="42"/>
      <c r="C75" s="42"/>
      <c r="D75" s="42"/>
      <c r="E75" s="42"/>
      <c r="F75" s="42"/>
      <c r="G75" s="42"/>
      <c r="H75" s="42"/>
    </row>
    <row r="76" spans="2:8">
      <c r="B76" s="42"/>
      <c r="C76" s="42"/>
      <c r="D76" s="42"/>
      <c r="E76" s="42"/>
      <c r="F76" s="42"/>
      <c r="G76" s="42"/>
      <c r="H76" s="42"/>
    </row>
    <row r="77" spans="2:8">
      <c r="B77" s="42"/>
      <c r="C77" s="42"/>
      <c r="D77" s="42"/>
      <c r="E77" s="42"/>
      <c r="F77" s="42"/>
      <c r="G77" s="42"/>
      <c r="H77" s="42"/>
    </row>
    <row r="78" spans="2:8">
      <c r="B78" s="42"/>
      <c r="C78" s="42"/>
      <c r="D78" s="42"/>
      <c r="E78" s="42"/>
      <c r="F78" s="42"/>
      <c r="G78" s="42"/>
      <c r="H78" s="42"/>
    </row>
  </sheetData>
  <sortState xmlns:xlrd2="http://schemas.microsoft.com/office/spreadsheetml/2017/richdata2" ref="C17:H32">
    <sortCondition descending="1" ref="F17:F32"/>
  </sortState>
  <mergeCells count="6">
    <mergeCell ref="C15:D15"/>
    <mergeCell ref="C34:H37"/>
    <mergeCell ref="D40:F40"/>
    <mergeCell ref="D41:E41"/>
    <mergeCell ref="C6:D6"/>
    <mergeCell ref="F4:H6"/>
  </mergeCells>
  <dataValidations disablePrompts="1" count="1">
    <dataValidation type="list" allowBlank="1" showInputMessage="1" showErrorMessage="1" sqref="H1" xr:uid="{8A271F4F-E302-EA46-A3CF-E42EA9779D4E}">
      <formula1>BaseDevis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Button 7">
              <controlPr defaultSize="0" print="0" autoFill="0" autoPict="0" macro="[0]!TriDevis">
                <anchor moveWithCells="1" sizeWithCells="1">
                  <from>
                    <xdr:col>10</xdr:col>
                    <xdr:colOff>0</xdr:colOff>
                    <xdr:row>0</xdr:row>
                    <xdr:rowOff>88900</xdr:rowOff>
                  </from>
                  <to>
                    <xdr:col>11</xdr:col>
                    <xdr:colOff>698500</xdr:colOff>
                    <xdr:row>1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6177-27D2-ED45-A0F5-DFD654C99E0B}">
  <sheetPr codeName="Feuil6"/>
  <dimension ref="A1:J78"/>
  <sheetViews>
    <sheetView showZeros="0" workbookViewId="0">
      <selection activeCell="R30" sqref="R30"/>
    </sheetView>
  </sheetViews>
  <sheetFormatPr baseColWidth="10" defaultRowHeight="16"/>
  <cols>
    <col min="1" max="2" width="2.33203125" customWidth="1"/>
    <col min="3" max="3" width="13" customWidth="1"/>
    <col min="4" max="4" width="11.6640625" customWidth="1"/>
    <col min="5" max="5" width="11.33203125" bestFit="1" customWidth="1"/>
    <col min="7" max="7" width="12" bestFit="1" customWidth="1"/>
    <col min="8" max="8" width="13.6640625" customWidth="1"/>
    <col min="9" max="10" width="2.33203125" customWidth="1"/>
  </cols>
  <sheetData>
    <row r="1" spans="1:10" ht="29">
      <c r="A1" s="47" t="s">
        <v>634</v>
      </c>
      <c r="G1" s="65"/>
      <c r="H1" s="66"/>
    </row>
    <row r="2" spans="1:10" ht="32" thickBot="1">
      <c r="A2" s="12" t="str">
        <f>Infos!$B$1</f>
        <v>Filou80</v>
      </c>
    </row>
    <row r="3" spans="1:10" ht="16" customHeight="1" thickTop="1">
      <c r="A3" s="30"/>
      <c r="B3" s="31"/>
      <c r="C3" s="31"/>
      <c r="D3" s="31"/>
      <c r="E3" s="31"/>
      <c r="F3" s="31"/>
      <c r="G3" s="31"/>
      <c r="H3" s="31"/>
      <c r="I3" s="31"/>
      <c r="J3" s="32"/>
    </row>
    <row r="4" spans="1:10" ht="16" customHeight="1">
      <c r="A4" s="33"/>
      <c r="B4" s="10"/>
      <c r="C4" s="34" t="s">
        <v>635</v>
      </c>
      <c r="D4" s="34" t="str">
        <f>Devis!$H$1</f>
        <v>00001</v>
      </c>
      <c r="E4" s="10"/>
      <c r="F4" s="182" t="str">
        <f>Infos!$B$1</f>
        <v>Filou80</v>
      </c>
      <c r="G4" s="182"/>
      <c r="H4" s="182"/>
      <c r="I4" s="10"/>
      <c r="J4" s="35"/>
    </row>
    <row r="5" spans="1:10" ht="16" customHeight="1">
      <c r="A5" s="33"/>
      <c r="B5" s="10"/>
      <c r="C5" s="34" t="s">
        <v>579</v>
      </c>
      <c r="D5" s="36">
        <f>Devis!$D$5</f>
        <v>44543</v>
      </c>
      <c r="E5" s="34"/>
      <c r="F5" s="182"/>
      <c r="G5" s="182"/>
      <c r="H5" s="182"/>
      <c r="I5" s="10"/>
      <c r="J5" s="35"/>
    </row>
    <row r="6" spans="1:10" ht="16" customHeight="1">
      <c r="A6" s="33"/>
      <c r="B6" s="10"/>
      <c r="C6" s="181"/>
      <c r="D6" s="181"/>
      <c r="E6" s="10"/>
      <c r="F6" s="182"/>
      <c r="G6" s="182"/>
      <c r="H6" s="182"/>
      <c r="I6" s="10"/>
      <c r="J6" s="35"/>
    </row>
    <row r="7" spans="1:10">
      <c r="A7" s="33"/>
      <c r="B7" s="10"/>
      <c r="C7" s="10"/>
      <c r="D7" s="10"/>
      <c r="E7" s="10"/>
      <c r="F7" s="10"/>
      <c r="G7" s="10"/>
      <c r="H7" s="10"/>
      <c r="I7" s="10"/>
      <c r="J7" s="35"/>
    </row>
    <row r="8" spans="1:10">
      <c r="A8" s="33"/>
      <c r="B8" s="10"/>
      <c r="C8" s="10"/>
      <c r="D8" s="10"/>
      <c r="E8" s="10"/>
      <c r="F8" s="10"/>
      <c r="G8" s="10"/>
      <c r="H8" s="10"/>
      <c r="I8" s="10"/>
      <c r="J8" s="35"/>
    </row>
    <row r="9" spans="1:10">
      <c r="A9" s="33"/>
      <c r="B9" s="10"/>
      <c r="C9" s="21" t="str">
        <f>Infos!$B3</f>
        <v>filou</v>
      </c>
      <c r="D9" s="13"/>
      <c r="E9" s="13"/>
      <c r="F9" s="22" t="str">
        <f>IFERROR(HLOOKUP($D$4,Tableau3[[#All],[00001]:[00035]],3),"")</f>
        <v>toto</v>
      </c>
      <c r="G9" s="13"/>
      <c r="H9" s="14"/>
      <c r="I9" s="10"/>
      <c r="J9" s="35"/>
    </row>
    <row r="10" spans="1:10">
      <c r="A10" s="33"/>
      <c r="B10" s="10"/>
      <c r="C10" s="15" t="str">
        <f>Infos!$B4</f>
        <v>S.A.R.L. au capital de 1€</v>
      </c>
      <c r="D10" s="10"/>
      <c r="E10" s="10"/>
      <c r="F10" s="10" t="str">
        <f>IFERROR(HLOOKUP($D$4,Tableau3[[#All],[00001]:[00035]],4),"")</f>
        <v>toto</v>
      </c>
      <c r="G10" s="10"/>
      <c r="H10" s="16"/>
      <c r="I10" s="10"/>
      <c r="J10" s="35"/>
    </row>
    <row r="11" spans="1:10">
      <c r="A11" s="33"/>
      <c r="B11" s="10"/>
      <c r="C11" s="15" t="str">
        <f>Infos!$B5</f>
        <v>22 rue d'allonville</v>
      </c>
      <c r="D11" s="10"/>
      <c r="E11" s="10"/>
      <c r="F11" s="10" t="str">
        <f>IFERROR(VLOOKUP($G$14,Tableau2[],6),"")</f>
        <v>rue allonville</v>
      </c>
      <c r="G11" s="10"/>
      <c r="H11" s="16"/>
      <c r="I11" s="10"/>
      <c r="J11" s="35"/>
    </row>
    <row r="12" spans="1:10">
      <c r="A12" s="33"/>
      <c r="B12" s="10"/>
      <c r="C12" s="17" t="str">
        <f>(Infos!$B6)&amp;" "&amp;(Infos!$B7)</f>
        <v>80000 Amiens</v>
      </c>
      <c r="D12" s="10"/>
      <c r="E12" s="10"/>
      <c r="F12" s="10" t="str">
        <f>IFERROR(VLOOKUP($G$14,Tableau2[],7)&amp;" "&amp;VLOOKUP($G$14,Tableau2[],8),"")</f>
        <v>59000 lille</v>
      </c>
      <c r="G12" s="10"/>
      <c r="H12" s="16"/>
      <c r="I12" s="10"/>
      <c r="J12" s="35"/>
    </row>
    <row r="13" spans="1:10">
      <c r="A13" s="33"/>
      <c r="B13" s="10"/>
      <c r="C13" s="15" t="str">
        <f>(Infos!$A8) &amp;" "&amp;(Infos!$B8)</f>
        <v>Téléphone : 06 00 00 00 07</v>
      </c>
      <c r="D13" s="10"/>
      <c r="E13" s="10"/>
      <c r="F13" s="10"/>
      <c r="G13" s="10"/>
      <c r="H13" s="16"/>
      <c r="I13" s="10"/>
      <c r="J13" s="35"/>
    </row>
    <row r="14" spans="1:10">
      <c r="A14" s="33"/>
      <c r="B14" s="10"/>
      <c r="C14" s="18" t="str">
        <f>(Infos!$A9) &amp;" "&amp;(Infos!$B9)</f>
        <v>Numéro Siret : 519 787 999 00011</v>
      </c>
      <c r="D14" s="19"/>
      <c r="E14" s="19"/>
      <c r="F14" s="19" t="s">
        <v>583</v>
      </c>
      <c r="G14" s="19" t="str">
        <f>HLOOKUP(D4,Tableau3[[#All],[00001]:[00035]],2)</f>
        <v>Cl00001</v>
      </c>
      <c r="H14" s="20"/>
      <c r="I14" s="10"/>
      <c r="J14" s="35"/>
    </row>
    <row r="15" spans="1:10">
      <c r="A15" s="33"/>
      <c r="B15" s="10"/>
      <c r="C15" s="10"/>
      <c r="D15" s="10"/>
      <c r="E15" s="10"/>
      <c r="F15" s="10"/>
      <c r="G15" s="10"/>
      <c r="H15" s="10"/>
      <c r="I15" s="10"/>
      <c r="J15" s="35"/>
    </row>
    <row r="16" spans="1:10">
      <c r="A16" s="33"/>
      <c r="B16" s="10"/>
      <c r="C16" s="168" t="s">
        <v>584</v>
      </c>
      <c r="D16" s="169"/>
      <c r="E16" s="48" t="s">
        <v>16</v>
      </c>
      <c r="F16" s="48" t="s">
        <v>585</v>
      </c>
      <c r="G16" s="48" t="s">
        <v>586</v>
      </c>
      <c r="H16" s="48" t="s">
        <v>573</v>
      </c>
      <c r="I16" s="10"/>
      <c r="J16" s="35"/>
    </row>
    <row r="17" spans="1:10">
      <c r="A17" s="33"/>
      <c r="B17" s="10"/>
      <c r="C17" s="198"/>
      <c r="D17" s="198"/>
      <c r="E17" s="11"/>
      <c r="F17" s="10"/>
      <c r="G17" s="11"/>
      <c r="H17" s="37"/>
      <c r="I17" s="10"/>
      <c r="J17" s="35"/>
    </row>
    <row r="18" spans="1:10">
      <c r="A18" s="33"/>
      <c r="B18" s="10"/>
      <c r="C18" s="59" t="str">
        <f>IF($F18=1,Prestations!$B6,"")</f>
        <v>Création de site internet avec nom de domaine et hébergement</v>
      </c>
      <c r="D18" s="60"/>
      <c r="E18" s="24">
        <f>IF($F18=1,Prestations!$C6,"")</f>
        <v>900</v>
      </c>
      <c r="F18" s="49">
        <f>HLOOKUP($D$4,'Base devis'!$B$4:$AJ$47,11)</f>
        <v>1</v>
      </c>
      <c r="G18" s="24">
        <f t="shared" ref="G18:G33" si="0">IFERROR($F18*$E18,"")</f>
        <v>900</v>
      </c>
      <c r="H18" s="27">
        <f>IF($G18="","",HLOOKUP($D$4,'Base devis'!$B$4:$AJ$47,33))</f>
        <v>0.2</v>
      </c>
      <c r="I18" s="10"/>
      <c r="J18" s="35"/>
    </row>
    <row r="19" spans="1:10">
      <c r="A19" s="33"/>
      <c r="B19" s="10"/>
      <c r="C19" s="61" t="str">
        <f>IF($F19=0,"",Prestations!$B11)</f>
        <v/>
      </c>
      <c r="D19" s="62"/>
      <c r="E19" s="25" t="str">
        <f>IF($F19=0,"",Prestations!$C11)</f>
        <v/>
      </c>
      <c r="F19" s="50">
        <f>HLOOKUP($D$4,'Base devis'!$B$4:$AJ$47,16)</f>
        <v>0</v>
      </c>
      <c r="G19" s="25" t="str">
        <f t="shared" si="0"/>
        <v/>
      </c>
      <c r="H19" s="28" t="str">
        <f>IF($G19="","",HLOOKUP($D$4,'Base devis'!$B$4:$AJ$47,33))</f>
        <v/>
      </c>
      <c r="I19" s="10"/>
      <c r="J19" s="35"/>
    </row>
    <row r="20" spans="1:10">
      <c r="A20" s="33"/>
      <c r="B20" s="10"/>
      <c r="C20" s="61" t="str">
        <f>IF($F20=0,"",Prestations!$B12)</f>
        <v/>
      </c>
      <c r="D20" s="62"/>
      <c r="E20" s="25" t="str">
        <f>IF($F20=0,"",Prestations!$C12)</f>
        <v/>
      </c>
      <c r="F20" s="50">
        <f>HLOOKUP($D$4,'Base devis'!$B$4:$AJ$47,17)</f>
        <v>0</v>
      </c>
      <c r="G20" s="25" t="str">
        <f t="shared" si="0"/>
        <v/>
      </c>
      <c r="H20" s="28" t="str">
        <f>IF($G20="","",HLOOKUP($D$4,'Base devis'!$B$4:$AJ$47,33))</f>
        <v/>
      </c>
      <c r="I20" s="10"/>
      <c r="J20" s="35"/>
    </row>
    <row r="21" spans="1:10">
      <c r="A21" s="33"/>
      <c r="B21" s="10"/>
      <c r="C21" s="61" t="str">
        <f>IF($F21=1,Prestations!$B5,"")</f>
        <v/>
      </c>
      <c r="D21" s="62"/>
      <c r="E21" s="25" t="str">
        <f>IF($F21=1,Prestations!$C5,"")</f>
        <v/>
      </c>
      <c r="F21" s="50">
        <f>HLOOKUP($D$4,'Base devis'!$B$4:$AJ$47,10)</f>
        <v>0</v>
      </c>
      <c r="G21" s="25" t="str">
        <f t="shared" si="0"/>
        <v/>
      </c>
      <c r="H21" s="28" t="str">
        <f>IF($G21="","",HLOOKUP($D$4,'Base devis'!$B$4:$AJ$47,33))</f>
        <v/>
      </c>
      <c r="I21" s="10"/>
      <c r="J21" s="35"/>
    </row>
    <row r="22" spans="1:10">
      <c r="A22" s="33"/>
      <c r="B22" s="10"/>
      <c r="C22" s="61" t="str">
        <f>IF($F22=1,Prestations!$B7,"")</f>
        <v/>
      </c>
      <c r="D22" s="62"/>
      <c r="E22" s="25" t="str">
        <f>IF($F22=1,Prestations!$C7,"")</f>
        <v/>
      </c>
      <c r="F22" s="50">
        <f>HLOOKUP($D$4,'Base devis'!$B$4:$AJ$47,12)</f>
        <v>0</v>
      </c>
      <c r="G22" s="25" t="str">
        <f t="shared" si="0"/>
        <v/>
      </c>
      <c r="H22" s="28" t="str">
        <f>IF($G22="","",HLOOKUP($D$4,'Base devis'!$B$4:$AJ$47,33))</f>
        <v/>
      </c>
      <c r="I22" s="10"/>
      <c r="J22" s="35"/>
    </row>
    <row r="23" spans="1:10">
      <c r="A23" s="33"/>
      <c r="B23" s="10"/>
      <c r="C23" s="61" t="str">
        <f>IF($F23=1,Prestations!$B8,"")</f>
        <v/>
      </c>
      <c r="D23" s="62"/>
      <c r="E23" s="25" t="str">
        <f>IF($F23=1,Prestations!$C8,"")</f>
        <v/>
      </c>
      <c r="F23" s="50">
        <f>HLOOKUP($D$4,'Base devis'!$B$4:$AJ$47,13)</f>
        <v>0</v>
      </c>
      <c r="G23" s="25" t="str">
        <f t="shared" si="0"/>
        <v/>
      </c>
      <c r="H23" s="28" t="str">
        <f>IF($G23="","",HLOOKUP($D$4,'Base devis'!$B$4:$AJ$47,33))</f>
        <v/>
      </c>
      <c r="I23" s="10"/>
      <c r="J23" s="35"/>
    </row>
    <row r="24" spans="1:10">
      <c r="A24" s="33"/>
      <c r="B24" s="10"/>
      <c r="C24" s="61" t="str">
        <f>IF($F24=1,Prestations!$B9,"")</f>
        <v/>
      </c>
      <c r="D24" s="62"/>
      <c r="E24" s="25" t="str">
        <f>IF($F24=1,Prestations!$C9,"")</f>
        <v/>
      </c>
      <c r="F24" s="50">
        <f>HLOOKUP($D$4,'Base devis'!$B$4:$AJ$47,14)</f>
        <v>0</v>
      </c>
      <c r="G24" s="25" t="str">
        <f t="shared" si="0"/>
        <v/>
      </c>
      <c r="H24" s="28" t="str">
        <f>IF($G24="","",HLOOKUP($D$4,'Base devis'!$B$4:$AJ$47,33))</f>
        <v/>
      </c>
      <c r="I24" s="10"/>
      <c r="J24" s="35"/>
    </row>
    <row r="25" spans="1:10">
      <c r="A25" s="33"/>
      <c r="B25" s="10"/>
      <c r="C25" s="61" t="str">
        <f>IF($F25=1,Prestations!$B10,"")</f>
        <v/>
      </c>
      <c r="D25" s="62"/>
      <c r="E25" s="25" t="str">
        <f>IF($F25=1,Prestations!$C10,"")</f>
        <v/>
      </c>
      <c r="F25" s="50">
        <f>HLOOKUP($D$4,'Base devis'!$B$4:$AJ$47,15)</f>
        <v>0</v>
      </c>
      <c r="G25" s="25" t="str">
        <f t="shared" si="0"/>
        <v/>
      </c>
      <c r="H25" s="28" t="str">
        <f>IF($G25="","",HLOOKUP($D$4,'Base devis'!$B$4:$AJ$47,33))</f>
        <v/>
      </c>
      <c r="I25" s="10"/>
      <c r="J25" s="35"/>
    </row>
    <row r="26" spans="1:10">
      <c r="A26" s="33"/>
      <c r="B26" s="10"/>
      <c r="C26" s="61" t="str">
        <f>IF($F26=0,"",Prestations!$B13)</f>
        <v/>
      </c>
      <c r="D26" s="62"/>
      <c r="E26" s="25" t="str">
        <f>IF($F26=0,"",Prestations!$C13)</f>
        <v/>
      </c>
      <c r="F26" s="50">
        <f>HLOOKUP($D$4,'Base devis'!$B$4:$AJ$47,18)</f>
        <v>0</v>
      </c>
      <c r="G26" s="25" t="str">
        <f t="shared" si="0"/>
        <v/>
      </c>
      <c r="H26" s="28" t="str">
        <f>IF($G26="","",HLOOKUP($D$4,'Base devis'!$B$4:$AJ$47,33))</f>
        <v/>
      </c>
      <c r="I26" s="10"/>
      <c r="J26" s="35"/>
    </row>
    <row r="27" spans="1:10">
      <c r="A27" s="33"/>
      <c r="B27" s="10"/>
      <c r="C27" s="61" t="str">
        <f>IF($F27=0,"",Prestations!$B15)</f>
        <v/>
      </c>
      <c r="D27" s="62"/>
      <c r="E27" s="25" t="str">
        <f>IF($F27=0,"",Prestations!$C15)</f>
        <v/>
      </c>
      <c r="F27" s="50">
        <f>HLOOKUP($D$4,'Base devis'!$B$4:$AJ$47,20)</f>
        <v>0</v>
      </c>
      <c r="G27" s="25" t="str">
        <f t="shared" si="0"/>
        <v/>
      </c>
      <c r="H27" s="28" t="str">
        <f>IF($G27="","",HLOOKUP($D$4,'Base devis'!$B$4:$AJ$47,33))</f>
        <v/>
      </c>
      <c r="I27" s="10"/>
      <c r="J27" s="35"/>
    </row>
    <row r="28" spans="1:10">
      <c r="A28" s="33"/>
      <c r="B28" s="10"/>
      <c r="C28" s="61" t="str">
        <f>IF($F28=0,"",Prestations!$B14)</f>
        <v/>
      </c>
      <c r="D28" s="62"/>
      <c r="E28" s="25" t="str">
        <f>IF($F28=0,"",Prestations!$C14)</f>
        <v/>
      </c>
      <c r="F28" s="50">
        <f>HLOOKUP($D$4,'Base devis'!$B$4:$AJ$47,19)</f>
        <v>0</v>
      </c>
      <c r="G28" s="25" t="str">
        <f t="shared" si="0"/>
        <v/>
      </c>
      <c r="H28" s="28" t="str">
        <f>IF($G28="","",HLOOKUP($D$4,'Base devis'!$B$4:$AJ$47,33))</f>
        <v/>
      </c>
      <c r="I28" s="10"/>
      <c r="J28" s="35"/>
    </row>
    <row r="29" spans="1:10">
      <c r="A29" s="33"/>
      <c r="B29" s="10"/>
      <c r="C29" s="61" t="str">
        <f>IF($F29=0,"",Prestations!$B16)</f>
        <v/>
      </c>
      <c r="D29" s="62"/>
      <c r="E29" s="25" t="str">
        <f>IF($F29=0,"",Prestations!$C16)</f>
        <v/>
      </c>
      <c r="F29" s="50">
        <f>HLOOKUP($D$4,'Base devis'!$B$4:$AJ$47,21)</f>
        <v>0</v>
      </c>
      <c r="G29" s="25" t="str">
        <f t="shared" si="0"/>
        <v/>
      </c>
      <c r="H29" s="28" t="str">
        <f>IF($G29="","",HLOOKUP($D$4,'Base devis'!$B$4:$AJ$47,33))</f>
        <v/>
      </c>
      <c r="I29" s="10"/>
      <c r="J29" s="35"/>
    </row>
    <row r="30" spans="1:10">
      <c r="A30" s="33"/>
      <c r="B30" s="10"/>
      <c r="C30" s="61" t="str">
        <f>IF($F30=0,"",Prestations!$B17)</f>
        <v/>
      </c>
      <c r="D30" s="62"/>
      <c r="E30" s="25" t="str">
        <f>IF($F30=0,"",Prestations!$C17)</f>
        <v/>
      </c>
      <c r="F30" s="50">
        <f>HLOOKUP($D$4,'Base devis'!$B$4:$AJ$47,22)</f>
        <v>0</v>
      </c>
      <c r="G30" s="25" t="str">
        <f t="shared" si="0"/>
        <v/>
      </c>
      <c r="H30" s="28" t="str">
        <f>IF($G30="","",HLOOKUP($D$4,'Base devis'!$B$4:$AJ$47,33))</f>
        <v/>
      </c>
      <c r="I30" s="10"/>
      <c r="J30" s="35"/>
    </row>
    <row r="31" spans="1:10">
      <c r="A31" s="33"/>
      <c r="B31" s="10"/>
      <c r="C31" s="61" t="str">
        <f>IF($F31=0,"",Prestations!$B18)</f>
        <v/>
      </c>
      <c r="D31" s="62"/>
      <c r="E31" s="25" t="str">
        <f>IF($F31=0,"",Prestations!$C18)</f>
        <v/>
      </c>
      <c r="F31" s="50">
        <f>HLOOKUP($D$4,'Base devis'!$B$4:$AJ$47,23)</f>
        <v>0</v>
      </c>
      <c r="G31" s="25" t="str">
        <f t="shared" si="0"/>
        <v/>
      </c>
      <c r="H31" s="28" t="str">
        <f>IF($G31="","",HLOOKUP($D$4,'Base devis'!$B$4:$AJ$47,33))</f>
        <v/>
      </c>
      <c r="I31" s="10"/>
      <c r="J31" s="35"/>
    </row>
    <row r="32" spans="1:10">
      <c r="A32" s="33"/>
      <c r="B32" s="10"/>
      <c r="C32" s="61" t="str">
        <f>IF($F32=0,"",Prestations!$B19)</f>
        <v/>
      </c>
      <c r="D32" s="62"/>
      <c r="E32" s="25" t="str">
        <f>IF($F32=0,"",Prestations!$C19)</f>
        <v/>
      </c>
      <c r="F32" s="50">
        <f>HLOOKUP($D$4,'Base devis'!$B$4:$AJ$47,24)</f>
        <v>0</v>
      </c>
      <c r="G32" s="25" t="str">
        <f t="shared" si="0"/>
        <v/>
      </c>
      <c r="H32" s="28" t="str">
        <f>IF($G32="","",HLOOKUP($D$4,'Base devis'!$B$4:$AJ$47,33))</f>
        <v/>
      </c>
      <c r="I32" s="10"/>
      <c r="J32" s="35"/>
    </row>
    <row r="33" spans="1:10">
      <c r="A33" s="33"/>
      <c r="B33" s="10"/>
      <c r="C33" s="68" t="str">
        <f>IF($F33=0,"",Prestations!$B20)</f>
        <v/>
      </c>
      <c r="D33" s="69"/>
      <c r="E33" s="26" t="str">
        <f>IF($F33=0,"",Prestations!$C20)</f>
        <v/>
      </c>
      <c r="F33" s="51">
        <f>HLOOKUP($D$4,'Base devis'!$B$4:$AJ$47,25)</f>
        <v>0</v>
      </c>
      <c r="G33" s="26" t="str">
        <f t="shared" si="0"/>
        <v/>
      </c>
      <c r="H33" s="29" t="str">
        <f>IF($G33="","",HLOOKUP($D$4,'Base devis'!$B$4:$AJ$47,33))</f>
        <v/>
      </c>
      <c r="I33" s="10"/>
      <c r="J33" s="35"/>
    </row>
    <row r="34" spans="1:10">
      <c r="A34" s="33"/>
      <c r="B34" s="10"/>
      <c r="C34" s="187"/>
      <c r="D34" s="187"/>
      <c r="E34" s="54"/>
      <c r="F34" s="56"/>
      <c r="G34" s="54"/>
      <c r="H34" s="57"/>
      <c r="I34" s="10"/>
      <c r="J34" s="35"/>
    </row>
    <row r="35" spans="1:10">
      <c r="A35" s="33"/>
      <c r="B35" s="10"/>
      <c r="C35" s="189">
        <f>HLOOKUP($D$4,Tableau3[[#All],[00001]:[00035]],27)</f>
        <v>0</v>
      </c>
      <c r="D35" s="190"/>
      <c r="E35" s="190"/>
      <c r="F35" s="190"/>
      <c r="G35" s="190"/>
      <c r="H35" s="191"/>
      <c r="I35" s="10"/>
      <c r="J35" s="35"/>
    </row>
    <row r="36" spans="1:10">
      <c r="A36" s="33"/>
      <c r="B36" s="10"/>
      <c r="C36" s="192"/>
      <c r="D36" s="193"/>
      <c r="E36" s="193"/>
      <c r="F36" s="193"/>
      <c r="G36" s="193"/>
      <c r="H36" s="194"/>
      <c r="I36" s="10"/>
      <c r="J36" s="35"/>
    </row>
    <row r="37" spans="1:10">
      <c r="A37" s="33"/>
      <c r="B37" s="10"/>
      <c r="C37" s="192"/>
      <c r="D37" s="193"/>
      <c r="E37" s="193"/>
      <c r="F37" s="193"/>
      <c r="G37" s="193"/>
      <c r="H37" s="194"/>
      <c r="I37" s="10"/>
      <c r="J37" s="35"/>
    </row>
    <row r="38" spans="1:10">
      <c r="A38" s="33"/>
      <c r="B38" s="10"/>
      <c r="C38" s="195"/>
      <c r="D38" s="196"/>
      <c r="E38" s="196"/>
      <c r="F38" s="196"/>
      <c r="G38" s="196"/>
      <c r="H38" s="197"/>
      <c r="I38" s="10"/>
      <c r="J38" s="35"/>
    </row>
    <row r="39" spans="1:10">
      <c r="A39" s="33"/>
      <c r="B39" s="10"/>
      <c r="C39" s="10"/>
      <c r="D39" s="10"/>
      <c r="E39" s="10"/>
      <c r="F39" s="10"/>
      <c r="G39" s="10"/>
      <c r="H39" s="10"/>
      <c r="I39" s="10"/>
      <c r="J39" s="35"/>
    </row>
    <row r="40" spans="1:10">
      <c r="A40" s="33"/>
      <c r="B40" s="10"/>
      <c r="C40" s="10" t="s">
        <v>587</v>
      </c>
      <c r="D40" s="10" t="str">
        <f>HLOOKUP($D$4,Tableau3[[#All],[00001]:[00035]],7)</f>
        <v>Paypal</v>
      </c>
      <c r="E40" s="10"/>
      <c r="F40" s="10"/>
      <c r="G40" s="10" t="s">
        <v>586</v>
      </c>
      <c r="H40" s="38">
        <f>SUM($G$18:$G$33)</f>
        <v>900</v>
      </c>
      <c r="I40" s="10"/>
      <c r="J40" s="35"/>
    </row>
    <row r="41" spans="1:10">
      <c r="A41" s="33"/>
      <c r="B41" s="10"/>
      <c r="C41" s="10" t="s">
        <v>645</v>
      </c>
      <c r="D41" s="36">
        <f>IFERROR(HLOOKUP($D$4,'Base devis'!B4:AJ47,40),"")</f>
        <v>44197</v>
      </c>
      <c r="E41" s="10"/>
      <c r="F41" s="10"/>
      <c r="G41" s="10" t="str">
        <f>IF($H$41=0, "","Remise :")</f>
        <v/>
      </c>
      <c r="H41" s="37">
        <f>HLOOKUP($D$4,'Base devis'!$B$4:$AJ$47,29)</f>
        <v>0</v>
      </c>
      <c r="I41" s="10"/>
      <c r="J41" s="35"/>
    </row>
    <row r="42" spans="1:10">
      <c r="A42" s="33"/>
      <c r="B42" s="10"/>
      <c r="C42" s="70" t="s">
        <v>644</v>
      </c>
      <c r="D42" s="38">
        <f>IF($D$41=0,"",$H$46*0.4)</f>
        <v>432</v>
      </c>
      <c r="E42" s="10"/>
      <c r="F42" s="10"/>
      <c r="G42" s="10" t="s">
        <v>588</v>
      </c>
      <c r="H42" s="11">
        <f>$H$40-($H$40*$H$41)</f>
        <v>900</v>
      </c>
      <c r="I42" s="10"/>
      <c r="J42" s="35"/>
    </row>
    <row r="43" spans="1:10">
      <c r="A43" s="33"/>
      <c r="B43" s="10"/>
      <c r="E43" s="10"/>
      <c r="F43" s="10"/>
      <c r="G43" s="42" t="s">
        <v>573</v>
      </c>
      <c r="H43" s="43">
        <f>$H$18</f>
        <v>0.2</v>
      </c>
      <c r="I43" s="10"/>
      <c r="J43" s="35"/>
    </row>
    <row r="44" spans="1:10">
      <c r="A44" s="33"/>
      <c r="B44" s="10"/>
      <c r="C44" s="70" t="s">
        <v>646</v>
      </c>
      <c r="D44" s="36">
        <f>IFERROR(HLOOKUP($D$4,'Base devis'!B4:AJ47,43),"")</f>
        <v>0</v>
      </c>
      <c r="E44" s="10"/>
      <c r="F44" s="10"/>
      <c r="G44" s="42" t="s">
        <v>590</v>
      </c>
      <c r="H44" s="46">
        <f>IFERROR($H$43*$H$42,"")</f>
        <v>180</v>
      </c>
      <c r="I44" s="10"/>
      <c r="J44" s="35"/>
    </row>
    <row r="45" spans="1:10" ht="17" thickBot="1">
      <c r="A45" s="33"/>
      <c r="B45" s="10"/>
      <c r="C45" s="70" t="s">
        <v>647</v>
      </c>
      <c r="D45" s="38" t="str">
        <f>IF($D$44=0,"",$H$46*0.6)</f>
        <v/>
      </c>
      <c r="E45" s="10"/>
      <c r="F45" s="10"/>
      <c r="I45" s="10"/>
      <c r="J45" s="35"/>
    </row>
    <row r="46" spans="1:10" ht="17" thickBot="1">
      <c r="A46" s="33"/>
      <c r="B46" s="10"/>
      <c r="G46" s="44" t="s">
        <v>589</v>
      </c>
      <c r="H46" s="45">
        <f>IFERROR(($H$42+($H$42*$H$43)),"")</f>
        <v>1080</v>
      </c>
      <c r="I46" s="10"/>
      <c r="J46" s="35"/>
    </row>
    <row r="47" spans="1:10">
      <c r="A47" s="33"/>
      <c r="B47" s="10"/>
      <c r="C47" s="10"/>
      <c r="D47" s="10"/>
      <c r="E47" s="10"/>
      <c r="F47" s="10"/>
      <c r="G47" s="10"/>
      <c r="H47" s="10"/>
      <c r="I47" s="10"/>
      <c r="J47" s="35"/>
    </row>
    <row r="48" spans="1:10">
      <c r="A48" s="33"/>
      <c r="B48" s="10"/>
      <c r="C48" s="183"/>
      <c r="D48" s="184"/>
      <c r="E48" s="184"/>
      <c r="F48" s="184"/>
      <c r="G48" s="184"/>
      <c r="H48" s="185"/>
      <c r="I48" s="10"/>
      <c r="J48" s="35"/>
    </row>
    <row r="49" spans="1:10">
      <c r="A49" s="33"/>
      <c r="B49" s="10"/>
      <c r="C49" s="186"/>
      <c r="D49" s="187"/>
      <c r="E49" s="187"/>
      <c r="F49" s="187"/>
      <c r="G49" s="187"/>
      <c r="H49" s="188"/>
      <c r="I49" s="10"/>
      <c r="J49" s="35"/>
    </row>
    <row r="50" spans="1:10" ht="17" thickBot="1">
      <c r="A50" s="39"/>
      <c r="B50" s="40"/>
      <c r="C50" s="40"/>
      <c r="D50" s="40"/>
      <c r="E50" s="40"/>
      <c r="F50" s="40"/>
      <c r="G50" s="40"/>
      <c r="H50" s="40"/>
      <c r="I50" s="40"/>
      <c r="J50" s="41"/>
    </row>
    <row r="51" spans="1:10" ht="17" thickTop="1"/>
    <row r="52" spans="1:10">
      <c r="B52" s="42"/>
      <c r="C52" s="42"/>
      <c r="D52" s="42"/>
      <c r="E52" s="42"/>
      <c r="F52" s="42"/>
      <c r="G52" s="42"/>
      <c r="H52" s="42"/>
    </row>
    <row r="53" spans="1:10">
      <c r="B53" s="42"/>
      <c r="C53" s="42"/>
      <c r="D53" s="42"/>
      <c r="E53" s="42"/>
      <c r="F53" s="42"/>
      <c r="G53" s="42"/>
      <c r="H53" s="42"/>
    </row>
    <row r="54" spans="1:10">
      <c r="B54" s="42"/>
      <c r="C54" s="42"/>
      <c r="D54" s="42"/>
      <c r="E54" s="42"/>
      <c r="F54" s="42"/>
      <c r="G54" s="42"/>
      <c r="H54" s="42"/>
    </row>
    <row r="55" spans="1:10">
      <c r="B55" s="42"/>
      <c r="C55" s="63"/>
      <c r="D55" s="63"/>
      <c r="E55" s="42"/>
      <c r="F55" s="63"/>
      <c r="G55" s="63"/>
      <c r="H55" s="42"/>
    </row>
    <row r="56" spans="1:10">
      <c r="B56" s="42"/>
      <c r="C56" s="42"/>
      <c r="D56" s="42"/>
      <c r="E56" s="42"/>
      <c r="F56" s="42"/>
      <c r="G56" s="42"/>
      <c r="H56" s="42"/>
    </row>
    <row r="57" spans="1:10">
      <c r="B57" s="42"/>
      <c r="C57" s="64"/>
      <c r="D57" s="64"/>
      <c r="E57" s="42"/>
      <c r="F57" s="64"/>
      <c r="G57" s="64"/>
      <c r="H57" s="42"/>
    </row>
    <row r="58" spans="1:10">
      <c r="B58" s="42"/>
      <c r="C58" s="42"/>
      <c r="D58" s="42"/>
      <c r="E58" s="42"/>
      <c r="F58" s="42"/>
      <c r="G58" s="42"/>
      <c r="H58" s="42"/>
    </row>
    <row r="59" spans="1:10">
      <c r="B59" s="42"/>
      <c r="C59" s="42"/>
      <c r="D59" s="42"/>
      <c r="E59" s="42"/>
      <c r="F59" s="42"/>
      <c r="G59" s="42"/>
      <c r="H59" s="42"/>
    </row>
    <row r="60" spans="1:10">
      <c r="B60" s="42"/>
      <c r="C60" s="42"/>
      <c r="D60" s="42"/>
      <c r="E60" s="42"/>
      <c r="F60" s="42"/>
      <c r="G60" s="42"/>
      <c r="H60" s="42"/>
    </row>
    <row r="61" spans="1:10">
      <c r="B61" s="42"/>
      <c r="C61" s="42"/>
      <c r="D61" s="42"/>
      <c r="E61" s="42"/>
      <c r="F61" s="42"/>
      <c r="G61" s="42"/>
      <c r="H61" s="42"/>
    </row>
    <row r="62" spans="1:10">
      <c r="B62" s="42"/>
      <c r="C62" s="42"/>
      <c r="D62" s="42"/>
      <c r="E62" s="42"/>
      <c r="F62" s="42"/>
      <c r="G62" s="42"/>
      <c r="H62" s="42"/>
    </row>
    <row r="63" spans="1:10">
      <c r="B63" s="42"/>
      <c r="C63" s="42"/>
      <c r="D63" s="42"/>
      <c r="E63" s="42"/>
      <c r="F63" s="42"/>
      <c r="G63" s="42"/>
      <c r="H63" s="42"/>
    </row>
    <row r="64" spans="1:10">
      <c r="B64" s="42"/>
      <c r="C64" s="42"/>
      <c r="D64" s="42"/>
      <c r="E64" s="42"/>
      <c r="F64" s="42"/>
      <c r="G64" s="42"/>
      <c r="H64" s="42"/>
    </row>
    <row r="65" spans="2:8">
      <c r="B65" s="42"/>
      <c r="C65" s="42"/>
      <c r="D65" s="42"/>
      <c r="E65" s="42"/>
      <c r="F65" s="42"/>
      <c r="G65" s="42"/>
      <c r="H65" s="42"/>
    </row>
    <row r="66" spans="2:8">
      <c r="B66" s="42"/>
      <c r="C66" s="42"/>
      <c r="D66" s="42"/>
      <c r="E66" s="42"/>
      <c r="F66" s="42"/>
      <c r="G66" s="42"/>
      <c r="H66" s="42"/>
    </row>
    <row r="67" spans="2:8">
      <c r="B67" s="42"/>
      <c r="C67" s="42"/>
      <c r="D67" s="42"/>
      <c r="E67" s="42"/>
      <c r="F67" s="42"/>
      <c r="G67" s="42"/>
      <c r="H67" s="42"/>
    </row>
    <row r="68" spans="2:8">
      <c r="B68" s="42"/>
      <c r="C68" s="42"/>
      <c r="D68" s="42"/>
      <c r="E68" s="42"/>
      <c r="F68" s="42"/>
      <c r="G68" s="42"/>
      <c r="H68" s="42"/>
    </row>
    <row r="69" spans="2:8">
      <c r="B69" s="42"/>
      <c r="C69" s="42"/>
      <c r="D69" s="42"/>
      <c r="E69" s="42"/>
      <c r="F69" s="42"/>
      <c r="G69" s="42"/>
      <c r="H69" s="42"/>
    </row>
    <row r="70" spans="2:8">
      <c r="B70" s="42"/>
      <c r="C70" s="42"/>
      <c r="D70" s="42"/>
      <c r="E70" s="42"/>
      <c r="F70" s="42"/>
      <c r="G70" s="42"/>
      <c r="H70" s="42"/>
    </row>
    <row r="71" spans="2:8">
      <c r="B71" s="42"/>
      <c r="C71" s="42"/>
      <c r="D71" s="42"/>
      <c r="E71" s="42"/>
      <c r="F71" s="42"/>
      <c r="G71" s="42"/>
      <c r="H71" s="42"/>
    </row>
    <row r="72" spans="2:8">
      <c r="B72" s="42"/>
      <c r="C72" s="42"/>
      <c r="D72" s="42"/>
      <c r="E72" s="42"/>
      <c r="F72" s="42"/>
      <c r="G72" s="42"/>
      <c r="H72" s="42"/>
    </row>
    <row r="73" spans="2:8">
      <c r="B73" s="42"/>
      <c r="C73" s="42"/>
      <c r="D73" s="42"/>
      <c r="E73" s="42"/>
      <c r="F73" s="42"/>
      <c r="G73" s="42"/>
      <c r="H73" s="42"/>
    </row>
    <row r="74" spans="2:8">
      <c r="B74" s="42"/>
      <c r="C74" s="42"/>
      <c r="D74" s="42"/>
      <c r="E74" s="42"/>
      <c r="F74" s="42"/>
      <c r="G74" s="42"/>
      <c r="H74" s="42"/>
    </row>
    <row r="75" spans="2:8">
      <c r="B75" s="42"/>
      <c r="C75" s="42"/>
      <c r="D75" s="42"/>
      <c r="E75" s="42"/>
      <c r="F75" s="42"/>
      <c r="G75" s="42"/>
      <c r="H75" s="42"/>
    </row>
    <row r="76" spans="2:8">
      <c r="B76" s="42"/>
      <c r="C76" s="42"/>
      <c r="D76" s="42"/>
      <c r="E76" s="42"/>
      <c r="F76" s="42"/>
      <c r="G76" s="42"/>
      <c r="H76" s="42"/>
    </row>
    <row r="77" spans="2:8">
      <c r="B77" s="42"/>
      <c r="C77" s="42"/>
      <c r="D77" s="42"/>
      <c r="E77" s="42"/>
      <c r="F77" s="42"/>
      <c r="G77" s="42"/>
      <c r="H77" s="42"/>
    </row>
    <row r="78" spans="2:8">
      <c r="B78" s="42"/>
      <c r="C78" s="42"/>
      <c r="D78" s="42"/>
      <c r="E78" s="42"/>
      <c r="F78" s="42"/>
      <c r="G78" s="42"/>
      <c r="H78" s="42"/>
    </row>
  </sheetData>
  <sortState xmlns:xlrd2="http://schemas.microsoft.com/office/spreadsheetml/2017/richdata2" ref="C18:H33">
    <sortCondition descending="1" ref="F18:F33"/>
  </sortState>
  <mergeCells count="7">
    <mergeCell ref="C48:H49"/>
    <mergeCell ref="C35:H38"/>
    <mergeCell ref="F4:H6"/>
    <mergeCell ref="C6:D6"/>
    <mergeCell ref="C16:D16"/>
    <mergeCell ref="C17:D17"/>
    <mergeCell ref="C34:D34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TriFacture">
                <anchor moveWithCells="1" sizeWithCells="1">
                  <from>
                    <xdr:col>10</xdr:col>
                    <xdr:colOff>0</xdr:colOff>
                    <xdr:row>0</xdr:row>
                    <xdr:rowOff>12700</xdr:rowOff>
                  </from>
                  <to>
                    <xdr:col>11</xdr:col>
                    <xdr:colOff>698500</xdr:colOff>
                    <xdr:row>1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BC2BC-7A89-AF41-9A91-CB9FFDBDA893}">
  <sheetPr codeName="Feuil7"/>
  <dimension ref="A1:L5"/>
  <sheetViews>
    <sheetView workbookViewId="0">
      <selection activeCell="L5" sqref="L5"/>
    </sheetView>
  </sheetViews>
  <sheetFormatPr baseColWidth="10" defaultRowHeight="16"/>
  <cols>
    <col min="1" max="1" width="31.33203125" bestFit="1" customWidth="1"/>
    <col min="2" max="2" width="14.6640625" bestFit="1" customWidth="1"/>
    <col min="3" max="3" width="11.33203125" bestFit="1" customWidth="1"/>
    <col min="4" max="4" width="12.5" bestFit="1" customWidth="1"/>
    <col min="5" max="5" width="16.5" bestFit="1" customWidth="1"/>
    <col min="6" max="6" width="14.5" customWidth="1"/>
    <col min="7" max="7" width="11.33203125" bestFit="1" customWidth="1"/>
    <col min="9" max="9" width="22" bestFit="1" customWidth="1"/>
  </cols>
  <sheetData>
    <row r="1" spans="1:12" ht="29">
      <c r="A1" s="9" t="s">
        <v>562</v>
      </c>
    </row>
    <row r="2" spans="1:12" ht="31">
      <c r="A2" s="8" t="str">
        <f>Infos!$B$1</f>
        <v>Filou80</v>
      </c>
    </row>
    <row r="4" spans="1:12">
      <c r="A4" s="1" t="s">
        <v>636</v>
      </c>
      <c r="B4" s="1" t="s">
        <v>12</v>
      </c>
      <c r="C4" s="1" t="s">
        <v>591</v>
      </c>
      <c r="D4" s="1" t="s">
        <v>637</v>
      </c>
      <c r="E4" s="1" t="s">
        <v>638</v>
      </c>
      <c r="F4" s="1" t="s">
        <v>631</v>
      </c>
      <c r="G4" s="1" t="s">
        <v>594</v>
      </c>
      <c r="I4" s="1" t="s">
        <v>632</v>
      </c>
      <c r="L4" t="s">
        <v>659</v>
      </c>
    </row>
    <row r="5" spans="1:12">
      <c r="C5" s="58"/>
      <c r="D5" s="58"/>
      <c r="E5" s="58"/>
      <c r="F5" s="58">
        <f>C5-D5-E5</f>
        <v>0</v>
      </c>
      <c r="G5" s="67">
        <f>D5+E5</f>
        <v>0</v>
      </c>
      <c r="I5" s="67">
        <f>G5*0.75</f>
        <v>0</v>
      </c>
    </row>
  </sheetData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FEB11-9DC6-5541-8DFD-08DEF30361B6}">
  <sheetPr codeName="Feuil8"/>
  <dimension ref="A1"/>
  <sheetViews>
    <sheetView workbookViewId="0"/>
  </sheetViews>
  <sheetFormatPr baseColWidth="10" defaultRowHeight="16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Infos</vt:lpstr>
      <vt:lpstr>Prestations</vt:lpstr>
      <vt:lpstr>Clients</vt:lpstr>
      <vt:lpstr>Base devis</vt:lpstr>
      <vt:lpstr>Devis</vt:lpstr>
      <vt:lpstr>Factures</vt:lpstr>
      <vt:lpstr>Suivi</vt:lpstr>
      <vt:lpstr>Situation</vt:lpstr>
      <vt:lpstr>BaseDevis</vt:lpstr>
      <vt:lpstr>RefClient</vt:lpstr>
      <vt:lpstr>Reglement</vt:lpstr>
      <vt:lpstr>TVA</vt:lpstr>
      <vt:lpstr>Type</vt:lpstr>
      <vt:lpstr>Devis!Zone_d_impression</vt:lpstr>
      <vt:lpstr>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2021-11-09T17:20:47Z</cp:lastPrinted>
  <dcterms:created xsi:type="dcterms:W3CDTF">2021-11-06T07:48:48Z</dcterms:created>
  <dcterms:modified xsi:type="dcterms:W3CDTF">2021-11-17T16:57:19Z</dcterms:modified>
</cp:coreProperties>
</file>